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adminliveunc-my.sharepoint.com/personal/jewa_ad_unc_edu/Documents/RAship/DPP4i_CPRD/analysis/code/RnR_programs/"/>
    </mc:Choice>
  </mc:AlternateContent>
  <xr:revisionPtr revIDLastSave="3131" documentId="8_{25EC32FC-8ACF-44E2-B0C2-45F1014F8688}" xr6:coauthVersionLast="47" xr6:coauthVersionMax="47" xr10:uidLastSave="{A09F4697-5C79-482C-92A7-228B8B917056}"/>
  <bookViews>
    <workbookView xWindow="8592" yWindow="6804" windowWidth="14556" windowHeight="11508" activeTab="3" xr2:uid="{DB5F7C92-20AA-4AB0-8084-750555E2013E}"/>
  </bookViews>
  <sheets>
    <sheet name="TablesFigures" sheetId="5" r:id="rId1"/>
    <sheet name="MainTable4" sheetId="12" r:id="rId2"/>
    <sheet name="Organization" sheetId="3" state="hidden" r:id="rId3"/>
    <sheet name="Datasets" sheetId="4" r:id="rId4"/>
    <sheet name="Table 4" sheetId="1" state="hidden" r:id="rId5"/>
    <sheet name="WebTable4" sheetId="13" r:id="rId6"/>
    <sheet name="Table2_Notrim" sheetId="7" r:id="rId7"/>
    <sheet name="Table2trim" sheetId="8" r:id="rId8"/>
    <sheet name="Webtable1" sheetId="6" state="hidden" r:id="rId9"/>
    <sheet name="Webtable2" sheetId="9" state="hidden" r:id="rId10"/>
    <sheet name="WebTable3" sheetId="10" state="hidden" r:id="rId11"/>
    <sheet name="vSGLT2i" sheetId="17" state="hidden" r:id="rId12"/>
    <sheet name="Sheet4" sheetId="18" state="hidden" r:id="rId13"/>
    <sheet name="testsummary" sheetId="19" state="hidden" r:id="rId14"/>
    <sheet name="TZD CHECK" sheetId="20" state="hidden" r:id="rId15"/>
    <sheet name="Sheet3" sheetId="21" state="hidden" r:id="rId16"/>
    <sheet name="MAIN_IT" sheetId="24" r:id="rId17"/>
    <sheet name="1RX" sheetId="31" r:id="rId18"/>
    <sheet name="1rxtest" sheetId="32" r:id="rId19"/>
    <sheet name="1rxtest1" sheetId="33" r:id="rId20"/>
    <sheet name="Sheet7" sheetId="34" r:id="rId21"/>
    <sheet name="MAIN_AT" sheetId="27" r:id="rId22"/>
    <sheet name="IT_PSTRIM" sheetId="29" r:id="rId23"/>
    <sheet name="IT_3YR" sheetId="28" r:id="rId24"/>
    <sheet name="IT_inclIBD" sheetId="26" r:id="rId25"/>
    <sheet name="IT_multivarCox" sheetId="30" r:id="rId26"/>
    <sheet name="code" sheetId="22" r:id="rId27"/>
    <sheet name="sglt2idebugcounts" sheetId="15" r:id="rId28"/>
    <sheet name="Sheet6" sheetId="23" r:id="rId29"/>
    <sheet name="checkcounts" sheetId="16" r:id="rId30"/>
    <sheet name="tmp" sheetId="2" r:id="rId31"/>
    <sheet name="Sheet1" sheetId="14" r:id="rId32"/>
  </sheets>
  <definedNames>
    <definedName name="IDX" localSheetId="6">Table2_Notrim!#REF!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5" i="24" l="1"/>
  <c r="H103" i="24"/>
  <c r="H114" i="24"/>
  <c r="G114" i="24"/>
  <c r="G103" i="24"/>
  <c r="F82" i="34"/>
  <c r="F81" i="34"/>
  <c r="F42" i="24"/>
  <c r="F41" i="24" s="1"/>
  <c r="AA42" i="33"/>
  <c r="AK43" i="33"/>
  <c r="AC58" i="33"/>
  <c r="AJ44" i="33"/>
  <c r="AJ43" i="33"/>
  <c r="AC43" i="33"/>
  <c r="F28" i="24"/>
  <c r="F15" i="24"/>
  <c r="I9" i="5"/>
  <c r="F7" i="24"/>
  <c r="G39" i="19"/>
  <c r="G23" i="19"/>
  <c r="G7" i="19"/>
  <c r="G45" i="24"/>
  <c r="G44" i="24"/>
  <c r="H45" i="24"/>
  <c r="G17" i="24"/>
  <c r="G7" i="24"/>
  <c r="G30" i="24"/>
  <c r="G22" i="24"/>
  <c r="H31" i="24"/>
  <c r="H17" i="24"/>
  <c r="H46" i="19"/>
  <c r="E2" i="10"/>
  <c r="G2" i="9"/>
  <c r="H3" i="6"/>
  <c r="T21" i="20"/>
  <c r="T20" i="20"/>
  <c r="I25" i="21"/>
  <c r="I24" i="21"/>
  <c r="R12" i="21"/>
  <c r="I55" i="20"/>
  <c r="T4" i="20"/>
  <c r="S2" i="20"/>
  <c r="S3" i="20"/>
  <c r="AC7" i="20"/>
  <c r="S4" i="20"/>
  <c r="Y4" i="20"/>
  <c r="Y3" i="20"/>
  <c r="J33" i="20"/>
  <c r="F57" i="20"/>
  <c r="F18" i="20"/>
  <c r="H15" i="20"/>
  <c r="F15" i="20"/>
  <c r="H14" i="20"/>
  <c r="G14" i="20"/>
  <c r="F14" i="20"/>
  <c r="F7" i="20"/>
  <c r="G3" i="20"/>
  <c r="H47" i="19"/>
  <c r="F48" i="19"/>
  <c r="F31" i="19"/>
  <c r="E15" i="19"/>
  <c r="F46" i="19"/>
  <c r="F39" i="19"/>
  <c r="H31" i="19"/>
  <c r="H30" i="19"/>
  <c r="G30" i="19"/>
  <c r="F30" i="19"/>
  <c r="F23" i="19"/>
  <c r="G19" i="19"/>
  <c r="H14" i="19"/>
  <c r="H15" i="19" s="1"/>
  <c r="G14" i="19"/>
  <c r="F14" i="19"/>
  <c r="F7" i="19"/>
  <c r="G3" i="19"/>
  <c r="G58" i="18"/>
  <c r="G69" i="18"/>
  <c r="F69" i="18"/>
  <c r="F62" i="18"/>
  <c r="F199" i="18"/>
  <c r="F192" i="18"/>
  <c r="H13" i="18"/>
  <c r="H69" i="18"/>
  <c r="H70" i="18" s="1"/>
  <c r="H199" i="18"/>
  <c r="H200" i="18" s="1"/>
  <c r="G199" i="18"/>
  <c r="G188" i="18"/>
  <c r="M179" i="18"/>
  <c r="M42" i="18"/>
  <c r="F129" i="17"/>
  <c r="G85" i="17"/>
  <c r="G84" i="17"/>
  <c r="M6" i="10"/>
  <c r="D84" i="17"/>
  <c r="E16" i="16"/>
  <c r="C17" i="15"/>
  <c r="C58" i="15"/>
  <c r="C72" i="15"/>
  <c r="B73" i="15"/>
  <c r="C16" i="15"/>
  <c r="Q33" i="15"/>
  <c r="Q32" i="15"/>
  <c r="D38" i="12"/>
  <c r="D37" i="12"/>
  <c r="D36" i="12"/>
  <c r="R28" i="15"/>
  <c r="U28" i="15"/>
  <c r="S30" i="15"/>
  <c r="R26" i="15"/>
  <c r="P30" i="15"/>
  <c r="Q30" i="15"/>
  <c r="Q24" i="15"/>
  <c r="R29" i="15"/>
  <c r="H60" i="15"/>
  <c r="J38" i="15"/>
  <c r="J36" i="15"/>
  <c r="A35" i="15"/>
  <c r="A34" i="15"/>
  <c r="B37" i="15"/>
  <c r="B36" i="15"/>
  <c r="F34" i="15"/>
  <c r="A39" i="15"/>
  <c r="H34" i="15"/>
  <c r="H38" i="15"/>
  <c r="H36" i="15"/>
  <c r="E60" i="15"/>
  <c r="E59" i="15"/>
  <c r="I46" i="15"/>
  <c r="H73" i="15"/>
  <c r="H16" i="15"/>
  <c r="H59" i="15"/>
  <c r="B34" i="15"/>
  <c r="E82" i="15"/>
  <c r="H46" i="15"/>
  <c r="B81" i="15"/>
  <c r="B80" i="15"/>
  <c r="C79" i="15"/>
  <c r="E80" i="15"/>
  <c r="E79" i="15"/>
  <c r="E76" i="15"/>
  <c r="E77" i="15" s="1"/>
  <c r="D76" i="15"/>
  <c r="C77" i="15"/>
  <c r="C74" i="15"/>
  <c r="C73" i="15"/>
  <c r="C60" i="15"/>
  <c r="C59" i="15"/>
  <c r="H31" i="15"/>
  <c r="K138" i="6"/>
  <c r="D18" i="12"/>
  <c r="K134" i="6"/>
  <c r="J135" i="6"/>
  <c r="D275" i="6"/>
  <c r="M265" i="6"/>
  <c r="V31" i="9"/>
  <c r="L243" i="6"/>
  <c r="L244" i="6"/>
  <c r="V30" i="9"/>
  <c r="AC251" i="6"/>
  <c r="D111" i="6"/>
  <c r="E101" i="6"/>
  <c r="D89" i="6"/>
  <c r="I82" i="6"/>
  <c r="I87" i="6"/>
  <c r="R46" i="6"/>
  <c r="T17" i="6"/>
  <c r="Q20" i="6"/>
  <c r="S20" i="6" s="1"/>
  <c r="Q18" i="6"/>
  <c r="R8" i="6"/>
  <c r="R9" i="6" s="1"/>
  <c r="R10" i="6" s="1"/>
  <c r="R11" i="6" s="1"/>
  <c r="R12" i="6" s="1"/>
  <c r="S16" i="7"/>
  <c r="R16" i="7"/>
  <c r="F3" i="7"/>
  <c r="S15" i="7"/>
  <c r="R15" i="7"/>
  <c r="N45" i="4"/>
  <c r="M45" i="4"/>
  <c r="L45" i="4"/>
  <c r="N44" i="4"/>
  <c r="M44" i="4"/>
  <c r="L44" i="4"/>
  <c r="N43" i="4"/>
  <c r="M43" i="4"/>
  <c r="L43" i="4"/>
  <c r="N42" i="4"/>
  <c r="M42" i="4"/>
  <c r="L42" i="4"/>
  <c r="N41" i="4"/>
  <c r="M41" i="4"/>
  <c r="L41" i="4"/>
  <c r="N40" i="4"/>
  <c r="M40" i="4"/>
  <c r="L40" i="4"/>
  <c r="N37" i="4"/>
  <c r="M37" i="4"/>
  <c r="L37" i="4"/>
  <c r="N36" i="4"/>
  <c r="M36" i="4"/>
  <c r="L36" i="4"/>
  <c r="N35" i="4"/>
  <c r="M35" i="4"/>
  <c r="L35" i="4"/>
  <c r="N34" i="4"/>
  <c r="M34" i="4"/>
  <c r="L34" i="4"/>
  <c r="N33" i="4"/>
  <c r="M33" i="4"/>
  <c r="L33" i="4"/>
  <c r="N32" i="4"/>
  <c r="M32" i="4"/>
  <c r="L32" i="4"/>
  <c r="I88" i="6" l="1"/>
  <c r="Q9" i="6"/>
  <c r="Q10" i="6"/>
  <c r="Q11" i="6"/>
  <c r="Q12" i="6"/>
  <c r="Q8" i="6"/>
  <c r="S8" i="6" s="1"/>
  <c r="S9" i="6" l="1"/>
  <c r="S10" i="6" s="1"/>
  <c r="S11" i="6" s="1"/>
  <c r="S1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jwan</author>
  </authors>
  <commentList>
    <comment ref="F11" authorId="0" shapeId="0" xr:uid="{3057F4A7-48A3-497B-831F-E6AEF2310BDD}">
      <text>
        <r>
          <rPr>
            <b/>
            <sz val="9"/>
            <color indexed="81"/>
            <rFont val="Tahoma"/>
            <family val="2"/>
          </rPr>
          <t>jwan:</t>
        </r>
        <r>
          <rPr>
            <sz val="9"/>
            <color indexed="81"/>
            <rFont val="Tahoma"/>
            <family val="2"/>
          </rPr>
          <t xml:space="preserve">
switcher=2</t>
        </r>
      </text>
    </comment>
    <comment ref="C12" authorId="0" shapeId="0" xr:uid="{678BAB6C-304B-42C6-A245-CFF8187EA675}">
      <text>
        <r>
          <rPr>
            <b/>
            <sz val="9"/>
            <color indexed="81"/>
            <rFont val="Tahoma"/>
            <family val="2"/>
          </rPr>
          <t>jwan:</t>
        </r>
        <r>
          <rPr>
            <sz val="9"/>
            <color indexed="81"/>
            <rFont val="Tahoma"/>
            <family val="2"/>
          </rPr>
          <t xml:space="preserve">
switcher=1</t>
        </r>
      </text>
    </comment>
    <comment ref="C13" authorId="0" shapeId="0" xr:uid="{39F2B3F2-2EB3-404D-8D29-B1EEB7A9C9EB}">
      <text>
        <r>
          <rPr>
            <b/>
            <sz val="9"/>
            <color indexed="81"/>
            <rFont val="Tahoma"/>
            <family val="2"/>
          </rPr>
          <t>jwan:</t>
        </r>
        <r>
          <rPr>
            <sz val="9"/>
            <color indexed="81"/>
            <rFont val="Tahoma"/>
            <family val="2"/>
          </rPr>
          <t xml:space="preserve">
switcher=0</t>
        </r>
      </text>
    </comment>
    <comment ref="F13" authorId="0" shapeId="0" xr:uid="{736796A8-66FA-49C6-9975-E3DE0A89F376}">
      <text>
        <r>
          <rPr>
            <b/>
            <sz val="9"/>
            <color indexed="81"/>
            <rFont val="Tahoma"/>
            <family val="2"/>
          </rPr>
          <t>jwan:</t>
        </r>
        <r>
          <rPr>
            <sz val="9"/>
            <color indexed="81"/>
            <rFont val="Tahoma"/>
            <family val="2"/>
          </rPr>
          <t xml:space="preserve">
switcher= 3</t>
        </r>
      </text>
    </comment>
    <comment ref="F30" authorId="0" shapeId="0" xr:uid="{587D2B79-11EB-4F8D-A43E-2F362500FF0F}">
      <text>
        <r>
          <rPr>
            <b/>
            <sz val="9"/>
            <color indexed="81"/>
            <rFont val="Tahoma"/>
            <family val="2"/>
          </rPr>
          <t>jwan:</t>
        </r>
        <r>
          <rPr>
            <sz val="9"/>
            <color indexed="81"/>
            <rFont val="Tahoma"/>
            <family val="2"/>
          </rPr>
          <t xml:space="preserve">
switcher=2</t>
        </r>
      </text>
    </comment>
    <comment ref="C31" authorId="0" shapeId="0" xr:uid="{6DB51910-825F-49F9-8F23-4C3EEC15CE9C}">
      <text>
        <r>
          <rPr>
            <b/>
            <sz val="9"/>
            <color indexed="81"/>
            <rFont val="Tahoma"/>
            <family val="2"/>
          </rPr>
          <t>jwan:</t>
        </r>
        <r>
          <rPr>
            <sz val="9"/>
            <color indexed="81"/>
            <rFont val="Tahoma"/>
            <family val="2"/>
          </rPr>
          <t xml:space="preserve">
switcher=1</t>
        </r>
      </text>
    </comment>
    <comment ref="C32" authorId="0" shapeId="0" xr:uid="{72D61A6B-F4AC-4901-8544-D2E1440309CA}">
      <text>
        <r>
          <rPr>
            <b/>
            <sz val="9"/>
            <color indexed="81"/>
            <rFont val="Tahoma"/>
            <family val="2"/>
          </rPr>
          <t>jwan:</t>
        </r>
        <r>
          <rPr>
            <sz val="9"/>
            <color indexed="81"/>
            <rFont val="Tahoma"/>
            <family val="2"/>
          </rPr>
          <t xml:space="preserve">
switcher=0</t>
        </r>
      </text>
    </comment>
    <comment ref="F32" authorId="0" shapeId="0" xr:uid="{9E83F6B7-1E5D-4696-914A-0D059F8B3BA2}">
      <text>
        <r>
          <rPr>
            <b/>
            <sz val="9"/>
            <color indexed="81"/>
            <rFont val="Tahoma"/>
            <family val="2"/>
          </rPr>
          <t>jwan:</t>
        </r>
        <r>
          <rPr>
            <sz val="9"/>
            <color indexed="81"/>
            <rFont val="Tahoma"/>
            <family val="2"/>
          </rPr>
          <t xml:space="preserve">
switcher=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tc={F0392EF2-BD6A-4CF6-85D1-71DF8E774435}</author>
    <author>tc={56CFFA68-6B5F-4A99-A573-EA746134FF8A}</author>
    <author>tc={45F9D0F7-C612-4F61-9ADF-4A7CBD15C086}</author>
    <author>tc={6B5A309B-DEFD-4F60-B3EA-484AA4D0C887}</author>
  </authors>
  <commentList>
    <comment ref="G12" authorId="0" shapeId="0" xr:uid="{F0392EF2-BD6A-4CF6-85D1-71DF8E774435}">
      <text>
        <t>[Threaded comment]
Your version of Excel allows you to read this threaded comment; however, any edits to it will get removed if the file is opened in a newer version of Excel. Learn more: https://go.microsoft.com/fwlink/?linkid=870924
Comment:
    dpp4i=0 and switcher=1</t>
      </text>
    </comment>
    <comment ref="C13" authorId="1" shapeId="0" xr:uid="{56CFFA68-6B5F-4A99-A573-EA746134FF8A}">
      <text>
        <t>[Threaded comment]
Your version of Excel allows you to read this threaded comment; however, any edits to it will get removed if the file is opened in a newer version of Excel. Learn more: https://go.microsoft.com/fwlink/?linkid=870924
Comment:
    dpp4i=1 and switcher=1</t>
      </text>
    </comment>
    <comment ref="C14" authorId="2" shapeId="0" xr:uid="{45F9D0F7-C612-4F61-9ADF-4A7CBD15C086}">
      <text>
        <t>[Threaded comment]
Your version of Excel allows you to read this threaded comment; however, any edits to it will get removed if the file is opened in a newer version of Excel. Learn more: https://go.microsoft.com/fwlink/?linkid=870924
Comment:
    Dpp4i=1 and switcher=0</t>
      </text>
    </comment>
    <comment ref="G14" authorId="3" shapeId="0" xr:uid="{6B5A309B-DEFD-4F60-B3EA-484AA4D0C887}">
      <text>
        <t>[Threaded comment]
Your version of Excel allows you to read this threaded comment; however, any edits to it will get removed if the file is opened in a newer version of Excel. Learn more: https://go.microsoft.com/fwlink/?linkid=870924
Comment:
    Dpp4i=0 and switcher=0</t>
      </text>
    </comment>
  </commentList>
</comments>
</file>

<file path=xl/sharedStrings.xml><?xml version="1.0" encoding="utf-8"?>
<sst xmlns="http://schemas.openxmlformats.org/spreadsheetml/2006/main" count="11436" uniqueCount="3079">
  <si>
    <t xml:space="preserve">Total </t>
  </si>
  <si>
    <t xml:space="preserve">Time-varying analysis (biased asymetrical) </t>
  </si>
  <si>
    <t>ACNU, IT</t>
  </si>
  <si>
    <t xml:space="preserve">IBD cases </t>
  </si>
  <si>
    <t xml:space="preserve">Person-years </t>
  </si>
  <si>
    <t xml:space="preserve">DPP4i users </t>
  </si>
  <si>
    <t xml:space="preserve">Comparator users(ie, SU) </t>
  </si>
  <si>
    <t>At-risk person time among those who switched from Comparator to DPP4i</t>
  </si>
  <si>
    <t xml:space="preserve">At-risk person-time attributed to the comparator group </t>
  </si>
  <si>
    <t xml:space="preserve">At-risk person-time attributed to DPP4i </t>
  </si>
  <si>
    <t xml:space="preserve">At-risk person-time among non-switchers </t>
  </si>
  <si>
    <t>Rate per 100,000 py</t>
  </si>
  <si>
    <t>52.6 (43.1-64.3)</t>
  </si>
  <si>
    <t>49.5 (42.8-57.3)</t>
  </si>
  <si>
    <t>At-risk person time among Switchers (among those who switched from Comparator to DPP4i)</t>
  </si>
  <si>
    <t>+ X cases</t>
  </si>
  <si>
    <t>96+X cases</t>
  </si>
  <si>
    <t>- XX persontime</t>
  </si>
  <si>
    <t>-X cases</t>
  </si>
  <si>
    <t>+XX persontime</t>
  </si>
  <si>
    <t>At-risk person-time in ACNU, IT</t>
  </si>
  <si>
    <t>182461+XX persontime</t>
  </si>
  <si>
    <t>lower rate</t>
  </si>
  <si>
    <t xml:space="preserve">higher rate </t>
  </si>
  <si>
    <t>Y cases</t>
  </si>
  <si>
    <t>YY persontime</t>
  </si>
  <si>
    <t>Z cases</t>
  </si>
  <si>
    <t xml:space="preserve">ZZ persontime </t>
  </si>
  <si>
    <t>363438- XX persontime</t>
  </si>
  <si>
    <t xml:space="preserve"> '180-X cases</t>
  </si>
  <si>
    <t>Line</t>
  </si>
  <si>
    <t>Reviewer comment</t>
  </si>
  <si>
    <t xml:space="preserve">For what manuscript part/Table or Figure </t>
  </si>
  <si>
    <t>Which dataset</t>
  </si>
  <si>
    <t xml:space="preserve">SAS Program </t>
  </si>
  <si>
    <t>Type</t>
  </si>
  <si>
    <t>Supplement</t>
  </si>
  <si>
    <t>Reviewer 1, Page 3</t>
  </si>
  <si>
    <r>
      <t xml:space="preserve">Key patient characteristics between initiators of Dipeptidyl Peptidase-4 inhibitors (DPP4i) and comparators propensity score weighted cohorts </t>
    </r>
    <r>
      <rPr>
        <b/>
        <sz val="12"/>
        <color rgb="FF000000"/>
        <rFont val="Calibri"/>
        <family val="2"/>
      </rPr>
      <t>using multiple imputation for variables with missing data including HbA1c, BMI, and smoking</t>
    </r>
  </si>
  <si>
    <t>Comparison of results between different study designs on the effect of Dipeptidyl Peptidase-4 inhibitors (DPP4i) on risk of Inflammatory Bowel Disease (IBD) compared with antidiabetic alternatives (SU, TZD, and SGLT2i), with multiple imputation for missing HbA1c, BMI, and smokin</t>
  </si>
  <si>
    <t xml:space="preserve">Main </t>
  </si>
  <si>
    <t xml:space="preserve">Status </t>
  </si>
  <si>
    <t>Web Table 17</t>
  </si>
  <si>
    <t>Web Table 18</t>
  </si>
  <si>
    <t>Table 4 and Figure X</t>
  </si>
  <si>
    <t>(Suissa mock-table and some Figure X) Comparison between (ACNU, ITT) and asymmetric TVE (time-varying analysis) for cohort study of DPP4i and inflammatory bowel disease incidence</t>
  </si>
  <si>
    <t xml:space="preserve">Web Table 9 </t>
  </si>
  <si>
    <t xml:space="preserve">Web table 10 </t>
  </si>
  <si>
    <t>Comparison of results between different study designs on the effect of DPP4i on risk of IBD compared with antidiabetic alternatives in propensity score trimmed cohorts</t>
  </si>
  <si>
    <t>patient characteristics of cohorts</t>
  </si>
  <si>
    <t>Web Table 6</t>
  </si>
  <si>
    <t>Comparison of results between different study designs on the effect of DPP4i on risk of IBD compared with antidiabetic alternatives in propensity score trimmed cohorts including individuals with a prevalent diagnosis of IBD after switching in the TVE design</t>
  </si>
  <si>
    <t>Figure 4</t>
  </si>
  <si>
    <t>Increase maximum follow-up to 9 years</t>
  </si>
  <si>
    <t>Reviewer 1, page 12</t>
  </si>
  <si>
    <t>Web Table 12</t>
  </si>
  <si>
    <t>Comparison of results between different study designs on the effect of DPP4i on risk of IBD compared with antidiabetic alternatives in cohorts requiring only one study drug prescription</t>
  </si>
  <si>
    <t>Web Table 15</t>
  </si>
  <si>
    <t>Comparison of results between different study designs on the effect of DPP4i on risk of IBD compared with antidiabetic alternatives restricting cohort entry year to 2007-2016</t>
  </si>
  <si>
    <t>Table 2</t>
  </si>
  <si>
    <t>hown the distribution of glucose lowering drugs between DPP4i and comparator groups</t>
  </si>
  <si>
    <t>compare the clinical features of switchers and non-switchers in the DPP4i group in each comparison. The head row is shown below</t>
  </si>
  <si>
    <t>Web Table 4</t>
  </si>
  <si>
    <t>Figure 5</t>
  </si>
  <si>
    <t>Reviewer 1, Page 8 AND Reviewer 2, page 17</t>
  </si>
  <si>
    <t>Sensitivity Analysis</t>
  </si>
  <si>
    <t>Reviewer 2 Page 18</t>
  </si>
  <si>
    <t>Web Table 16</t>
  </si>
  <si>
    <t>Comparison of results between different study designs on the effect of DPP4i on risk of IBD compared with antidiabetic alternatives (SU, TZD, and SGLT2i) with extended censoring criteria, which includes stopping or adding a comparator drug or starting non-comparator drugs (SU, TZD, and SGLT2i).</t>
  </si>
  <si>
    <t>Forest plot summarizing results of primary and sensitivity analyses. Panel A, B, C shows forest plot summarizing aHRs across various analyses comparing DPP4i to SU, TZD, and SGLT2i, respectively, under the ACNU design; panel D, E, F s shows forest plot summarizing aHRs across various analyses comparing DPP4i to SU, TZD, and SGLT2i, respectively, under the TVE design.</t>
  </si>
  <si>
    <t>Reviewer 2, Page 26</t>
  </si>
  <si>
    <t>Reviewer 2, Page 24</t>
  </si>
  <si>
    <r>
      <t xml:space="preserve"> median times between the first prescription and the second prescription by DPP4i and each respective comparator drug, for ACNU and TVE design, in the 1</t>
    </r>
    <r>
      <rPr>
        <b/>
        <vertAlign val="superscript"/>
        <sz val="11"/>
        <color rgb="FF201F1E"/>
        <rFont val="Calibri"/>
        <family val="2"/>
      </rPr>
      <t>st</t>
    </r>
    <r>
      <rPr>
        <b/>
        <sz val="11"/>
        <color rgb="FF201F1E"/>
        <rFont val="Calibri"/>
        <family val="2"/>
      </rPr>
      <t xml:space="preserve"> paragraph (for ACNU cohort) of RESULTS &gt; Population section.</t>
    </r>
  </si>
  <si>
    <t xml:space="preserve">No table, add numbers to the Results paragraph </t>
  </si>
  <si>
    <t xml:space="preserve">Sensitivity Analysis </t>
  </si>
  <si>
    <t xml:space="preserve">1) inclusion of individuals with a prevalent diagnosis of IBD after switching in the TVE design; </t>
  </si>
  <si>
    <t xml:space="preserve">2) limiting follow-up to a maximum of 3-years; </t>
  </si>
  <si>
    <t xml:space="preserve">3) conducted analyses with PS trimming; </t>
  </si>
  <si>
    <t xml:space="preserve">4) we required only one prescription to define exposure, with follow-up for IBD starting 180 days after the first prescription; </t>
  </si>
  <si>
    <t xml:space="preserve">5) used conventional multivariable-adjusted Cox regression instead of PS-weighted Cox regression; </t>
  </si>
  <si>
    <t xml:space="preserve">6) restricted the cohort entry to January 1, 2007 to December 31, 2016; </t>
  </si>
  <si>
    <t xml:space="preserve">7) extended censoring criteria in as-treated ACNU analyses to include patients starting SU, TZD, or SGLT2i (for non-comparator drug) during follow-up; </t>
  </si>
  <si>
    <t>8) performed multiple imputation for missing data of HbA1c, BMI, and smoking.</t>
  </si>
  <si>
    <t xml:space="preserve">Main Analysis </t>
  </si>
  <si>
    <t>Untrimmed Cohort T1</t>
  </si>
  <si>
    <t xml:space="preserve">Untrimmed Cohort results </t>
  </si>
  <si>
    <t xml:space="preserve">Untrimmed cohort KM with 9 years followup </t>
  </si>
  <si>
    <t xml:space="preserve">Description </t>
  </si>
  <si>
    <t>Category</t>
  </si>
  <si>
    <t xml:space="preserve">Name of Output </t>
  </si>
  <si>
    <t xml:space="preserve">Untrimmed </t>
  </si>
  <si>
    <t>Untrimmed</t>
  </si>
  <si>
    <t>Trimmed</t>
  </si>
  <si>
    <t>Update study flow chart</t>
  </si>
  <si>
    <t>Program</t>
  </si>
  <si>
    <t>Input</t>
  </si>
  <si>
    <t>Output</t>
  </si>
  <si>
    <t>10_readdata.sas</t>
  </si>
  <si>
    <t>CSV Files - Events</t>
  </si>
  <si>
    <t>RAW.DPP4I_EVENT</t>
  </si>
  <si>
    <t>RAW.TZD_EVENT</t>
  </si>
  <si>
    <t>RAW.SU_EVENT</t>
  </si>
  <si>
    <t>RAW.SGLT2I_EVENT</t>
  </si>
  <si>
    <t>CSV Files - Treatment</t>
  </si>
  <si>
    <t>RAW.DPP4I_TRTMT</t>
  </si>
  <si>
    <t>RAW.TZD_TRTMT</t>
  </si>
  <si>
    <t>RAW.SU_TRTMT</t>
  </si>
  <si>
    <t>RAW.SGLT2I_TRTMT</t>
  </si>
  <si>
    <t>11_cleandata.sas</t>
  </si>
  <si>
    <t>TEMP.DPP4I_EVENTWIDE</t>
  </si>
  <si>
    <t>TEMP.DPP4I_USEPERIODS</t>
  </si>
  <si>
    <t>TEMP.DPP4I_DEMOG</t>
  </si>
  <si>
    <t>TEMP.SU_EVENTWIDE</t>
  </si>
  <si>
    <t>TEMP.SU_USEPERIODS</t>
  </si>
  <si>
    <t>TEMP.SU_DEMOG</t>
  </si>
  <si>
    <t>TEMP.TZD_EVENTWIDE</t>
  </si>
  <si>
    <t>TEMP.TZD_USEPERIODS</t>
  </si>
  <si>
    <t>TEMP.TZD_DEMOG</t>
  </si>
  <si>
    <t>TEMP.SGLT2I_EVENTWIDE</t>
  </si>
  <si>
    <t>TEMP.SGLT2I_USEPERIODS</t>
  </si>
  <si>
    <t>TEMP.SGLT2I_DEMOG</t>
  </si>
  <si>
    <t>DPP4I</t>
  </si>
  <si>
    <t>comparator</t>
  </si>
  <si>
    <t>12_createcohorts.sas</t>
  </si>
  <si>
    <t>TEMP.NEWUSERS_DPP4I_SU</t>
  </si>
  <si>
    <t>(determine new users)</t>
  </si>
  <si>
    <t>TEMP.NEWUSERS_DPP4I_TZD</t>
  </si>
  <si>
    <t>TEMP.NEWUSERS_DPP4I_SGLT2I</t>
  </si>
  <si>
    <t>WHERE EXCLUDEFLAG_PREVALENTUSER=0</t>
  </si>
  <si>
    <t>% RETAINED AFTER PREVALENT USER RESTRICTION</t>
  </si>
  <si>
    <t>13_merge.sas</t>
  </si>
  <si>
    <t>TEMP.NEWUSERS_DPP4I_xxx</t>
  </si>
  <si>
    <t>TEMP.ALLMERGED_DPP4I_SU</t>
  </si>
  <si>
    <t>(restrict to first period of use)</t>
  </si>
  <si>
    <t>TEMP.xxx_DEMOG</t>
  </si>
  <si>
    <t>TEMP.ALLMERGED_DPP4I_TZD</t>
  </si>
  <si>
    <t>TEMP.xxx_EVENTSIDE</t>
  </si>
  <si>
    <t>TEMP.ALLMERGED_DPP4I_SGLT2I</t>
  </si>
  <si>
    <t>TEMP.ALLMERGED_DPP4I_SU_1YRLB</t>
  </si>
  <si>
    <t>TEMP.ALLMERGED_DPP4I_TZD_1YRLB</t>
  </si>
  <si>
    <t>TEMP.ALLMERGED_DPPRI_SGLT2I_1YRLB</t>
  </si>
  <si>
    <t>% RETAINED AFTER ADDITIONAL EXCLUSION CRITERIA</t>
  </si>
  <si>
    <t>14_createanalysis.sas</t>
  </si>
  <si>
    <t>A.ALLMERGED_DPP4I_SU</t>
  </si>
  <si>
    <t>obsolete (excluded for any prior (aalb) use of compatator drug)</t>
  </si>
  <si>
    <t>(additional exclusion criteria = prevalent user, same day switcher, only 1 fill, BL IBD, etc)</t>
  </si>
  <si>
    <t>A.ALLMERGED_DPP4I_TZD</t>
  </si>
  <si>
    <t>A.ALLMERGED_DPP4I_SGLT2I</t>
  </si>
  <si>
    <t>A.ALLMERGED_DPP4I_SU_1YRLB</t>
  </si>
  <si>
    <r>
      <t xml:space="preserve">Table 1 (appendix, ACNU untrimmed) - </t>
    </r>
    <r>
      <rPr>
        <b/>
        <sz val="11"/>
        <color theme="1"/>
        <rFont val="Aptos Narrow"/>
        <family val="2"/>
        <scheme val="minor"/>
      </rPr>
      <t>added 6/5</t>
    </r>
  </si>
  <si>
    <t>A.ALLMERGED_DPP4I_TZD_1YRLB</t>
  </si>
  <si>
    <t>TEMP.ALLMERGED_DPP4I_SGLT2I_1YRLB</t>
  </si>
  <si>
    <t>A.ALLMERGED_DPP4_SGLT2I_1YRLB</t>
  </si>
  <si>
    <t>15_psweighting.sas</t>
  </si>
  <si>
    <t>A.PS_DPP4I_SU</t>
  </si>
  <si>
    <t xml:space="preserve">obsolete (excluded for any prior (aalb) use of compatator drug) </t>
  </si>
  <si>
    <t>(trimming implemented)</t>
  </si>
  <si>
    <t>A.PS_DPP4I_TZD</t>
  </si>
  <si>
    <t>A.PS_DPP4I_SGLT2I</t>
  </si>
  <si>
    <t>A.PS_DPP4I_SU_1YRLB</t>
  </si>
  <si>
    <t>Table 1 (manuscript) - 5/22 output</t>
  </si>
  <si>
    <t>A.PS_DPP4I_TZD_1YRLB</t>
  </si>
  <si>
    <t>A.PS_DPP4I_SGLT2I_1YRLB</t>
  </si>
  <si>
    <t>16_runanalysis.sas</t>
  </si>
  <si>
    <t>17_dependencies.sas</t>
  </si>
  <si>
    <t>%getCohort_ab() - restrict to first use period</t>
  </si>
  <si>
    <t>TEMP.xxx_USEPERIODS</t>
  </si>
  <si>
    <t>TEMP.ABRAHAMI_DPP4I_SU</t>
  </si>
  <si>
    <t>TEMP.ABRAHAMI_DPP4I_TZD</t>
  </si>
  <si>
    <t>TEMP.ABRAHAMI_DPP4I_SGLT2I</t>
  </si>
  <si>
    <t xml:space="preserve">%mergeall_ab() - </t>
  </si>
  <si>
    <t>TEMP.ABRAHAMI_DPP4I_xxx</t>
  </si>
  <si>
    <t>TEMP.ABRAHAMI_ALLMERGED_DPP4I_SU</t>
  </si>
  <si>
    <t>TEMP.ABRAHAMI_ALLMERGED_DPP4I_TZD</t>
  </si>
  <si>
    <t>TEMP.xxxx_EVENTWIDE</t>
  </si>
  <si>
    <t>TEMP.ABRAHAMI_ALLMERGED_DPP4I_SGLT2I</t>
  </si>
  <si>
    <t>A.ABRAHAMI_ALLMERGED_DPP4I_SU</t>
  </si>
  <si>
    <r>
      <t xml:space="preserve">Table 1 (appendix, Abrahami untrimmed) - </t>
    </r>
    <r>
      <rPr>
        <b/>
        <sz val="11"/>
        <color theme="1"/>
        <rFont val="Aptos Narrow"/>
        <family val="2"/>
        <scheme val="minor"/>
      </rPr>
      <t>added 6/5 (dated 5/30)</t>
    </r>
  </si>
  <si>
    <t>A.ABRAHAMI_ALLMERGED_DPP4I_TZD</t>
  </si>
  <si>
    <t>A.ABRAHAMI_ALLMERGED_DPP4I_SGLT2I</t>
  </si>
  <si>
    <t>A.ABRAHAMI_PS_DPP4I_SU</t>
  </si>
  <si>
    <r>
      <t xml:space="preserve">Table 1 (manuscript) - </t>
    </r>
    <r>
      <rPr>
        <b/>
        <sz val="11"/>
        <color theme="1"/>
        <rFont val="Aptos Narrow"/>
        <family val="2"/>
        <scheme val="minor"/>
      </rPr>
      <t>to be added</t>
    </r>
  </si>
  <si>
    <t>A.ABRAHAMI_PS_DPP4I_TZD</t>
  </si>
  <si>
    <t>A.ABRAHAMI_PS_DPP4I_SGLT2I</t>
  </si>
  <si>
    <t>&lt;-this is now the sensitivity analysis</t>
  </si>
  <si>
    <t xml:space="preserve">&lt;- this is now the primary analysis </t>
  </si>
  <si>
    <t xml:space="preserve">Supply univariate time between first and second Rx </t>
  </si>
  <si>
    <t>Untrimmed Cohort T2 (population characteristics)</t>
  </si>
  <si>
    <t>RnR_MainACNU_Notrim_IT_&amp;todaysdate..rtf</t>
  </si>
  <si>
    <t>RnR_MainACNU_Notrim__AT_&amp;todaysdate..rtf</t>
  </si>
  <si>
    <t>&amp;include_ibd. eq Y</t>
  </si>
  <si>
    <t>a.Abrahami_Notrim_&amp;exposure._&amp;comparator.</t>
  </si>
  <si>
    <t>a.notrim_&amp;exposure._&amp;comparator._1yrlb</t>
  </si>
  <si>
    <t>RnR_MainACNU_Notrim_&amp;todaysdate..xlsx</t>
  </si>
  <si>
    <t>RnR_MainSe1TVE_IT_Notrim_&amp;todaysdate..rtf</t>
  </si>
  <si>
    <t>RnR_MainSe1TVE_IT_Notrim_&amp;todaysdate..xlsx</t>
  </si>
  <si>
    <t>RnR_MainSe1TVE_Notrim_IT_&amp;todaysdate..rtf</t>
  </si>
  <si>
    <t>RnR_MainSe1TVE_Notrim_IT_&amp;todaysdate..xlsx</t>
  </si>
  <si>
    <t>RnR_MainSe1TVE_Notrim_AT_&amp;todaysdate..xlsx</t>
  </si>
  <si>
    <t>RnR_Se2_ACNU3yrNotrim_&amp;todaysdate..xlsx</t>
  </si>
  <si>
    <t>RnR_Se2_ACNU3yrNotrim_mITac3_&amp;todaysdate..rtf</t>
  </si>
  <si>
    <t>RnR_Se2_TVE3yrNotrim_IT_&amp;todaysdate..xlsx</t>
  </si>
  <si>
    <t>RnR_Se2_TVE3yrNotrim_IT_&amp;todaysdate..rtf</t>
  </si>
  <si>
    <t>RnR_Se2_TVE3yrNotrim_AT_&amp;todaysdate..xlsx</t>
  </si>
  <si>
    <t xml:space="preserve">Data </t>
  </si>
  <si>
    <t xml:space="preserve">*requires writing another program </t>
  </si>
  <si>
    <t xml:space="preserve">SAS program </t>
  </si>
  <si>
    <t>wKM_&amp;ana_name._&amp;exposure.v&amp;comparator._%sysfunc(date(),date.)</t>
  </si>
  <si>
    <t>        D:\Externe Projekte\UNC\wangje\out\tables</t>
  </si>
  <si>
    <t>        D:\Externe Projekte\UNC\wangje\out\figures</t>
  </si>
  <si>
    <t>mIT3exIBtv</t>
  </si>
  <si>
    <t>mITexIBtv</t>
  </si>
  <si>
    <t>mATtv</t>
  </si>
  <si>
    <t>mITac</t>
  </si>
  <si>
    <t>mITac3</t>
  </si>
  <si>
    <t>mATac</t>
  </si>
  <si>
    <t>mITtv</t>
  </si>
  <si>
    <t>mATac3</t>
  </si>
  <si>
    <t>mIT3tv</t>
  </si>
  <si>
    <t>mATexIBtv</t>
  </si>
  <si>
    <t>mAT3tv</t>
  </si>
  <si>
    <t>mAT3exIBtv</t>
  </si>
  <si>
    <t>Abrahami_&amp;ana_name._psplot_trim_&amp;exposure._&amp;comparator._&amp;todaysdate..tiff</t>
  </si>
  <si>
    <t>Abrahami_&amp;ana_name._psplot_&amp;exposure._&amp;comparator._&amp;todaysdate..tiff</t>
  </si>
  <si>
    <t>18_RnR_MainSe1analysis</t>
  </si>
  <si>
    <t>18_RnR_Se2_3yrout</t>
  </si>
  <si>
    <t>18_RnR_Se3_pstrim</t>
  </si>
  <si>
    <t>&amp;toutPath./ACNU_Table1trim_&amp;exposure._&amp;comparator._&amp;todaysdate..rtf</t>
  </si>
  <si>
    <t>15_RnR_ACNUPSweighting</t>
  </si>
  <si>
    <t>ACNU_&amp;ana_name._psplot_trim_&amp;exposure._&amp;comparator._&amp;todaysdate..tiff</t>
  </si>
  <si>
    <t>&amp;toutPath./ACNU_Table1notrim_&amp;exposure._&amp;comparator._&amp;todaysdate..rtf</t>
  </si>
  <si>
    <t>ACNU_&amp;ana_name._psplot_&amp;exposure._&amp;comparator._&amp;todaysdate..tiff</t>
  </si>
  <si>
    <t>*does this mean analysis population does not exclude anyone without a 2nd Rx?</t>
  </si>
  <si>
    <t>*this is where the diff_1st_2ndrx=filldate2-indexdate is created, checking creation of time between 1st and 2nd rx</t>
  </si>
  <si>
    <t>&lt;- these new Table1s should have a new row for time between 1st and 2nd Rx</t>
  </si>
  <si>
    <t>a.notrim_DPP4i_SU_1yrlb</t>
  </si>
  <si>
    <t>a.notrim_DPP4i_TZD_1yrlb</t>
  </si>
  <si>
    <t>a.notrim_DPP4i_SGLT2i_1yrlb</t>
  </si>
  <si>
    <t>a.Abrahami_notrim_DPP4i_SU</t>
  </si>
  <si>
    <t>a.Abrahami_notrim_DPP4i_TZD</t>
  </si>
  <si>
    <t>a.Abrahami_notrim_DPP4i_SGLT2i</t>
  </si>
  <si>
    <t>No trimming</t>
  </si>
  <si>
    <t>dpp4i=1 and switcher=1</t>
  </si>
  <si>
    <t>dpp4i=0 and switcher=1</t>
  </si>
  <si>
    <t>dpp4i=</t>
  </si>
  <si>
    <t>NONE</t>
  </si>
  <si>
    <t xml:space="preserve">proc mi (5x) </t>
  </si>
  <si>
    <t xml:space="preserve">Manuscript Table </t>
  </si>
  <si>
    <t>Table 2: Key patient characteristics between initiators of Dipeptidyl Peptidase-4 inhibitors (DPP4i) and comparators before propensity score weighting.</t>
  </si>
  <si>
    <t xml:space="preserve">Figure 3. Flowchart for patient selection. Panel A, active-comparator, new-user cohort; Panel B, time-varying exposure cohort. </t>
  </si>
  <si>
    <t>Table 4.  Comparison of counts and person time - MAIN</t>
  </si>
  <si>
    <t xml:space="preserve">Figure 4: Propensity score-standardized mortality ratio (PS-SMR) weighted Kaplan-Meier risk functions of Inflammatory Bowel Disease (IBD). </t>
  </si>
  <si>
    <t xml:space="preserve">Figure 5. Forest plot summarizing results of primary and sensitivity analyses. Panel A, B, C under the ACNU design; panel D, E, F  under the TVE design </t>
  </si>
  <si>
    <t xml:space="preserve">Table 3: Main results Comparison of results between different study designs </t>
  </si>
  <si>
    <t>D:\Externe Projekte\UNC\wangje\prog\sas\R2R_sas</t>
  </si>
  <si>
    <t>Key patient characteristics between DPP4i and SU initiators.</t>
  </si>
  <si>
    <t>Key patient characteristics between Dipeptidyl Peptidase-4 inhibitors (DPP4i) and Thiazolidinediones (TZD) initiators.</t>
  </si>
  <si>
    <t>Key patient characteristics between Dipeptidyl Peptidase-4 inhibitors (DPP4i) and Sodium-glucose cotransporter-2 inhibitor (SGLT2i) initiators in propensity score trimmed cohorts.</t>
  </si>
  <si>
    <t>Key patient characteristics between switchers and non-switchers in Dipeptidyl Peptidase-4 inhibitors (DPP4i) group in each comparison.  </t>
  </si>
  <si>
    <t xml:space="preserve">As-treated analysis in ACNU cohort assessing causal effect of DPP4i on risk of IBD compared with antidiabetic alternatives. </t>
  </si>
  <si>
    <t>Comparison of study designs for the effect of Dipeptidyl Peptidase-4 inhibitors (DPP4i) on risk of Inflammatory Bowel Disease (IBD) compared with antidiabetic alternatives in propensity score trimmed cohorts for a maximum of 3-year follow-up.  </t>
  </si>
  <si>
    <t xml:space="preserve">Key patient characteristics between initiators of DPP4i and comparators propensity score weighted cohort (after propensity score trimming). </t>
  </si>
  <si>
    <t>Comparison of results between different study designs on the effect of DPP4i on risk of IBD compared with antidiabetic alternatives in propensity score trimmed cohorts.    </t>
  </si>
  <si>
    <t xml:space="preserve">Key patient characteristics between initiators of DPP4i and comparators in propensity score weighted cohorts required only one study drug prescription. </t>
  </si>
  <si>
    <t>Comparison of results between different study designs on the effect of DPP4i on risk of IBD compared with antidiabetic alternatives in cohorts only one study drug prescription.    </t>
  </si>
  <si>
    <t xml:space="preserve">Comparison of results between different study designs on the effect of DPP4i on risk of IBD compared with antidiabetic alternatives conventional multivariable-adjusted Cox regression. </t>
  </si>
  <si>
    <t xml:space="preserve">Key patient characteristics between initiators of DPP4i and comparators propensity score weighted cohorts restricting cohort entry year to 2007-2016.   </t>
  </si>
  <si>
    <t xml:space="preserve">Comparison of results between different study designs on the effect of DPP4i on risk of IBD compared with antidiabetic alternatives restricting cohort entry year to 2007-2016. </t>
  </si>
  <si>
    <t xml:space="preserve">Comparison of results between different study designs on the effect of DPP4i on risk of IBD compared with antidiabetic alternatives with extended censoring criteria, which includes stopping or adding a comparator drug or starting non-comparator drugs (SU, TZD, SGLT2i).   </t>
  </si>
  <si>
    <t xml:space="preserve">Key patient characteristics between initiators of DPP4i and comparators in propensity score weighted cohorts using multiple imputation for variables with missing data including HbA1c, BMI, and smoking.   </t>
  </si>
  <si>
    <t>Comparison of results between different study designs on the effect of DPP4i on risk of IBD compared with antidiabetic alternatives, with multiple imputation for missing HbA1c, BMI, and smoking.  </t>
  </si>
  <si>
    <t>Web Table</t>
  </si>
  <si>
    <t xml:space="preserve">Web Figure </t>
  </si>
  <si>
    <t xml:space="preserve">Figure </t>
  </si>
  <si>
    <t xml:space="preserve">Table </t>
  </si>
  <si>
    <t>Type (Main/sensitivity)</t>
  </si>
  <si>
    <t>Tab/Fig</t>
  </si>
  <si>
    <t xml:space="preserve">Num </t>
  </si>
  <si>
    <t xml:space="preserve">Name </t>
  </si>
  <si>
    <t>Analysis number</t>
  </si>
  <si>
    <t>X</t>
  </si>
  <si>
    <t>Main</t>
  </si>
  <si>
    <t>Main and all Sensitivity</t>
  </si>
  <si>
    <t>Sensitivity</t>
  </si>
  <si>
    <t>Name</t>
  </si>
  <si>
    <t>extended censoring criteria</t>
  </si>
  <si>
    <t xml:space="preserve">as treated </t>
  </si>
  <si>
    <t xml:space="preserve"> only one prescription to define exposure</t>
  </si>
  <si>
    <t>multiple imputation for missing data of HbA1c, BMI, and smoking</t>
  </si>
  <si>
    <t>maximum of 3-year follow-up</t>
  </si>
  <si>
    <t>including prevalent IBD</t>
  </si>
  <si>
    <t>switchers vs nonswitchers</t>
  </si>
  <si>
    <t>2007-2016</t>
  </si>
  <si>
    <t xml:space="preserve">DPP4I vs SU </t>
  </si>
  <si>
    <t>DPP4I Vs TZD</t>
  </si>
  <si>
    <t>DPP4i vs SGLT2i</t>
  </si>
  <si>
    <t>Algorithm for active-comparator, new-user study design</t>
  </si>
  <si>
    <t>Propensity score distribution in the ACNU cohorts</t>
  </si>
  <si>
    <t>Propensity score distribution in the TVE cohorts</t>
  </si>
  <si>
    <t>KM maximum of 3-year follow-up</t>
  </si>
  <si>
    <t>Directed acyclic graphs (DAGs)</t>
  </si>
  <si>
    <t>Forest plot summarizing results of primary and sensitivity analyses</t>
  </si>
  <si>
    <t>Propensity score-standardized mortality ratio (PS-SMR) weighted Kaplan-Meier</t>
  </si>
  <si>
    <t>Flowchart for patient selection</t>
  </si>
  <si>
    <t xml:space="preserve">Incident IBD event from switchers and prevalent IBD event after switching in TVE design. </t>
  </si>
  <si>
    <t xml:space="preserve">Study design differences. </t>
  </si>
  <si>
    <t>counts/py Comparison between ACNU and asymmetric TVE</t>
  </si>
  <si>
    <t>Comparison of results between different study designs on the effect of Dipeptidyl Peptidase-4 inhibitors (DPP4i) on risk of Inflammatory Bowel Disease (IBD) compared with antidiabetic alternatives in propensity score trimmed cohorts</t>
  </si>
  <si>
    <t>Key patient characteristics between initiators of Dipeptidyl Peptidase-4 inhibitors (DPP4i) and comparators before propensity score weighting</t>
  </si>
  <si>
    <t>Comparisions for key features of active-comparator, new-user (ACNU) and time-varying exposure (TVE) design</t>
  </si>
  <si>
    <t>pstrimmed analysis population</t>
  </si>
  <si>
    <t xml:space="preserve">Key patient characteristics </t>
  </si>
  <si>
    <t>Comparison of study designs</t>
  </si>
  <si>
    <t xml:space="preserve">multivariable-adjusted Cox regression. </t>
  </si>
  <si>
    <t>Comparison of results between…</t>
  </si>
  <si>
    <t>Key patient characteristics …</t>
  </si>
  <si>
    <t>*</t>
  </si>
  <si>
    <t>Web Figure 4</t>
  </si>
  <si>
    <t>Web Figure 3 TVE</t>
  </si>
  <si>
    <t>Web Figure 2 ACNU</t>
  </si>
  <si>
    <t>Figure 4 ACNU</t>
  </si>
  <si>
    <t>Figure 4 TVE</t>
  </si>
  <si>
    <t>Characteristic</t>
  </si>
  <si>
    <t>ACNU</t>
  </si>
  <si>
    <t>TVE</t>
  </si>
  <si>
    <t>DPP4i</t>
  </si>
  <si>
    <t>SU</t>
  </si>
  <si>
    <t>Unweighted Standardized difference</t>
  </si>
  <si>
    <t>Weighted SU</t>
  </si>
  <si>
    <t>Weighted Standardized difference</t>
  </si>
  <si>
    <t>Age</t>
  </si>
  <si>
    <t>Female</t>
  </si>
  <si>
    <t>Entry year</t>
  </si>
  <si>
    <t>BMI</t>
  </si>
  <si>
    <t>&lt;25</t>
  </si>
  <si>
    <t>25-30</t>
  </si>
  <si>
    <t>&gt;30</t>
  </si>
  <si>
    <t>Unknown</t>
  </si>
  <si>
    <t>Alcohol use</t>
  </si>
  <si>
    <t>Current</t>
  </si>
  <si>
    <t>Never</t>
  </si>
  <si>
    <t>Past/quit</t>
  </si>
  <si>
    <t>Smoke</t>
  </si>
  <si>
    <t>HbA1C Category</t>
  </si>
  <si>
    <t>&lt;53 mmol/mol (&lt;=7)</t>
  </si>
  <si>
    <t>53-64 mmol/mol (7-8)</t>
  </si>
  <si>
    <t>&gt;64 mmol/mol (&gt;8)</t>
  </si>
  <si>
    <t>Missing/unknown</t>
  </si>
  <si>
    <t>Comorbidities</t>
  </si>
  <si>
    <t>Nephropathy</t>
  </si>
  <si>
    <t>Neuropathy</t>
  </si>
  <si>
    <t>Diabetic retinopathy</t>
  </si>
  <si>
    <t>Myocardial infarction</t>
  </si>
  <si>
    <t>Stroke with transient ischemic attack</t>
  </si>
  <si>
    <t>Peripheral arterial disease</t>
  </si>
  <si>
    <t>Comedications</t>
  </si>
  <si>
    <t>GLP1RA</t>
  </si>
  <si>
    <t>SGLT2i</t>
  </si>
  <si>
    <t>Thiazolidinediones</t>
  </si>
  <si>
    <t>Sulfonylureas</t>
  </si>
  <si>
    <t>Metformin</t>
  </si>
  <si>
    <t>Insulin</t>
  </si>
  <si>
    <t>Glinides</t>
  </si>
  <si>
    <t>Alpha-glucosidase inhibitor</t>
  </si>
  <si>
    <t>Total number of non-diabetic drugs in the year before cohort entry, mean (SD)</t>
  </si>
  <si>
    <t>Aspirin</t>
  </si>
  <si>
    <t>NSAIDs</t>
  </si>
  <si>
    <t>HRT combination</t>
  </si>
  <si>
    <t>Estrogen therapy</t>
  </si>
  <si>
    <t>Gestagens</t>
  </si>
  <si>
    <t>Hormonal contraception</t>
  </si>
  <si>
    <t>Other autoimmune diseases</t>
  </si>
  <si>
    <t>Psoriasis</t>
  </si>
  <si>
    <t>Vasculitis</t>
  </si>
  <si>
    <t>Rheumatoid Arthritis</t>
  </si>
  <si>
    <t>Sjogren Syndrome</t>
  </si>
  <si>
    <t>Systemic Lupus erythematosus</t>
  </si>
  <si>
    <t>DPP4i vs SU</t>
  </si>
  <si>
    <t>DPP4i vs TZD</t>
  </si>
  <si>
    <t>N=44,929</t>
  </si>
  <si>
    <t>N=77,414</t>
  </si>
  <si>
    <t>N=68,058</t>
  </si>
  <si>
    <t>N=76,671</t>
  </si>
  <si>
    <t>N=67,035</t>
  </si>
  <si>
    <t>TZD</t>
  </si>
  <si>
    <t>N=15,588</t>
  </si>
  <si>
    <t>N=75,384</t>
  </si>
  <si>
    <t>N=16,126</t>
  </si>
  <si>
    <t>N=40,634</t>
  </si>
  <si>
    <t>N=33,598</t>
  </si>
  <si>
    <t>N=45,156</t>
  </si>
  <si>
    <t>N=32,924</t>
  </si>
  <si>
    <t>62.7 (12.62)</t>
  </si>
  <si>
    <t>62.3 (13.05)</t>
  </si>
  <si>
    <t>62.9 (12.47)</t>
  </si>
  <si>
    <t>62.8(12.36)</t>
  </si>
  <si>
    <t>61.2(11.99)</t>
  </si>
  <si>
    <t>63.0(12.35)</t>
  </si>
  <si>
    <t>61.3(12.02)</t>
  </si>
  <si>
    <t>64.1(12.41)</t>
  </si>
  <si>
    <t>60.8(12.07)</t>
  </si>
  <si>
    <t>63.9(12.41)</t>
  </si>
  <si>
    <t>60.7(12.11)</t>
  </si>
  <si>
    <t>18,710 (41.6)</t>
  </si>
  <si>
    <t>31,732 (41.0)</t>
  </si>
  <si>
    <t>28,290 (41.6)</t>
  </si>
  <si>
    <t>31,393 (40.9)</t>
  </si>
  <si>
    <t>27,385 (40.9)</t>
  </si>
  <si>
    <t>6,186 (39.7)</t>
  </si>
  <si>
    <t>30,670 (40.7)</t>
  </si>
  <si>
    <t>6,375 (39.5)</t>
  </si>
  <si>
    <t>16,208 (39.9)</t>
  </si>
  <si>
    <t>12,765 (38.0)</t>
  </si>
  <si>
    <t>18,135 (40.2)</t>
  </si>
  <si>
    <t>12,559 (38.1)</t>
  </si>
  <si>
    <t>59 (0.1)</t>
  </si>
  <si>
    <t>854 (1.1)</t>
  </si>
  <si>
    <t>16 (0.0)</t>
  </si>
  <si>
    <t>172 (0.2)</t>
  </si>
  <si>
    <t>NA</t>
  </si>
  <si>
    <t>774 (1.7)</t>
  </si>
  <si>
    <t>7,595 (9.8)</t>
  </si>
  <si>
    <t>1,009 (1.5)</t>
  </si>
  <si>
    <t>7,562 (9.9)</t>
  </si>
  <si>
    <t>942 (1.4)</t>
  </si>
  <si>
    <t>2,921 (18.7)</t>
  </si>
  <si>
    <t>1,261 (1.7)</t>
  </si>
  <si>
    <t>3,271 (20.3)</t>
  </si>
  <si>
    <t>1,928 (4.3)</t>
  </si>
  <si>
    <t>9,430 (12.2)</t>
  </si>
  <si>
    <t>3,066 (4.5)</t>
  </si>
  <si>
    <t>9,372 (12.2)</t>
  </si>
  <si>
    <t>3,508 (5.2)</t>
  </si>
  <si>
    <t>3,780 (24.2)</t>
  </si>
  <si>
    <t>4,266 (5.7)</t>
  </si>
  <si>
    <t>3,844 (23.8)</t>
  </si>
  <si>
    <t>3,873 (8.6)</t>
  </si>
  <si>
    <t>9,574 (12.4)</t>
  </si>
  <si>
    <t>6,166 (9.1)</t>
  </si>
  <si>
    <t>9,562 (12.5)</t>
  </si>
  <si>
    <t>6,099 (9.1)</t>
  </si>
  <si>
    <t>3,048 (19.6)</t>
  </si>
  <si>
    <t>7,464 (9.9)</t>
  </si>
  <si>
    <t>3,090 (19.2)</t>
  </si>
  <si>
    <t>3,481 (7.7)</t>
  </si>
  <si>
    <t>8,630 (11.1)</t>
  </si>
  <si>
    <t>5,892 (8.7)</t>
  </si>
  <si>
    <t>8,667 (11.3)</t>
  </si>
  <si>
    <t>6,043 (9.0)</t>
  </si>
  <si>
    <t>1,794 (11.5)</t>
  </si>
  <si>
    <t>7,325 (9.7)</t>
  </si>
  <si>
    <t>1,826 (11.3)</t>
  </si>
  <si>
    <t>4,019 (8.9)</t>
  </si>
  <si>
    <t>7,729 (10.0)</t>
  </si>
  <si>
    <t>6,815 (10.0)</t>
  </si>
  <si>
    <t>7,719 (10.1)</t>
  </si>
  <si>
    <t>7,226 (10.8)</t>
  </si>
  <si>
    <t>841 (5.4)</t>
  </si>
  <si>
    <t>8,268 (11.0)</t>
  </si>
  <si>
    <t>845 (5.2)</t>
  </si>
  <si>
    <t>3,758 (8.4)</t>
  </si>
  <si>
    <t>6,963 (9.0)</t>
  </si>
  <si>
    <t>6,339 (9.3)</t>
  </si>
  <si>
    <t>6,962 (9.1)</t>
  </si>
  <si>
    <t>6,798 (10.1)</t>
  </si>
  <si>
    <t>645 (4.1)</t>
  </si>
  <si>
    <t>7,476 (9.9)</t>
  </si>
  <si>
    <t>647 (4.0)</t>
  </si>
  <si>
    <t>2,052 (5.0)</t>
  </si>
  <si>
    <t>404 (1.2)</t>
  </si>
  <si>
    <t>1,903 (4.2)</t>
  </si>
  <si>
    <t>390 (1.2)</t>
  </si>
  <si>
    <t>3,680 (8.2)</t>
  </si>
  <si>
    <t>5,429 (7.0)</t>
  </si>
  <si>
    <t>6,135 (9.0)</t>
  </si>
  <si>
    <t>5,422 (7.1)</t>
  </si>
  <si>
    <t>6,553 (9.8)</t>
  </si>
  <si>
    <t>473 (3.0)</t>
  </si>
  <si>
    <t>7,016 (9.3)</t>
  </si>
  <si>
    <t>477 (3.0)</t>
  </si>
  <si>
    <t>6,171 (15.2)</t>
  </si>
  <si>
    <t>1,935 (5.8)</t>
  </si>
  <si>
    <t>6,408 (14.2)</t>
  </si>
  <si>
    <t>1,855 (5.6)</t>
  </si>
  <si>
    <t>3,983 (8.9)</t>
  </si>
  <si>
    <t>4,672 (6.0)</t>
  </si>
  <si>
    <t>6,287 (9.2)</t>
  </si>
  <si>
    <t>4,668 (6.1)</t>
  </si>
  <si>
    <t>6,562 (9.8)</t>
  </si>
  <si>
    <t>501 (3.2)</t>
  </si>
  <si>
    <t>6,959 (9.2)</t>
  </si>
  <si>
    <t>503 (3.1)</t>
  </si>
  <si>
    <t>6,698 (16.5)</t>
  </si>
  <si>
    <t>2,874 (8.6)</t>
  </si>
  <si>
    <t>7,029 (15.6)</t>
  </si>
  <si>
    <t>2,814 (8.5)</t>
  </si>
  <si>
    <t>3,578 (8.0)</t>
  </si>
  <si>
    <t>3,483 (4.5)</t>
  </si>
  <si>
    <t>5,315 (7.8)</t>
  </si>
  <si>
    <t>3,466 (4.5)</t>
  </si>
  <si>
    <t>5,545 (8.3)</t>
  </si>
  <si>
    <t>380 (2.4)</t>
  </si>
  <si>
    <t>5,874 (7.8)</t>
  </si>
  <si>
    <t>386 (2.4)</t>
  </si>
  <si>
    <t>5,779 (14.2)</t>
  </si>
  <si>
    <t>3,158 (9.4)</t>
  </si>
  <si>
    <t>6,167 (13.7)</t>
  </si>
  <si>
    <t>3,050 (9.3)</t>
  </si>
  <si>
    <t>3,298 (7.3)</t>
  </si>
  <si>
    <t>2,755 (3.6)</t>
  </si>
  <si>
    <t>4,694 (6.9)</t>
  </si>
  <si>
    <t>2,749 (3.6)</t>
  </si>
  <si>
    <t>4,903 (7.3)</t>
  </si>
  <si>
    <t>353 (2.3)</t>
  </si>
  <si>
    <t>5,179 (6.9)</t>
  </si>
  <si>
    <t>356 (2.2)</t>
  </si>
  <si>
    <t>4,952 (12.2)</t>
  </si>
  <si>
    <t>3,215 (9.6)</t>
  </si>
  <si>
    <t>5,463 (12.1)</t>
  </si>
  <si>
    <t>3,160 (9.6)</t>
  </si>
  <si>
    <t>3,172 (7.1)</t>
  </si>
  <si>
    <t>2,238 (2.9)</t>
  </si>
  <si>
    <t>4,369 (6.4)</t>
  </si>
  <si>
    <t>2,244 (2.9)</t>
  </si>
  <si>
    <t>4,472 (6.7)</t>
  </si>
  <si>
    <t>303 (1.9)</t>
  </si>
  <si>
    <t>4,783 (6.3)</t>
  </si>
  <si>
    <t>308 (1.9)</t>
  </si>
  <si>
    <t>4,604 (11.3)</t>
  </si>
  <si>
    <t>3,354 (10.0)</t>
  </si>
  <si>
    <t>5,191 (11.5)</t>
  </si>
  <si>
    <t>3,325 (10.1)</t>
  </si>
  <si>
    <t>3,055 (6.8)</t>
  </si>
  <si>
    <t>2,159 (2.8)</t>
  </si>
  <si>
    <t>4,098 (6.0)</t>
  </si>
  <si>
    <t>2,173 (2.8)</t>
  </si>
  <si>
    <t>3,946 (5.9)</t>
  </si>
  <si>
    <t>265 (1.7)</t>
  </si>
  <si>
    <t>4,279 (5.7)</t>
  </si>
  <si>
    <t>273 (1.7)</t>
  </si>
  <si>
    <t>4,107 (10.1)</t>
  </si>
  <si>
    <t>3,933 (11.7)</t>
  </si>
  <si>
    <t>4,810 (10.7)</t>
  </si>
  <si>
    <t>3,900 (11.8)</t>
  </si>
  <si>
    <t>2,273 (5.1)</t>
  </si>
  <si>
    <t>2,048 (2.6)</t>
  </si>
  <si>
    <t>2,883 (4.2)</t>
  </si>
  <si>
    <t>2,052 (2.7)</t>
  </si>
  <si>
    <t>1,926 (2.9)</t>
  </si>
  <si>
    <t>127 (0.8)</t>
  </si>
  <si>
    <t>2,285 (3.0)</t>
  </si>
  <si>
    <t>133 (0.8)</t>
  </si>
  <si>
    <t>2,551 (6.3)</t>
  </si>
  <si>
    <t>3,284 (9.8)</t>
  </si>
  <si>
    <t>3,133 (6.9)</t>
  </si>
  <si>
    <t>3,265 (9.9)</t>
  </si>
  <si>
    <t>2,307 (5.1)</t>
  </si>
  <si>
    <t>2,181 (2.8)</t>
  </si>
  <si>
    <t>2,196 (2.9)</t>
  </si>
  <si>
    <t>1,277 (1.9)</t>
  </si>
  <si>
    <t>78 (0.5)</t>
  </si>
  <si>
    <t>1,518 (2.0)</t>
  </si>
  <si>
    <t>81 (0.5)</t>
  </si>
  <si>
    <t>2,346 (5.8)</t>
  </si>
  <si>
    <t>5,765 (17.2)</t>
  </si>
  <si>
    <t>3,019 (6.7)</t>
  </si>
  <si>
    <t>5,500 (16.7)</t>
  </si>
  <si>
    <t>1,691 (3.8)</t>
  </si>
  <si>
    <t>1,674 (2.2)</t>
  </si>
  <si>
    <t>2,091 (3.1)</t>
  </si>
  <si>
    <t>1,685 (2.2)</t>
  </si>
  <si>
    <t>1,235 (1.8)</t>
  </si>
  <si>
    <t>79 (0.5)</t>
  </si>
  <si>
    <t>1,431 (1.9)</t>
  </si>
  <si>
    <t>86 (0.5)</t>
  </si>
  <si>
    <t>1,374 (3.4)</t>
  </si>
  <si>
    <t>5,676 (16.9)</t>
  </si>
  <si>
    <t>2,033 (4.5)</t>
  </si>
  <si>
    <t>5,665 (17.2)</t>
  </si>
  <si>
    <t>3,564 (7.9)</t>
  </si>
  <si>
    <t>8,739 (11.3)</t>
  </si>
  <si>
    <t>5,475 (8.0)</t>
  </si>
  <si>
    <t>8,738 (11.4)</t>
  </si>
  <si>
    <t>6,513 (9.7)</t>
  </si>
  <si>
    <t>1,533 (9.8)</t>
  </si>
  <si>
    <t>7,206 (9.6)</t>
  </si>
  <si>
    <t>1,602 (9.9)</t>
  </si>
  <si>
    <t>3,648 (9.0)</t>
  </si>
  <si>
    <t>2,228 (6.6)</t>
  </si>
  <si>
    <t>4,013 (8.9)</t>
  </si>
  <si>
    <t>2,176 (6.6)</t>
  </si>
  <si>
    <t>10,546 (23.5)</t>
  </si>
  <si>
    <t>20,426 (26.4)</t>
  </si>
  <si>
    <t>16,568 (24.3)</t>
  </si>
  <si>
    <t>20,432 (26.6)</t>
  </si>
  <si>
    <t>17,969 (26.8)</t>
  </si>
  <si>
    <t>4,335 (27.8)</t>
  </si>
  <si>
    <t>20,022 (26.6)</t>
  </si>
  <si>
    <t>4,539 (28.1)</t>
  </si>
  <si>
    <t>10,169 (25.0)</t>
  </si>
  <si>
    <t>6,251 (18.6)</t>
  </si>
  <si>
    <t>11,242 (24.9)</t>
  </si>
  <si>
    <t>6,173 (18.7)</t>
  </si>
  <si>
    <t>25,952 (57.8)</t>
  </si>
  <si>
    <t>38,279 (49.4)</t>
  </si>
  <si>
    <t>38,992 (57.3)</t>
  </si>
  <si>
    <t>37,644 (49.1)</t>
  </si>
  <si>
    <t>36,214 (54.0)</t>
  </si>
  <si>
    <t>8,711 (55.9)</t>
  </si>
  <si>
    <t>41,073 (54.5)</t>
  </si>
  <si>
    <t>8,943 (55.5)</t>
  </si>
  <si>
    <t>21,422 (52.7)</t>
  </si>
  <si>
    <t>19,788 (58.9)</t>
  </si>
  <si>
    <t>23,925 (53.0)</t>
  </si>
  <si>
    <t>19,535 (59.3)</t>
  </si>
  <si>
    <t>4,867 (10.8)</t>
  </si>
  <si>
    <t>9,970 (12.9)</t>
  </si>
  <si>
    <t>7,023 (10.3)</t>
  </si>
  <si>
    <t>9,857 (12.9)</t>
  </si>
  <si>
    <t>6,339 (9.5)</t>
  </si>
  <si>
    <t>1,009 (6.5)</t>
  </si>
  <si>
    <t>7,083 (9.4)</t>
  </si>
  <si>
    <t>1,042 (6.5)</t>
  </si>
  <si>
    <t>5,395 (13.3)</t>
  </si>
  <si>
    <t>5,331 (15.9)</t>
  </si>
  <si>
    <t>5,976 (13.2)</t>
  </si>
  <si>
    <t>5,040 (15.3)</t>
  </si>
  <si>
    <t>18,469 (41.1)</t>
  </si>
  <si>
    <t>29,418 (38.0)</t>
  </si>
  <si>
    <t>27,740 (40.8)</t>
  </si>
  <si>
    <t>29,128 (38.0)</t>
  </si>
  <si>
    <t>27,373 (40.8)</t>
  </si>
  <si>
    <t>6,233 (40.0)</t>
  </si>
  <si>
    <t>30,620 (40.6)</t>
  </si>
  <si>
    <t>6,434 (39.9)</t>
  </si>
  <si>
    <t>16,665 (41.0)</t>
  </si>
  <si>
    <t>13,462 (40.1)</t>
  </si>
  <si>
    <t>18,634 (41.3)</t>
  </si>
  <si>
    <t>13,372 (40.6)</t>
  </si>
  <si>
    <t>6,492 (14.4)</t>
  </si>
  <si>
    <t>10,496 (13.6)</t>
  </si>
  <si>
    <t>10,019 (14.7)</t>
  </si>
  <si>
    <t>10,400 (13.6)</t>
  </si>
  <si>
    <t>10,246 (15.3)</t>
  </si>
  <si>
    <t>2,273 (14.6)</t>
  </si>
  <si>
    <t>11,483 (15.2)</t>
  </si>
  <si>
    <t>2,360 (14.6)</t>
  </si>
  <si>
    <t>6,327 (15.6)</t>
  </si>
  <si>
    <t>4,542 (13.5)</t>
  </si>
  <si>
    <t>6,995 (15.5)</t>
  </si>
  <si>
    <t>4,473 (13.6)</t>
  </si>
  <si>
    <t>18,365 (40.9)</t>
  </si>
  <si>
    <t>34,962 (45.2)</t>
  </si>
  <si>
    <t>27,823 (40.9)</t>
  </si>
  <si>
    <t>34,616 (45.1)</t>
  </si>
  <si>
    <t>27,025 (40.3)</t>
  </si>
  <si>
    <t>6,629 (42.5)</t>
  </si>
  <si>
    <t>30,593 (40.6)</t>
  </si>
  <si>
    <t>6,863 (42.6)</t>
  </si>
  <si>
    <t>16,047 (39.5)</t>
  </si>
  <si>
    <t>14,327 (42.6)</t>
  </si>
  <si>
    <t>17,742 (39.3)</t>
  </si>
  <si>
    <t>13,822 (42.0)</t>
  </si>
  <si>
    <t>1,603 (3.6)</t>
  </si>
  <si>
    <t>2,538 (3.3)</t>
  </si>
  <si>
    <t>2,476 (3.6)</t>
  </si>
  <si>
    <t>2,527 (3.3)</t>
  </si>
  <si>
    <t>2,391 (3.6)</t>
  </si>
  <si>
    <t>453 (2.9)</t>
  </si>
  <si>
    <t>2,688 (3.6)</t>
  </si>
  <si>
    <t>469 (2.9)</t>
  </si>
  <si>
    <t>1,595 (3.9)</t>
  </si>
  <si>
    <t>1,267 (3.8)</t>
  </si>
  <si>
    <t>1,785 (4.0)</t>
  </si>
  <si>
    <t>1,257 (3.8)</t>
  </si>
  <si>
    <t>12,145 (27.0)</t>
  </si>
  <si>
    <t>20,114 (26.0)</t>
  </si>
  <si>
    <t>18,429 (27.1)</t>
  </si>
  <si>
    <t>19,931 (26.0)</t>
  </si>
  <si>
    <t>18,791 (28.0)</t>
  </si>
  <si>
    <t>4,590 (29.4)</t>
  </si>
  <si>
    <t>21,025 (27.9)</t>
  </si>
  <si>
    <t>4,731 (29.3)</t>
  </si>
  <si>
    <t>10,681 (26.3)</t>
  </si>
  <si>
    <t>8,359 (24.9)</t>
  </si>
  <si>
    <t>11,890 (26.3)</t>
  </si>
  <si>
    <t>8,257 (25.1)</t>
  </si>
  <si>
    <t>5,672 (12.6)</t>
  </si>
  <si>
    <t>11,104 (14.3)</t>
  </si>
  <si>
    <t>8,782 (12.9)</t>
  </si>
  <si>
    <t>10,986 (14.3)</t>
  </si>
  <si>
    <t>8,763 (13.1)</t>
  </si>
  <si>
    <t>2,257 (14.5)</t>
  </si>
  <si>
    <t>9,767 (13.0)</t>
  </si>
  <si>
    <t>2,335 (14.5)</t>
  </si>
  <si>
    <t>4,884 (12.0)</t>
  </si>
  <si>
    <t>3,935 (11.7)</t>
  </si>
  <si>
    <t>5,434 (12.0)</t>
  </si>
  <si>
    <t>3,876 (11.8)</t>
  </si>
  <si>
    <t>10,362 (23.1)</t>
  </si>
  <si>
    <t>17,819 (23.0)</t>
  </si>
  <si>
    <t>15,047 (22.1)</t>
  </si>
  <si>
    <t>17,654 (23.0)</t>
  </si>
  <si>
    <t>13,958 (20.8)</t>
  </si>
  <si>
    <t>2,611 (16.8)</t>
  </si>
  <si>
    <t>15,682 (20.8)</t>
  </si>
  <si>
    <t>2,691 (16.7)</t>
  </si>
  <si>
    <t>10,128 (24.9)</t>
  </si>
  <si>
    <t>10,306 (30.7)</t>
  </si>
  <si>
    <t>11,274 (25.0)</t>
  </si>
  <si>
    <t>9,940 (30.2)</t>
  </si>
  <si>
    <t>16,750 (37.3)</t>
  </si>
  <si>
    <t>28,377 (36.7)</t>
  </si>
  <si>
    <t>25,800 (37.9)</t>
  </si>
  <si>
    <t>28,100 (36.7)</t>
  </si>
  <si>
    <t>25,523 (38.1)</t>
  </si>
  <si>
    <t>6,130 (39.3)</t>
  </si>
  <si>
    <t>28,910 (38.4)</t>
  </si>
  <si>
    <t>6,369 (39.5)</t>
  </si>
  <si>
    <t>14,941 (36.8)</t>
  </si>
  <si>
    <t>10,998 (32.7)</t>
  </si>
  <si>
    <t>16,558 (36.7)</t>
  </si>
  <si>
    <t>10,851 (33.0)</t>
  </si>
  <si>
    <t>4,187 (9.3)</t>
  </si>
  <si>
    <t>9,572 (12.4)</t>
  </si>
  <si>
    <t>5,613 (8.2)</t>
  </si>
  <si>
    <t>9,048 (11.8)</t>
  </si>
  <si>
    <t>4,169 (6.2)</t>
  </si>
  <si>
    <t>905 (5.8)</t>
  </si>
  <si>
    <t>4,957 (6.6)</t>
  </si>
  <si>
    <t>932 (5.8)</t>
  </si>
  <si>
    <t>3,222 (7.9)</t>
  </si>
  <si>
    <t>4,097 (12.2)</t>
  </si>
  <si>
    <t>3,452 (7.6)</t>
  </si>
  <si>
    <t>3,738 (11.4)</t>
  </si>
  <si>
    <t>13,648 (30.4)</t>
  </si>
  <si>
    <t>18,668 (24.1)</t>
  </si>
  <si>
    <t>18,515 (27.2)</t>
  </si>
  <si>
    <t>18,206 (23.7)</t>
  </si>
  <si>
    <t>17,119 (25.5)</t>
  </si>
  <si>
    <t>3,913 (25.1)</t>
  </si>
  <si>
    <t>19,475 (25.8)</t>
  </si>
  <si>
    <t>4,012 (24.9)</t>
  </si>
  <si>
    <t>10,015 (24.6)</t>
  </si>
  <si>
    <t>6,317 (18.8)</t>
  </si>
  <si>
    <t>11,205 (24.8)</t>
  </si>
  <si>
    <t>6,289 (19.1)</t>
  </si>
  <si>
    <t>26,420 (58.8)</t>
  </si>
  <si>
    <t>47,576 (61.5)</t>
  </si>
  <si>
    <t>43,033 (63.2)</t>
  </si>
  <si>
    <t>47,850 (62.4)</t>
  </si>
  <si>
    <t>44,910 (67.0)</t>
  </si>
  <si>
    <t>10,603 (68.0)</t>
  </si>
  <si>
    <t>49,997 (66.3)</t>
  </si>
  <si>
    <t>11,011 (68.3)</t>
  </si>
  <si>
    <t>26,718 (65.8)</t>
  </si>
  <si>
    <t>21,901 (65.2)</t>
  </si>
  <si>
    <t>29,770 (65.9)</t>
  </si>
  <si>
    <t>21,750 (66.1)</t>
  </si>
  <si>
    <t>674 (1.5)</t>
  </si>
  <si>
    <t>1,598 (2.1)</t>
  </si>
  <si>
    <t>897 (1.3)</t>
  </si>
  <si>
    <t>1,567 (2.0)</t>
  </si>
  <si>
    <t>837 (1.2)</t>
  </si>
  <si>
    <t>167 (1.1)</t>
  </si>
  <si>
    <t>955 (1.3)</t>
  </si>
  <si>
    <t>171 (1.1)</t>
  </si>
  <si>
    <t>679 (1.7)</t>
  </si>
  <si>
    <t>1,283 (3.8)</t>
  </si>
  <si>
    <t>729 (1.6)</t>
  </si>
  <si>
    <t>1,147 (3.5)</t>
  </si>
  <si>
    <t>Comorbidities*</t>
  </si>
  <si>
    <t>185 (0.4)</t>
  </si>
  <si>
    <t>249 (0.3)</t>
  </si>
  <si>
    <t>278 (0.4)</t>
  </si>
  <si>
    <t>236 (0.3)</t>
  </si>
  <si>
    <t>348 (0.5)</t>
  </si>
  <si>
    <t>80 (0.5)</t>
  </si>
  <si>
    <t>397 (0.5)</t>
  </si>
  <si>
    <t>82 (0.5)</t>
  </si>
  <si>
    <t>194 (0.5)</t>
  </si>
  <si>
    <t>125 (0.4)</t>
  </si>
  <si>
    <t>211 (0.5)</t>
  </si>
  <si>
    <t>716 (1.6)</t>
  </si>
  <si>
    <t>1,036 (1.3)</t>
  </si>
  <si>
    <t>1,118 (1.6)</t>
  </si>
  <si>
    <t>1,018 (1.3)</t>
  </si>
  <si>
    <t>1,357 (2.0)</t>
  </si>
  <si>
    <t>323 (2.1)</t>
  </si>
  <si>
    <t>1,573 (2.1)</t>
  </si>
  <si>
    <t>336 (2.1)</t>
  </si>
  <si>
    <t>768 (1.9)</t>
  </si>
  <si>
    <t>546 (1.6)</t>
  </si>
  <si>
    <t>830 (1.8)</t>
  </si>
  <si>
    <t>533 (1.6)</t>
  </si>
  <si>
    <t>18,492 (41.2)</t>
  </si>
  <si>
    <t>24,649 (31.8)</t>
  </si>
  <si>
    <t>29,234 (43.0)</t>
  </si>
  <si>
    <t>24,612 (32.1)</t>
  </si>
  <si>
    <t>29,476 (44.0)</t>
  </si>
  <si>
    <t>5,320 (34.1)</t>
  </si>
  <si>
    <t>33,184 (44.0)</t>
  </si>
  <si>
    <t>5,507 (34.1)</t>
  </si>
  <si>
    <t>20,079 (49.4)</t>
  </si>
  <si>
    <t>16,565 (49.3)</t>
  </si>
  <si>
    <t>22,478 (49.8)</t>
  </si>
  <si>
    <t>16,427 (49.9)</t>
  </si>
  <si>
    <t>3,346 (7.4)</t>
  </si>
  <si>
    <t>5,957 (7.7)</t>
  </si>
  <si>
    <t>5,139 (7.6)</t>
  </si>
  <si>
    <t>5,891 (7.7)</t>
  </si>
  <si>
    <t>3,875 (5.8)</t>
  </si>
  <si>
    <t>729 (4.7)</t>
  </si>
  <si>
    <t>4,839 (6.4)</t>
  </si>
  <si>
    <t>804 (5.0)</t>
  </si>
  <si>
    <t>3,344 (8.2)</t>
  </si>
  <si>
    <t>3,291 (9.8)</t>
  </si>
  <si>
    <t>3,663 (8.1)</t>
  </si>
  <si>
    <t>3,132 (9.5)</t>
  </si>
  <si>
    <t>3,493 (7.8)</t>
  </si>
  <si>
    <t>6,007 (7.8)</t>
  </si>
  <si>
    <t>5,331 (7.8)</t>
  </si>
  <si>
    <t>5,976 (7.8)</t>
  </si>
  <si>
    <t>4,965 (7.4)</t>
  </si>
  <si>
    <t>926 (5.9)</t>
  </si>
  <si>
    <t>5,771 (7.7)</t>
  </si>
  <si>
    <t>981 (6.1)</t>
  </si>
  <si>
    <t>3,513 (8.6)</t>
  </si>
  <si>
    <t>2,369 (7.1)</t>
  </si>
  <si>
    <t>3,836 (8.5)</t>
  </si>
  <si>
    <t>2,318 (7.0)</t>
  </si>
  <si>
    <t>1,104 (2.5)</t>
  </si>
  <si>
    <t>1,917 (2.5)</t>
  </si>
  <si>
    <t>1,739 (2.6)</t>
  </si>
  <si>
    <t>1,904 (2.5)</t>
  </si>
  <si>
    <t>1,666 (2.5)</t>
  </si>
  <si>
    <t>344 (2.2)</t>
  </si>
  <si>
    <t>1,965 (2.6)</t>
  </si>
  <si>
    <t>370 (2.3)</t>
  </si>
  <si>
    <t>1,139 (2.8)</t>
  </si>
  <si>
    <t>792 (2.4)</t>
  </si>
  <si>
    <t>1,247 (2.8)</t>
  </si>
  <si>
    <t>773 (2.3)</t>
  </si>
  <si>
    <t>1,059 (2.4)</t>
  </si>
  <si>
    <t>1,336 (1.7)</t>
  </si>
  <si>
    <t>1,601 (2.4)</t>
  </si>
  <si>
    <t>1,339 (1.7)</t>
  </si>
  <si>
    <t>1,892 (2.8)</t>
  </si>
  <si>
    <t>487 (3.1)</t>
  </si>
  <si>
    <t>2,155 (2.9)</t>
  </si>
  <si>
    <t>491 (3.0)</t>
  </si>
  <si>
    <t>1,078 (2.7)</t>
  </si>
  <si>
    <t>4,018 (12.0)</t>
  </si>
  <si>
    <t>1,270 (2.8)</t>
  </si>
  <si>
    <t>3,649 (11.1)</t>
  </si>
  <si>
    <t>NTSR</t>
  </si>
  <si>
    <t>1,226 (1.6)</t>
  </si>
  <si>
    <t>1,234 (1.6)</t>
  </si>
  <si>
    <t>449 (2.9)</t>
  </si>
  <si>
    <t>456 (2.8)</t>
  </si>
  <si>
    <t>4,214 (12.5)</t>
  </si>
  <si>
    <t>4,060 (12.3)</t>
  </si>
  <si>
    <t>3,086 (6.9)</t>
  </si>
  <si>
    <t>1,765 (2.3)</t>
  </si>
  <si>
    <t>4,225 (6.2)</t>
  </si>
  <si>
    <t>1,770 (2.3)</t>
  </si>
  <si>
    <t>4,661 (7.0)</t>
  </si>
  <si>
    <t>548 (3.5)</t>
  </si>
  <si>
    <t>4,919 (6.5)</t>
  </si>
  <si>
    <t>556 (3.4)</t>
  </si>
  <si>
    <t>453 (1.1)</t>
  </si>
  <si>
    <t>4,725 (10.5)</t>
  </si>
  <si>
    <t>6,922 (15.4)</t>
  </si>
  <si>
    <t>9,182 (11.9)</t>
  </si>
  <si>
    <t>11,315 (16.6)</t>
  </si>
  <si>
    <t>8,549 (11.2)</t>
  </si>
  <si>
    <t>7,140 (10.7)</t>
  </si>
  <si>
    <t>608 (3.9)</t>
  </si>
  <si>
    <t>13,119 (17.4)</t>
  </si>
  <si>
    <t>646 (4.0)</t>
  </si>
  <si>
    <t>5,585 (13.7)</t>
  </si>
  <si>
    <t>4,872 (14.5)</t>
  </si>
  <si>
    <t>6,136 (13.6)</t>
  </si>
  <si>
    <t>4,747 (14.4)</t>
  </si>
  <si>
    <t>7,066 (15.7)</t>
  </si>
  <si>
    <t>4,291 (5.5)</t>
  </si>
  <si>
    <t>30,162 (44.3)</t>
  </si>
  <si>
    <t>4,043 (5.3)</t>
  </si>
  <si>
    <t>36,437 (54.4)</t>
  </si>
  <si>
    <t>9,758 (62.6)</t>
  </si>
  <si>
    <t>41,773 (55.4)</t>
  </si>
  <si>
    <t>10,183 (63.1)</t>
  </si>
  <si>
    <t>19,307 (47.5)</t>
  </si>
  <si>
    <t>14,065 (41.9)</t>
  </si>
  <si>
    <t>21,290 (47.1)</t>
  </si>
  <si>
    <t>13,829 (42.0)</t>
  </si>
  <si>
    <t>42,711 (95.1)</t>
  </si>
  <si>
    <t>65,474 (84.6)</t>
  </si>
  <si>
    <t>65,251 (95.9)</t>
  </si>
  <si>
    <t>64,772 (84.5)</t>
  </si>
  <si>
    <t>64,408 (96.1)</t>
  </si>
  <si>
    <t>15,109 (96.9)</t>
  </si>
  <si>
    <t>72,457 (96.1)</t>
  </si>
  <si>
    <t>15,633 (96.9)</t>
  </si>
  <si>
    <t>38,253 (94.1)</t>
  </si>
  <si>
    <t>29,366 (87.4)</t>
  </si>
  <si>
    <t>42,667 (94.5)</t>
  </si>
  <si>
    <t>29,220 (88.7)</t>
  </si>
  <si>
    <t>3,222 (7.2)</t>
  </si>
  <si>
    <t>3,117 (4.0)</t>
  </si>
  <si>
    <t>4,075 (6.0)</t>
  </si>
  <si>
    <t>2,993 (3.9)</t>
  </si>
  <si>
    <t>4,950 (7.4)</t>
  </si>
  <si>
    <t>1,153 (7.4)</t>
  </si>
  <si>
    <t>5,593 (7.4)</t>
  </si>
  <si>
    <t>1,209 (7.5)</t>
  </si>
  <si>
    <t>3,427 (8.4)</t>
  </si>
  <si>
    <t>4,581 (13.6)</t>
  </si>
  <si>
    <t>3,640 (8.1)</t>
  </si>
  <si>
    <t>4,374 (13.3)</t>
  </si>
  <si>
    <t>574 (1.3)</t>
  </si>
  <si>
    <t>715 (0.9)</t>
  </si>
  <si>
    <t>802 (1.2)</t>
  </si>
  <si>
    <t>676 (0.9)</t>
  </si>
  <si>
    <t>855 (1.3)</t>
  </si>
  <si>
    <t>278 (1.8)</t>
  </si>
  <si>
    <t>1,023 (1.4)</t>
  </si>
  <si>
    <t>289 (1.8)</t>
  </si>
  <si>
    <t>345 (0.8)</t>
  </si>
  <si>
    <t>273 (0.8)</t>
  </si>
  <si>
    <t>378 (0.8)</t>
  </si>
  <si>
    <t>259 (0.8)</t>
  </si>
  <si>
    <t>368 (0.8)</t>
  </si>
  <si>
    <t>513 (0.7)</t>
  </si>
  <si>
    <t>510 (0.7)</t>
  </si>
  <si>
    <t>470 (0.6)</t>
  </si>
  <si>
    <t>772 (1.2)</t>
  </si>
  <si>
    <t>281 (1.8)</t>
  </si>
  <si>
    <t>947 (1.3)</t>
  </si>
  <si>
    <t>301 (1.9)</t>
  </si>
  <si>
    <t>355 (0.9)</t>
  </si>
  <si>
    <t>283 (0.8)</t>
  </si>
  <si>
    <t>376 (0.8)</t>
  </si>
  <si>
    <t>270 (0.8)</t>
  </si>
  <si>
    <t>7.0(4.29)</t>
  </si>
  <si>
    <t>7.0(4.45)</t>
  </si>
  <si>
    <t>7.1(4.28)</t>
  </si>
  <si>
    <t>6.8(4.12)</t>
  </si>
  <si>
    <t>6.7(3.91)</t>
  </si>
  <si>
    <t>6.9(4.15)</t>
  </si>
  <si>
    <t>6.8(3.93)</t>
  </si>
  <si>
    <t>7.0(4.33)</t>
  </si>
  <si>
    <t>6.9(4.34)</t>
  </si>
  <si>
    <t>7.0(4.30)</t>
  </si>
  <si>
    <t>6.9(4.33)</t>
  </si>
  <si>
    <t>1,611 (3.6)</t>
  </si>
  <si>
    <t>2,692 (3.5)</t>
  </si>
  <si>
    <t>2,510 (3.7)</t>
  </si>
  <si>
    <t>2,671 (3.5)</t>
  </si>
  <si>
    <t>2,180 (3.3)</t>
  </si>
  <si>
    <t>477 (3.1)</t>
  </si>
  <si>
    <t>2,561 (3.4)</t>
  </si>
  <si>
    <t>501 (3.1)</t>
  </si>
  <si>
    <t>1,493 (3.7)</t>
  </si>
  <si>
    <t>1,264 (3.8)</t>
  </si>
  <si>
    <t>1,655 (3.7)</t>
  </si>
  <si>
    <t>1,239 (3.8)</t>
  </si>
  <si>
    <t>33,176 (73.8)</t>
  </si>
  <si>
    <t>55,037 (71.1)</t>
  </si>
  <si>
    <t>50,837 (74.7)</t>
  </si>
  <si>
    <t>54,638 (71.3)</t>
  </si>
  <si>
    <t>48,819 (72.8)</t>
  </si>
  <si>
    <t>10,963 (70.3)</t>
  </si>
  <si>
    <t>54,934 (72.9)</t>
  </si>
  <si>
    <t>11,329 (70.3)</t>
  </si>
  <si>
    <t>30,029 (73.9)</t>
  </si>
  <si>
    <t>25,036 (74.5)</t>
  </si>
  <si>
    <t>33,509 (74.2)</t>
  </si>
  <si>
    <t>24,577 (74.6)</t>
  </si>
  <si>
    <t>2,506 (5.6)</t>
  </si>
  <si>
    <t>3,992 (5.2)</t>
  </si>
  <si>
    <t>3,928 (5.8)</t>
  </si>
  <si>
    <t>3,958 (5.2)</t>
  </si>
  <si>
    <t>3,569 (5.3)</t>
  </si>
  <si>
    <t>832 (5.3)</t>
  </si>
  <si>
    <t>4,019 (5.3)</t>
  </si>
  <si>
    <t>854 (5.3)</t>
  </si>
  <si>
    <t>2,243 (5.5)</t>
  </si>
  <si>
    <t>1,700 (5.1)</t>
  </si>
  <si>
    <t>2,501 (5.5)</t>
  </si>
  <si>
    <t>1,667 (5.1)</t>
  </si>
  <si>
    <t>4,383 (9.8)</t>
  </si>
  <si>
    <t>6,909 (8.9)</t>
  </si>
  <si>
    <t>6,812 (10.0)</t>
  </si>
  <si>
    <t>6,858 (8.9)</t>
  </si>
  <si>
    <t>6,307 (9.4)</t>
  </si>
  <si>
    <t>1,399 (9.0)</t>
  </si>
  <si>
    <t>7,111 (9.4)</t>
  </si>
  <si>
    <t>1,447 (9.0)</t>
  </si>
  <si>
    <t>3,951 (9.7)</t>
  </si>
  <si>
    <t>2,862 (8.5)</t>
  </si>
  <si>
    <t>4,406 (9.8)</t>
  </si>
  <si>
    <t>2,822 (8.6)</t>
  </si>
  <si>
    <t>3,214 (7.2)</t>
  </si>
  <si>
    <t>4,776 (6.2)</t>
  </si>
  <si>
    <t>4,866 (7.1)</t>
  </si>
  <si>
    <t>4,735 (6.2)</t>
  </si>
  <si>
    <t>4,475 (6.7)</t>
  </si>
  <si>
    <t>968 (6.2)</t>
  </si>
  <si>
    <t>4,914 (6.5)</t>
  </si>
  <si>
    <t>984 (6.1)</t>
  </si>
  <si>
    <t>2,722 (6.7)</t>
  </si>
  <si>
    <t>2,929 (8.7)</t>
  </si>
  <si>
    <t>3,160 (7.0)</t>
  </si>
  <si>
    <t>2,907 (8.8)</t>
  </si>
  <si>
    <t>3,213 (7.2)</t>
  </si>
  <si>
    <t>4,794 (6.2)</t>
  </si>
  <si>
    <t>4,737 (7.0)</t>
  </si>
  <si>
    <t>4,755 (6.2)</t>
  </si>
  <si>
    <t>4,312 (6.4)</t>
  </si>
  <si>
    <t>848 (5.4)</t>
  </si>
  <si>
    <t>4,704 (6.2)</t>
  </si>
  <si>
    <t>863 (5.4)</t>
  </si>
  <si>
    <t>2,764 (6.8)</t>
  </si>
  <si>
    <t>3,155 (9.4)</t>
  </si>
  <si>
    <t>3,226 (7.1)</t>
  </si>
  <si>
    <t>3,135 (9.5)</t>
  </si>
  <si>
    <t>Other autoimmune diseases*</t>
  </si>
  <si>
    <t>2,336 (5.2)</t>
  </si>
  <si>
    <t>3,665 (4.7)</t>
  </si>
  <si>
    <t>3,507 (5.2)</t>
  </si>
  <si>
    <t>3,631 (4.7)</t>
  </si>
  <si>
    <t>3,283 (4.9)</t>
  </si>
  <si>
    <t>693 (4.4)</t>
  </si>
  <si>
    <t>3,709 (4.9)</t>
  </si>
  <si>
    <t>716 (4.4)</t>
  </si>
  <si>
    <t>2,116 (5.2)</t>
  </si>
  <si>
    <t>1,821 (5.4)</t>
  </si>
  <si>
    <t>2,375 (5.3)</t>
  </si>
  <si>
    <t>1,782 (5.4)</t>
  </si>
  <si>
    <t>1,605 (3.6)</t>
  </si>
  <si>
    <t>2,670 (3.4)</t>
  </si>
  <si>
    <t>2,477 (3.6)</t>
  </si>
  <si>
    <t>2,646 (3.5)</t>
  </si>
  <si>
    <t>2,282 (3.4)</t>
  </si>
  <si>
    <t>471 (3.0)</t>
  </si>
  <si>
    <t>2,609 (3.5)</t>
  </si>
  <si>
    <t>1,475 (3.6)</t>
  </si>
  <si>
    <t>1,078 (3.2)</t>
  </si>
  <si>
    <t>1,622 (3.6)</t>
  </si>
  <si>
    <t>1,065 (3.2)</t>
  </si>
  <si>
    <t>280 (0.6)</t>
  </si>
  <si>
    <t>455 (0.7)</t>
  </si>
  <si>
    <t>474 (0.6)</t>
  </si>
  <si>
    <t>393 (0.6)</t>
  </si>
  <si>
    <t>446 (0.6)</t>
  </si>
  <si>
    <t>263 (0.6)</t>
  </si>
  <si>
    <t>206 (0.6)</t>
  </si>
  <si>
    <t>288 (0.6)</t>
  </si>
  <si>
    <t>195 (0.6)</t>
  </si>
  <si>
    <t>55 (0.1)</t>
  </si>
  <si>
    <t>97 (0.1)</t>
  </si>
  <si>
    <t>90 (0.1)</t>
  </si>
  <si>
    <t>60 (0.1)</t>
  </si>
  <si>
    <t>10 (0.1)</t>
  </si>
  <si>
    <t>73 (0.1)</t>
  </si>
  <si>
    <t>45 (0.1)</t>
  </si>
  <si>
    <t>37 (0.1)</t>
  </si>
  <si>
    <t>48 (0.1)</t>
  </si>
  <si>
    <t>36 (0.1)</t>
  </si>
  <si>
    <t>17 (0.0)</t>
  </si>
  <si>
    <t>35 (0.0)</t>
  </si>
  <si>
    <t>27 (0.0)</t>
  </si>
  <si>
    <t>35 (0.1)</t>
  </si>
  <si>
    <t>7 (0.0)</t>
  </si>
  <si>
    <t>39 (0.1)</t>
  </si>
  <si>
    <t>24 (0.1)</t>
  </si>
  <si>
    <t>25 (0.1)</t>
  </si>
  <si>
    <t>dpp4i</t>
  </si>
  <si>
    <t>N=46,794</t>
  </si>
  <si>
    <t>N=92,794</t>
  </si>
  <si>
    <t>Unwgted Stdz Diff</t>
  </si>
  <si>
    <t>N=47,418</t>
  </si>
  <si>
    <t>Wgted Stdz Diff</t>
  </si>
  <si>
    <t>Age at time0 (first prescription of drug class), mean(SD)</t>
  </si>
  <si>
    <t>62.9(12.60)</t>
  </si>
  <si>
    <t>62.5(13.22)</t>
  </si>
  <si>
    <t>62.4(12.68)</t>
  </si>
  <si>
    <t>Sex (m=male, f=female), Female</t>
  </si>
  <si>
    <t>19,498 (41.7%)</t>
  </si>
  <si>
    <t>38,138 (41.1%)</t>
  </si>
  <si>
    <t>20,040 (42.3%)</t>
  </si>
  <si>
    <t>Entry_year</t>
  </si>
  <si>
    <t>206 (0.4%)</t>
  </si>
  <si>
    <t>10,388 (11.2%)</t>
  </si>
  <si>
    <t>207 (0.4%)</t>
  </si>
  <si>
    <t>831 (1.8%)</t>
  </si>
  <si>
    <t>11,027 (11.9%)</t>
  </si>
  <si>
    <t>837 (1.8%)</t>
  </si>
  <si>
    <t>1,951 (4.2%)</t>
  </si>
  <si>
    <t>11,026 (11.9%)</t>
  </si>
  <si>
    <t>1,961 (4.1%)</t>
  </si>
  <si>
    <t>3,895 (8.3%)</t>
  </si>
  <si>
    <t>9,807 (10.6%)</t>
  </si>
  <si>
    <t>3,889 (8.2%)</t>
  </si>
  <si>
    <t>3,498 (7.5%)</t>
  </si>
  <si>
    <t>8,764 (9.4%)</t>
  </si>
  <si>
    <t>3,535 (7.5%)</t>
  </si>
  <si>
    <t>4,054 (8.7%)</t>
  </si>
  <si>
    <t>7,738 (8.3%)</t>
  </si>
  <si>
    <t>4,114 (8.7%)</t>
  </si>
  <si>
    <t>3,796 (8.1%)</t>
  </si>
  <si>
    <t>6,976 (7.5%)</t>
  </si>
  <si>
    <t>3,849 (8.1%)</t>
  </si>
  <si>
    <t>3,734 (8.0%)</t>
  </si>
  <si>
    <t>5,439 (5.9%)</t>
  </si>
  <si>
    <t>3,757 (7.9%)</t>
  </si>
  <si>
    <t>4,116 (8.8%)</t>
  </si>
  <si>
    <t>4,709 (5.1%)</t>
  </si>
  <si>
    <t>4,166 (8.8%)</t>
  </si>
  <si>
    <t>3,749 (8.0%)</t>
  </si>
  <si>
    <t>3,522 (3.8%)</t>
  </si>
  <si>
    <t>3,832 (8.1%)</t>
  </si>
  <si>
    <t>3,512 (7.5%)</t>
  </si>
  <si>
    <t>2,809 (3.0%)</t>
  </si>
  <si>
    <t>3,519 (7.4%)</t>
  </si>
  <si>
    <t>3,522 (7.5%)</t>
  </si>
  <si>
    <t>2,342 (2.5%)</t>
  </si>
  <si>
    <t>3,680 (7.8%)</t>
  </si>
  <si>
    <t>3,434 (7.3%)</t>
  </si>
  <si>
    <t>2,245 (2.4%)</t>
  </si>
  <si>
    <t>3,457 (7.3%)</t>
  </si>
  <si>
    <t>2,380 (5.1%)</t>
  </si>
  <si>
    <t>2,083 (2.2%)</t>
  </si>
  <si>
    <t>2,429 (5.1%)</t>
  </si>
  <si>
    <t>2,392 (5.1%)</t>
  </si>
  <si>
    <t>2,220 (2.4%)</t>
  </si>
  <si>
    <t>2,433 (5.1%)</t>
  </si>
  <si>
    <t>1,724 (3.7%)</t>
  </si>
  <si>
    <t>1,699 (1.8%)</t>
  </si>
  <si>
    <t>1,753 (3.7%)</t>
  </si>
  <si>
    <t>Diff_1st_2ndrx, mean(SD)</t>
  </si>
  <si>
    <t>33.1(20.43)</t>
  </si>
  <si>
    <t>34.3(23.16)</t>
  </si>
  <si>
    <t>34.3(22.87)</t>
  </si>
  <si>
    <t>Bmi_cat2</t>
  </si>
  <si>
    <t>3,634 (7.8%)</t>
  </si>
  <si>
    <t>12,147 (13.1%)</t>
  </si>
  <si>
    <t>3,507 (7.4%)</t>
  </si>
  <si>
    <t>10,813 (23.1%)</t>
  </si>
  <si>
    <t>24,926 (26.9%)</t>
  </si>
  <si>
    <t>10,550 (22.2%)</t>
  </si>
  <si>
    <t>27,311 (58.4%)</t>
  </si>
  <si>
    <t>43,509 (46.9%)</t>
  </si>
  <si>
    <t>28,397 (59.9%)</t>
  </si>
  <si>
    <t>Missing</t>
  </si>
  <si>
    <t>5,036 (10.8%)</t>
  </si>
  <si>
    <t>12,212 (13.2%)</t>
  </si>
  <si>
    <t>4,964 (10.5%)</t>
  </si>
  <si>
    <t>Alcohol_cat</t>
  </si>
  <si>
    <t>19,226 (41.1%)</t>
  </si>
  <si>
    <t>34,699 (37.4%)</t>
  </si>
  <si>
    <t>19,556 (41.2%)</t>
  </si>
  <si>
    <t>6,778 (14.5%)</t>
  </si>
  <si>
    <t>12,537 (13.5%)</t>
  </si>
  <si>
    <t>6,928 (14.6%)</t>
  </si>
  <si>
    <t>19,133 (40.9%)</t>
  </si>
  <si>
    <t>42,658 (46.0%)</t>
  </si>
  <si>
    <t>19,312 (40.7%)</t>
  </si>
  <si>
    <t>1,657 (3.5%)</t>
  </si>
  <si>
    <t>2,900 (3.1%)</t>
  </si>
  <si>
    <t>1,621 (3.4%)</t>
  </si>
  <si>
    <t>Smoke_cat</t>
  </si>
  <si>
    <t>12,677 (27.1%)</t>
  </si>
  <si>
    <t>24,069 (25.9%)</t>
  </si>
  <si>
    <t>12,968 (27.3%)</t>
  </si>
  <si>
    <t>5,831 (12.5%)</t>
  </si>
  <si>
    <t>13,557 (14.6%)</t>
  </si>
  <si>
    <t>5,972 (12.6%)</t>
  </si>
  <si>
    <t>10,766 (23.0%)</t>
  </si>
  <si>
    <t>21,133 (22.8%)</t>
  </si>
  <si>
    <t>10,879 (22.9%)</t>
  </si>
  <si>
    <t>17,520 (37.4%)</t>
  </si>
  <si>
    <t>34,035 (36.7%)</t>
  </si>
  <si>
    <t>17,600 (37.1%)</t>
  </si>
  <si>
    <t>Hba1c_cat2</t>
  </si>
  <si>
    <t>&lt;53 mmol/mol (&lt;=7%)</t>
  </si>
  <si>
    <t>4,357 (9.3%)</t>
  </si>
  <si>
    <t>13,058 (14.1%)</t>
  </si>
  <si>
    <t>4,260 (9.0%)</t>
  </si>
  <si>
    <t>53-64 mmol/mol (7-8%)</t>
  </si>
  <si>
    <t>14,482 (30.9%)</t>
  </si>
  <si>
    <t>21,469 (23.1%)</t>
  </si>
  <si>
    <t>14,227 (30.0%)</t>
  </si>
  <si>
    <t>&gt;64 mmol/mol (&gt;8%)</t>
  </si>
  <si>
    <t>27,256 (58.2%)</t>
  </si>
  <si>
    <t>56,097 (60.5%)</t>
  </si>
  <si>
    <t>28,220 (59.5%)</t>
  </si>
  <si>
    <t>699 (1.5%)</t>
  </si>
  <si>
    <t>2,170 (2.3%)</t>
  </si>
  <si>
    <t>711 (1.5%)</t>
  </si>
  <si>
    <t>Nephropathy read code ever prior to time0 using all lookback</t>
  </si>
  <si>
    <t>236 (0.5%)</t>
  </si>
  <si>
    <t>306 (0.3%)</t>
  </si>
  <si>
    <t>230 (0.5%)</t>
  </si>
  <si>
    <t>Neuropathy read code ever prior to time0 using all lookback</t>
  </si>
  <si>
    <t>840 (1.8%)</t>
  </si>
  <si>
    <t>1,234 (1.3%)</t>
  </si>
  <si>
    <t>810 (1.7%)</t>
  </si>
  <si>
    <t>Diabetic_retinopathy_P read code ever prior to time0 using all lookback</t>
  </si>
  <si>
    <t>19,403 (41.5%)</t>
  </si>
  <si>
    <t>26,829 (28.9%)</t>
  </si>
  <si>
    <t>20,292 (42.8%)</t>
  </si>
  <si>
    <t>Myocardial infarction_P read code ever prior to time0 using all lookback</t>
  </si>
  <si>
    <t>3,534 (7.6%)</t>
  </si>
  <si>
    <t>7,360 (7.9%)</t>
  </si>
  <si>
    <t>3,616 (7.6%)</t>
  </si>
  <si>
    <t>Strokes_all_with TIA_P read code ever prior to time0 using all lookback</t>
  </si>
  <si>
    <t>3,684 (7.9%)</t>
  </si>
  <si>
    <t>7,387 (8.0%)</t>
  </si>
  <si>
    <t>3,708 (7.8%)</t>
  </si>
  <si>
    <t>Peripheral arterial disease read code ever prior to time0 using all lookback</t>
  </si>
  <si>
    <t>1,185 (2.5%)</t>
  </si>
  <si>
    <t>2,392 (2.6%)</t>
  </si>
  <si>
    <t>1,136 (2.4%)</t>
  </si>
  <si>
    <t>oral antidiabetics_GLP-1 (Incretin mimetics)_SCh Rx ever prior to time0 using all lookback</t>
  </si>
  <si>
    <t>1,263 (2.7%)</t>
  </si>
  <si>
    <t>1,383 (1.5%)</t>
  </si>
  <si>
    <t>1,221 (2.6%)</t>
  </si>
  <si>
    <t>oral antidiabetics_Gliptins (DPP4)_ALL_SCh Rx ever prior to time0 using all lookback</t>
  </si>
  <si>
    <t>1,295 (1.4%)</t>
  </si>
  <si>
    <t>1,892 (4.0%)</t>
  </si>
  <si>
    <t>oral antidiabetics_SGLT2 inhib_ALL_SCh Rx ever prior to time0 using all lookback</t>
  </si>
  <si>
    <t>3,547 (7.6%)</t>
  </si>
  <si>
    <t>1,895 (2.0%)</t>
  </si>
  <si>
    <t>3,793 (8.0%)</t>
  </si>
  <si>
    <t>oral antidiabetics_Thiazolidinediones (PPAR)_SCh Rx ever prior to time0 using all lookback</t>
  </si>
  <si>
    <t>7,746 (16.6%)</t>
  </si>
  <si>
    <t>11,031 (11.9%)</t>
  </si>
  <si>
    <t>7,303 (15.4%)</t>
  </si>
  <si>
    <t>oral antidiabetics_Sulfonylureas_Standard Rx ever prior to time0 using all lookback</t>
  </si>
  <si>
    <t>7,861 (16.8%)</t>
  </si>
  <si>
    <t>6,014 (6.5%)</t>
  </si>
  <si>
    <t>2,775 (5.9%)</t>
  </si>
  <si>
    <t>oral antidiabetics_Biguanides Rx ever prior to time0 using all lookback</t>
  </si>
  <si>
    <t>44,532 (95.2%)</t>
  </si>
  <si>
    <t>74,954 (80.8%)</t>
  </si>
  <si>
    <t>45,245 (95.4%)</t>
  </si>
  <si>
    <t>Insulin Rx ever prior to time0 using all lookback</t>
  </si>
  <si>
    <t>4,217 (9.0%)</t>
  </si>
  <si>
    <t>3,737 (4.0%)</t>
  </si>
  <si>
    <t>4,876 (10.3%)</t>
  </si>
  <si>
    <t>oral antidiabetics_Glinides Rx ever prior to time0 using all lookback</t>
  </si>
  <si>
    <t>779 (1.7%)</t>
  </si>
  <si>
    <t>840 (0.9%)</t>
  </si>
  <si>
    <t>995 (2.1%)</t>
  </si>
  <si>
    <t>oral antidiabetics_agluco Rx ever prior to time0 using all lookback</t>
  </si>
  <si>
    <t>475 (1.0%)</t>
  </si>
  <si>
    <t>614 (0.7%)</t>
  </si>
  <si>
    <t>540 (1.1%)</t>
  </si>
  <si>
    <t>Total number of unique non-diabetic drugs in the year before cohort entry, mean(SD)</t>
  </si>
  <si>
    <t>7.1(4.30)</t>
  </si>
  <si>
    <t>7.0(4.46)</t>
  </si>
  <si>
    <t>7.1(4.43)</t>
  </si>
  <si>
    <t>Acetylsalicylic acid noncardiovascular Rx ever prior to time0 using all lookback</t>
  </si>
  <si>
    <t>1,703 (3.6%)</t>
  </si>
  <si>
    <t>3,302 (3.6%)</t>
  </si>
  <si>
    <t>1,787 (3.8%)</t>
  </si>
  <si>
    <t>NSAIDs_All Rx ever prior to time0 using all lookback</t>
  </si>
  <si>
    <t>34,641 (74.0%)</t>
  </si>
  <si>
    <t>64,873 (69.9%)</t>
  </si>
  <si>
    <t>35,010 (73.8%)</t>
  </si>
  <si>
    <t>HRT estrogen opposed Rx ever prior to time0 using all lookback</t>
  </si>
  <si>
    <t>2,640 (5.6%)</t>
  </si>
  <si>
    <t>4,704 (5.1%)</t>
  </si>
  <si>
    <t>2,662 (5.6%)</t>
  </si>
  <si>
    <t>estrogen therapy Rx ever prior to time0 using all lookback</t>
  </si>
  <si>
    <t>4,626 (9.9%)</t>
  </si>
  <si>
    <t>8,085 (8.7%)</t>
  </si>
  <si>
    <t>4,650 (9.8%)</t>
  </si>
  <si>
    <t>Gestagens Rx ever prior to time0 using all lookback</t>
  </si>
  <si>
    <t>3,370 (7.2%)</t>
  </si>
  <si>
    <t>5,420 (5.8%)</t>
  </si>
  <si>
    <t>3,553 (7.5%)</t>
  </si>
  <si>
    <t>hormonal contraception Rx ever prior to time0 using all lookback</t>
  </si>
  <si>
    <t>3,328 (7.1%)</t>
  </si>
  <si>
    <t>5,425 (5.8%)</t>
  </si>
  <si>
    <t>3,570 (7.5%)</t>
  </si>
  <si>
    <t>psoriasis_P read code ever prior to time0 using all lookback</t>
  </si>
  <si>
    <t>2,460 (5.3%)</t>
  </si>
  <si>
    <t>4,250 (4.6%)</t>
  </si>
  <si>
    <t>2,516 (5.3%)</t>
  </si>
  <si>
    <t>vasculitis_P read code ever prior to time0 using all lookback</t>
  </si>
  <si>
    <t>3,148 (3.4%)</t>
  </si>
  <si>
    <t>1,680 (3.5%)</t>
  </si>
  <si>
    <t>Rheumatoid Arthritis_P read code ever prior to time0 using all lookback</t>
  </si>
  <si>
    <t>295 (0.6%)</t>
  </si>
  <si>
    <t>595 (0.6%)</t>
  </si>
  <si>
    <t>302 (0.6%)</t>
  </si>
  <si>
    <t>Sjogren Syndrom_P read code ever prior to time0 using all lookback</t>
  </si>
  <si>
    <t>58 (0.1%)</t>
  </si>
  <si>
    <t>117 (0.1%)</t>
  </si>
  <si>
    <t>63 (0.1%)</t>
  </si>
  <si>
    <t>Systemic Lupus erythematodes_P read code ever prior to time0 using all lookback</t>
  </si>
  <si>
    <t>17 (0.0%)</t>
  </si>
  <si>
    <t>45 (0.0%)</t>
  </si>
  <si>
    <t>21 (0.0%)</t>
  </si>
  <si>
    <t xml:space="preserve">*replace A. with A) for AJE parenthesis </t>
  </si>
  <si>
    <t>N=44,598</t>
  </si>
  <si>
    <t>62.7(12.62)</t>
  </si>
  <si>
    <t>62.3(13.05)</t>
  </si>
  <si>
    <t>62.4(12.61)</t>
  </si>
  <si>
    <t>18,710 (41.6%)</t>
  </si>
  <si>
    <t>31,732 (41.0%)</t>
  </si>
  <si>
    <t>18,748 (42.0%)</t>
  </si>
  <si>
    <t>59 (0.1%)</t>
  </si>
  <si>
    <t>854 (1.1%)</t>
  </si>
  <si>
    <t>57 (0.1%)</t>
  </si>
  <si>
    <t>774 (1.7%)</t>
  </si>
  <si>
    <t>7,595 (9.8%)</t>
  </si>
  <si>
    <t>757 (1.7%)</t>
  </si>
  <si>
    <t>1,928 (4.3%)</t>
  </si>
  <si>
    <t>9,430 (12.2%)</t>
  </si>
  <si>
    <t>1,919 (4.3%)</t>
  </si>
  <si>
    <t>3,873 (8.6%)</t>
  </si>
  <si>
    <t>9,574 (12.4%)</t>
  </si>
  <si>
    <t>3,857 (8.6%)</t>
  </si>
  <si>
    <t>3,481 (7.7%)</t>
  </si>
  <si>
    <t>8,630 (11.1%)</t>
  </si>
  <si>
    <t>3,489 (7.8%)</t>
  </si>
  <si>
    <t>4,019 (8.9%)</t>
  </si>
  <si>
    <t>7,729 (10.0%)</t>
  </si>
  <si>
    <t>4,071 (9.1%)</t>
  </si>
  <si>
    <t>3,758 (8.4%)</t>
  </si>
  <si>
    <t>6,963 (9.0%)</t>
  </si>
  <si>
    <t>3,783 (8.5%)</t>
  </si>
  <si>
    <t>3,680 (8.2%)</t>
  </si>
  <si>
    <t>5,429 (7.0%)</t>
  </si>
  <si>
    <t>3,703 (8.3%)</t>
  </si>
  <si>
    <t>3,983 (8.9%)</t>
  </si>
  <si>
    <t>4,672 (6.0%)</t>
  </si>
  <si>
    <t>3,973 (8.9%)</t>
  </si>
  <si>
    <t>3,578 (8.0%)</t>
  </si>
  <si>
    <t>3,483 (4.5%)</t>
  </si>
  <si>
    <t>3,609 (8.1%)</t>
  </si>
  <si>
    <t>3,298 (7.3%)</t>
  </si>
  <si>
    <t>2,755 (3.6%)</t>
  </si>
  <si>
    <t>3,232 (7.2%)</t>
  </si>
  <si>
    <t>3,172 (7.1%)</t>
  </si>
  <si>
    <t>2,238 (2.9%)</t>
  </si>
  <si>
    <t>3,098 (6.9%)</t>
  </si>
  <si>
    <t>3,055 (6.8%)</t>
  </si>
  <si>
    <t>2,159 (2.8%)</t>
  </si>
  <si>
    <t>2,995 (6.7%)</t>
  </si>
  <si>
    <t>2,273 (5.1%)</t>
  </si>
  <si>
    <t>2,048 (2.6%)</t>
  </si>
  <si>
    <t>2,228 (5.0%)</t>
  </si>
  <si>
    <t>2,307 (5.1%)</t>
  </si>
  <si>
    <t>2,181 (2.8%)</t>
  </si>
  <si>
    <t>2,214 (5.0%)</t>
  </si>
  <si>
    <t>1,691 (3.8%)</t>
  </si>
  <si>
    <t>1,674 (2.2%)</t>
  </si>
  <si>
    <t>1,614 (3.6%)</t>
  </si>
  <si>
    <t>33.1(20.44)</t>
  </si>
  <si>
    <t>34.2(22.98)</t>
  </si>
  <si>
    <t>34.5(22.85)</t>
  </si>
  <si>
    <t>3,564 (7.9%)</t>
  </si>
  <si>
    <t>8,739 (11.3%)</t>
  </si>
  <si>
    <t>3,357 (7.5%)</t>
  </si>
  <si>
    <t>10,546 (23.5%)</t>
  </si>
  <si>
    <t>20,426 (26.4%)</t>
  </si>
  <si>
    <t>10,165 (22.8%)</t>
  </si>
  <si>
    <t>25,952 (57.8%)</t>
  </si>
  <si>
    <t>38,279 (49.4%)</t>
  </si>
  <si>
    <t>26,342 (59.1%)</t>
  </si>
  <si>
    <t>4,867 (10.8%)</t>
  </si>
  <si>
    <t>9,970 (12.9%)</t>
  </si>
  <si>
    <t>4,734 (10.6%)</t>
  </si>
  <si>
    <t>18,469 (41.1%)</t>
  </si>
  <si>
    <t>29,418 (38.0%)</t>
  </si>
  <si>
    <t>18,335 (41.1%)</t>
  </si>
  <si>
    <t>6,492 (14.4%)</t>
  </si>
  <si>
    <t>10,496 (13.6%)</t>
  </si>
  <si>
    <t>6,527 (14.6%)</t>
  </si>
  <si>
    <t>18,365 (40.9%)</t>
  </si>
  <si>
    <t>34,962 (45.2%)</t>
  </si>
  <si>
    <t>18,190 (40.8%)</t>
  </si>
  <si>
    <t>1,603 (3.6%)</t>
  </si>
  <si>
    <t>2,538 (3.3%)</t>
  </si>
  <si>
    <t>1,546 (3.5%)</t>
  </si>
  <si>
    <t>12,145 (27.0%)</t>
  </si>
  <si>
    <t>20,114 (26.0%)</t>
  </si>
  <si>
    <t>12,118 (27.2%)</t>
  </si>
  <si>
    <t>5,672 (12.6%)</t>
  </si>
  <si>
    <t>11,104 (14.3%)</t>
  </si>
  <si>
    <t>5,679 (12.7%)</t>
  </si>
  <si>
    <t>10,362 (23.1%)</t>
  </si>
  <si>
    <t>17,819 (23.0%)</t>
  </si>
  <si>
    <t>10,247 (23.0%)</t>
  </si>
  <si>
    <t>16,750 (37.3%)</t>
  </si>
  <si>
    <t>28,377 (36.7%)</t>
  </si>
  <si>
    <t>16,553 (37.1%)</t>
  </si>
  <si>
    <t>4,187 (9.3%)</t>
  </si>
  <si>
    <t>9,572 (12.4%)</t>
  </si>
  <si>
    <t>3,955 (8.9%)</t>
  </si>
  <si>
    <t>13,648 (30.4%)</t>
  </si>
  <si>
    <t>18,668 (24.1%)</t>
  </si>
  <si>
    <t>13,224 (29.7%)</t>
  </si>
  <si>
    <t>26,420 (58.8%)</t>
  </si>
  <si>
    <t>47,576 (61.5%)</t>
  </si>
  <si>
    <t>26,747 (60.0%)</t>
  </si>
  <si>
    <t>674 (1.5%)</t>
  </si>
  <si>
    <t>1,598 (2.1%)</t>
  </si>
  <si>
    <t>671 (1.5%)</t>
  </si>
  <si>
    <t>185 (0.4%)</t>
  </si>
  <si>
    <t>249 (0.3%)</t>
  </si>
  <si>
    <t>168 (0.4%)</t>
  </si>
  <si>
    <t>716 (1.6%)</t>
  </si>
  <si>
    <t>1,036 (1.3%)</t>
  </si>
  <si>
    <t>682 (1.5%)</t>
  </si>
  <si>
    <t>18,492 (41.2%)</t>
  </si>
  <si>
    <t>24,649 (31.8%)</t>
  </si>
  <si>
    <t>18,823 (42.2%)</t>
  </si>
  <si>
    <t>3,346 (7.4%)</t>
  </si>
  <si>
    <t>5,957 (7.7%)</t>
  </si>
  <si>
    <t>3,375 (7.6%)</t>
  </si>
  <si>
    <t>3,493 (7.8%)</t>
  </si>
  <si>
    <t>6,007 (7.8%)</t>
  </si>
  <si>
    <t>3,444 (7.7%)</t>
  </si>
  <si>
    <t>1,104 (2.5%)</t>
  </si>
  <si>
    <t>1,917 (2.5%)</t>
  </si>
  <si>
    <t>1,079 (2.4%)</t>
  </si>
  <si>
    <t>1,059 (2.4%)</t>
  </si>
  <si>
    <t>1,336 (1.7%)</t>
  </si>
  <si>
    <t>988 (2.2%)</t>
  </si>
  <si>
    <t>1,226 (1.6%)</t>
  </si>
  <si>
    <t>1,516 (3.4%)</t>
  </si>
  <si>
    <t>3,086 (6.9%)</t>
  </si>
  <si>
    <t>1,765 (2.3%)</t>
  </si>
  <si>
    <t>3,036 (6.8%)</t>
  </si>
  <si>
    <t>6,922 (15.4%)</t>
  </si>
  <si>
    <t>9,182 (11.9%)</t>
  </si>
  <si>
    <t>6,156 (13.8%)</t>
  </si>
  <si>
    <t>7,066 (15.7%)</t>
  </si>
  <si>
    <t>4,291 (5.5%)</t>
  </si>
  <si>
    <t>2,254 (5.1%)</t>
  </si>
  <si>
    <t>42,711 (95.1%)</t>
  </si>
  <si>
    <t>65,474 (84.6%)</t>
  </si>
  <si>
    <t>42,509 (95.3%)</t>
  </si>
  <si>
    <t>3,222 (7.2%)</t>
  </si>
  <si>
    <t>3,117 (4.0%)</t>
  </si>
  <si>
    <t>3,085 (6.9%)</t>
  </si>
  <si>
    <t>574 (1.3%)</t>
  </si>
  <si>
    <t>715 (0.9%)</t>
  </si>
  <si>
    <t>592 (1.3%)</t>
  </si>
  <si>
    <t>368 (0.8%)</t>
  </si>
  <si>
    <t>513 (0.7%)</t>
  </si>
  <si>
    <t>364 (0.8%)</t>
  </si>
  <si>
    <t>7.0(4.40)</t>
  </si>
  <si>
    <t>1,611 (3.6%)</t>
  </si>
  <si>
    <t>2,692 (3.5%)</t>
  </si>
  <si>
    <t>1,642 (3.7%)</t>
  </si>
  <si>
    <t>33,176 (73.8%)</t>
  </si>
  <si>
    <t>55,037 (71.1%)</t>
  </si>
  <si>
    <t>32,876 (73.7%)</t>
  </si>
  <si>
    <t>2,506 (5.6%)</t>
  </si>
  <si>
    <t>3,992 (5.2%)</t>
  </si>
  <si>
    <t>2,447 (5.5%)</t>
  </si>
  <si>
    <t>4,383 (9.8%)</t>
  </si>
  <si>
    <t>6,909 (8.9%)</t>
  </si>
  <si>
    <t>4,388 (9.8%)</t>
  </si>
  <si>
    <t>3,214 (7.2%)</t>
  </si>
  <si>
    <t>4,776 (6.2%)</t>
  </si>
  <si>
    <t>3,306 (7.4%)</t>
  </si>
  <si>
    <t>3,213 (7.2%)</t>
  </si>
  <si>
    <t>4,794 (6.2%)</t>
  </si>
  <si>
    <t>3,243 (7.3%)</t>
  </si>
  <si>
    <t>2,336 (5.2%)</t>
  </si>
  <si>
    <t>3,665 (4.7%)</t>
  </si>
  <si>
    <t>2,312 (5.2%)</t>
  </si>
  <si>
    <t>1,605 (3.6%)</t>
  </si>
  <si>
    <t>2,670 (3.4%)</t>
  </si>
  <si>
    <t>1,561 (3.5%)</t>
  </si>
  <si>
    <t>280 (0.6%)</t>
  </si>
  <si>
    <t>470 (0.6%)</t>
  </si>
  <si>
    <t>55 (0.1%)</t>
  </si>
  <si>
    <t>97 (0.1%)</t>
  </si>
  <si>
    <t>35 (0.0%)</t>
  </si>
  <si>
    <t>20 (0.0%)</t>
  </si>
  <si>
    <t>program16</t>
  </si>
  <si>
    <t>program17</t>
  </si>
  <si>
    <t>Days between 1st and 2nd Rx</t>
  </si>
  <si>
    <t>Weighted TZD</t>
  </si>
  <si>
    <t>Entry year*</t>
  </si>
  <si>
    <t xml:space="preserve"> &lt;25</t>
  </si>
  <si>
    <t xml:space="preserve"> 25-30</t>
  </si>
  <si>
    <t xml:space="preserve"> &gt;30</t>
  </si>
  <si>
    <t xml:space="preserve"> Current</t>
  </si>
  <si>
    <t xml:space="preserve"> Never</t>
  </si>
  <si>
    <t xml:space="preserve"> Unknown</t>
  </si>
  <si>
    <t xml:space="preserve"> Past/quit</t>
  </si>
  <si>
    <t xml:space="preserve"> &lt;53 mmol/mol (&lt;=7)</t>
  </si>
  <si>
    <t xml:space="preserve"> 53-64 mmol/mol (7-8)</t>
  </si>
  <si>
    <t xml:space="preserve"> &gt;64 mmol/mol (&gt;8)</t>
  </si>
  <si>
    <t xml:space="preserve"> Missing/unknown</t>
  </si>
  <si>
    <t xml:space="preserve">Neuropathy </t>
  </si>
  <si>
    <t xml:space="preserve">Myocardial infarction </t>
  </si>
  <si>
    <t xml:space="preserve"> DPP4i</t>
  </si>
  <si>
    <t>Thiazolidinediones*</t>
  </si>
  <si>
    <t xml:space="preserve">Alpha-glucosidase inhibitor </t>
  </si>
  <si>
    <t>Total number of unique non-diabetic drugs in the year before cohort entry, mean (SD)</t>
  </si>
  <si>
    <t xml:space="preserve">HRT combination </t>
  </si>
  <si>
    <t xml:space="preserve">Sjogren Syndrome </t>
  </si>
  <si>
    <t>Ta</t>
  </si>
  <si>
    <t>Weighted SGLT2i</t>
  </si>
  <si>
    <t xml:space="preserve">TVE PS Plots program 17 </t>
  </si>
  <si>
    <t>N=72,485</t>
  </si>
  <si>
    <t>N=23,317</t>
  </si>
  <si>
    <t>N=71,034</t>
  </si>
  <si>
    <t>63.3(12.52)</t>
  </si>
  <si>
    <t>61.1(11.99)</t>
  </si>
  <si>
    <t>62.2(12.17)</t>
  </si>
  <si>
    <t>30,213 (41.7%)</t>
  </si>
  <si>
    <t>9,181 (39.4%)</t>
  </si>
  <si>
    <t>29,151 (41.0%)</t>
  </si>
  <si>
    <t>167 (0.2%)</t>
  </si>
  <si>
    <t>6,627 (28.4%)</t>
  </si>
  <si>
    <t>1,137 (1.6%)</t>
  </si>
  <si>
    <t>3,907 (16.8%)</t>
  </si>
  <si>
    <t>1,140 (1.6%)</t>
  </si>
  <si>
    <t>3,508 (4.8%)</t>
  </si>
  <si>
    <t>3,780 (16.2%)</t>
  </si>
  <si>
    <t>3,546 (5.0%)</t>
  </si>
  <si>
    <t>6,099 (8.4%)</t>
  </si>
  <si>
    <t>3,048 (13.1%)</t>
  </si>
  <si>
    <t>6,199 (8.7%)</t>
  </si>
  <si>
    <t>6,043 (8.3%)</t>
  </si>
  <si>
    <t>1,794 (7.7%)</t>
  </si>
  <si>
    <t>6,076 (8.6%)</t>
  </si>
  <si>
    <t>7,236 (10.0%)</t>
  </si>
  <si>
    <t>841 (3.6%)</t>
  </si>
  <si>
    <t>7,149 (10.1%)</t>
  </si>
  <si>
    <t>6,821 (9.4%)</t>
  </si>
  <si>
    <t>645 (2.8%)</t>
  </si>
  <si>
    <t>6,640 (9.3%)</t>
  </si>
  <si>
    <t>6,683 (9.2%)</t>
  </si>
  <si>
    <t>479 (2.1%)</t>
  </si>
  <si>
    <t>6,792 (9.6%)</t>
  </si>
  <si>
    <t>6,668 (9.2%)</t>
  </si>
  <si>
    <t>505 (2.2%)</t>
  </si>
  <si>
    <t>6,487 (9.1%)</t>
  </si>
  <si>
    <t>5,763 (8.0%)</t>
  </si>
  <si>
    <t>386 (1.7%)</t>
  </si>
  <si>
    <t>5,704 (8.0%)</t>
  </si>
  <si>
    <t>5,113 (7.1%)</t>
  </si>
  <si>
    <t>357 (1.5%)</t>
  </si>
  <si>
    <t>4,814 (6.8%)</t>
  </si>
  <si>
    <t>4,832 (6.7%)</t>
  </si>
  <si>
    <t>312 (1.3%)</t>
  </si>
  <si>
    <t>4,732 (6.7%)</t>
  </si>
  <si>
    <t>4,477 (6.2%)</t>
  </si>
  <si>
    <t>276 (1.2%)</t>
  </si>
  <si>
    <t>4,210 (5.9%)</t>
  </si>
  <si>
    <t>2,942 (4.1%)</t>
  </si>
  <si>
    <t>144 (0.6%)</t>
  </si>
  <si>
    <t>2,593 (3.7%)</t>
  </si>
  <si>
    <t>2,915 (4.0%)</t>
  </si>
  <si>
    <t>116 (0.5%)</t>
  </si>
  <si>
    <t>2,814 (4.0%)</t>
  </si>
  <si>
    <t>2,081 (2.9%)</t>
  </si>
  <si>
    <t>100 (0.4%)</t>
  </si>
  <si>
    <t>1,971 (2.8%)</t>
  </si>
  <si>
    <t>33.1(20.64)</t>
  </si>
  <si>
    <t>34.2(21.15)</t>
  </si>
  <si>
    <t>34.2(21.54)</t>
  </si>
  <si>
    <t>6,894 (9.5%)</t>
  </si>
  <si>
    <t>2,440 (10.5%)</t>
  </si>
  <si>
    <t>6,408 (9.0%)</t>
  </si>
  <si>
    <t>18,818 (26.0%)</t>
  </si>
  <si>
    <t>6,907 (29.6%)</t>
  </si>
  <si>
    <t>17,566 (24.7%)</t>
  </si>
  <si>
    <t>39,287 (54.2%)</t>
  </si>
  <si>
    <t>12,568 (53.9%)</t>
  </si>
  <si>
    <t>39,912 (56.2%)</t>
  </si>
  <si>
    <t>7,486 (10.3%)</t>
  </si>
  <si>
    <t>1,402 (6.0%)</t>
  </si>
  <si>
    <t>7,148 (10.1%)</t>
  </si>
  <si>
    <t>29,165 (40.2%)</t>
  </si>
  <si>
    <t>9,346 (40.1%)</t>
  </si>
  <si>
    <t>29,042 (40.9%)</t>
  </si>
  <si>
    <t>10,925 (15.1%)</t>
  </si>
  <si>
    <t>3,330 (14.3%)</t>
  </si>
  <si>
    <t>10,173 (14.3%)</t>
  </si>
  <si>
    <t>29,768 (41.1%)</t>
  </si>
  <si>
    <t>10,014 (42.9%)</t>
  </si>
  <si>
    <t>29,208 (41.1%)</t>
  </si>
  <si>
    <t>2,627 (3.6%)</t>
  </si>
  <si>
    <t>627 (2.7%)</t>
  </si>
  <si>
    <t>2,610 (3.7%)</t>
  </si>
  <si>
    <t>19,948 (27.5%)</t>
  </si>
  <si>
    <t>6,841 (29.3%)</t>
  </si>
  <si>
    <t>19,286 (27.2%)</t>
  </si>
  <si>
    <t>9,189 (12.7%)</t>
  </si>
  <si>
    <t>3,465 (14.9%)</t>
  </si>
  <si>
    <t>9,069 (12.8%)</t>
  </si>
  <si>
    <t>16,117 (22.2%)</t>
  </si>
  <si>
    <t>3,800 (16.3%)</t>
  </si>
  <si>
    <t>16,136 (22.7%)</t>
  </si>
  <si>
    <t>27,231 (37.6%)</t>
  </si>
  <si>
    <t>9,211 (39.5%)</t>
  </si>
  <si>
    <t>26,543 (37.4%)</t>
  </si>
  <si>
    <t>4,847 (6.7%)</t>
  </si>
  <si>
    <t>1,425 (6.1%)</t>
  </si>
  <si>
    <t>4,009 (5.6%)</t>
  </si>
  <si>
    <t>19,150 (26.4%)</t>
  </si>
  <si>
    <t>5,763 (24.7%)</t>
  </si>
  <si>
    <t>17,714 (24.9%)</t>
  </si>
  <si>
    <t>47,512 (65.5%)</t>
  </si>
  <si>
    <t>15,890 (68.1%)</t>
  </si>
  <si>
    <t>48,506 (68.3%)</t>
  </si>
  <si>
    <t>976 (1.3%)</t>
  </si>
  <si>
    <t>239 (1.0%)</t>
  </si>
  <si>
    <t>804 (1.1%)</t>
  </si>
  <si>
    <t>373 (0.5%)</t>
  </si>
  <si>
    <t>118 (0.5%)</t>
  </si>
  <si>
    <t>344 (0.5%)</t>
  </si>
  <si>
    <t>1,470 (2.0%)</t>
  </si>
  <si>
    <t>495 (2.1%)</t>
  </si>
  <si>
    <t>1,653 (2.3%)</t>
  </si>
  <si>
    <t>32,191 (44.4%)</t>
  </si>
  <si>
    <t>6,962 (29.9%)</t>
  </si>
  <si>
    <t>32,314 (45.5%)</t>
  </si>
  <si>
    <t>5,047 (7.0%)</t>
  </si>
  <si>
    <t>1,099 (4.7%)</t>
  </si>
  <si>
    <t>5,309 (7.5%)</t>
  </si>
  <si>
    <t>5,887 (8.1%)</t>
  </si>
  <si>
    <t>1,354 (5.8%)</t>
  </si>
  <si>
    <t>5,337 (7.5%)</t>
  </si>
  <si>
    <t>1,950 (2.7%)</t>
  </si>
  <si>
    <t>535 (2.3%)</t>
  </si>
  <si>
    <t>1,916 (2.7%)</t>
  </si>
  <si>
    <t>1,990 (2.7%)</t>
  </si>
  <si>
    <t>498 (2.1%)</t>
  </si>
  <si>
    <t>3,151 (4.4%)</t>
  </si>
  <si>
    <t>460 (2.0%)</t>
  </si>
  <si>
    <t>4,681 (6.6%)</t>
  </si>
  <si>
    <t>4,794 (6.6%)</t>
  </si>
  <si>
    <t>562 (2.4%)</t>
  </si>
  <si>
    <t>5,767 (8.1%)</t>
  </si>
  <si>
    <t>7,513 (10.4%)</t>
  </si>
  <si>
    <t>1,174 (5.0%)</t>
  </si>
  <si>
    <t>1,392 (2.0%)</t>
  </si>
  <si>
    <t>38,062 (52.5%)</t>
  </si>
  <si>
    <t>14,378 (61.7%)</t>
  </si>
  <si>
    <t>40,378 (56.8%)</t>
  </si>
  <si>
    <t>69,500 (95.9%)</t>
  </si>
  <si>
    <t>22,457 (96.3%)</t>
  </si>
  <si>
    <t>68,589 (96.6%)</t>
  </si>
  <si>
    <t>5,278 (7.3%)</t>
  </si>
  <si>
    <t>1,633 (7.0%)</t>
  </si>
  <si>
    <t>5,734 (8.1%)</t>
  </si>
  <si>
    <t>1,005 (1.4%)</t>
  </si>
  <si>
    <t>417 (1.8%)</t>
  </si>
  <si>
    <t>1,327 (1.9%)</t>
  </si>
  <si>
    <t>815 (1.1%)</t>
  </si>
  <si>
    <t>496 (2.1%)</t>
  </si>
  <si>
    <t>779 (1.1%)</t>
  </si>
  <si>
    <t>7.0(4.19)</t>
  </si>
  <si>
    <t>7.0(4.16)</t>
  </si>
  <si>
    <t>2,585 (3.6%)</t>
  </si>
  <si>
    <t>730 (3.1%)</t>
  </si>
  <si>
    <t>2,574 (3.6%)</t>
  </si>
  <si>
    <t>53,033 (73.2%)</t>
  </si>
  <si>
    <t>16,122 (69.1%)</t>
  </si>
  <si>
    <t>52,312 (73.6%)</t>
  </si>
  <si>
    <t>4,029 (5.6%)</t>
  </si>
  <si>
    <t>1,199 (5.1%)</t>
  </si>
  <si>
    <t>3,717 (5.2%)</t>
  </si>
  <si>
    <t>7,063 (9.7%)</t>
  </si>
  <si>
    <t>2,021 (8.7%)</t>
  </si>
  <si>
    <t>6,718 (9.5%)</t>
  </si>
  <si>
    <t>4,897 (6.8%)</t>
  </si>
  <si>
    <t>1,316 (5.6%)</t>
  </si>
  <si>
    <t>5,089 (7.2%)</t>
  </si>
  <si>
    <t>4,744 (6.5%)</t>
  </si>
  <si>
    <t>1,148 (4.9%)</t>
  </si>
  <si>
    <t>4,575 (6.4%)</t>
  </si>
  <si>
    <t>3,660 (5.0%)</t>
  </si>
  <si>
    <t>988 (4.2%)</t>
  </si>
  <si>
    <t>3,683 (5.2%)</t>
  </si>
  <si>
    <t>2,591 (3.6%)</t>
  </si>
  <si>
    <t>691 (3.0%)</t>
  </si>
  <si>
    <t>2,503 (3.5%)</t>
  </si>
  <si>
    <t>463 (0.6%)</t>
  </si>
  <si>
    <t>123 (0.5%)</t>
  </si>
  <si>
    <t>374 (0.5%)</t>
  </si>
  <si>
    <t>88 (0.1%)</t>
  </si>
  <si>
    <t>15 (0.1%)</t>
  </si>
  <si>
    <t>116 (0.2%)</t>
  </si>
  <si>
    <t>38 (0.1%)</t>
  </si>
  <si>
    <t>11 (0.0%)</t>
  </si>
  <si>
    <t>52 (0.1%)</t>
  </si>
  <si>
    <t>72,485 (100%)</t>
  </si>
  <si>
    <t>23,317 (100%)</t>
  </si>
  <si>
    <t>71,034 (100%)</t>
  </si>
  <si>
    <t>N=59,154</t>
  </si>
  <si>
    <t>N=37,853</t>
  </si>
  <si>
    <t>N=46,329</t>
  </si>
  <si>
    <t>65.1(12.72)</t>
  </si>
  <si>
    <t>60.1(12.06)</t>
  </si>
  <si>
    <t>64.5(12.39)</t>
  </si>
  <si>
    <t>24,246 (41.0%)</t>
  </si>
  <si>
    <t>14,269 (37.7%)</t>
  </si>
  <si>
    <t>19,267 (41.6%)</t>
  </si>
  <si>
    <t>9,268 (15.7%)</t>
  </si>
  <si>
    <t>8,246 (13.9%)</t>
  </si>
  <si>
    <t>532 (1.4%)</t>
  </si>
  <si>
    <t>7,288 (15.7%)</t>
  </si>
  <si>
    <t>7,624 (12.9%)</t>
  </si>
  <si>
    <t>2,059 (5.4%)</t>
  </si>
  <si>
    <t>6,532 (14.1%)</t>
  </si>
  <si>
    <t>7,419 (12.5%)</t>
  </si>
  <si>
    <t>3,133 (8.3%)</t>
  </si>
  <si>
    <t>6,590 (14.2%)</t>
  </si>
  <si>
    <t>6,129 (10.4%)</t>
  </si>
  <si>
    <t>3,438 (9.1%)</t>
  </si>
  <si>
    <t>6,066 (13.1%)</t>
  </si>
  <si>
    <t>5,127 (8.7%)</t>
  </si>
  <si>
    <t>3,533 (9.3%)</t>
  </si>
  <si>
    <t>4,709 (10.2%)</t>
  </si>
  <si>
    <t>4,736 (8.0%)</t>
  </si>
  <si>
    <t>3,567 (9.4%)</t>
  </si>
  <si>
    <t>4,574 (9.9%)</t>
  </si>
  <si>
    <t>4,160 (7.0%)</t>
  </si>
  <si>
    <t>4,176 (11.0%)</t>
  </si>
  <si>
    <t>3,942 (8.5%)</t>
  </si>
  <si>
    <t>2,574 (4.4%)</t>
  </si>
  <si>
    <t>3,427 (9.1%)</t>
  </si>
  <si>
    <t>2,521 (5.4%)</t>
  </si>
  <si>
    <t>2,379 (4.0%)</t>
  </si>
  <si>
    <t>6,309 (16.7%)</t>
  </si>
  <si>
    <t>2,532 (5.5%)</t>
  </si>
  <si>
    <t>1,492 (2.5%)</t>
  </si>
  <si>
    <t>7,679 (20.3%)</t>
  </si>
  <si>
    <t>1,578 (3.4%)</t>
  </si>
  <si>
    <t>32.8(20.67)</t>
  </si>
  <si>
    <t>33.7(19.92)</t>
  </si>
  <si>
    <t>32.6(19.46)</t>
  </si>
  <si>
    <t>5,982 (10.1%)</t>
  </si>
  <si>
    <t>2,425 (6.4%)</t>
  </si>
  <si>
    <t>4,500 (9.7%)</t>
  </si>
  <si>
    <t>15,591 (26.4%)</t>
  </si>
  <si>
    <t>6,612 (17.5%)</t>
  </si>
  <si>
    <t>12,277 (26.5%)</t>
  </si>
  <si>
    <t>30,551 (51.6%)</t>
  </si>
  <si>
    <t>22,581 (59.7%)</t>
  </si>
  <si>
    <t>23,818 (51.4%)</t>
  </si>
  <si>
    <t>7,030 (11.9%)</t>
  </si>
  <si>
    <t>6,235 (16.5%)</t>
  </si>
  <si>
    <t>5,734 (12.4%)</t>
  </si>
  <si>
    <t>23,603 (39.9%)</t>
  </si>
  <si>
    <t>14,848 (39.2%)</t>
  </si>
  <si>
    <t>19,071 (41.2%)</t>
  </si>
  <si>
    <t>9,352 (15.8%)</t>
  </si>
  <si>
    <t>4,932 (13.0%)</t>
  </si>
  <si>
    <t>7,405 (16.0%)</t>
  </si>
  <si>
    <t>23,891 (40.4%)</t>
  </si>
  <si>
    <t>16,679 (44.1%)</t>
  </si>
  <si>
    <t>18,036 (38.9%)</t>
  </si>
  <si>
    <t>2,308 (3.9%)</t>
  </si>
  <si>
    <t>1,394 (3.7%)</t>
  </si>
  <si>
    <t>1,817 (3.9%)</t>
  </si>
  <si>
    <t>15,759 (26.6%)</t>
  </si>
  <si>
    <t>9,228 (24.4%)</t>
  </si>
  <si>
    <t>12,394 (26.8%)</t>
  </si>
  <si>
    <t>7,055 (11.9%)</t>
  </si>
  <si>
    <t>4,342 (11.5%)</t>
  </si>
  <si>
    <t>5,709 (12.3%)</t>
  </si>
  <si>
    <t>13,923 (23.5%)</t>
  </si>
  <si>
    <t>12,100 (32.0%)</t>
  </si>
  <si>
    <t>10,944 (23.6%)</t>
  </si>
  <si>
    <t>22,417 (37.9%)</t>
  </si>
  <si>
    <t>12,183 (32.2%)</t>
  </si>
  <si>
    <t>17,283 (37.3%)</t>
  </si>
  <si>
    <t>4,583 (7.7%)</t>
  </si>
  <si>
    <t>5,119 (13.5%)</t>
  </si>
  <si>
    <t>2,747 (5.9%)</t>
  </si>
  <si>
    <t>15,175 (25.7%)</t>
  </si>
  <si>
    <t>6,637 (17.5%)</t>
  </si>
  <si>
    <t>11,722 (25.3%)</t>
  </si>
  <si>
    <t>38,501 (65.1%)</t>
  </si>
  <si>
    <t>24,193 (63.9%)</t>
  </si>
  <si>
    <t>31,283 (67.5%)</t>
  </si>
  <si>
    <t>895 (1.5%)</t>
  </si>
  <si>
    <t>1,904 (5.0%)</t>
  </si>
  <si>
    <t>578 (1.2%)</t>
  </si>
  <si>
    <t>336 (0.6%)</t>
  </si>
  <si>
    <t>149 (0.4%)</t>
  </si>
  <si>
    <t>239 (0.5%)</t>
  </si>
  <si>
    <t>1,300 (2.2%)</t>
  </si>
  <si>
    <t>644 (1.7%)</t>
  </si>
  <si>
    <t>1,039 (2.2%)</t>
  </si>
  <si>
    <t>28,530 (48.2%)</t>
  </si>
  <si>
    <t>18,413 (48.6%)</t>
  </si>
  <si>
    <t>22,974 (49.6%)</t>
  </si>
  <si>
    <t>4,896 (8.3%)</t>
  </si>
  <si>
    <t>3,980 (10.5%)</t>
  </si>
  <si>
    <t>3,070 (6.6%)</t>
  </si>
  <si>
    <t>5,488 (9.3%)</t>
  </si>
  <si>
    <t>2,599 (6.9%)</t>
  </si>
  <si>
    <t>5,149 (11.1%)</t>
  </si>
  <si>
    <t>1,843 (3.1%)</t>
  </si>
  <si>
    <t>861 (2.3%)</t>
  </si>
  <si>
    <t>1,469 (3.2%)</t>
  </si>
  <si>
    <t>1,600 (2.7%)</t>
  </si>
  <si>
    <t>5,815 (15.4%)</t>
  </si>
  <si>
    <t>2,642 (5.7%)</t>
  </si>
  <si>
    <t>5,030 (13.3%)</t>
  </si>
  <si>
    <t>5,254 (11.3%)</t>
  </si>
  <si>
    <t>487 (0.8%)</t>
  </si>
  <si>
    <t>10,034 (17.0%)</t>
  </si>
  <si>
    <t>5,667 (15.0%)</t>
  </si>
  <si>
    <t>7,839 (16.9%)</t>
  </si>
  <si>
    <t>30,944 (52.3%)</t>
  </si>
  <si>
    <t>15,871 (41.9%)</t>
  </si>
  <si>
    <t>22,938 (49.5%)</t>
  </si>
  <si>
    <t>56,117 (94.9%)</t>
  </si>
  <si>
    <t>32,126 (84.9%)</t>
  </si>
  <si>
    <t>44,671 (96.4%)</t>
  </si>
  <si>
    <t>4,592 (7.8%)</t>
  </si>
  <si>
    <t>6,179 (16.3%)</t>
  </si>
  <si>
    <t>4,104 (8.9%)</t>
  </si>
  <si>
    <t>647 (1.1%)</t>
  </si>
  <si>
    <t>333 (0.9%)</t>
  </si>
  <si>
    <t>406 (0.9%)</t>
  </si>
  <si>
    <t>655 (1.1%)</t>
  </si>
  <si>
    <t>321 (0.8%)</t>
  </si>
  <si>
    <t>507 (1.1%)</t>
  </si>
  <si>
    <t>7.2(4.30)</t>
  </si>
  <si>
    <t>7.0(4.37)</t>
  </si>
  <si>
    <t>2,259 (3.8%)</t>
  </si>
  <si>
    <t>1,433 (3.8%)</t>
  </si>
  <si>
    <t>1,635 (3.5%)</t>
  </si>
  <si>
    <t>43,417 (73.4%)</t>
  </si>
  <si>
    <t>28,262 (74.7%)</t>
  </si>
  <si>
    <t>34,462 (74.4%)</t>
  </si>
  <si>
    <t>3,175 (5.4%)</t>
  </si>
  <si>
    <t>1,874 (5.0%)</t>
  </si>
  <si>
    <t>2,761 (6.0%)</t>
  </si>
  <si>
    <t>5,831 (9.9%)</t>
  </si>
  <si>
    <t>3,159 (8.3%)</t>
  </si>
  <si>
    <t>4,759 (10.3%)</t>
  </si>
  <si>
    <t>3,674 (6.2%)</t>
  </si>
  <si>
    <t>3,422 (9.0%)</t>
  </si>
  <si>
    <t>2,990 (6.5%)</t>
  </si>
  <si>
    <t>3,574 (6.0%)</t>
  </si>
  <si>
    <t>3,725 (9.8%)</t>
  </si>
  <si>
    <t>3,030 (6.5%)</t>
  </si>
  <si>
    <t>3,032 (5.1%)</t>
  </si>
  <si>
    <t>2,079 (5.5%)</t>
  </si>
  <si>
    <t>2,306 (5.0%)</t>
  </si>
  <si>
    <t>2,238 (3.8%)</t>
  </si>
  <si>
    <t>1,215 (3.2%)</t>
  </si>
  <si>
    <t>1,562 (3.4%)</t>
  </si>
  <si>
    <t>400 (0.7%)</t>
  </si>
  <si>
    <t>222 (0.6%)</t>
  </si>
  <si>
    <t>342 (0.7%)</t>
  </si>
  <si>
    <t>70 (0.1%)</t>
  </si>
  <si>
    <t>46 (0.1%)</t>
  </si>
  <si>
    <t>105 (0.2%)</t>
  </si>
  <si>
    <t>32 (0.1%)</t>
  </si>
  <si>
    <t>28 (0.1%)</t>
  </si>
  <si>
    <t>16 (0.0%)</t>
  </si>
  <si>
    <t>N=68,041</t>
  </si>
  <si>
    <t>62.9(12.47)</t>
  </si>
  <si>
    <t>62.6(12.46)</t>
  </si>
  <si>
    <t>28,290 (41.6%)</t>
  </si>
  <si>
    <t>31,393 (40.9%)</t>
  </si>
  <si>
    <t>28,670 (42.1%)</t>
  </si>
  <si>
    <t>172 (0.2%)</t>
  </si>
  <si>
    <t>1,009 (1.5%)</t>
  </si>
  <si>
    <t>7,562 (9.9%)</t>
  </si>
  <si>
    <t>987 (1.5%)</t>
  </si>
  <si>
    <t>3,066 (4.5%)</t>
  </si>
  <si>
    <t>9,372 (12.2%)</t>
  </si>
  <si>
    <t>3,054 (4.5%)</t>
  </si>
  <si>
    <t>6,166 (9.1%)</t>
  </si>
  <si>
    <t>9,562 (12.5%)</t>
  </si>
  <si>
    <t>6,157 (9.0%)</t>
  </si>
  <si>
    <t>5,892 (8.7%)</t>
  </si>
  <si>
    <t>8,667 (11.3%)</t>
  </si>
  <si>
    <t>5,924 (8.7%)</t>
  </si>
  <si>
    <t>6,815 (10.0%)</t>
  </si>
  <si>
    <t>7,719 (10.1%)</t>
  </si>
  <si>
    <t>6,840 (10.1%)</t>
  </si>
  <si>
    <t>6,339 (9.3%)</t>
  </si>
  <si>
    <t>6,962 (9.1%)</t>
  </si>
  <si>
    <t>6,396 (9.4%)</t>
  </si>
  <si>
    <t>6,135 (9.0%)</t>
  </si>
  <si>
    <t>5,422 (7.1%)</t>
  </si>
  <si>
    <t>6,182 (9.1%)</t>
  </si>
  <si>
    <t>6,287 (9.2%)</t>
  </si>
  <si>
    <t>4,668 (6.1%)</t>
  </si>
  <si>
    <t>6,282 (9.2%)</t>
  </si>
  <si>
    <t>5,315 (7.8%)</t>
  </si>
  <si>
    <t>3,466 (4.5%)</t>
  </si>
  <si>
    <t>5,366 (7.9%)</t>
  </si>
  <si>
    <t>4,694 (6.9%)</t>
  </si>
  <si>
    <t>2,749 (3.6%)</t>
  </si>
  <si>
    <t>4,671 (6.9%)</t>
  </si>
  <si>
    <t>4,369 (6.4%)</t>
  </si>
  <si>
    <t>2,244 (2.9%)</t>
  </si>
  <si>
    <t>4,354 (6.4%)</t>
  </si>
  <si>
    <t>4,098 (6.0%)</t>
  </si>
  <si>
    <t>2,173 (2.8%)</t>
  </si>
  <si>
    <t>4,069 (6.0%)</t>
  </si>
  <si>
    <t>2,883 (4.2%)</t>
  </si>
  <si>
    <t>2,052 (2.7%)</t>
  </si>
  <si>
    <t>2,855 (4.2%)</t>
  </si>
  <si>
    <t>2,196 (2.9%)</t>
  </si>
  <si>
    <t>2,830 (4.2%)</t>
  </si>
  <si>
    <t>2,091 (3.1%)</t>
  </si>
  <si>
    <t>1,685 (2.2%)</t>
  </si>
  <si>
    <t>2,060 (3.0%)</t>
  </si>
  <si>
    <t>33.0(20.44)</t>
  </si>
  <si>
    <t>34.7(22.95)</t>
  </si>
  <si>
    <t>5,475 (8.0%)</t>
  </si>
  <si>
    <t>8,738 (11.4%)</t>
  </si>
  <si>
    <t>5,207 (7.7%)</t>
  </si>
  <si>
    <t>16,568 (24.3%)</t>
  </si>
  <si>
    <t>20,432 (26.6%)</t>
  </si>
  <si>
    <t>16,079 (23.6%)</t>
  </si>
  <si>
    <t>38,992 (57.3%)</t>
  </si>
  <si>
    <t>37,644 (49.1%)</t>
  </si>
  <si>
    <t>39,975 (58.8%)</t>
  </si>
  <si>
    <t>7,023 (10.3%)</t>
  </si>
  <si>
    <t>9,857 (12.9%)</t>
  </si>
  <si>
    <t>6,780 (10.0%)</t>
  </si>
  <si>
    <t>27,740 (40.8%)</t>
  </si>
  <si>
    <t>29,128 (38.0%)</t>
  </si>
  <si>
    <t>27,853 (40.9%)</t>
  </si>
  <si>
    <t>10,019 (14.7%)</t>
  </si>
  <si>
    <t>10,400 (13.6%)</t>
  </si>
  <si>
    <t>10,133 (14.9%)</t>
  </si>
  <si>
    <t>27,823 (40.9%)</t>
  </si>
  <si>
    <t>34,616 (45.1%)</t>
  </si>
  <si>
    <t>27,607 (40.6%)</t>
  </si>
  <si>
    <t>2,476 (3.6%)</t>
  </si>
  <si>
    <t>2,527 (3.3%)</t>
  </si>
  <si>
    <t>2,448 (3.6%)</t>
  </si>
  <si>
    <t>18,429 (27.1%)</t>
  </si>
  <si>
    <t>19,931 (26.0%)</t>
  </si>
  <si>
    <t>18,606 (27.3%)</t>
  </si>
  <si>
    <t>8,782 (12.9%)</t>
  </si>
  <si>
    <t>10,986 (14.3%)</t>
  </si>
  <si>
    <t>8,865 (13.0%)</t>
  </si>
  <si>
    <t>15,047 (22.1%)</t>
  </si>
  <si>
    <t>17,654 (23.0%)</t>
  </si>
  <si>
    <t>14,891 (21.9%)</t>
  </si>
  <si>
    <t>25,800 (37.9%)</t>
  </si>
  <si>
    <t>28,100 (36.7%)</t>
  </si>
  <si>
    <t>25,680 (37.7%)</t>
  </si>
  <si>
    <t>5,613 (8.2%)</t>
  </si>
  <si>
    <t>9,048 (11.8%)</t>
  </si>
  <si>
    <t>5,276 (7.8%)</t>
  </si>
  <si>
    <t>18,515 (27.2%)</t>
  </si>
  <si>
    <t>18,206 (23.7%)</t>
  </si>
  <si>
    <t>18,106 (26.6%)</t>
  </si>
  <si>
    <t>43,033 (63.2%)</t>
  </si>
  <si>
    <t>47,850 (62.4%)</t>
  </si>
  <si>
    <t>43,769 (64.3%)</t>
  </si>
  <si>
    <t>897 (1.3%)</t>
  </si>
  <si>
    <t>1,567 (2.0%)</t>
  </si>
  <si>
    <t>890 (1.3%)</t>
  </si>
  <si>
    <t>278 (0.4%)</t>
  </si>
  <si>
    <t>236 (0.3%)</t>
  </si>
  <si>
    <t>258 (0.4%)</t>
  </si>
  <si>
    <t>1,118 (1.6%)</t>
  </si>
  <si>
    <t>1,018 (1.3%)</t>
  </si>
  <si>
    <t>1,097 (1.6%)</t>
  </si>
  <si>
    <t>29,234 (43.0%)</t>
  </si>
  <si>
    <t>24,612 (32.1%)</t>
  </si>
  <si>
    <t>29,958 (44.0%)</t>
  </si>
  <si>
    <t>5,139 (7.6%)</t>
  </si>
  <si>
    <t>5,891 (7.7%)</t>
  </si>
  <si>
    <t>5,237 (7.7%)</t>
  </si>
  <si>
    <t>5,331 (7.8%)</t>
  </si>
  <si>
    <t>5,976 (7.8%)</t>
  </si>
  <si>
    <t>5,292 (7.8%)</t>
  </si>
  <si>
    <t>1,739 (2.6%)</t>
  </si>
  <si>
    <t>1,904 (2.5%)</t>
  </si>
  <si>
    <t>1,737 (2.6%)</t>
  </si>
  <si>
    <t>1,601 (2.4%)</t>
  </si>
  <si>
    <t>1,339 (1.7%)</t>
  </si>
  <si>
    <t>1,570 (2.3%)</t>
  </si>
  <si>
    <t>1,234 (1.6%)</t>
  </si>
  <si>
    <t>2,257 (3.3%)</t>
  </si>
  <si>
    <t>4,225 (6.2%)</t>
  </si>
  <si>
    <t>1,770 (2.3%)</t>
  </si>
  <si>
    <t>4,167 (6.1%)</t>
  </si>
  <si>
    <t>11,315 (16.6%)</t>
  </si>
  <si>
    <t>8,549 (11.2%)</t>
  </si>
  <si>
    <t>9,156 (13.5%)</t>
  </si>
  <si>
    <t>30,162 (44.3%)</t>
  </si>
  <si>
    <t>4,043 (5.3%)</t>
  </si>
  <si>
    <t>3,330 (4.9%)</t>
  </si>
  <si>
    <t>65,251 (95.9%)</t>
  </si>
  <si>
    <t>64,772 (84.5%)</t>
  </si>
  <si>
    <t>65,404 (96.1%)</t>
  </si>
  <si>
    <t>4,075 (6.0%)</t>
  </si>
  <si>
    <t>2,993 (3.9%)</t>
  </si>
  <si>
    <t>4,037 (5.9%)</t>
  </si>
  <si>
    <t>802 (1.2%)</t>
  </si>
  <si>
    <t>676 (0.9%)</t>
  </si>
  <si>
    <t>792 (1.2%)</t>
  </si>
  <si>
    <t>510 (0.7%)</t>
  </si>
  <si>
    <t>524 (0.8%)</t>
  </si>
  <si>
    <t>7.1(4.42)</t>
  </si>
  <si>
    <t>2,510 (3.7%)</t>
  </si>
  <si>
    <t>2,671 (3.5%)</t>
  </si>
  <si>
    <t>2,563 (3.8%)</t>
  </si>
  <si>
    <t>50,837 (74.7%)</t>
  </si>
  <si>
    <t>54,638 (71.3%)</t>
  </si>
  <si>
    <t>50,747 (74.6%)</t>
  </si>
  <si>
    <t>3,928 (5.8%)</t>
  </si>
  <si>
    <t>3,958 (5.2%)</t>
  </si>
  <si>
    <t>3,894 (5.7%)</t>
  </si>
  <si>
    <t>6,812 (10.0%)</t>
  </si>
  <si>
    <t>6,858 (8.9%)</t>
  </si>
  <si>
    <t>6,940 (10.2%)</t>
  </si>
  <si>
    <t>4,866 (7.1%)</t>
  </si>
  <si>
    <t>4,735 (6.2%)</t>
  </si>
  <si>
    <t>5,068 (7.4%)</t>
  </si>
  <si>
    <t>4,737 (7.0%)</t>
  </si>
  <si>
    <t>4,755 (6.2%)</t>
  </si>
  <si>
    <t>4,885 (7.2%)</t>
  </si>
  <si>
    <t>3,507 (5.2%)</t>
  </si>
  <si>
    <t>3,631 (4.7%)</t>
  </si>
  <si>
    <t>3,526 (5.2%)</t>
  </si>
  <si>
    <t>2,477 (3.6%)</t>
  </si>
  <si>
    <t>2,646 (3.5%)</t>
  </si>
  <si>
    <t>2,436 (3.6%)</t>
  </si>
  <si>
    <t>455 (0.7%)</t>
  </si>
  <si>
    <t>474 (0.6%)</t>
  </si>
  <si>
    <t>460 (0.7%)</t>
  </si>
  <si>
    <t>90 (0.1%)</t>
  </si>
  <si>
    <t>94 (0.1%)</t>
  </si>
  <si>
    <t>27 (0.0%)</t>
  </si>
  <si>
    <t>32 (0.0%)</t>
  </si>
  <si>
    <t>Ever IBD diagnosis</t>
  </si>
  <si>
    <t>28 (0.0%)</t>
  </si>
  <si>
    <t>Crohns disease read code ever prior to time0 using all lookback</t>
  </si>
  <si>
    <t>12 (0.0%)</t>
  </si>
  <si>
    <t>Ulcerative colitis read code ever prior to time0 using all lookback</t>
  </si>
  <si>
    <t>ACNU_Table1notrim_dpp4i_TZD_20DEC2024</t>
  </si>
  <si>
    <t>ACNU_Table1notrim_dpp4i_SU_20DEC2024</t>
  </si>
  <si>
    <t>N=70,451</t>
  </si>
  <si>
    <t>N=71,285</t>
  </si>
  <si>
    <t>63.0(12.44)</t>
  </si>
  <si>
    <t>62.7(12.46)</t>
  </si>
  <si>
    <t>29,302 (41.6%)</t>
  </si>
  <si>
    <t>30,128 (42.3%)</t>
  </si>
  <si>
    <t>230 (0.3%)</t>
  </si>
  <si>
    <t>1,103 (1.6%)</t>
  </si>
  <si>
    <t>1,104 (1.5%)</t>
  </si>
  <si>
    <t>3,102 (4.4%)</t>
  </si>
  <si>
    <t>3,119 (4.4%)</t>
  </si>
  <si>
    <t>6,190 (8.8%)</t>
  </si>
  <si>
    <t>6,209 (8.7%)</t>
  </si>
  <si>
    <t>5,925 (8.4%)</t>
  </si>
  <si>
    <t>5,989 (8.4%)</t>
  </si>
  <si>
    <t>6,887 (9.8%)</t>
  </si>
  <si>
    <t>6,942 (9.7%)</t>
  </si>
  <si>
    <t>6,394 (9.1%)</t>
  </si>
  <si>
    <t>6,489 (9.1%)</t>
  </si>
  <si>
    <t>6,238 (8.9%)</t>
  </si>
  <si>
    <t>6,282 (8.8%)</t>
  </si>
  <si>
    <t>6,497 (9.2%)</t>
  </si>
  <si>
    <t>6,540 (9.2%)</t>
  </si>
  <si>
    <t>5,611 (8.0%)</t>
  </si>
  <si>
    <t>5,714 (8.0%)</t>
  </si>
  <si>
    <t>4,983 (7.1%)</t>
  </si>
  <si>
    <t>5,030 (7.1%)</t>
  </si>
  <si>
    <t>4,806 (6.8%)</t>
  </si>
  <si>
    <t>4,987 (7.0%)</t>
  </si>
  <si>
    <t>4,458 (6.3%)</t>
  </si>
  <si>
    <t>4,506 (6.3%)</t>
  </si>
  <si>
    <t>2,971 (4.2%)</t>
  </si>
  <si>
    <t>3,033 (4.3%)</t>
  </si>
  <si>
    <t>2,946 (4.2%)</t>
  </si>
  <si>
    <t>2,970 (4.2%)</t>
  </si>
  <si>
    <t>2,110 (3.0%)</t>
  </si>
  <si>
    <t>2,141 (3.0%)</t>
  </si>
  <si>
    <t>33.0(20.43)</t>
  </si>
  <si>
    <t>34.5(22.96)</t>
  </si>
  <si>
    <t>5,562 (7.9%)</t>
  </si>
  <si>
    <t>5,364 (7.5%)</t>
  </si>
  <si>
    <t>16,927 (24.0%)</t>
  </si>
  <si>
    <t>16,520 (23.2%)</t>
  </si>
  <si>
    <t>40,780 (57.9%)</t>
  </si>
  <si>
    <t>42,418 (59.5%)</t>
  </si>
  <si>
    <t>7,182 (10.2%)</t>
  </si>
  <si>
    <t>6,984 (9.8%)</t>
  </si>
  <si>
    <t>28,692 (40.7%)</t>
  </si>
  <si>
    <t>29,209 (41.0%)</t>
  </si>
  <si>
    <t>10,398 (14.8%)</t>
  </si>
  <si>
    <t>10,636 (14.9%)</t>
  </si>
  <si>
    <t>28,796 (40.9%)</t>
  </si>
  <si>
    <t>28,908 (40.6%)</t>
  </si>
  <si>
    <t>2,565 (3.6%)</t>
  </si>
  <si>
    <t>2,532 (3.6%)</t>
  </si>
  <si>
    <t>19,131 (27.2%)</t>
  </si>
  <si>
    <t>19,557 (27.4%)</t>
  </si>
  <si>
    <t>8,984 (12.8%)</t>
  </si>
  <si>
    <t>9,202 (12.9%)</t>
  </si>
  <si>
    <t>15,516 (22.0%)</t>
  </si>
  <si>
    <t>15,506 (21.8%)</t>
  </si>
  <si>
    <t>26,820 (38.1%)</t>
  </si>
  <si>
    <t>27,020 (37.9%)</t>
  </si>
  <si>
    <t>5,807 (8.2%)</t>
  </si>
  <si>
    <t>5,549 (7.8%)</t>
  </si>
  <si>
    <t>19,437 (27.6%)</t>
  </si>
  <si>
    <t>19,015 (26.7%)</t>
  </si>
  <si>
    <t>44,282 (62.9%)</t>
  </si>
  <si>
    <t>45,793 (64.2%)</t>
  </si>
  <si>
    <t>925 (1.3%)</t>
  </si>
  <si>
    <t>928 (1.3%)</t>
  </si>
  <si>
    <t>339 (0.5%)</t>
  </si>
  <si>
    <t>342 (0.5%)</t>
  </si>
  <si>
    <t>1,304 (1.9%)</t>
  </si>
  <si>
    <t>1,321 (1.9%)</t>
  </si>
  <si>
    <t>30,561 (43.4%)</t>
  </si>
  <si>
    <t>31,884 (44.7%)</t>
  </si>
  <si>
    <t>5,385 (7.6%)</t>
  </si>
  <si>
    <t>5,552 (7.8%)</t>
  </si>
  <si>
    <t>5,569 (7.9%)</t>
  </si>
  <si>
    <t>5,660 (7.9%)</t>
  </si>
  <si>
    <t>1,858 (2.6%)</t>
  </si>
  <si>
    <t>1,837 (2.6%)</t>
  </si>
  <si>
    <t>1,855 (2.6%)</t>
  </si>
  <si>
    <t>1,812 (2.5%)</t>
  </si>
  <si>
    <t>2,636 (3.7%)</t>
  </si>
  <si>
    <t>4,720 (6.7%)</t>
  </si>
  <si>
    <t>4,952 (6.9%)</t>
  </si>
  <si>
    <t>12,625 (17.9%)</t>
  </si>
  <si>
    <t>10,901 (15.3%)</t>
  </si>
  <si>
    <t>31,518 (44.7%)</t>
  </si>
  <si>
    <t>4,039 (5.7%)</t>
  </si>
  <si>
    <t>67,578 (95.9%)</t>
  </si>
  <si>
    <t>68,529 (96.1%)</t>
  </si>
  <si>
    <t>5,198 (7.4%)</t>
  </si>
  <si>
    <t>5,671 (8.0%)</t>
  </si>
  <si>
    <t>1,105 (1.6%)</t>
  </si>
  <si>
    <t>1,387 (1.9%)</t>
  </si>
  <si>
    <t>666 (0.9%)</t>
  </si>
  <si>
    <t>785 (1.1%)</t>
  </si>
  <si>
    <t>7.2(4.44)</t>
  </si>
  <si>
    <t>2,646 (3.8%)</t>
  </si>
  <si>
    <t>2,778 (3.9%)</t>
  </si>
  <si>
    <t>52,764 (74.9%)</t>
  </si>
  <si>
    <t>53,301 (74.8%)</t>
  </si>
  <si>
    <t>4,108 (5.8%)</t>
  </si>
  <si>
    <t>4,159 (5.8%)</t>
  </si>
  <si>
    <t>7,139 (10.1%)</t>
  </si>
  <si>
    <t>7,250 (10.2%)</t>
  </si>
  <si>
    <t>5,046 (7.2%)</t>
  </si>
  <si>
    <t>5,313 (7.5%)</t>
  </si>
  <si>
    <t>4,887 (6.9%)</t>
  </si>
  <si>
    <t>5,149 (7.2%)</t>
  </si>
  <si>
    <t>3,677 (5.2%)</t>
  </si>
  <si>
    <t>3,753 (5.3%)</t>
  </si>
  <si>
    <t>2,623 (3.7%)</t>
  </si>
  <si>
    <t>2,603 (3.7%)</t>
  </si>
  <si>
    <t>474 (0.7%)</t>
  </si>
  <si>
    <t>497 (0.7%)</t>
  </si>
  <si>
    <t>93 (0.1%)</t>
  </si>
  <si>
    <t>102 (0.1%)</t>
  </si>
  <si>
    <t>17_RnR_TVEPSweighting</t>
  </si>
  <si>
    <t>Abrahami_Table1notrim_dpp4i_SU_21DEC2024</t>
  </si>
  <si>
    <t>ACNU_Table1notrim_dpp4i_SGLT2i_20DEC2024</t>
  </si>
  <si>
    <t>Heart Failures 0</t>
  </si>
  <si>
    <t xml:space="preserve">Heart Failure (none) </t>
  </si>
  <si>
    <t>Abrahami_Table1notrim_dpp4i_SGLT2i_21DEC2024.rtf</t>
  </si>
  <si>
    <t>N=50,048</t>
  </si>
  <si>
    <t>63.7(12.27)</t>
  </si>
  <si>
    <t>20,965 (41.9%)</t>
  </si>
  <si>
    <t>6,777 (13.5%)</t>
  </si>
  <si>
    <t>6,499 (13.0%)</t>
  </si>
  <si>
    <t>6,705 (13.4%)</t>
  </si>
  <si>
    <t>6,296 (12.6%)</t>
  </si>
  <si>
    <t>5,222 (10.4%)</t>
  </si>
  <si>
    <t>5,183 (10.4%)</t>
  </si>
  <si>
    <t>4,698 (9.4%)</t>
  </si>
  <si>
    <t>3,165 (6.3%)</t>
  </si>
  <si>
    <t>3,228 (6.5%)</t>
  </si>
  <si>
    <t>2,275 (4.5%)</t>
  </si>
  <si>
    <t>32.9(19.58)</t>
  </si>
  <si>
    <t>4,493 (9.0%)</t>
  </si>
  <si>
    <t>12,760 (25.5%)</t>
  </si>
  <si>
    <t>26,734 (53.4%)</t>
  </si>
  <si>
    <t>6,061 (12.1%)</t>
  </si>
  <si>
    <t>20,768 (41.5%)</t>
  </si>
  <si>
    <t>7,772 (15.5%)</t>
  </si>
  <si>
    <t>19,503 (39.0%)</t>
  </si>
  <si>
    <t>2,005 (4.0%)</t>
  </si>
  <si>
    <t>13,468 (26.9%)</t>
  </si>
  <si>
    <t>6,222 (12.4%)</t>
  </si>
  <si>
    <t>11,873 (23.7%)</t>
  </si>
  <si>
    <t>18,485 (36.9%)</t>
  </si>
  <si>
    <t>2,830 (5.7%)</t>
  </si>
  <si>
    <t>12,689 (25.4%)</t>
  </si>
  <si>
    <t>33,910 (67.8%)</t>
  </si>
  <si>
    <t>619 (1.2%)</t>
  </si>
  <si>
    <t>276 (0.6%)</t>
  </si>
  <si>
    <t>1,059 (2.1%)</t>
  </si>
  <si>
    <t>25,046 (50.0%)</t>
  </si>
  <si>
    <t>3,287 (6.6%)</t>
  </si>
  <si>
    <t>4,959 (9.9%)</t>
  </si>
  <si>
    <t>1,480 (3.0%)</t>
  </si>
  <si>
    <t>2,953 (5.9%)</t>
  </si>
  <si>
    <t>5,648 (11.3%)</t>
  </si>
  <si>
    <t>8,190 (16.4%)</t>
  </si>
  <si>
    <t>24,281 (48.5%)</t>
  </si>
  <si>
    <t>48,342 (96.6%)</t>
  </si>
  <si>
    <t>4,359 (8.7%)</t>
  </si>
  <si>
    <t>439 (0.9%)</t>
  </si>
  <si>
    <t>497 (1.0%)</t>
  </si>
  <si>
    <t>1,746 (3.5%)</t>
  </si>
  <si>
    <t>37,577 (75.1%)</t>
  </si>
  <si>
    <t>3,004 (6.0%)</t>
  </si>
  <si>
    <t>5,175 (10.3%)</t>
  </si>
  <si>
    <t>3,555 (7.1%)</t>
  </si>
  <si>
    <t>3,666 (7.3%)</t>
  </si>
  <si>
    <t>2,545 (5.1%)</t>
  </si>
  <si>
    <t>1,721 (3.4%)</t>
  </si>
  <si>
    <t>352 (0.7%)</t>
  </si>
  <si>
    <t>93 (0.2%)</t>
  </si>
  <si>
    <t xml:space="preserve">ACNU (correct) </t>
  </si>
  <si>
    <t>*update this list</t>
  </si>
  <si>
    <t>DPP4i users</t>
  </si>
  <si>
    <t>TZD users</t>
  </si>
  <si>
    <t>ACNU design (IT)</t>
  </si>
  <si>
    <t>IBD cases</t>
  </si>
  <si>
    <t>Person-years</t>
  </si>
  <si>
    <t>Crude HR</t>
  </si>
  <si>
    <t>45.5 (38.3-54.0)</t>
  </si>
  <si>
    <t>37.2 (26.6-52.1)</t>
  </si>
  <si>
    <t>1.1 (0.8-1.3)</t>
  </si>
  <si>
    <t>TVE design (biased asymmetrical)</t>
  </si>
  <si>
    <t>Y=18</t>
  </si>
  <si>
    <t xml:space="preserve">YY=71,354 </t>
  </si>
  <si>
    <t>ZZ persontime</t>
  </si>
  <si>
    <t>160 = 131+X cases</t>
  </si>
  <si>
    <t>326,417=287,967+XX persontime</t>
  </si>
  <si>
    <t>49.0 (42.0-57.2)</t>
  </si>
  <si>
    <t>25.2 (15.9-40.0)</t>
  </si>
  <si>
    <t>1.1 (0.9-1.4)</t>
  </si>
  <si>
    <r>
      <t xml:space="preserve">Table 4. </t>
    </r>
    <r>
      <rPr>
        <sz val="8"/>
        <color theme="1"/>
        <rFont val="Times New Roman"/>
        <family val="1"/>
      </rPr>
      <t> </t>
    </r>
    <r>
      <rPr>
        <sz val="12"/>
        <color rgb="FF201F1E"/>
        <rFont val="Times New Roman"/>
        <family val="1"/>
      </rPr>
      <t>Comparison between ACNU and asymmetric TVE for cohort study of DPP4i and IBD incidence.</t>
    </r>
  </si>
  <si>
    <t>18+Z = 34-X cases</t>
  </si>
  <si>
    <t>Z+Y</t>
  </si>
  <si>
    <t>Z+Y+X=34</t>
  </si>
  <si>
    <t>YY+ZZ+XX=91389</t>
  </si>
  <si>
    <t>YY=0</t>
  </si>
  <si>
    <t>XX=0</t>
  </si>
  <si>
    <t>ZZ=91389</t>
  </si>
  <si>
    <t>18_RnR_MainSe1analysis1</t>
  </si>
  <si>
    <t>WEBTABLE4:Key patient characteristics between switchers and non-switchers in Dipeptidyl Peptidase-4 inhibitors (DPP4i) group in each comparison.</t>
  </si>
  <si>
    <r>
      <t>Web Table 4</t>
    </r>
    <r>
      <rPr>
        <sz val="11"/>
        <color rgb="FF000000"/>
        <rFont val="Calibri"/>
        <family val="2"/>
      </rPr>
      <t>: Key patient characteristics between switchers and non-switchers in Dipeptidyl Peptidase-4 inhibitors (DPP4i) group in each comparison.</t>
    </r>
  </si>
  <si>
    <t>DPP4i users in the DPP4i vs SU comparison</t>
  </si>
  <si>
    <t>DPP4i users in the DPP4i vs TZD comparison</t>
  </si>
  <si>
    <t>DPP4i users in the DPP4i vs SGLT2i comparison</t>
  </si>
  <si>
    <t>switchers</t>
  </si>
  <si>
    <t>N=</t>
  </si>
  <si>
    <t>Non-switchers</t>
  </si>
  <si>
    <t>Standardized difference</t>
  </si>
  <si>
    <t>N=78,200</t>
  </si>
  <si>
    <t>N=76,748</t>
  </si>
  <si>
    <t>63.3(12.46)</t>
  </si>
  <si>
    <t>62.1(12.11)</t>
  </si>
  <si>
    <t>32,415 (41.5%)</t>
  </si>
  <si>
    <t>31,441 (41.0%)</t>
  </si>
  <si>
    <t>214 (0.3%)</t>
  </si>
  <si>
    <t>1,373 (1.8%)</t>
  </si>
  <si>
    <t>1,378 (1.8%)</t>
  </si>
  <si>
    <t>4,095 (5.2%)</t>
  </si>
  <si>
    <t>4,138 (5.4%)</t>
  </si>
  <si>
    <t>7,165 (9.2%)</t>
  </si>
  <si>
    <t>7,285 (9.5%)</t>
  </si>
  <si>
    <t>6,988 (8.9%)</t>
  </si>
  <si>
    <t>7,014 (9.1%)</t>
  </si>
  <si>
    <t>8,089 (10.3%)</t>
  </si>
  <si>
    <t>7,962 (10.4%)</t>
  </si>
  <si>
    <t>7,372 (9.4%)</t>
  </si>
  <si>
    <t>7,166 (9.3%)</t>
  </si>
  <si>
    <t>7,060 (9.0%)</t>
  </si>
  <si>
    <t>7,179 (9.4%)</t>
  </si>
  <si>
    <t>6,977 (8.9%)</t>
  </si>
  <si>
    <t>6,786 (8.8%)</t>
  </si>
  <si>
    <t>5,986 (7.7%)</t>
  </si>
  <si>
    <t>5,946 (7.7%)</t>
  </si>
  <si>
    <t>5,254 (6.7%)</t>
  </si>
  <si>
    <t>4,980 (6.5%)</t>
  </si>
  <si>
    <t>4,987 (6.4%)</t>
  </si>
  <si>
    <t>4,893 (6.4%)</t>
  </si>
  <si>
    <t>4,574 (5.8%)</t>
  </si>
  <si>
    <t>4,283 (5.6%)</t>
  </si>
  <si>
    <t>2,991 (3.8%)</t>
  </si>
  <si>
    <t>2,639 (3.4%)</t>
  </si>
  <si>
    <t>2,967 (3.8%)</t>
  </si>
  <si>
    <t>2,880 (3.8%)</t>
  </si>
  <si>
    <t>2,108 (2.7%)</t>
  </si>
  <si>
    <t>2,005 (2.6%)</t>
  </si>
  <si>
    <t>33.1(20.57)</t>
  </si>
  <si>
    <t>34.2(21.50)</t>
  </si>
  <si>
    <t>7,350 (9.4%)</t>
  </si>
  <si>
    <t>6,898 (9.0%)</t>
  </si>
  <si>
    <t>20,251 (25.9%)</t>
  </si>
  <si>
    <t>18,935 (24.7%)</t>
  </si>
  <si>
    <t>42,750 (54.7%)</t>
  </si>
  <si>
    <t>43,418 (56.6%)</t>
  </si>
  <si>
    <t>7,849 (10.0%)</t>
  </si>
  <si>
    <t>7,497 (9.8%)</t>
  </si>
  <si>
    <t>31,480 (40.3%)</t>
  </si>
  <si>
    <t>31,486 (41.0%)</t>
  </si>
  <si>
    <t>11,768 (15.0%)</t>
  </si>
  <si>
    <t>11,076 (14.4%)</t>
  </si>
  <si>
    <t>32,144 (41.1%)</t>
  </si>
  <si>
    <t>31,407 (40.9%)</t>
  </si>
  <si>
    <t>2,808 (3.6%)</t>
  </si>
  <si>
    <t>2,778 (3.6%)</t>
  </si>
  <si>
    <t>21,605 (27.6%)</t>
  </si>
  <si>
    <t>21,048 (27.4%)</t>
  </si>
  <si>
    <t>9,956 (12.7%)</t>
  </si>
  <si>
    <t>9,875 (12.9%)</t>
  </si>
  <si>
    <t>17,129 (21.9%)</t>
  </si>
  <si>
    <t>17,008 (22.2%)</t>
  </si>
  <si>
    <t>29,510 (37.7%)</t>
  </si>
  <si>
    <t>28,818 (37.5%)</t>
  </si>
  <si>
    <t>5,567 (7.1%)</t>
  </si>
  <si>
    <t>4,761 (6.2%)</t>
  </si>
  <si>
    <t>20,732 (26.5%)</t>
  </si>
  <si>
    <t>19,218 (25.0%)</t>
  </si>
  <si>
    <t>50,860 (65.0%)</t>
  </si>
  <si>
    <t>51,908 (67.6%)</t>
  </si>
  <si>
    <t>1,041 (1.3%)</t>
  </si>
  <si>
    <t>860 (1.1%)</t>
  </si>
  <si>
    <t>401 (0.5%)</t>
  </si>
  <si>
    <t>364 (0.5%)</t>
  </si>
  <si>
    <t>1,591 (2.0%)</t>
  </si>
  <si>
    <t>1,747 (2.3%)</t>
  </si>
  <si>
    <t>34,791 (44.5%)</t>
  </si>
  <si>
    <t>34,983 (45.6%)</t>
  </si>
  <si>
    <t>5,299 (6.8%)</t>
  </si>
  <si>
    <t>5,468 (7.1%)</t>
  </si>
  <si>
    <t>6,205 (7.9%)</t>
  </si>
  <si>
    <t>5,639 (7.3%)</t>
  </si>
  <si>
    <t>2,090 (2.7%)</t>
  </si>
  <si>
    <t>2,037 (2.7%)</t>
  </si>
  <si>
    <t>2,151 (2.8%)</t>
  </si>
  <si>
    <t>3,346 (4.4%)</t>
  </si>
  <si>
    <t>4,898 (6.4%)</t>
  </si>
  <si>
    <t>4,946 (6.3%)</t>
  </si>
  <si>
    <t>5,943 (7.7%)</t>
  </si>
  <si>
    <t>13,228 (16.9%)</t>
  </si>
  <si>
    <t>1,546 (2.0%)</t>
  </si>
  <si>
    <t>42,100 (53.8%)</t>
  </si>
  <si>
    <t>44,317 (57.7%)</t>
  </si>
  <si>
    <t>75,154 (96.1%)</t>
  </si>
  <si>
    <t>74,300 (96.8%)</t>
  </si>
  <si>
    <t>5,610 (7.2%)</t>
  </si>
  <si>
    <t>5,998 (7.8%)</t>
  </si>
  <si>
    <t>1,129 (1.4%)</t>
  </si>
  <si>
    <t>1,453 (1.9%)</t>
  </si>
  <si>
    <t>954 (1.2%)</t>
  </si>
  <si>
    <t>929 (1.2%)</t>
  </si>
  <si>
    <t>7.0(4.17)</t>
  </si>
  <si>
    <t>7.0(4.15)</t>
  </si>
  <si>
    <t>2,766 (3.5%)</t>
  </si>
  <si>
    <t>2,762 (3.6%)</t>
  </si>
  <si>
    <t>57,275 (73.2%)</t>
  </si>
  <si>
    <t>56,542 (73.7%)</t>
  </si>
  <si>
    <t>4,355 (5.6%)</t>
  </si>
  <si>
    <t>4,058 (5.3%)</t>
  </si>
  <si>
    <t>7,652 (9.8%)</t>
  </si>
  <si>
    <t>7,347 (9.6%)</t>
  </si>
  <si>
    <t>5,260 (6.7%)</t>
  </si>
  <si>
    <t>5,590 (7.3%)</t>
  </si>
  <si>
    <t>5,042 (6.4%)</t>
  </si>
  <si>
    <t>4,935 (6.4%)</t>
  </si>
  <si>
    <t>3,921 (5.0%)</t>
  </si>
  <si>
    <t>3,933 (5.1%)</t>
  </si>
  <si>
    <t>2,785 (3.6%)</t>
  </si>
  <si>
    <t>2,710 (3.5%)</t>
  </si>
  <si>
    <t>494 (0.6%)</t>
  </si>
  <si>
    <t>402 (0.5%)</t>
  </si>
  <si>
    <t>112 (0.1%)</t>
  </si>
  <si>
    <t>39 (0.0%)</t>
  </si>
  <si>
    <t>49 (0.1%)</t>
  </si>
  <si>
    <t>7 (0.0%)</t>
  </si>
  <si>
    <t>N=63,548</t>
  </si>
  <si>
    <t>64.7(12.68)</t>
  </si>
  <si>
    <t>26,136 (41.1%)</t>
  </si>
  <si>
    <t>9,268 (14.6%)</t>
  </si>
  <si>
    <t>8,256 (13.0%)</t>
  </si>
  <si>
    <t>7,728 (12.2%)</t>
  </si>
  <si>
    <t>7,634 (12.0%)</t>
  </si>
  <si>
    <t>6,456 (10.2%)</t>
  </si>
  <si>
    <t>5,616 (8.8%)</t>
  </si>
  <si>
    <t>5,314 (8.4%)</t>
  </si>
  <si>
    <t>4,867 (7.7%)</t>
  </si>
  <si>
    <t>3,166 (5.0%)</t>
  </si>
  <si>
    <t>3,083 (4.9%)</t>
  </si>
  <si>
    <t>2,160 (3.4%)</t>
  </si>
  <si>
    <t>32.9(20.65)</t>
  </si>
  <si>
    <t>6,236 (9.8%)</t>
  </si>
  <si>
    <t>16,549 (26.0%)</t>
  </si>
  <si>
    <t>33,253 (52.3%)</t>
  </si>
  <si>
    <t>7,510 (11.8%)</t>
  </si>
  <si>
    <t>25,561 (40.2%)</t>
  </si>
  <si>
    <t>9,949 (15.7%)</t>
  </si>
  <si>
    <t>25,549 (40.2%)</t>
  </si>
  <si>
    <t>2,489 (3.9%)</t>
  </si>
  <si>
    <t>16,950 (26.7%)</t>
  </si>
  <si>
    <t>7,629 (12.0%)</t>
  </si>
  <si>
    <t>15,007 (23.6%)</t>
  </si>
  <si>
    <t>23,962 (37.7%)</t>
  </si>
  <si>
    <t>4,756 (7.5%)</t>
  </si>
  <si>
    <t>16,306 (25.7%)</t>
  </si>
  <si>
    <t>41,543 (65.4%)</t>
  </si>
  <si>
    <t>943 (1.5%)</t>
  </si>
  <si>
    <t>357 (0.6%)</t>
  </si>
  <si>
    <t>1,355 (2.1%)</t>
  </si>
  <si>
    <t>30,874 (48.6%)</t>
  </si>
  <si>
    <t>5,168 (8.1%)</t>
  </si>
  <si>
    <t>5,727 (9.0%)</t>
  </si>
  <si>
    <t>1,926 (3.0%)</t>
  </si>
  <si>
    <t>1,908 (3.0%)</t>
  </si>
  <si>
    <t>4,881 (7.7%)</t>
  </si>
  <si>
    <t>10,600 (16.7%)</t>
  </si>
  <si>
    <t>32,835 (51.7%)</t>
  </si>
  <si>
    <t>60,468 (95.2%)</t>
  </si>
  <si>
    <t>4,868 (7.7%)</t>
  </si>
  <si>
    <t>677 (1.1%)</t>
  </si>
  <si>
    <t>674 (1.1%)</t>
  </si>
  <si>
    <t>7.2(4.28)</t>
  </si>
  <si>
    <t>2,406 (3.8%)</t>
  </si>
  <si>
    <t>46,882 (73.8%)</t>
  </si>
  <si>
    <t>3,450 (5.4%)</t>
  </si>
  <si>
    <t>6,282 (9.9%)</t>
  </si>
  <si>
    <t>4,159 (6.5%)</t>
  </si>
  <si>
    <t>4,103 (6.5%)</t>
  </si>
  <si>
    <t>3,280 (5.2%)</t>
  </si>
  <si>
    <t>2,388 (3.8%)</t>
  </si>
  <si>
    <t>421 (0.7%)</t>
  </si>
  <si>
    <t>75 (0.1%)</t>
  </si>
  <si>
    <t>34 (0.1%)</t>
  </si>
  <si>
    <t>2=  future switcher</t>
  </si>
  <si>
    <t>3= pure comparator</t>
  </si>
  <si>
    <t xml:space="preserve">0= pure DPP4i </t>
  </si>
  <si>
    <t>1=switcher</t>
  </si>
  <si>
    <t>keepflag_prevalentuser</t>
  </si>
  <si>
    <t xml:space="preserve">Dpp4i </t>
  </si>
  <si>
    <t>switcher</t>
  </si>
  <si>
    <t xml:space="preserve">flag </t>
  </si>
  <si>
    <t>flag</t>
  </si>
  <si>
    <t xml:space="preserve">freq </t>
  </si>
  <si>
    <t>percent</t>
  </si>
  <si>
    <t>cumufreq</t>
  </si>
  <si>
    <t>cumuperc</t>
  </si>
  <si>
    <t xml:space="preserve">. (missing) </t>
  </si>
  <si>
    <t>%</t>
  </si>
  <si>
    <t>n</t>
  </si>
  <si>
    <t>sum</t>
  </si>
  <si>
    <t>switcher=1: switcher dpp4i time</t>
  </si>
  <si>
    <t xml:space="preserve">switcher=0: pure dpp4i </t>
  </si>
  <si>
    <t>switcher=3: pure comparator</t>
  </si>
  <si>
    <t xml:space="preserve">switcher=2: switcher comparator time </t>
  </si>
  <si>
    <t>num_rows=1</t>
  </si>
  <si>
    <t>num_rows=2</t>
  </si>
  <si>
    <t>hypothetically?</t>
  </si>
  <si>
    <t>Abrahami_Table1notrim_dpp4i_SGLT2i_24DEC2024</t>
  </si>
  <si>
    <t>ACNU_Table1notrim_dpp4i_SGLT2i_20DEC2024.rtf</t>
  </si>
  <si>
    <t>Abrahami_Table1notrim_dpp4i_TZD_24DEC2024</t>
  </si>
  <si>
    <t>psplot_ACNU</t>
  </si>
  <si>
    <t>psplot_TVE</t>
  </si>
  <si>
    <t>&lt;= 793 people have no switch augment date , dpp4i_filldate2 is &lt; index date for comparator</t>
  </si>
  <si>
    <t>For a.notrim_dpp4i_su_1yrlb</t>
  </si>
  <si>
    <t>take away 1984</t>
  </si>
  <si>
    <t>switcher_flag</t>
  </si>
  <si>
    <t>switcher dpp4i time</t>
  </si>
  <si>
    <t>switcher su time</t>
  </si>
  <si>
    <t>pure su</t>
  </si>
  <si>
    <t xml:space="preserve">pure dpp4i </t>
  </si>
  <si>
    <t>= should we take away numrows=2?</t>
  </si>
  <si>
    <t>switcher2=2</t>
  </si>
  <si>
    <t>separate out the 3445 from the 21673</t>
  </si>
  <si>
    <t xml:space="preserve">dpp4i </t>
  </si>
  <si>
    <t>num_rows_tve</t>
  </si>
  <si>
    <t>num_rows_acnu</t>
  </si>
  <si>
    <t xml:space="preserve">missing </t>
  </si>
  <si>
    <t>missing</t>
  </si>
  <si>
    <t>counts</t>
  </si>
  <si>
    <t>&lt;delete</t>
  </si>
  <si>
    <t>puredpp4i</t>
  </si>
  <si>
    <t>delete/missing</t>
  </si>
  <si>
    <t>dpp4iswitcher</t>
  </si>
  <si>
    <t>puresu</t>
  </si>
  <si>
    <t>suswitcher</t>
  </si>
  <si>
    <t>line 126</t>
  </si>
  <si>
    <t>/* Check variable creation */</t>
  </si>
  <si>
    <t>proc freq data=notrim_tve;</t>
  </si>
  <si>
    <t>    TABLES dpp4i*switcher_flag*no_switchaugment*no_dpp4i_filldate2 /list missing;</t>
  </si>
  <si>
    <t>run;</t>
  </si>
  <si>
    <t>potentiallygo back the code to figure out how the switcheraugmentdate and dpp4i_filldate2 was created</t>
  </si>
  <si>
    <t>for these comparator people</t>
  </si>
  <si>
    <t>Web Table 1. Key patient characteristics between DPP4i and SU initiators.</t>
  </si>
  <si>
    <t>Web Table 2: Key patient characteristics between Dipeptidyl Peptidase-4 inhibitors (DPP4i) and Thiazolidinediones (TZD) initiators.</t>
  </si>
  <si>
    <t>Web Table 3: Key patient characteristics between Dipeptidyl Peptidase-4 inhibitors (DPP4i) and Sodium-glucose cotransporter-2 inhibitor (SGLT2i) initiators in propensity score trimmed cohorts.</t>
  </si>
  <si>
    <t>Web Table 4: Key patient characteristics between switchers and non-switchers in Dipeptidyl Peptidase-4 inhibitors (DPP4i) group in each comparison.</t>
  </si>
  <si>
    <t>Web Table 5: As-treated analysis in ACNU cohort assessing causal effect of DPP4i on risk of IBD compared with antidiabetic alternatives.</t>
  </si>
  <si>
    <t>Web Table 7: Comparison of study designs for the effect of Dipeptidyl Peptidase-4 inhibitors (DPP4i) on risk of Inflammatory Bowel Disease (IBD) compared with antidiabetic alternatives in propensity score trimmed cohorts for a maximum of 3-year follow-up.</t>
  </si>
  <si>
    <t>Web Table 8: Key patient characteristics between initiators of DPP4i and comparators propensity score weighted cohort (after propensity score trimming).</t>
  </si>
  <si>
    <t>Web Table 10. Comparison of results between different study designs on the effect of DPP4i on risk of IBD compared with antidiabetic alternatives in propensity score trimmed cohorts.</t>
  </si>
  <si>
    <t>Web Table 11: Key patient characteristics between initiators of DPP4i and comparators in propensity score weighted cohorts required only one study drug prescription.</t>
  </si>
  <si>
    <t>Web Table 12: Comparison of results between different study designs on the effect of DPP4i on risk of IBD compared with antidiabetic alternatives in cohorts only one study drug prescription.</t>
  </si>
  <si>
    <t>Web Table 13: Comparison of results between different study designs on the effect of DPP4i on risk of IBD compared with antidiabetic alternatives conventional multivariable-adjusted Cox regression.</t>
  </si>
  <si>
    <t>Web Table 14: Key patient characteristics between initiators of DPP4i and comparators propensity score weighted cohorts restricting cohort entry year to 2007-2016.</t>
  </si>
  <si>
    <t>Web Table 15. Comparison of results between different study designs on the effect of DPP4i on risk of IBD compared with antidiabetic alternatives restricting cohort entry year to 2007-2016.</t>
  </si>
  <si>
    <t>Web Table 16. Comparison of results between different study designs on the effect of DPP4i on risk of IBD compared with antidiabetic alternatives with extended censoring criteria, which includes stopping or adding a comparator drug or starting non-comparator drugs (SU, TZD, SGLT2i).</t>
  </si>
  <si>
    <t>Web Table 17: Key patient characteristics between initiators of DPP4i and comparators in propensity score weighted cohorts using multiple imputation for variables with missing data including HbA1c, BMI, and smoking.</t>
  </si>
  <si>
    <t>Web Table 18. Comparison of results between different study designs on the effect of DPP4i on risk of IBD compared with antidiabetic alternatives, with multiple imputation for missing HbA1c, BMI, and smoking.</t>
  </si>
  <si>
    <r>
      <t>Characteristic</t>
    </r>
    <r>
      <rPr>
        <sz val="10"/>
        <color theme="1"/>
        <rFont val="Times New Roman"/>
        <family val="1"/>
      </rPr>
      <t xml:space="preserve"> </t>
    </r>
  </si>
  <si>
    <r>
      <t>N=</t>
    </r>
    <r>
      <rPr>
        <sz val="12"/>
        <color rgb="FF000000"/>
        <rFont val="Times New Roman"/>
        <family val="1"/>
      </rPr>
      <t xml:space="preserve"> </t>
    </r>
  </si>
  <si>
    <t xml:space="preserve"> </t>
  </si>
  <si>
    <t>Abrahami-defined</t>
  </si>
  <si>
    <t>drug class: 1= dpp4i</t>
  </si>
  <si>
    <t>0= sglt2i</t>
  </si>
  <si>
    <t>N Obs</t>
  </si>
  <si>
    <t>Variable</t>
  </si>
  <si>
    <t>Label</t>
  </si>
  <si>
    <t>N</t>
  </si>
  <si>
    <t>N Miss</t>
  </si>
  <si>
    <t>Sum</t>
  </si>
  <si>
    <t>Mean</t>
  </si>
  <si>
    <t>Std Dev</t>
  </si>
  <si>
    <t>Minimum</t>
  </si>
  <si>
    <t>Maximum</t>
  </si>
  <si>
    <t>Lower Quartile</t>
  </si>
  <si>
    <t>Median</t>
  </si>
  <si>
    <t>Upper Quartile</t>
  </si>
  <si>
    <t>switchercomparator2</t>
  </si>
  <si>
    <t>time</t>
  </si>
  <si>
    <t>person-years</t>
  </si>
  <si>
    <t>event</t>
  </si>
  <si>
    <t>purecomparator3</t>
  </si>
  <si>
    <t>pureDPP4i0</t>
  </si>
  <si>
    <t>switcherDPP4i1</t>
  </si>
  <si>
    <t>Drug class: 1= dpp4i</t>
  </si>
  <si>
    <t>0= SGLT2i</t>
  </si>
  <si>
    <t>delete_flag=0</t>
  </si>
  <si>
    <t>regardless of delete_flag</t>
  </si>
  <si>
    <t>82+255</t>
  </si>
  <si>
    <t>august 19,2022</t>
  </si>
  <si>
    <t>tve</t>
  </si>
  <si>
    <t>plus prev ibd</t>
  </si>
  <si>
    <t>SU users</t>
  </si>
  <si>
    <t>delete_flag1</t>
  </si>
  <si>
    <t>Frequency</t>
  </si>
  <si>
    <t>Percent</t>
  </si>
  <si>
    <t>Cumulative</t>
  </si>
  <si>
    <t>Analysis Variable : time person-years</t>
  </si>
  <si>
    <t>https://documentation.sas.com/doc/en/pgmsascdc/9.4_3.5/statug/statug_phreg_syntax03.htm</t>
  </si>
  <si>
    <t>Explanation:  for pred and baseline (the event times go to 5.4 now, so that's why the KM plot is cut for the TVE)</t>
  </si>
  <si>
    <t>Summary output Long version dpp4i v sglt2i</t>
  </si>
  <si>
    <t>drug</t>
  </si>
  <si>
    <t>status</t>
  </si>
  <si>
    <t>NObs</t>
  </si>
  <si>
    <t>events</t>
  </si>
  <si>
    <t>sum_py</t>
  </si>
  <si>
    <t>median_py</t>
  </si>
  <si>
    <t>sum_timedrug</t>
  </si>
  <si>
    <t>median_timedrug</t>
  </si>
  <si>
    <t>eventrate</t>
  </si>
  <si>
    <t>crude_HR</t>
  </si>
  <si>
    <t>smrw_HR</t>
  </si>
  <si>
    <t>Noswitch</t>
  </si>
  <si>
    <t>3.2 (1.4-5.9)</t>
  </si>
  <si>
    <t>1.9 (1.0-3.5)</t>
  </si>
  <si>
    <t>Switcher</t>
  </si>
  <si>
    <t>2.2 (0.9-3.7)</t>
  </si>
  <si>
    <t>1.5 (0.9-2.7)</t>
  </si>
  <si>
    <t>.</t>
  </si>
  <si>
    <t>3.1 (1.4-5.7)</t>
  </si>
  <si>
    <t>1.8 (0.9-3.4)</t>
  </si>
  <si>
    <t>43.3 (35.4-53.1)</t>
  </si>
  <si>
    <t>sglt2i</t>
  </si>
  <si>
    <t>1.9 (0.7-4.0)</t>
  </si>
  <si>
    <t>1.6 (0.9-3.1)</t>
  </si>
  <si>
    <t>1.1 (0.5-2.3)</t>
  </si>
  <si>
    <t>1.1 (0.5-2.1)</t>
  </si>
  <si>
    <t>1.7 (0.7-3.7)</t>
  </si>
  <si>
    <t>1.5 (0.8-3.0)</t>
  </si>
  <si>
    <t>44.1 (31.4-62.1)</t>
  </si>
  <si>
    <t>1.0 (0.7-1.4)</t>
  </si>
  <si>
    <t>1.5 (0.9-2.6)</t>
  </si>
  <si>
    <t>Summary output Wide Version dpp4i v sglt2i</t>
  </si>
  <si>
    <t>dpp4i_switcher_flag</t>
  </si>
  <si>
    <t>dpp4i_NObs</t>
  </si>
  <si>
    <t>dpp4i_events</t>
  </si>
  <si>
    <t>dpp4i_sum_py</t>
  </si>
  <si>
    <t>dpp4i_median_py</t>
  </si>
  <si>
    <t>dpp4i_sum_timedrug</t>
  </si>
  <si>
    <t>dpp4i_median_timedrug</t>
  </si>
  <si>
    <t>dpp4i_eventrate</t>
  </si>
  <si>
    <t>sglt2i_switcher_flag</t>
  </si>
  <si>
    <t>sglt2i_NObs</t>
  </si>
  <si>
    <t>sglt2i_events</t>
  </si>
  <si>
    <t>sglt2i_sum_py</t>
  </si>
  <si>
    <t>sglt2i_median_py</t>
  </si>
  <si>
    <t>sglt2i_sum_timedrug</t>
  </si>
  <si>
    <t>sglt2i_median_timedrug</t>
  </si>
  <si>
    <t>sglt2i_eventrate</t>
  </si>
  <si>
    <t>Exclusion table dpp4i v sglt2i</t>
  </si>
  <si>
    <t>exclusion_num</t>
  </si>
  <si>
    <t>long_text</t>
  </si>
  <si>
    <t>dpp4i_diff</t>
  </si>
  <si>
    <t>sglt2i_diff</t>
  </si>
  <si>
    <t>full</t>
  </si>
  <si>
    <t>Number of patients within the CPRD</t>
  </si>
  <si>
    <t>correct sex (female or male)</t>
  </si>
  <si>
    <t>present during study period (01.01.2007 - 12.31.2022)</t>
  </si>
  <si>
    <t>first study drug prescripion during study period</t>
  </si>
  <si>
    <t>age at time0 &gt;= 18</t>
  </si>
  <si>
    <t>&gt;= 356 days of history prior time0</t>
  </si>
  <si>
    <t>time0 in 2007: no study drug prescription within 365 days prior time0</t>
  </si>
  <si>
    <t>number of unique ids in _events dataset</t>
  </si>
  <si>
    <t>number of unique ids in _treatment dataset</t>
  </si>
  <si>
    <t>Initiators of dpp4i or sglt2i</t>
  </si>
  <si>
    <t>Restricting to newuse==1 and useperiod==1</t>
  </si>
  <si>
    <t>Initiators after exclusions a through d (non-mutually exclusive)</t>
  </si>
  <si>
    <t>a. Were prevalent users of dpp4i or sglt2i drug</t>
  </si>
  <si>
    <t>b. Dual initiator of dpp4i and sglt2i</t>
  </si>
  <si>
    <t>c. Filled drug before second prescription</t>
  </si>
  <si>
    <t>d. Had no respective second dpp4i or sglt2i prescription</t>
  </si>
  <si>
    <t>* Adding back DPP4i initiators who were prevalent users of comparator drug</t>
  </si>
  <si>
    <t>Had the diagnosed diseases before the first prescription (a-f non-mutually exclusive)</t>
  </si>
  <si>
    <t>a. Had Crohn's disease</t>
  </si>
  <si>
    <t>b. Had Ulcerative colitis</t>
  </si>
  <si>
    <t>c. Had ischemic colitis</t>
  </si>
  <si>
    <t>d. Had diverticulitis or other colitis</t>
  </si>
  <si>
    <t>e. Had PCOS or gestational diabetes</t>
  </si>
  <si>
    <t>Received treatment for IBD before the first prescription were excluded</t>
  </si>
  <si>
    <t>a. had aminosalicylates</t>
  </si>
  <si>
    <t>b. had enteral budesonide</t>
  </si>
  <si>
    <t>c. had IBD treatment-specific TNF-alpha inhibitors</t>
  </si>
  <si>
    <t>d. had other immunosuppressants (azathioprine, 6-mercaptopurine, methotrexate)</t>
  </si>
  <si>
    <t>Initiators with colectomy, colostomy, or ileostomy before the first prescription were excluded</t>
  </si>
  <si>
    <t>Initiators before 2012 were excluded</t>
  </si>
  <si>
    <t>Check: numrows of tmpana_dpp4i_sglt2i = numrows of tmp_counts</t>
  </si>
  <si>
    <t>Number of observations after removing switchers whose comparator row was excluded</t>
  </si>
  <si>
    <t>Number of observations after trimming at 0.05 treated and 0.995 untreated</t>
  </si>
  <si>
    <t>Number of observations after excluding individuals whose endstudy_dt &lt;= filldate2 + 180</t>
  </si>
  <si>
    <t>Number of individuals with time0 &lt;ibd1_dt &lt;= filldate2 + 180</t>
  </si>
  <si>
    <t>Number of individuals with positive, non-zero IT followup time (enddate-(filldate2+180)&gt;0)</t>
  </si>
  <si>
    <t>DSN means of fu time by event that goes into proc phreg dpp4i v sglt2i</t>
  </si>
  <si>
    <t>The MEANS Procedure</t>
  </si>
  <si>
    <t>pred data output from the proc phreg BASELINE statement dpp4i v sglt2i</t>
  </si>
  <si>
    <t>IBD_ever/prevalent IBD</t>
  </si>
  <si>
    <t>2.2 (0.8-4.2)</t>
  </si>
  <si>
    <t>42.6 (34.6-52.6)</t>
  </si>
  <si>
    <t>45.8 (33.3-62.9)</t>
  </si>
  <si>
    <t>0.9 (0.6-1.3)</t>
  </si>
  <si>
    <t>1.4 (0.8-2.3)</t>
  </si>
  <si>
    <t>Obs</t>
  </si>
  <si>
    <t>analysis</t>
  </si>
  <si>
    <t>ACNU IT mITac</t>
  </si>
  <si>
    <t>TVE IT mITtv</t>
  </si>
  <si>
    <t>Summary output Long version dpp4i v tzd</t>
  </si>
  <si>
    <t>3.7 (1.7-6.6)</t>
  </si>
  <si>
    <t>2.1 (1.0-4.1)</t>
  </si>
  <si>
    <t>4.9 (2.5-8.4)</t>
  </si>
  <si>
    <t>2.2 (1.0-4.4)</t>
  </si>
  <si>
    <t>3.8 (1.7-6.7)</t>
  </si>
  <si>
    <t>2.1 (1.0-4.2)</t>
  </si>
  <si>
    <t>48.8 (41.8-57.0)</t>
  </si>
  <si>
    <t>1.5 (1.0-2.1)</t>
  </si>
  <si>
    <t>1.7 (0.8-3.6)</t>
  </si>
  <si>
    <t>tzd</t>
  </si>
  <si>
    <t>5.5 (2.8-9.2)</t>
  </si>
  <si>
    <t>2.3 (1.0-3.9)</t>
  </si>
  <si>
    <t>1.9 (0.9-3.6)</t>
  </si>
  <si>
    <t>4.5 (2.1-8.0)</t>
  </si>
  <si>
    <t>2.1 (0.9-4.1)</t>
  </si>
  <si>
    <t>33.4 (24.6-45.4)</t>
  </si>
  <si>
    <t>45.7 (38.6-54.0)</t>
  </si>
  <si>
    <t>1.1 (0.8-1.4)</t>
  </si>
  <si>
    <t>1.1 (0.7-2.0)</t>
  </si>
  <si>
    <t>6.1 (3.2-10.0)</t>
  </si>
  <si>
    <t>42.5 (33.2-54.3)</t>
  </si>
  <si>
    <t>Summary output Wide Version dpp4i v tzd</t>
  </si>
  <si>
    <t>tzd_NObs</t>
  </si>
  <si>
    <t>tzd_events</t>
  </si>
  <si>
    <t>tzd_sum_py</t>
  </si>
  <si>
    <t>tzd_median_py</t>
  </si>
  <si>
    <t>tzd_sum_timedrug</t>
  </si>
  <si>
    <t>tzd_median_timedrug</t>
  </si>
  <si>
    <t>tzd_eventrate</t>
  </si>
  <si>
    <t>tzd_switcher_flag</t>
  </si>
  <si>
    <t>0= su</t>
  </si>
  <si>
    <t>Summary output Long version dpp4i v su</t>
  </si>
  <si>
    <t>3.6 (1.6-6.4)</t>
  </si>
  <si>
    <t>1.8 (0.9-3.5)</t>
  </si>
  <si>
    <t>50.9 (41.7-62.2)</t>
  </si>
  <si>
    <t>1.0 (0.8-1.3)</t>
  </si>
  <si>
    <t>1.1 (0.8-1.5)</t>
  </si>
  <si>
    <t>su</t>
  </si>
  <si>
    <t>4.6 (2.0-7.9)</t>
  </si>
  <si>
    <t>2.1 (1.0-4.0)</t>
  </si>
  <si>
    <t>49.9 (43.9-56.8)</t>
  </si>
  <si>
    <t>4.1 (1.9-7.0)</t>
  </si>
  <si>
    <t>1.9 (0.9-3.7)</t>
  </si>
  <si>
    <t>3.8 (1.7-6.6)</t>
  </si>
  <si>
    <t>1.8 (0.9-3.6)</t>
  </si>
  <si>
    <t>50.3 (42.7-59.3)</t>
  </si>
  <si>
    <t>1.0 (0.8-1.2)</t>
  </si>
  <si>
    <t>3.7 (1.6-6.7)</t>
  </si>
  <si>
    <t>2.0 (1.0-4.1)</t>
  </si>
  <si>
    <t>2.5 (1.2-4.4)</t>
  </si>
  <si>
    <t>2.1 (1.0-3.8)</t>
  </si>
  <si>
    <t>3.3 (1.5-6.1)</t>
  </si>
  <si>
    <t>50.1 (43.4-57.9)</t>
  </si>
  <si>
    <t>Summary output Wide Version dpp4i v su</t>
  </si>
  <si>
    <t>su_NObs</t>
  </si>
  <si>
    <t>su_events</t>
  </si>
  <si>
    <t>su_sum_py</t>
  </si>
  <si>
    <t>su_median_py</t>
  </si>
  <si>
    <t>su_sum_timedrug</t>
  </si>
  <si>
    <t>su_median_timedrug</t>
  </si>
  <si>
    <t>su_eventrate</t>
  </si>
  <si>
    <t>su_switcher_flag</t>
  </si>
  <si>
    <t xml:space="preserve">TVE overestimating persontime somewhere </t>
  </si>
  <si>
    <t>ToT</t>
  </si>
  <si>
    <t>what is the impact of losing this many people?</t>
  </si>
  <si>
    <t>num_rows_fin</t>
  </si>
  <si>
    <t>acnu_time</t>
  </si>
  <si>
    <t>tve_time</t>
  </si>
  <si>
    <t>tve_time1</t>
  </si>
  <si>
    <t>tve_time2</t>
  </si>
  <si>
    <t>acnu_time1</t>
  </si>
  <si>
    <t>acnu_event</t>
  </si>
  <si>
    <t>tve_event</t>
  </si>
  <si>
    <t>IBD_ever=1</t>
  </si>
  <si>
    <t>IBD_ever=0</t>
  </si>
  <si>
    <t>nomatch</t>
  </si>
  <si>
    <t>IBD_ever</t>
  </si>
  <si>
    <t>acnu_deleteflag</t>
  </si>
  <si>
    <t>tve_deleteflag</t>
  </si>
  <si>
    <t>diff</t>
  </si>
  <si>
    <t>tve_timesumm</t>
  </si>
  <si>
    <t xml:space="preserve">12  and 9 </t>
  </si>
  <si>
    <t>Read Code Read Term</t>
  </si>
  <si>
    <t>J40..00 Regional enteritis - Crohn's disease</t>
  </si>
  <si>
    <t>J40..11 Crohn's disease</t>
  </si>
  <si>
    <t>J401z00 Crohn's disease of the large bowel NOS</t>
  </si>
  <si>
    <t>J401z11 Crohn's colitis</t>
  </si>
  <si>
    <t>J40z.11 Crohn's disease NOS</t>
  </si>
  <si>
    <t>Jyu4000 [X]Other Crohn's disease</t>
  </si>
  <si>
    <t>J41..12 Ulcerative colitis and/or proctitis</t>
  </si>
  <si>
    <t>J410.00 Ulcerative proctocolitis</t>
  </si>
  <si>
    <t>J410000 Ulcerative ileocolitis</t>
  </si>
  <si>
    <t>J410100 Ulcerative colitis</t>
  </si>
  <si>
    <t>J410z00 Ulcerative proctocolitis NOS</t>
  </si>
  <si>
    <t>J411.00 Ulcerative (chronic) enterocolitis</t>
  </si>
  <si>
    <t>J412.00 Ulcerative (chronic) ileocolitis</t>
  </si>
  <si>
    <t>J413.00 Ulcerative pancolitis</t>
  </si>
  <si>
    <t>Jyu4100 [X]Other ulcerative colitis</t>
  </si>
  <si>
    <t>J436.00 Microscopic colitis</t>
  </si>
  <si>
    <t>J436000 Collagenous colitis</t>
  </si>
  <si>
    <t>J436100 Lymphocytic colitis</t>
  </si>
  <si>
    <t>J4z6.00 Indeterminate colitis</t>
  </si>
  <si>
    <t>J4...12 Inflammatory bowel disease</t>
  </si>
  <si>
    <t>K50 Crohn disease</t>
  </si>
  <si>
    <t>J40..12   Granulomatous enteritis</t>
  </si>
  <si>
    <t>J40..11   Crohn's disease</t>
  </si>
  <si>
    <t>J40z.11   Crohn's disease NOS</t>
  </si>
  <si>
    <t>K50.0 Crohn disease of small intestine</t>
  </si>
  <si>
    <t>J400500   Exacerbation of Crohn's disease of small intestine</t>
  </si>
  <si>
    <t>J400z00   Crohn's disease of the small bowel NOS</t>
  </si>
  <si>
    <t>J400200   Crohn's disease of the terminal ileum</t>
  </si>
  <si>
    <t>J400300   Crohn's disease of the ileum unspecified</t>
  </si>
  <si>
    <t>J400400   Crohn's disease of the ileum NOS</t>
  </si>
  <si>
    <t>J400100   Regional enteritis of the jejunum</t>
  </si>
  <si>
    <t>J400000   Regional enteritis of the duodenum</t>
  </si>
  <si>
    <t>K50.1 Crohn disease of large intestine</t>
  </si>
  <si>
    <t>J401200   Exacerbation of Crohn's disease of large intestine</t>
  </si>
  <si>
    <t>J401z00   Crohn's disease of the large bowel NOS</t>
  </si>
  <si>
    <t>J401z11   Crohn's colitis</t>
  </si>
  <si>
    <t>J4...11   Colitis - noninfective</t>
  </si>
  <si>
    <t>J43..12   Enterocolitis</t>
  </si>
  <si>
    <t>J4z3.00   Non-infective colitis NOS</t>
  </si>
  <si>
    <t>J401100   Regional enteritis of the rectum</t>
  </si>
  <si>
    <t>J401000   Regional enteritis of the colon</t>
  </si>
  <si>
    <t>K50.8 Other Crohn disease</t>
  </si>
  <si>
    <t>J402.00   Regional ileocolitis</t>
  </si>
  <si>
    <t>K50.9 Crohn disease, unspecified</t>
  </si>
  <si>
    <t xml:space="preserve">J40..00   Regional enteritis - Crohn's disease </t>
  </si>
  <si>
    <t>K51 Ulcerative colitis</t>
  </si>
  <si>
    <t>K51.0 Ulcerative (chronic) pancolitis</t>
  </si>
  <si>
    <t>J413.00   Ulcerative pancolitis</t>
  </si>
  <si>
    <t>K51.2 Ulcerative (chronic) proctitis</t>
  </si>
  <si>
    <t>J410300   Ulcerative proctitis</t>
  </si>
  <si>
    <t>K51.3 Ulcerative (chronic) rectosigmoiditis</t>
  </si>
  <si>
    <t>J410200   Ulcerative rectosigmoiditis</t>
  </si>
  <si>
    <t>K51.4 Inflammatory polyps</t>
  </si>
  <si>
    <t>J41y011   Inflammatory polyps of colon</t>
  </si>
  <si>
    <t>K51.5 Left sided colitis</t>
  </si>
  <si>
    <t>J438.00   Left sided colitis</t>
  </si>
  <si>
    <t>K51.8 Other ulcerative colitis</t>
  </si>
  <si>
    <t>K51.9 Ulcerative colitis, unspecified</t>
  </si>
  <si>
    <t>J410400   Exacerbation of ulcerative colitis</t>
  </si>
  <si>
    <t>J410100   Ulcerative colitis</t>
  </si>
  <si>
    <t>J41..12   Ulcerative colitis and/or proctitis</t>
  </si>
  <si>
    <t>J410.00   Ulcerative proctocolitis</t>
  </si>
  <si>
    <t>J410000   Ulcerative ileocolitis</t>
  </si>
  <si>
    <t>J410z00   Ulcerative proctocolitis NOS</t>
  </si>
  <si>
    <t>J411.00   Ulcerative (chronic) enterocolitis</t>
  </si>
  <si>
    <t xml:space="preserve">J412.00   Ulcerative (chronic) ileocolitis </t>
  </si>
  <si>
    <t>IBD_I_ever</t>
  </si>
  <si>
    <t>a. b. Had prevalent IBD diagnosis</t>
  </si>
  <si>
    <t>Program: D:\Externe Projekte\UNC\wangje\prog\sas/017_dependencies.sas</t>
  </si>
  <si>
    <t>Run on the _NULL_ dataset by wangt on 03JAN25</t>
  </si>
  <si>
    <t>Initiators of dpp4i or SGLT2i</t>
  </si>
  <si>
    <t>New users of dpp4i or SGLT2i</t>
  </si>
  <si>
    <t>Total number of newuse periods of dpp4i or sglt2i using grace=90days, washout=365days</t>
  </si>
  <si>
    <t>Restricting newuse period to the first useperiod for dpp4i or sglt2i</t>
  </si>
  <si>
    <t>a. Had history of IBD</t>
  </si>
  <si>
    <t>e. Had polycystic ovary syndrome or gestational diabetes</t>
  </si>
  <si>
    <t>pure dpp4i</t>
  </si>
  <si>
    <t>42.2 (34.2-52.1)</t>
  </si>
  <si>
    <t>0.9 (0.6-1.4)</t>
  </si>
  <si>
    <t>1.4 (0.8-2.4)</t>
  </si>
  <si>
    <t>44.6 (32.3-61.6)</t>
  </si>
  <si>
    <t>42.9 (35.0-52.6)</t>
  </si>
  <si>
    <t>1.0 (0.7-1.5)</t>
  </si>
  <si>
    <t>1.6 (0.9-2.8)</t>
  </si>
  <si>
    <t>42.8 (30.3-60.6)</t>
  </si>
  <si>
    <t xml:space="preserve">SGLT2I </t>
  </si>
  <si>
    <t>45.0 (38.0-53.3)</t>
  </si>
  <si>
    <t>41.8 (32.7-53.5)</t>
  </si>
  <si>
    <t>48.2 (41.3-56.4)</t>
  </si>
  <si>
    <t>32.6 (23.9-44.4)</t>
  </si>
  <si>
    <t>MAIN ANALYSIS 1</t>
  </si>
  <si>
    <t>51.0 (41.7-62.3)</t>
  </si>
  <si>
    <t>49.1 (43.1-55.9)</t>
  </si>
  <si>
    <t>49.7 (42.1-58.6)</t>
  </si>
  <si>
    <t>49.6 (42.9-57.4)</t>
  </si>
  <si>
    <t>IT</t>
  </si>
  <si>
    <t>1.8 (0.8-3.8)</t>
  </si>
  <si>
    <t>1.9 (0.8-4.0)</t>
  </si>
  <si>
    <t>1.9 (0.8-4.1)</t>
  </si>
  <si>
    <t>2.0 (0.8-4.0)</t>
  </si>
  <si>
    <t>35.7 (23.8-53.8)</t>
  </si>
  <si>
    <t>46.1 (37.5-56.8)</t>
  </si>
  <si>
    <t>1.3 (0.8-2.0)</t>
  </si>
  <si>
    <t>1.3 (0.5-3.3)</t>
  </si>
  <si>
    <t>1.9 (0.8-3.9)</t>
  </si>
  <si>
    <t>36.8 (24.5-55.5)</t>
  </si>
  <si>
    <t>43.1 (34.5-53.9)</t>
  </si>
  <si>
    <t>1.2 (0.7-1.8)</t>
  </si>
  <si>
    <t>1.2 (0.5-3.0)</t>
  </si>
  <si>
    <t>ACNU AT mATac</t>
  </si>
  <si>
    <t>1.5 (0.6-3.2)</t>
  </si>
  <si>
    <t>1.6 (0.7-3.4)</t>
  </si>
  <si>
    <t>1.7 (0.7-3.8)</t>
  </si>
  <si>
    <t>1.5 (0.7-3.2)</t>
  </si>
  <si>
    <t>45.6 (37.8-55.0)</t>
  </si>
  <si>
    <t>44.3 (34.7-56.5)</t>
  </si>
  <si>
    <t>0.9 (0.7-1.3)</t>
  </si>
  <si>
    <t>1.8 (0.7-3.7)</t>
  </si>
  <si>
    <t>46.5 (38.4-56.3)</t>
  </si>
  <si>
    <t>43.7 (32.4-59.0)</t>
  </si>
  <si>
    <t>1.0 (0.6-1.6)</t>
  </si>
  <si>
    <t>1.6 (0.7-3.1)</t>
  </si>
  <si>
    <t>43.8 (33.5-57.3)</t>
  </si>
  <si>
    <t>1.1 (0.5-2.6)</t>
  </si>
  <si>
    <t>43.5 (29.1-64.8)</t>
  </si>
  <si>
    <t>2.1 (1.1-4.0)</t>
  </si>
  <si>
    <t>1.1 (0.5-2.7)</t>
  </si>
  <si>
    <t>1.1 (0.6-2.2)</t>
  </si>
  <si>
    <t>1.5 (0.7-3.1)</t>
  </si>
  <si>
    <t>43.6 (33.4-56.7)</t>
  </si>
  <si>
    <t>44.6 (30.1-66.0)</t>
  </si>
  <si>
    <t>1.8 (1.0-3.3)</t>
  </si>
  <si>
    <t>TVE AT mATtv</t>
  </si>
  <si>
    <t>Summary output Long Version dpp4i v sglt2i</t>
  </si>
  <si>
    <t>ACNU IT mITac3</t>
  </si>
  <si>
    <t>3.0 (1.7-3.0)</t>
  </si>
  <si>
    <t>2.1 (1.0-3.5)</t>
  </si>
  <si>
    <t>45.6 (36.2-57.4)</t>
  </si>
  <si>
    <t>3.0 (3.0-3.0)</t>
  </si>
  <si>
    <t>2.1 (0.9-3.5)</t>
  </si>
  <si>
    <t>40.0 (26.8-59.7)</t>
  </si>
  <si>
    <t>1.1 (0.7-1.8)</t>
  </si>
  <si>
    <t>0.9 (0.4-2.0)</t>
  </si>
  <si>
    <t>TVE IT mIT3tv</t>
  </si>
  <si>
    <t>3.0 (2.8-3.0)</t>
  </si>
  <si>
    <t>2.2 (1.0-3.5)</t>
  </si>
  <si>
    <t>3.0 (2.5-3.0)</t>
  </si>
  <si>
    <t>2.3 (1.0-3.0)</t>
  </si>
  <si>
    <t>1.9 (0.9-3.5)</t>
  </si>
  <si>
    <t>49.2 (39.7-60.9)</t>
  </si>
  <si>
    <t>3.0 (2.1-3.0)</t>
  </si>
  <si>
    <t>30.7 (19.1-49.5)</t>
  </si>
  <si>
    <t>1.6 (1.0-2.7)</t>
  </si>
  <si>
    <t>1.2 (0.5-3.1)</t>
  </si>
  <si>
    <t>Summary output Long Version dpp4i v tzd</t>
  </si>
  <si>
    <t>3.0 (1.6-3.0)</t>
  </si>
  <si>
    <t>55.7 (42.9-72.4)</t>
  </si>
  <si>
    <t>3.0 (2.0-3.0)</t>
  </si>
  <si>
    <t>50.1 (41.5-60.7)</t>
  </si>
  <si>
    <t>1.4 (0.9-2.1)</t>
  </si>
  <si>
    <t>2.0 (1.0-3.5)</t>
  </si>
  <si>
    <t>3.0 (1.9-3.0)</t>
  </si>
  <si>
    <t>2.5 (1.2-3.0)</t>
  </si>
  <si>
    <t>51.5 (41.2-64.4)</t>
  </si>
  <si>
    <t>3.0 (1.5-3.0)</t>
  </si>
  <si>
    <t>50.6 (41.6-61.7)</t>
  </si>
  <si>
    <t>1.0 (0.8-1.4)</t>
  </si>
  <si>
    <t>1.2 (0.8-1.7)</t>
  </si>
  <si>
    <t>Summary output Long Version dpp4i v su</t>
  </si>
  <si>
    <t>3.0 (1.4-3.0)</t>
  </si>
  <si>
    <t>41.8 (31.8-55.0)</t>
  </si>
  <si>
    <t>2.2 (0.8-3.0)</t>
  </si>
  <si>
    <t>47.8 (33.0-69.3)</t>
  </si>
  <si>
    <t>1.3 (0.7-2.7)</t>
  </si>
  <si>
    <t>1.9 (0.7-3.0)</t>
  </si>
  <si>
    <t>2.2 (0.9-3.0)</t>
  </si>
  <si>
    <t>42.1 (32.2-54.9)</t>
  </si>
  <si>
    <t>1.7 (0.7-3.0)</t>
  </si>
  <si>
    <t>47.8 (32.5-70.1)</t>
  </si>
  <si>
    <t>1.4 (0.7-2.8)</t>
  </si>
  <si>
    <t>ACNU IT mITinclIBac</t>
  </si>
  <si>
    <t>TVE IT mITinclIBtv</t>
  </si>
  <si>
    <t>52.1 (44.4-61.2)</t>
  </si>
  <si>
    <t>SPP4I V SU</t>
  </si>
  <si>
    <t>48.5 (41.5-56.7)</t>
  </si>
  <si>
    <t>1.5 (1.1-2.1)</t>
  </si>
  <si>
    <t>??</t>
  </si>
  <si>
    <t>ACNU IT mITactrim</t>
  </si>
  <si>
    <t>3.0 (1.3-5.2)</t>
  </si>
  <si>
    <t>1.7 (0.9-3.3)</t>
  </si>
  <si>
    <t>33.6 (24.8-45.4)</t>
  </si>
  <si>
    <t>1.5 (0.9-3.0)</t>
  </si>
  <si>
    <t>44.5 (31.8-62.3)</t>
  </si>
  <si>
    <t>0.8 (0.5-1.2)</t>
  </si>
  <si>
    <t>0.9 (0.5-1.7)</t>
  </si>
  <si>
    <t>TVE IT mITtvtrim</t>
  </si>
  <si>
    <t>1.9 (0.7-3.9)</t>
  </si>
  <si>
    <t>1.6 (0.9-3.2)</t>
  </si>
  <si>
    <t>2.9 (1.3-5.0)</t>
  </si>
  <si>
    <t>1.7 (0.9-3.2)</t>
  </si>
  <si>
    <t>35.2 (26.4-46.8)</t>
  </si>
  <si>
    <t>42.4 (29.5-61.1)</t>
  </si>
  <si>
    <t>0.8 (0.5-1.3)</t>
  </si>
  <si>
    <t>1.2 (0.6-2.1)</t>
  </si>
  <si>
    <t>3.9 (1.9-6.8)</t>
  </si>
  <si>
    <t>2.2 (1.1-4.3)</t>
  </si>
  <si>
    <t>44.8 (37.7-53.3)</t>
  </si>
  <si>
    <t>5.5 (2.9-9.1)</t>
  </si>
  <si>
    <t>2.0 (0.9-4.0)</t>
  </si>
  <si>
    <t>36.1 (25.7-50.8)</t>
  </si>
  <si>
    <t>1.2 (0.8-1.8)</t>
  </si>
  <si>
    <t>1.1 (0.6-1.9)</t>
  </si>
  <si>
    <t>5.0 (2.5-8.4)</t>
  </si>
  <si>
    <t>5.0 (2.6-8.4)</t>
  </si>
  <si>
    <t>4.0 (1.9-6.9)</t>
  </si>
  <si>
    <t>47.9 (40.8-56.2)</t>
  </si>
  <si>
    <t>4.0 (1.8-7.2)</t>
  </si>
  <si>
    <t>22.8 (14.2-36.6)</t>
  </si>
  <si>
    <t>2.1 (1.3-3.5)</t>
  </si>
  <si>
    <t>3.7 (1.6-6.5)</t>
  </si>
  <si>
    <t>52.7 (43.1-64.3)</t>
  </si>
  <si>
    <t>4.3 (1.9-7.6)</t>
  </si>
  <si>
    <t>2.0 (0.9-3.8)</t>
  </si>
  <si>
    <t>48.7 (42.1-56.5)</t>
  </si>
  <si>
    <t>1.2 (0.9-1.6)</t>
  </si>
  <si>
    <t>3.6 (1.6-6.5)</t>
  </si>
  <si>
    <t>3.5 (1.5-6.4)</t>
  </si>
  <si>
    <t>4.1 (1.9-7.1)</t>
  </si>
  <si>
    <t>2.3 (1.1-4.1)</t>
  </si>
  <si>
    <t>51.2 (43.4-60.4)</t>
  </si>
  <si>
    <t>3.1 (1.3-5.8)</t>
  </si>
  <si>
    <t>49.3 (41.7-58.2)</t>
  </si>
  <si>
    <t>1.1 (0.9-1.5)</t>
  </si>
  <si>
    <t>Summary output Long Version dpp4i v sglt2i????</t>
  </si>
  <si>
    <t>???</t>
  </si>
  <si>
    <t>untrimmed, as treated</t>
  </si>
  <si>
    <t>take a look at the trimmed analysis</t>
  </si>
  <si>
    <t xml:space="preserve">show ps plot </t>
  </si>
  <si>
    <t>1.4 (0.6-2.9)</t>
  </si>
  <si>
    <t>36.5 (25.1-53.3)</t>
  </si>
  <si>
    <t>0.9 (0.5-1.6)</t>
  </si>
  <si>
    <t>1.6 (0.8-3.1)</t>
  </si>
  <si>
    <t>1.2 (0.5-2.6)</t>
  </si>
  <si>
    <t>41.3 (26.9-63.3)</t>
  </si>
  <si>
    <t>TRIMMED ANALYSIS</t>
  </si>
  <si>
    <t>ACNU IT 1RX</t>
  </si>
  <si>
    <t>1.6 (0.7-3.3)</t>
  </si>
  <si>
    <t>43.3 (35.6-52.7)</t>
  </si>
  <si>
    <t>2.1 (0.8-4.2)</t>
  </si>
  <si>
    <t>45.6 (33.8-61.5)</t>
  </si>
  <si>
    <t>TVE IT 1RX</t>
  </si>
  <si>
    <t>1.8 (0.7-3.9)</t>
  </si>
  <si>
    <t>1.4 (0.8-2.6)</t>
  </si>
  <si>
    <t>3.2 (1.4-5.7)</t>
  </si>
  <si>
    <t>43.3 (35.4-52.9)</t>
  </si>
  <si>
    <t>1.4 (0.8-2.9)</t>
  </si>
  <si>
    <t>44.0 (31.4-61.5)</t>
  </si>
  <si>
    <t>1.5 (0.8-2.6)</t>
  </si>
  <si>
    <t>45.3 (38.3-53.7)</t>
  </si>
  <si>
    <t>41.8 (32.6-53.5)</t>
  </si>
  <si>
    <t>50.6 (41.4-61.8)</t>
  </si>
  <si>
    <t>2.0 (1.0-4.0)</t>
  </si>
  <si>
    <t>49.0 (43.0-55.8)</t>
  </si>
  <si>
    <t>c.KEEP FOR 1RX analysis (Filled drug before second prescription)</t>
  </si>
  <si>
    <t>d. KEEP FOR 1RX analysis (Had no respective second dpp4i or sglt2i prescription)</t>
  </si>
  <si>
    <t>tzd_diff</t>
  </si>
  <si>
    <t>Initiators of dpp4i or tzd</t>
  </si>
  <si>
    <t>New users of dpp4i or tzd</t>
  </si>
  <si>
    <t>Total number of newuse periods of dpp4i or tzd using grace=90days, washout=365days</t>
  </si>
  <si>
    <t>Restricting newuse period to the first useperiod for dpp4i or tzd</t>
  </si>
  <si>
    <t>a. Were prevalent users of dpp4i or tzd drug</t>
  </si>
  <si>
    <t>b. Dual initiator of dpp4i and tzd</t>
  </si>
  <si>
    <t>c. KEEP for 1 rx analysis (no more exclusion for Filled drug before second prescription)</t>
  </si>
  <si>
    <t>d. KEEP(no more exclusion for no respective second dpp4i or tzd prescription)</t>
  </si>
  <si>
    <t>a. b. Had history of IBD</t>
  </si>
  <si>
    <t>Initiators with history of CHF were excluded</t>
  </si>
  <si>
    <t>Check: numrows of tmpana_dpp4i_tzd = numrows of tmp_counts</t>
  </si>
  <si>
    <t>su_diff</t>
  </si>
  <si>
    <t>Initiators of dpp4i or su</t>
  </si>
  <si>
    <t>New users of dpp4i or su</t>
  </si>
  <si>
    <t>Total number of newuse periods of dpp4i or su using grace=90days, washout=365days</t>
  </si>
  <si>
    <t>Restricting newuse period to the first useperiod for dpp4i or su</t>
  </si>
  <si>
    <t>a. Were prevalent users of dpp4i or su drug</t>
  </si>
  <si>
    <t>b. Dual initiator of dpp4i and su</t>
  </si>
  <si>
    <t>d. KEEP(no more exclusion for no respective second dpp4i or su prescription)</t>
  </si>
  <si>
    <t>Check: numrows of tmpana_dpp4i_su = numrows of tmp_counts</t>
  </si>
  <si>
    <t>d. KEEP(no more exclusion for no respective second dpp4i or sglt2i prescription)</t>
  </si>
  <si>
    <t>d. KEEP FOR 1RX analysis (Had no respective second dpp4i or su prescription)</t>
  </si>
  <si>
    <t>d. KEEP FOR 1RX analysis (Had no respective second dpp4i or tzd prescription)</t>
  </si>
  <si>
    <t>swticher with dpp4i excluded</t>
  </si>
  <si>
    <t>switcher with dpp4i time</t>
  </si>
  <si>
    <t>_rows_acnu</t>
  </si>
  <si>
    <t>Drug class: 1= dpp4i 0= tzd</t>
  </si>
  <si>
    <t>flag1</t>
  </si>
  <si>
    <t>IBDEVER=1</t>
  </si>
  <si>
    <t>5.5 (2.8-9.1)</t>
  </si>
  <si>
    <t>1.7 (0.7-4.0)</t>
  </si>
  <si>
    <t>2.1 (0.9-3.8)</t>
  </si>
  <si>
    <t>1.6 (0.6-3.4)</t>
  </si>
  <si>
    <t>4.4 (2.0-7.9)</t>
  </si>
  <si>
    <t>36.8 (27.9-48.5)</t>
  </si>
  <si>
    <t>1.3 (1.0-1.8)</t>
  </si>
  <si>
    <t>1.5 (0.8-2.9)</t>
  </si>
  <si>
    <t>5.0 (2.6-8.5)</t>
  </si>
  <si>
    <t>2.4 (0.3-5.1)</t>
  </si>
  <si>
    <t>1.7 (0.7-2.3)</t>
  </si>
  <si>
    <t>48.2 (41.6-55.9)</t>
  </si>
  <si>
    <t>NUM_ROWS_FIN=2</t>
  </si>
  <si>
    <t>TVE IT 1rx</t>
  </si>
  <si>
    <t>Switcher with prevIBD</t>
  </si>
  <si>
    <t>Switcher without DPP4i</t>
  </si>
  <si>
    <t>2.8 (0.8-5.9)</t>
  </si>
  <si>
    <t>2.2 (0.8-5.8)</t>
  </si>
  <si>
    <t>Switcher with DPP4i</t>
  </si>
  <si>
    <t>2.8 (0.8-5.8)</t>
  </si>
  <si>
    <t>45.2 (38.5-53.1)</t>
  </si>
  <si>
    <t>6.1 (3.2-9.9)</t>
  </si>
  <si>
    <t>44.9 (35.8-56.2)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</si>
</sst>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76" x14ac:knownFonts="1">
    <font>
      <sz val="11"/>
      <color theme="1"/>
      <name val="Aptos Narrow"/>
      <family val="2"/>
      <scheme val="minor"/>
    </font>
    <font>
      <b/>
      <sz val="11"/>
      <color theme="1"/>
      <name val="Aptos Narrow"/>
      <family val="2"/>
      <scheme val="minor"/>
    </font>
    <font>
      <b/>
      <sz val="12"/>
      <color theme="1"/>
      <name val="Calibri"/>
      <family val="2"/>
    </font>
    <font>
      <b/>
      <sz val="12"/>
      <color rgb="FF000000"/>
      <name val="Calibri"/>
      <family val="2"/>
    </font>
    <font>
      <sz val="11"/>
      <color rgb="FF000000"/>
      <name val="Calibri"/>
      <family val="2"/>
    </font>
    <font>
      <b/>
      <sz val="11"/>
      <color rgb="FF000000"/>
      <name val="Calibri"/>
      <family val="2"/>
    </font>
    <font>
      <sz val="11"/>
      <color theme="1"/>
      <name val="Calibri"/>
      <family val="2"/>
    </font>
    <font>
      <b/>
      <sz val="11"/>
      <color rgb="FF201F1E"/>
      <name val="Calibri"/>
      <family val="2"/>
    </font>
    <font>
      <sz val="12"/>
      <color theme="1"/>
      <name val="Calibri"/>
      <family val="2"/>
    </font>
    <font>
      <b/>
      <sz val="11"/>
      <color theme="1"/>
      <name val="Calibri"/>
      <family val="2"/>
    </font>
    <font>
      <sz val="8"/>
      <color theme="1"/>
      <name val="Times New Roman"/>
      <family val="1"/>
    </font>
    <font>
      <b/>
      <vertAlign val="superscript"/>
      <sz val="11"/>
      <color rgb="FF201F1E"/>
      <name val="Calibri"/>
      <family val="2"/>
    </font>
    <font>
      <i/>
      <sz val="11"/>
      <color rgb="FF000000"/>
      <name val="Calibri"/>
      <family val="2"/>
    </font>
    <font>
      <sz val="11"/>
      <color theme="1"/>
      <name val="Aptos Narrow"/>
      <family val="2"/>
      <scheme val="minor"/>
    </font>
    <font>
      <b/>
      <sz val="11"/>
      <name val="Aptos Narrow"/>
      <family val="2"/>
      <scheme val="minor"/>
    </font>
    <font>
      <b/>
      <i/>
      <sz val="11"/>
      <color rgb="FF000000"/>
      <name val="Calibri"/>
      <family val="2"/>
    </font>
    <font>
      <sz val="16"/>
      <color theme="1"/>
      <name val="Aptos Narrow"/>
      <family val="2"/>
      <scheme val="minor"/>
    </font>
    <font>
      <sz val="11"/>
      <color theme="1" tint="0.499984740745262"/>
      <name val="Aptos Narrow"/>
      <family val="2"/>
      <scheme val="minor"/>
    </font>
    <font>
      <sz val="12"/>
      <color theme="1"/>
      <name val="Times New Roman"/>
      <family val="1"/>
    </font>
    <font>
      <b/>
      <sz val="9"/>
      <color rgb="FF000000"/>
      <name val="Times New Roman"/>
      <family val="1"/>
    </font>
    <font>
      <sz val="9"/>
      <color rgb="FF000000"/>
      <name val="Times New Roman"/>
      <family val="1"/>
    </font>
    <font>
      <b/>
      <sz val="10"/>
      <color theme="1"/>
      <name val="Times New Roman"/>
      <family val="1"/>
    </font>
    <font>
      <sz val="10"/>
      <color theme="1"/>
      <name val="Times New Roman"/>
      <family val="1"/>
    </font>
    <font>
      <b/>
      <sz val="10"/>
      <color rgb="FF000000"/>
      <name val="Times New Roman"/>
      <family val="1"/>
    </font>
    <font>
      <sz val="10"/>
      <color rgb="FF000000"/>
      <name val="Times New Roman"/>
      <family val="1"/>
    </font>
    <font>
      <sz val="9"/>
      <color theme="1"/>
      <name val="Times New Roman"/>
      <family val="1"/>
    </font>
    <font>
      <b/>
      <sz val="11"/>
      <color rgb="FF000000"/>
      <name val="Times New Roman"/>
      <family val="1"/>
    </font>
    <font>
      <sz val="11"/>
      <color rgb="FFFF0000"/>
      <name val="Aptos Narrow"/>
      <family val="2"/>
      <scheme val="minor"/>
    </font>
    <font>
      <u val="double"/>
      <sz val="11"/>
      <color theme="1"/>
      <name val="Aptos Narrow"/>
      <family val="2"/>
      <scheme val="minor"/>
    </font>
    <font>
      <b/>
      <sz val="11"/>
      <color rgb="FFFF0000"/>
      <name val="Times New Roman"/>
      <family val="1"/>
    </font>
    <font>
      <b/>
      <sz val="11"/>
      <color theme="9"/>
      <name val="Times New Roman"/>
      <family val="1"/>
    </font>
    <font>
      <b/>
      <sz val="9"/>
      <color theme="9"/>
      <name val="Times New Roman"/>
      <family val="1"/>
    </font>
    <font>
      <sz val="11"/>
      <color theme="9"/>
      <name val="Aptos Narrow"/>
      <family val="2"/>
      <scheme val="minor"/>
    </font>
    <font>
      <b/>
      <sz val="11"/>
      <color rgb="FFFF0000"/>
      <name val="Aptos Narrow"/>
      <family val="2"/>
      <scheme val="minor"/>
    </font>
    <font>
      <sz val="9"/>
      <color indexed="81"/>
      <name val="Tahoma"/>
      <family val="2"/>
    </font>
    <font>
      <b/>
      <sz val="9"/>
      <color indexed="81"/>
      <name val="Tahoma"/>
      <family val="2"/>
    </font>
    <font>
      <b/>
      <sz val="12"/>
      <color rgb="FF201F1E"/>
      <name val="Times New Roman"/>
      <family val="1"/>
    </font>
    <font>
      <sz val="12"/>
      <color rgb="FF201F1E"/>
      <name val="Times New Roman"/>
      <family val="1"/>
    </font>
    <font>
      <sz val="11"/>
      <color rgb="FF201F1E"/>
      <name val="Calibri"/>
      <family val="2"/>
    </font>
    <font>
      <b/>
      <sz val="9"/>
      <color rgb="FF000000"/>
      <name val="Calibri"/>
      <family val="2"/>
    </font>
    <font>
      <b/>
      <sz val="9"/>
      <name val="Times New Roman"/>
      <family val="1"/>
    </font>
    <font>
      <sz val="11"/>
      <name val="Aptos Narrow"/>
      <family val="2"/>
      <scheme val="minor"/>
    </font>
    <font>
      <sz val="9"/>
      <name val="Times New Roman"/>
      <family val="1"/>
    </font>
    <font>
      <sz val="11"/>
      <color rgb="FFFFC000"/>
      <name val="Aptos Narrow"/>
      <family val="2"/>
      <scheme val="minor"/>
    </font>
    <font>
      <u/>
      <sz val="11"/>
      <color theme="10"/>
      <name val="Aptos Narrow"/>
      <family val="2"/>
      <scheme val="minor"/>
    </font>
    <font>
      <sz val="12"/>
      <color rgb="FF000000"/>
      <name val="Times New Roman"/>
      <family val="1"/>
    </font>
    <font>
      <b/>
      <sz val="11"/>
      <color rgb="FF000000"/>
      <name val="Arial"/>
      <family val="2"/>
    </font>
    <font>
      <sz val="11"/>
      <color rgb="FF000000"/>
      <name val="Arial"/>
      <family val="2"/>
    </font>
    <font>
      <sz val="10"/>
      <color rgb="FF000000"/>
      <name val="Arial"/>
      <family val="2"/>
    </font>
    <font>
      <sz val="11"/>
      <color rgb="FFFF0000"/>
      <name val="Arial"/>
      <family val="2"/>
    </font>
    <font>
      <b/>
      <sz val="11"/>
      <color rgb="FF00B0F0"/>
      <name val="Aptos Narrow"/>
      <family val="2"/>
      <scheme val="minor"/>
    </font>
    <font>
      <b/>
      <sz val="11"/>
      <color rgb="FF00B0F0"/>
      <name val="Arial"/>
      <family val="2"/>
    </font>
    <font>
      <b/>
      <sz val="11"/>
      <color rgb="FFFF0000"/>
      <name val="Arial"/>
      <family val="2"/>
    </font>
    <font>
      <b/>
      <sz val="11"/>
      <color theme="9"/>
      <name val="Arial"/>
      <family val="2"/>
    </font>
    <font>
      <sz val="11"/>
      <color theme="5"/>
      <name val="Arial"/>
      <family val="2"/>
    </font>
    <font>
      <b/>
      <sz val="11"/>
      <color theme="5"/>
      <name val="Arial"/>
      <family val="2"/>
    </font>
    <font>
      <u/>
      <sz val="11"/>
      <color rgb="FFFF0000"/>
      <name val="Aptos Narrow"/>
      <family val="2"/>
      <scheme val="minor"/>
    </font>
    <font>
      <i/>
      <sz val="11"/>
      <color rgb="FF000000"/>
      <name val="Arial"/>
      <family val="2"/>
    </font>
    <font>
      <sz val="10"/>
      <color rgb="FF112277"/>
      <name val="Arial"/>
      <family val="2"/>
    </font>
    <font>
      <b/>
      <sz val="10"/>
      <color rgb="FF112277"/>
      <name val="Arial"/>
      <family val="2"/>
    </font>
    <font>
      <sz val="11"/>
      <color theme="2" tint="-9.9978637043366805E-2"/>
      <name val="Aptos Narrow"/>
      <family val="2"/>
      <scheme val="minor"/>
    </font>
    <font>
      <b/>
      <sz val="11"/>
      <color theme="2" tint="-9.9978637043366805E-2"/>
      <name val="Aptos Narrow"/>
      <family val="2"/>
      <scheme val="minor"/>
    </font>
    <font>
      <i/>
      <sz val="11"/>
      <color theme="8"/>
      <name val="Calibri"/>
      <family val="2"/>
    </font>
    <font>
      <i/>
      <sz val="11"/>
      <color theme="8"/>
      <name val="Aptos Narrow"/>
      <family val="2"/>
      <scheme val="minor"/>
    </font>
    <font>
      <sz val="11"/>
      <color theme="7"/>
      <name val="Aptos Narrow"/>
      <family val="2"/>
      <scheme val="minor"/>
    </font>
    <font>
      <b/>
      <sz val="11"/>
      <color theme="8"/>
      <name val="Aptos Narrow"/>
      <family val="2"/>
      <scheme val="minor"/>
    </font>
    <font>
      <i/>
      <sz val="11"/>
      <color rgb="FFFF0000"/>
      <name val="Aptos Narrow"/>
      <family val="2"/>
      <scheme val="minor"/>
    </font>
    <font>
      <sz val="10"/>
      <color rgb="FFFF0000"/>
      <name val="Arial"/>
      <family val="2"/>
    </font>
    <font>
      <sz val="11"/>
      <color theme="2" tint="-0.499984740745262"/>
      <name val="Arial"/>
      <family val="2"/>
    </font>
    <font>
      <sz val="11"/>
      <color theme="2" tint="-0.499984740745262"/>
      <name val="Aptos Narrow"/>
      <family val="2"/>
      <scheme val="minor"/>
    </font>
    <font>
      <b/>
      <sz val="11"/>
      <color theme="2" tint="-0.499984740745262"/>
      <name val="Arial"/>
      <family val="2"/>
    </font>
    <font>
      <b/>
      <sz val="11"/>
      <color theme="9"/>
      <name val="Aptos Narrow"/>
      <family val="2"/>
      <scheme val="minor"/>
    </font>
    <font>
      <sz val="11"/>
      <color theme="9"/>
      <name val="Arial"/>
      <family val="2"/>
    </font>
    <font>
      <sz val="11"/>
      <color rgb="FF92D050"/>
      <name val="Arial"/>
      <family val="2"/>
    </font>
    <font>
      <b/>
      <sz val="11"/>
      <color theme="1" tint="0.499984740745262"/>
      <name val="Arial"/>
      <family val="2"/>
    </font>
    <font>
      <sz val="11"/>
      <color theme="1" tint="0.499984740745262"/>
      <name val="Arial"/>
      <family val="2"/>
    </font>
  </fonts>
  <fills count="25">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2F2F2"/>
        <bgColor indexed="64"/>
      </patternFill>
    </fill>
    <fill>
      <patternFill patternType="solid">
        <fgColor rgb="FFFF0000"/>
        <bgColor indexed="64"/>
      </patternFill>
    </fill>
    <fill>
      <patternFill patternType="solid">
        <fgColor rgb="FFBBBBBB"/>
        <bgColor indexed="64"/>
      </patternFill>
    </fill>
    <fill>
      <patternFill patternType="solid">
        <fgColor rgb="FFFFFFFF"/>
        <bgColor indexed="64"/>
      </patternFill>
    </fill>
    <fill>
      <patternFill patternType="solid">
        <fgColor rgb="FFFFC00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AFBFE"/>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79998168889431442"/>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rgb="FF000000"/>
      </right>
      <top/>
      <bottom/>
      <diagonal/>
    </border>
    <border>
      <left style="medium">
        <color rgb="FF000000"/>
      </left>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1C1C1"/>
      </left>
      <right/>
      <top style="medium">
        <color rgb="FFC1C1C1"/>
      </top>
      <bottom/>
      <diagonal/>
    </border>
    <border>
      <left/>
      <right/>
      <top style="medium">
        <color rgb="FFC1C1C1"/>
      </top>
      <bottom/>
      <diagonal/>
    </border>
    <border>
      <left style="medium">
        <color rgb="FFC1C1C1"/>
      </left>
      <right/>
      <top/>
      <bottom/>
      <diagonal/>
    </border>
    <border>
      <left style="medium">
        <color rgb="FFC1C1C1"/>
      </left>
      <right/>
      <top style="thin">
        <color indexed="64"/>
      </top>
      <bottom/>
      <diagonal/>
    </border>
    <border>
      <left/>
      <right/>
      <top style="thin">
        <color indexed="64"/>
      </top>
      <bottom/>
      <diagonal/>
    </border>
  </borders>
  <cellStyleXfs count="3">
    <xf numFmtId="0" fontId="0" fillId="0" borderId="0"/>
    <xf numFmtId="43" fontId="13" fillId="0" borderId="0" applyFont="0" applyFill="0" applyBorder="0" applyAlignment="0" applyProtection="0"/>
    <xf numFmtId="0" fontId="44" fillId="0" borderId="0" applyNumberFormat="0" applyFill="0" applyBorder="0" applyAlignment="0" applyProtection="0"/>
  </cellStyleXfs>
  <cellXfs count="415">
    <xf numFmtId="0" fontId="0" fillId="0" borderId="0" xfId="0"/>
    <xf numFmtId="0" fontId="0" fillId="0" borderId="0" xfId="0" quotePrefix="1"/>
    <xf numFmtId="3" fontId="0" fillId="0" borderId="0" xfId="0" applyNumberFormat="1"/>
    <xf numFmtId="0" fontId="0" fillId="0" borderId="0" xfId="0" quotePrefix="1" applyAlignment="1">
      <alignment horizontal="right"/>
    </xf>
    <xf numFmtId="0" fontId="0" fillId="0" borderId="0" xfId="0" applyAlignment="1">
      <alignment horizontal="right"/>
    </xf>
    <xf numFmtId="3" fontId="0" fillId="0" borderId="0" xfId="0" applyNumberFormat="1" applyAlignment="1">
      <alignment horizontal="right"/>
    </xf>
    <xf numFmtId="0" fontId="0" fillId="0" borderId="0" xfId="0" applyAlignment="1">
      <alignment wrapText="1"/>
    </xf>
    <xf numFmtId="0" fontId="0" fillId="0" borderId="0" xfId="0" applyAlignment="1">
      <alignment horizontal="left"/>
    </xf>
    <xf numFmtId="0" fontId="2" fillId="0" borderId="0" xfId="0" applyFont="1"/>
    <xf numFmtId="0" fontId="5" fillId="0" borderId="0" xfId="0" applyFont="1"/>
    <xf numFmtId="0" fontId="1"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vertical="center"/>
    </xf>
    <xf numFmtId="0" fontId="7" fillId="0" borderId="0" xfId="0" applyFont="1" applyAlignment="1">
      <alignment vertical="center"/>
    </xf>
    <xf numFmtId="0" fontId="12" fillId="0" borderId="0" xfId="0" applyFont="1"/>
    <xf numFmtId="164" fontId="1" fillId="0" borderId="0" xfId="1" applyNumberFormat="1" applyFont="1"/>
    <xf numFmtId="0" fontId="0" fillId="0" borderId="1" xfId="0" applyBorder="1"/>
    <xf numFmtId="0" fontId="0" fillId="0" borderId="2" xfId="0" applyBorder="1"/>
    <xf numFmtId="164" fontId="0" fillId="0" borderId="3" xfId="1" applyNumberFormat="1" applyFont="1" applyBorder="1"/>
    <xf numFmtId="164" fontId="0" fillId="0" borderId="0" xfId="1" applyNumberFormat="1" applyFont="1"/>
    <xf numFmtId="0" fontId="0" fillId="0" borderId="4" xfId="0" applyBorder="1"/>
    <xf numFmtId="0" fontId="0" fillId="0" borderId="5" xfId="0" applyBorder="1"/>
    <xf numFmtId="164" fontId="0" fillId="0" borderId="6" xfId="1" applyNumberFormat="1" applyFont="1" applyBorder="1"/>
    <xf numFmtId="0" fontId="0" fillId="0" borderId="7" xfId="0" applyBorder="1"/>
    <xf numFmtId="0" fontId="0" fillId="0" borderId="8" xfId="0" applyBorder="1"/>
    <xf numFmtId="164" fontId="0" fillId="0" borderId="9" xfId="1" applyNumberFormat="1" applyFont="1" applyBorder="1"/>
    <xf numFmtId="0" fontId="0" fillId="0" borderId="10" xfId="0" applyBorder="1"/>
    <xf numFmtId="0" fontId="0" fillId="0" borderId="11" xfId="0" applyBorder="1"/>
    <xf numFmtId="164" fontId="0" fillId="0" borderId="12" xfId="1" applyNumberFormat="1" applyFont="1" applyBorder="1"/>
    <xf numFmtId="0" fontId="0" fillId="0" borderId="13" xfId="0" applyBorder="1"/>
    <xf numFmtId="164" fontId="0" fillId="0" borderId="14" xfId="1" applyNumberFormat="1" applyFont="1" applyBorder="1"/>
    <xf numFmtId="0" fontId="0" fillId="0" borderId="15" xfId="0" applyBorder="1"/>
    <xf numFmtId="164" fontId="0" fillId="0" borderId="16" xfId="1" applyNumberFormat="1" applyFont="1" applyBorder="1"/>
    <xf numFmtId="0" fontId="0" fillId="0" borderId="17" xfId="0" applyBorder="1"/>
    <xf numFmtId="0" fontId="0" fillId="0" borderId="18" xfId="0" applyBorder="1"/>
    <xf numFmtId="0" fontId="0" fillId="0" borderId="19" xfId="0" applyBorder="1"/>
    <xf numFmtId="164" fontId="0" fillId="0" borderId="20" xfId="1" applyNumberFormat="1" applyFont="1" applyBorder="1"/>
    <xf numFmtId="164" fontId="0" fillId="0" borderId="21" xfId="1" applyNumberFormat="1" applyFont="1" applyBorder="1"/>
    <xf numFmtId="164" fontId="0" fillId="0" borderId="22" xfId="1" applyNumberFormat="1" applyFont="1" applyBorder="1"/>
    <xf numFmtId="164" fontId="0" fillId="0" borderId="2" xfId="1" applyNumberFormat="1" applyFont="1" applyBorder="1"/>
    <xf numFmtId="164" fontId="0" fillId="0" borderId="23" xfId="1" applyNumberFormat="1" applyFont="1" applyBorder="1"/>
    <xf numFmtId="164" fontId="0" fillId="0" borderId="24" xfId="1" applyNumberFormat="1" applyFont="1" applyBorder="1"/>
    <xf numFmtId="164" fontId="0" fillId="0" borderId="5" xfId="1" applyNumberFormat="1" applyFont="1" applyBorder="1"/>
    <xf numFmtId="164" fontId="0" fillId="0" borderId="25" xfId="1" applyNumberFormat="1" applyFont="1" applyBorder="1"/>
    <xf numFmtId="164" fontId="0" fillId="0" borderId="26" xfId="1" applyNumberFormat="1" applyFont="1" applyBorder="1"/>
    <xf numFmtId="164" fontId="0" fillId="0" borderId="8" xfId="1" applyNumberFormat="1" applyFont="1" applyBorder="1"/>
    <xf numFmtId="164" fontId="0" fillId="0" borderId="0" xfId="1" applyNumberFormat="1" applyFont="1" applyAlignment="1">
      <alignment horizontal="left"/>
    </xf>
    <xf numFmtId="164" fontId="0" fillId="0" borderId="1" xfId="1" applyNumberFormat="1" applyFont="1" applyFill="1" applyBorder="1"/>
    <xf numFmtId="164" fontId="0" fillId="0" borderId="22" xfId="1" applyNumberFormat="1" applyFont="1" applyFill="1" applyBorder="1"/>
    <xf numFmtId="164" fontId="0" fillId="0" borderId="2" xfId="1" applyNumberFormat="1" applyFont="1" applyFill="1" applyBorder="1"/>
    <xf numFmtId="0" fontId="0" fillId="0" borderId="22" xfId="0" applyBorder="1"/>
    <xf numFmtId="164" fontId="0" fillId="0" borderId="4" xfId="1" applyNumberFormat="1" applyFont="1" applyFill="1" applyBorder="1"/>
    <xf numFmtId="164" fontId="0" fillId="0" borderId="24" xfId="1" applyNumberFormat="1" applyFont="1" applyFill="1" applyBorder="1"/>
    <xf numFmtId="164" fontId="0" fillId="0" borderId="5" xfId="1" applyNumberFormat="1" applyFont="1" applyFill="1" applyBorder="1"/>
    <xf numFmtId="164" fontId="0" fillId="0" borderId="4" xfId="1" applyNumberFormat="1" applyFont="1" applyBorder="1"/>
    <xf numFmtId="0" fontId="0" fillId="0" borderId="24" xfId="0" applyBorder="1"/>
    <xf numFmtId="164" fontId="0" fillId="0" borderId="7" xfId="1" applyNumberFormat="1" applyFont="1" applyFill="1" applyBorder="1"/>
    <xf numFmtId="164" fontId="0" fillId="0" borderId="26" xfId="1" applyNumberFormat="1" applyFont="1" applyFill="1" applyBorder="1"/>
    <xf numFmtId="164" fontId="0" fillId="0" borderId="8" xfId="1" applyNumberFormat="1" applyFont="1" applyFill="1" applyBorder="1"/>
    <xf numFmtId="164" fontId="0" fillId="0" borderId="7" xfId="1" applyNumberFormat="1" applyFont="1" applyBorder="1"/>
    <xf numFmtId="0" fontId="0" fillId="0" borderId="27" xfId="0" applyBorder="1"/>
    <xf numFmtId="0" fontId="0" fillId="0" borderId="28" xfId="0" applyBorder="1"/>
    <xf numFmtId="164" fontId="0" fillId="2" borderId="10" xfId="1" applyNumberFormat="1" applyFont="1" applyFill="1" applyBorder="1"/>
    <xf numFmtId="164" fontId="0" fillId="2" borderId="29" xfId="1" applyNumberFormat="1" applyFont="1" applyFill="1" applyBorder="1"/>
    <xf numFmtId="164" fontId="0" fillId="2" borderId="30" xfId="1" applyNumberFormat="1" applyFont="1" applyFill="1" applyBorder="1"/>
    <xf numFmtId="164" fontId="0" fillId="2" borderId="29" xfId="0" applyNumberFormat="1" applyFill="1" applyBorder="1"/>
    <xf numFmtId="164" fontId="0" fillId="2" borderId="4" xfId="1" applyNumberFormat="1" applyFont="1" applyFill="1" applyBorder="1"/>
    <xf numFmtId="164" fontId="0" fillId="2" borderId="24" xfId="1" applyNumberFormat="1" applyFont="1" applyFill="1" applyBorder="1"/>
    <xf numFmtId="164" fontId="0" fillId="2" borderId="5" xfId="1" applyNumberFormat="1" applyFont="1" applyFill="1" applyBorder="1"/>
    <xf numFmtId="164" fontId="0" fillId="2" borderId="24" xfId="0" applyNumberFormat="1" applyFill="1" applyBorder="1"/>
    <xf numFmtId="164" fontId="0" fillId="2" borderId="7" xfId="1" applyNumberFormat="1" applyFont="1" applyFill="1" applyBorder="1"/>
    <xf numFmtId="164" fontId="0" fillId="2" borderId="26" xfId="1" applyNumberFormat="1" applyFont="1" applyFill="1" applyBorder="1"/>
    <xf numFmtId="164" fontId="0" fillId="2" borderId="8" xfId="1" applyNumberFormat="1" applyFont="1" applyFill="1" applyBorder="1"/>
    <xf numFmtId="164" fontId="0" fillId="2" borderId="26" xfId="0" applyNumberFormat="1" applyFill="1" applyBorder="1"/>
    <xf numFmtId="0" fontId="0" fillId="0" borderId="26" xfId="0" applyBorder="1"/>
    <xf numFmtId="164" fontId="0" fillId="3" borderId="1" xfId="1" applyNumberFormat="1" applyFont="1" applyFill="1" applyBorder="1"/>
    <xf numFmtId="164" fontId="0" fillId="3" borderId="22" xfId="1" applyNumberFormat="1" applyFont="1" applyFill="1" applyBorder="1"/>
    <xf numFmtId="164" fontId="0" fillId="3" borderId="2" xfId="1" applyNumberFormat="1" applyFont="1" applyFill="1" applyBorder="1"/>
    <xf numFmtId="164" fontId="0" fillId="3" borderId="4" xfId="1" applyNumberFormat="1" applyFont="1" applyFill="1" applyBorder="1"/>
    <xf numFmtId="164" fontId="0" fillId="3" borderId="24" xfId="1" applyNumberFormat="1" applyFont="1" applyFill="1" applyBorder="1"/>
    <xf numFmtId="164" fontId="0" fillId="3" borderId="5" xfId="1" applyNumberFormat="1" applyFont="1" applyFill="1" applyBorder="1"/>
    <xf numFmtId="164" fontId="0" fillId="3" borderId="18" xfId="1" applyNumberFormat="1" applyFont="1" applyFill="1" applyBorder="1"/>
    <xf numFmtId="164" fontId="0" fillId="3" borderId="27" xfId="1" applyNumberFormat="1" applyFont="1" applyFill="1" applyBorder="1"/>
    <xf numFmtId="164" fontId="0" fillId="3" borderId="28" xfId="1" applyNumberFormat="1" applyFont="1" applyFill="1" applyBorder="1"/>
    <xf numFmtId="164" fontId="0" fillId="4" borderId="22" xfId="1" applyNumberFormat="1" applyFont="1" applyFill="1" applyBorder="1"/>
    <xf numFmtId="164" fontId="0" fillId="2" borderId="2" xfId="1" applyNumberFormat="1" applyFont="1" applyFill="1" applyBorder="1"/>
    <xf numFmtId="164" fontId="0" fillId="4" borderId="24" xfId="1" applyNumberFormat="1" applyFont="1" applyFill="1" applyBorder="1"/>
    <xf numFmtId="164" fontId="0" fillId="4" borderId="26" xfId="1" applyNumberFormat="1" applyFont="1" applyFill="1" applyBorder="1"/>
    <xf numFmtId="164" fontId="0" fillId="3" borderId="17" xfId="1" applyNumberFormat="1" applyFont="1" applyFill="1" applyBorder="1"/>
    <xf numFmtId="164" fontId="0" fillId="3" borderId="13" xfId="1" applyNumberFormat="1" applyFont="1" applyFill="1" applyBorder="1"/>
    <xf numFmtId="164" fontId="0" fillId="3" borderId="19" xfId="1" applyNumberFormat="1" applyFont="1" applyFill="1" applyBorder="1"/>
    <xf numFmtId="164" fontId="0" fillId="4" borderId="17" xfId="1" applyNumberFormat="1" applyFont="1" applyFill="1" applyBorder="1"/>
    <xf numFmtId="164" fontId="0" fillId="4" borderId="13" xfId="1" applyNumberFormat="1" applyFont="1" applyFill="1" applyBorder="1"/>
    <xf numFmtId="164" fontId="0" fillId="4" borderId="15" xfId="1" applyNumberFormat="1" applyFont="1" applyFill="1" applyBorder="1"/>
    <xf numFmtId="164" fontId="0" fillId="3" borderId="0" xfId="1" applyNumberFormat="1" applyFont="1" applyFill="1" applyAlignment="1">
      <alignment horizontal="left"/>
    </xf>
    <xf numFmtId="0" fontId="0" fillId="3" borderId="0" xfId="0" applyFill="1"/>
    <xf numFmtId="164" fontId="0" fillId="3" borderId="0" xfId="1" applyNumberFormat="1" applyFont="1" applyFill="1"/>
    <xf numFmtId="164" fontId="0" fillId="0" borderId="1" xfId="1" applyNumberFormat="1" applyFont="1" applyBorder="1"/>
    <xf numFmtId="164" fontId="0" fillId="3" borderId="7" xfId="1" applyNumberFormat="1" applyFont="1" applyFill="1" applyBorder="1"/>
    <xf numFmtId="164" fontId="0" fillId="3" borderId="26" xfId="1" applyNumberFormat="1" applyFont="1" applyFill="1" applyBorder="1"/>
    <xf numFmtId="164" fontId="0" fillId="3" borderId="8" xfId="1" applyNumberFormat="1" applyFont="1" applyFill="1" applyBorder="1"/>
    <xf numFmtId="0" fontId="0" fillId="0" borderId="0" xfId="0" applyAlignment="1">
      <alignment vertical="top" wrapText="1"/>
    </xf>
    <xf numFmtId="164" fontId="0" fillId="0" borderId="0" xfId="1" applyNumberFormat="1" applyFont="1" applyBorder="1"/>
    <xf numFmtId="0" fontId="1" fillId="0" borderId="2" xfId="0" applyFont="1" applyBorder="1"/>
    <xf numFmtId="164" fontId="0" fillId="2" borderId="21" xfId="1" applyNumberFormat="1" applyFont="1" applyFill="1" applyBorder="1"/>
    <xf numFmtId="164" fontId="0" fillId="2" borderId="22" xfId="1" applyNumberFormat="1" applyFont="1" applyFill="1" applyBorder="1"/>
    <xf numFmtId="0" fontId="14" fillId="0" borderId="0" xfId="0" applyFont="1"/>
    <xf numFmtId="164" fontId="0" fillId="2" borderId="1" xfId="1" applyNumberFormat="1" applyFont="1" applyFill="1" applyBorder="1"/>
    <xf numFmtId="164" fontId="0" fillId="2" borderId="23" xfId="1" applyNumberFormat="1" applyFont="1" applyFill="1" applyBorder="1"/>
    <xf numFmtId="164" fontId="0" fillId="2" borderId="25" xfId="1" applyNumberFormat="1" applyFont="1" applyFill="1" applyBorder="1"/>
    <xf numFmtId="164" fontId="0" fillId="0" borderId="21" xfId="1" applyNumberFormat="1" applyFont="1" applyFill="1" applyBorder="1"/>
    <xf numFmtId="164" fontId="0" fillId="0" borderId="23" xfId="1" applyNumberFormat="1" applyFont="1" applyFill="1" applyBorder="1"/>
    <xf numFmtId="164" fontId="0" fillId="0" borderId="25" xfId="1" applyNumberFormat="1" applyFont="1" applyFill="1" applyBorder="1"/>
    <xf numFmtId="164" fontId="0" fillId="4" borderId="2" xfId="1" applyNumberFormat="1" applyFont="1" applyFill="1" applyBorder="1"/>
    <xf numFmtId="164" fontId="0" fillId="4" borderId="5" xfId="1" applyNumberFormat="1" applyFont="1" applyFill="1" applyBorder="1"/>
    <xf numFmtId="164" fontId="0" fillId="4" borderId="8" xfId="1" applyNumberFormat="1" applyFont="1" applyFill="1" applyBorder="1"/>
    <xf numFmtId="0" fontId="0" fillId="5" borderId="17" xfId="0" applyFill="1" applyBorder="1"/>
    <xf numFmtId="0" fontId="0" fillId="5" borderId="13" xfId="0" applyFill="1" applyBorder="1"/>
    <xf numFmtId="0" fontId="0" fillId="5" borderId="15" xfId="0" applyFill="1" applyBorder="1"/>
    <xf numFmtId="0" fontId="15" fillId="0" borderId="0" xfId="0" applyFont="1"/>
    <xf numFmtId="0" fontId="0" fillId="6" borderId="0" xfId="0" applyFill="1"/>
    <xf numFmtId="0" fontId="0" fillId="7" borderId="0" xfId="0" applyFill="1"/>
    <xf numFmtId="0" fontId="4" fillId="6" borderId="0" xfId="0" applyFont="1" applyFill="1"/>
    <xf numFmtId="0" fontId="0" fillId="8" borderId="0" xfId="0" applyFill="1"/>
    <xf numFmtId="0" fontId="1" fillId="8" borderId="0" xfId="0" applyFont="1" applyFill="1"/>
    <xf numFmtId="0" fontId="0" fillId="5" borderId="39" xfId="0" applyFill="1" applyBorder="1"/>
    <xf numFmtId="0" fontId="0" fillId="0" borderId="0" xfId="0" applyAlignment="1">
      <alignment horizontal="left" wrapText="1" indent="2"/>
    </xf>
    <xf numFmtId="0" fontId="0" fillId="9" borderId="0" xfId="0" applyFill="1" applyAlignment="1">
      <alignment horizontal="left" wrapText="1" indent="2"/>
    </xf>
    <xf numFmtId="0" fontId="0" fillId="4" borderId="0" xfId="0" applyFill="1" applyAlignment="1">
      <alignment horizontal="left" wrapText="1" indent="2"/>
    </xf>
    <xf numFmtId="0" fontId="12" fillId="8" borderId="0" xfId="0" applyFont="1" applyFill="1" applyAlignment="1">
      <alignment wrapText="1"/>
    </xf>
    <xf numFmtId="0" fontId="1" fillId="0" borderId="0" xfId="0" applyFont="1" applyAlignment="1">
      <alignment wrapText="1"/>
    </xf>
    <xf numFmtId="0" fontId="0" fillId="8" borderId="0" xfId="0" applyFill="1" applyAlignment="1">
      <alignment wrapText="1"/>
    </xf>
    <xf numFmtId="0" fontId="1" fillId="0" borderId="0" xfId="0" applyFont="1" applyAlignment="1">
      <alignment vertical="center" wrapText="1"/>
    </xf>
    <xf numFmtId="0" fontId="0" fillId="0" borderId="0" xfId="0" applyAlignment="1">
      <alignment vertical="center"/>
    </xf>
    <xf numFmtId="0" fontId="12" fillId="10" borderId="0" xfId="0" applyFont="1" applyFill="1" applyAlignment="1">
      <alignment wrapText="1"/>
    </xf>
    <xf numFmtId="0" fontId="0" fillId="10" borderId="0" xfId="0" applyFill="1"/>
    <xf numFmtId="0" fontId="0" fillId="5" borderId="0" xfId="0" applyFill="1"/>
    <xf numFmtId="0" fontId="0" fillId="5" borderId="2" xfId="0" applyFill="1" applyBorder="1"/>
    <xf numFmtId="0" fontId="0" fillId="5" borderId="5" xfId="0" applyFill="1" applyBorder="1"/>
    <xf numFmtId="0" fontId="0" fillId="5" borderId="8" xfId="0" applyFill="1" applyBorder="1"/>
    <xf numFmtId="0" fontId="1" fillId="0" borderId="0" xfId="0" applyFont="1" applyAlignment="1">
      <alignment horizontal="right"/>
    </xf>
    <xf numFmtId="0" fontId="1" fillId="0" borderId="0" xfId="0" applyFont="1" applyAlignment="1">
      <alignment horizontal="left"/>
    </xf>
    <xf numFmtId="0" fontId="0" fillId="3" borderId="0" xfId="0" applyFill="1" applyAlignment="1">
      <alignment horizontal="right"/>
    </xf>
    <xf numFmtId="0" fontId="0" fillId="3" borderId="0" xfId="0" applyFill="1" applyAlignment="1">
      <alignment horizontal="left"/>
    </xf>
    <xf numFmtId="0" fontId="0" fillId="9" borderId="0" xfId="0" applyFill="1"/>
    <xf numFmtId="0" fontId="17" fillId="0" borderId="0" xfId="0" applyFont="1"/>
    <xf numFmtId="0" fontId="19" fillId="11" borderId="31" xfId="0" applyFont="1" applyFill="1" applyBorder="1" applyAlignment="1">
      <alignment horizontal="center" vertical="center" wrapText="1"/>
    </xf>
    <xf numFmtId="0" fontId="19" fillId="11" borderId="38" xfId="0" applyFont="1" applyFill="1" applyBorder="1" applyAlignment="1">
      <alignment horizontal="center" vertical="center" wrapText="1"/>
    </xf>
    <xf numFmtId="0" fontId="19" fillId="0" borderId="31"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43" xfId="0" applyFont="1" applyBorder="1" applyAlignment="1">
      <alignment horizontal="center" vertical="center" wrapText="1"/>
    </xf>
    <xf numFmtId="0" fontId="20" fillId="11" borderId="38" xfId="0" applyFont="1" applyFill="1" applyBorder="1" applyAlignment="1">
      <alignment horizontal="center" vertical="center" wrapText="1"/>
    </xf>
    <xf numFmtId="0" fontId="20" fillId="0" borderId="38" xfId="0" applyFont="1" applyBorder="1" applyAlignment="1">
      <alignment horizontal="center" vertical="center" wrapText="1"/>
    </xf>
    <xf numFmtId="0" fontId="21" fillId="0" borderId="47" xfId="0" applyFont="1" applyBorder="1" applyAlignment="1">
      <alignment horizontal="center" vertical="center" wrapText="1"/>
    </xf>
    <xf numFmtId="0" fontId="21" fillId="0" borderId="48" xfId="0" applyFont="1" applyBorder="1" applyAlignment="1">
      <alignment horizontal="center" vertical="center" wrapText="1"/>
    </xf>
    <xf numFmtId="0" fontId="0" fillId="0" borderId="48" xfId="0" applyBorder="1" applyAlignment="1">
      <alignment vertical="center" wrapText="1"/>
    </xf>
    <xf numFmtId="0" fontId="18" fillId="0" borderId="0" xfId="0" applyFont="1" applyAlignment="1">
      <alignment vertical="center" wrapText="1"/>
    </xf>
    <xf numFmtId="0" fontId="23" fillId="0" borderId="40" xfId="0" applyFont="1" applyBorder="1" applyAlignment="1">
      <alignment horizontal="center" vertical="center" wrapText="1"/>
    </xf>
    <xf numFmtId="0" fontId="23" fillId="0" borderId="43" xfId="0" applyFont="1" applyBorder="1" applyAlignment="1">
      <alignment horizontal="center" vertical="center" wrapText="1"/>
    </xf>
    <xf numFmtId="0" fontId="22" fillId="11" borderId="38" xfId="0" applyFont="1" applyFill="1" applyBorder="1" applyAlignment="1">
      <alignment horizontal="center" vertical="center" wrapText="1"/>
    </xf>
    <xf numFmtId="0" fontId="22" fillId="0" borderId="38" xfId="0" applyFont="1" applyBorder="1" applyAlignment="1">
      <alignment horizontal="center" vertical="center" wrapText="1"/>
    </xf>
    <xf numFmtId="0" fontId="25" fillId="0" borderId="38" xfId="0" applyFont="1" applyBorder="1" applyAlignment="1">
      <alignment horizontal="center" vertical="center" wrapText="1"/>
    </xf>
    <xf numFmtId="0" fontId="23" fillId="12" borderId="43" xfId="0" applyFont="1" applyFill="1" applyBorder="1" applyAlignment="1">
      <alignment horizontal="center" vertical="center" wrapText="1"/>
    </xf>
    <xf numFmtId="0" fontId="24" fillId="11" borderId="38" xfId="0" applyFont="1" applyFill="1" applyBorder="1" applyAlignment="1">
      <alignment horizontal="center" vertical="center" wrapText="1"/>
    </xf>
    <xf numFmtId="0" fontId="24" fillId="0" borderId="38" xfId="0" applyFont="1" applyBorder="1" applyAlignment="1">
      <alignment horizontal="center" vertical="center" wrapText="1"/>
    </xf>
    <xf numFmtId="0" fontId="26" fillId="13" borderId="50" xfId="0" applyFont="1" applyFill="1" applyBorder="1" applyAlignment="1">
      <alignment vertical="center" wrapText="1"/>
    </xf>
    <xf numFmtId="0" fontId="26" fillId="13" borderId="51" xfId="0" applyFont="1" applyFill="1" applyBorder="1" applyAlignment="1">
      <alignment vertical="center" wrapText="1"/>
    </xf>
    <xf numFmtId="0" fontId="24" fillId="14" borderId="51" xfId="0" applyFont="1" applyFill="1" applyBorder="1" applyAlignment="1">
      <alignment vertical="center" wrapText="1"/>
    </xf>
    <xf numFmtId="0" fontId="24" fillId="14" borderId="53" xfId="0" applyFont="1" applyFill="1" applyBorder="1" applyAlignment="1">
      <alignment vertical="center" wrapText="1"/>
    </xf>
    <xf numFmtId="0" fontId="23" fillId="14" borderId="51" xfId="0" applyFont="1" applyFill="1" applyBorder="1" applyAlignment="1">
      <alignment vertical="center" wrapText="1"/>
    </xf>
    <xf numFmtId="0" fontId="12" fillId="5" borderId="0" xfId="0" applyFont="1" applyFill="1" applyAlignment="1">
      <alignment wrapText="1"/>
    </xf>
    <xf numFmtId="0" fontId="21" fillId="0" borderId="44" xfId="0" applyFont="1" applyBorder="1" applyAlignment="1">
      <alignment horizontal="center" vertical="center" wrapText="1"/>
    </xf>
    <xf numFmtId="0" fontId="0" fillId="5" borderId="0" xfId="0" applyFill="1" applyAlignment="1">
      <alignment horizontal="right"/>
    </xf>
    <xf numFmtId="0" fontId="0" fillId="5" borderId="0" xfId="0" applyFill="1" applyAlignment="1">
      <alignment horizontal="left"/>
    </xf>
    <xf numFmtId="0" fontId="19" fillId="0" borderId="43" xfId="0" applyFont="1" applyBorder="1" applyAlignment="1">
      <alignment vertical="center" wrapText="1"/>
    </xf>
    <xf numFmtId="0" fontId="19" fillId="0" borderId="43" xfId="0" applyFont="1" applyBorder="1" applyAlignment="1">
      <alignment horizontal="right" vertical="center" wrapText="1"/>
    </xf>
    <xf numFmtId="0" fontId="19" fillId="0" borderId="40" xfId="0" applyFont="1" applyBorder="1" applyAlignment="1">
      <alignment horizontal="center" vertical="center" wrapText="1"/>
    </xf>
    <xf numFmtId="0" fontId="20" fillId="11" borderId="38" xfId="0" applyFont="1" applyFill="1" applyBorder="1" applyAlignment="1">
      <alignment vertical="center" wrapText="1"/>
    </xf>
    <xf numFmtId="0" fontId="20" fillId="0" borderId="38" xfId="0" applyFont="1" applyBorder="1" applyAlignment="1">
      <alignment vertical="center" wrapText="1"/>
    </xf>
    <xf numFmtId="0" fontId="23" fillId="0" borderId="43" xfId="0" applyFont="1" applyBorder="1" applyAlignment="1">
      <alignment horizontal="left" vertical="center" wrapText="1"/>
    </xf>
    <xf numFmtId="0" fontId="28" fillId="0" borderId="0" xfId="0" applyFont="1"/>
    <xf numFmtId="0" fontId="23" fillId="0" borderId="42" xfId="0" applyFont="1" applyBorder="1" applyAlignment="1">
      <alignment horizontal="center" vertical="center" wrapText="1"/>
    </xf>
    <xf numFmtId="0" fontId="30" fillId="13" borderId="51" xfId="0" applyFont="1" applyFill="1" applyBorder="1" applyAlignment="1">
      <alignment vertical="center" wrapText="1"/>
    </xf>
    <xf numFmtId="0" fontId="31" fillId="0" borderId="38" xfId="0" applyFont="1" applyBorder="1" applyAlignment="1">
      <alignment horizontal="center" vertical="center" wrapText="1"/>
    </xf>
    <xf numFmtId="0" fontId="32" fillId="0" borderId="0" xfId="0" applyFont="1"/>
    <xf numFmtId="0" fontId="27" fillId="0" borderId="0" xfId="0" applyFont="1"/>
    <xf numFmtId="0" fontId="33" fillId="0" borderId="0" xfId="0" applyFont="1" applyAlignment="1">
      <alignment wrapText="1"/>
    </xf>
    <xf numFmtId="0" fontId="8" fillId="0" borderId="40" xfId="0" applyFont="1" applyBorder="1" applyAlignment="1">
      <alignment vertical="top" wrapText="1"/>
    </xf>
    <xf numFmtId="0" fontId="23" fillId="0" borderId="43" xfId="0" applyFont="1" applyBorder="1" applyAlignment="1">
      <alignment vertical="center" wrapText="1"/>
    </xf>
    <xf numFmtId="0" fontId="8" fillId="0" borderId="38" xfId="0" applyFont="1" applyBorder="1" applyAlignment="1">
      <alignment vertical="center"/>
    </xf>
    <xf numFmtId="0" fontId="23" fillId="0" borderId="43" xfId="0" applyFont="1" applyBorder="1" applyAlignment="1">
      <alignment horizontal="left" vertical="center" wrapText="1" indent="3"/>
    </xf>
    <xf numFmtId="0" fontId="24" fillId="0" borderId="38" xfId="0" applyFont="1" applyBorder="1" applyAlignment="1">
      <alignment horizontal="center" vertical="center"/>
    </xf>
    <xf numFmtId="3" fontId="24" fillId="0" borderId="38" xfId="0" applyNumberFormat="1" applyFont="1" applyBorder="1" applyAlignment="1">
      <alignment horizontal="center" vertical="center"/>
    </xf>
    <xf numFmtId="0" fontId="24" fillId="15" borderId="38" xfId="0" applyFont="1" applyFill="1" applyBorder="1" applyAlignment="1">
      <alignment horizontal="center" vertical="center"/>
    </xf>
    <xf numFmtId="0" fontId="36" fillId="0" borderId="0" xfId="0" applyFont="1" applyAlignment="1">
      <alignment vertical="center"/>
    </xf>
    <xf numFmtId="0" fontId="23" fillId="6" borderId="43" xfId="0" applyFont="1" applyFill="1" applyBorder="1" applyAlignment="1">
      <alignment vertical="center" wrapText="1"/>
    </xf>
    <xf numFmtId="0" fontId="23" fillId="6" borderId="38" xfId="0" applyFont="1" applyFill="1" applyBorder="1" applyAlignment="1">
      <alignment horizontal="center" vertical="center"/>
    </xf>
    <xf numFmtId="0" fontId="23" fillId="6" borderId="38" xfId="0" applyFont="1" applyFill="1" applyBorder="1" applyAlignment="1">
      <alignment horizontal="center" vertical="center" wrapText="1"/>
    </xf>
    <xf numFmtId="0" fontId="0" fillId="16" borderId="0" xfId="0" applyFill="1"/>
    <xf numFmtId="0" fontId="23" fillId="16" borderId="43" xfId="0" applyFont="1" applyFill="1" applyBorder="1" applyAlignment="1">
      <alignment vertical="center" wrapText="1"/>
    </xf>
    <xf numFmtId="0" fontId="8" fillId="16" borderId="38" xfId="0" applyFont="1" applyFill="1" applyBorder="1" applyAlignment="1">
      <alignment vertical="center"/>
    </xf>
    <xf numFmtId="0" fontId="22" fillId="16" borderId="38" xfId="0" applyFont="1" applyFill="1" applyBorder="1" applyAlignment="1">
      <alignment horizontal="center" vertical="center" wrapText="1"/>
    </xf>
    <xf numFmtId="0" fontId="24" fillId="0" borderId="31" xfId="0" applyFont="1" applyBorder="1" applyAlignment="1">
      <alignment horizontal="center" vertical="center"/>
    </xf>
    <xf numFmtId="0" fontId="1" fillId="4" borderId="0" xfId="0" applyFont="1" applyFill="1" applyAlignment="1">
      <alignment wrapText="1"/>
    </xf>
    <xf numFmtId="0" fontId="38" fillId="0" borderId="0" xfId="0" applyFont="1" applyAlignment="1">
      <alignment vertical="center"/>
    </xf>
    <xf numFmtId="0" fontId="5" fillId="0" borderId="0" xfId="0" applyFont="1" applyAlignment="1">
      <alignment vertical="center"/>
    </xf>
    <xf numFmtId="0" fontId="39" fillId="0" borderId="40" xfId="0" applyFont="1" applyBorder="1" applyAlignment="1">
      <alignment horizontal="center" vertical="center" wrapText="1"/>
    </xf>
    <xf numFmtId="0" fontId="39" fillId="11" borderId="31" xfId="0" applyFont="1" applyFill="1" applyBorder="1" applyAlignment="1">
      <alignment horizontal="center" vertical="center" wrapText="1"/>
    </xf>
    <xf numFmtId="0" fontId="39" fillId="11" borderId="38" xfId="0" applyFont="1" applyFill="1" applyBorder="1" applyAlignment="1">
      <alignment horizontal="center" vertical="center" wrapText="1"/>
    </xf>
    <xf numFmtId="0" fontId="39" fillId="0" borderId="31" xfId="0" applyFont="1" applyBorder="1" applyAlignment="1">
      <alignment horizontal="center" vertical="center" wrapText="1"/>
    </xf>
    <xf numFmtId="0" fontId="39" fillId="0" borderId="38" xfId="0" applyFont="1" applyBorder="1" applyAlignment="1">
      <alignment horizontal="center" vertical="center" wrapText="1"/>
    </xf>
    <xf numFmtId="0" fontId="8" fillId="0" borderId="0" xfId="0" applyFont="1" applyAlignment="1">
      <alignment vertical="center" wrapText="1"/>
    </xf>
    <xf numFmtId="3" fontId="26" fillId="0" borderId="0" xfId="0" applyNumberFormat="1" applyFont="1"/>
    <xf numFmtId="3" fontId="29" fillId="0" borderId="0" xfId="0" applyNumberFormat="1" applyFont="1"/>
    <xf numFmtId="0" fontId="40" fillId="0" borderId="38" xfId="0" applyFont="1" applyBorder="1" applyAlignment="1">
      <alignment horizontal="center" vertical="center" wrapText="1"/>
    </xf>
    <xf numFmtId="0" fontId="40" fillId="11" borderId="38" xfId="0" applyFont="1" applyFill="1" applyBorder="1" applyAlignment="1">
      <alignment horizontal="center" vertical="center" wrapText="1"/>
    </xf>
    <xf numFmtId="0" fontId="41" fillId="0" borderId="0" xfId="0" applyFont="1"/>
    <xf numFmtId="0" fontId="40" fillId="0" borderId="31" xfId="0" applyFont="1" applyBorder="1" applyAlignment="1">
      <alignment horizontal="center" vertical="center" wrapText="1"/>
    </xf>
    <xf numFmtId="0" fontId="42" fillId="0" borderId="38" xfId="0" applyFont="1" applyBorder="1" applyAlignment="1">
      <alignment horizontal="center" vertical="center" wrapText="1"/>
    </xf>
    <xf numFmtId="0" fontId="42" fillId="0" borderId="38" xfId="0" applyFont="1" applyBorder="1" applyAlignment="1">
      <alignment vertical="center" wrapText="1"/>
    </xf>
    <xf numFmtId="0" fontId="20" fillId="0" borderId="0" xfId="0" applyFont="1" applyAlignment="1">
      <alignment horizontal="center" vertical="center" wrapText="1"/>
    </xf>
    <xf numFmtId="2" fontId="0" fillId="0" borderId="0" xfId="0" applyNumberFormat="1"/>
    <xf numFmtId="0" fontId="0" fillId="0" borderId="0" xfId="0" applyAlignment="1">
      <alignment horizontal="right" wrapText="1"/>
    </xf>
    <xf numFmtId="0" fontId="43" fillId="0" borderId="0" xfId="0" applyFont="1" applyAlignment="1">
      <alignment horizontal="right" wrapText="1"/>
    </xf>
    <xf numFmtId="0" fontId="19" fillId="11" borderId="31" xfId="0" applyFont="1" applyFill="1" applyBorder="1" applyAlignment="1">
      <alignment horizontal="right" vertical="center" wrapText="1"/>
    </xf>
    <xf numFmtId="0" fontId="31" fillId="11" borderId="38" xfId="0" applyFont="1" applyFill="1" applyBorder="1" applyAlignment="1">
      <alignment horizontal="right" vertical="center" wrapText="1"/>
    </xf>
    <xf numFmtId="0" fontId="20" fillId="11" borderId="38" xfId="0" applyFont="1" applyFill="1" applyBorder="1" applyAlignment="1">
      <alignment horizontal="right" vertical="center" wrapText="1"/>
    </xf>
    <xf numFmtId="14" fontId="0" fillId="0" borderId="0" xfId="0" applyNumberFormat="1"/>
    <xf numFmtId="0" fontId="44" fillId="0" borderId="0" xfId="2" applyAlignment="1">
      <alignment horizontal="left" vertical="center" indent="2"/>
    </xf>
    <xf numFmtId="0" fontId="23" fillId="0" borderId="40" xfId="0" applyFont="1" applyBorder="1" applyAlignment="1">
      <alignment vertical="center" wrapText="1"/>
    </xf>
    <xf numFmtId="0" fontId="22" fillId="11" borderId="38" xfId="0" applyFont="1" applyFill="1" applyBorder="1" applyAlignment="1">
      <alignment vertical="center" wrapText="1"/>
    </xf>
    <xf numFmtId="0" fontId="22" fillId="0" borderId="38" xfId="0" applyFont="1" applyBorder="1" applyAlignment="1">
      <alignment vertical="center" wrapText="1"/>
    </xf>
    <xf numFmtId="0" fontId="23" fillId="0" borderId="43" xfId="0" applyFont="1" applyBorder="1" applyAlignment="1">
      <alignment horizontal="right" vertical="center" wrapText="1"/>
    </xf>
    <xf numFmtId="0" fontId="46" fillId="0" borderId="0" xfId="0" applyFont="1" applyAlignment="1">
      <alignment horizontal="center" vertical="top" wrapText="1"/>
    </xf>
    <xf numFmtId="0" fontId="47" fillId="0" borderId="0" xfId="0" applyFont="1" applyAlignment="1">
      <alignment vertical="top" wrapText="1"/>
    </xf>
    <xf numFmtId="0" fontId="46" fillId="0" borderId="0" xfId="0" applyFont="1"/>
    <xf numFmtId="0" fontId="46" fillId="0" borderId="54" xfId="0" applyFont="1" applyBorder="1" applyAlignment="1">
      <alignment horizontal="center" vertical="top" wrapText="1"/>
    </xf>
    <xf numFmtId="0" fontId="46" fillId="0" borderId="55" xfId="0" applyFont="1" applyBorder="1" applyAlignment="1">
      <alignment horizontal="center" vertical="top" wrapText="1"/>
    </xf>
    <xf numFmtId="0" fontId="46" fillId="0" borderId="56" xfId="0" applyFont="1" applyBorder="1" applyAlignment="1">
      <alignment horizontal="center" vertical="top" wrapText="1"/>
    </xf>
    <xf numFmtId="0" fontId="46" fillId="6" borderId="0" xfId="0" applyFont="1" applyFill="1" applyAlignment="1">
      <alignment horizontal="center" vertical="top" wrapText="1"/>
    </xf>
    <xf numFmtId="0" fontId="47" fillId="6" borderId="0" xfId="0" applyFont="1" applyFill="1" applyAlignment="1">
      <alignment vertical="top" wrapText="1"/>
    </xf>
    <xf numFmtId="0" fontId="46" fillId="18" borderId="0" xfId="0" applyFont="1" applyFill="1" applyAlignment="1">
      <alignment horizontal="center" vertical="top" wrapText="1"/>
    </xf>
    <xf numFmtId="0" fontId="46" fillId="0" borderId="0" xfId="0" applyFont="1" applyAlignment="1">
      <alignment vertical="top" wrapText="1"/>
    </xf>
    <xf numFmtId="0" fontId="46" fillId="6" borderId="0" xfId="0" applyFont="1" applyFill="1" applyAlignment="1">
      <alignment vertical="top" wrapText="1"/>
    </xf>
    <xf numFmtId="2" fontId="47" fillId="6" borderId="0" xfId="0" applyNumberFormat="1" applyFont="1" applyFill="1"/>
    <xf numFmtId="165" fontId="47" fillId="6" borderId="0" xfId="0" applyNumberFormat="1" applyFont="1" applyFill="1"/>
    <xf numFmtId="0" fontId="47" fillId="6" borderId="0" xfId="0" applyFont="1" applyFill="1"/>
    <xf numFmtId="2" fontId="1" fillId="0" borderId="0" xfId="0" applyNumberFormat="1" applyFont="1"/>
    <xf numFmtId="0" fontId="47" fillId="16" borderId="0" xfId="0" applyFont="1" applyFill="1" applyAlignment="1">
      <alignment vertical="top" wrapText="1"/>
    </xf>
    <xf numFmtId="0" fontId="47" fillId="19" borderId="0" xfId="0" applyFont="1" applyFill="1" applyAlignment="1">
      <alignment vertical="top" wrapText="1"/>
    </xf>
    <xf numFmtId="2" fontId="1" fillId="20" borderId="0" xfId="0" applyNumberFormat="1" applyFont="1" applyFill="1"/>
    <xf numFmtId="0" fontId="46" fillId="9" borderId="0" xfId="0" applyFont="1" applyFill="1"/>
    <xf numFmtId="0" fontId="44" fillId="0" borderId="0" xfId="2"/>
    <xf numFmtId="0" fontId="48" fillId="21" borderId="0" xfId="0" applyFont="1" applyFill="1" applyAlignment="1">
      <alignment vertical="top" wrapText="1"/>
    </xf>
    <xf numFmtId="0" fontId="48" fillId="0" borderId="0" xfId="0" applyFont="1" applyAlignment="1">
      <alignment horizontal="center" vertical="center"/>
    </xf>
    <xf numFmtId="0" fontId="47" fillId="0" borderId="56" xfId="0" applyFont="1" applyBorder="1" applyAlignment="1">
      <alignment vertical="top" wrapText="1"/>
    </xf>
    <xf numFmtId="0" fontId="48" fillId="0" borderId="0" xfId="0" applyFont="1" applyAlignment="1">
      <alignment vertical="center"/>
    </xf>
    <xf numFmtId="0" fontId="47" fillId="0" borderId="0" xfId="0" applyFont="1" applyAlignment="1">
      <alignment vertical="top"/>
    </xf>
    <xf numFmtId="0" fontId="1" fillId="5" borderId="0" xfId="0" applyFont="1" applyFill="1"/>
    <xf numFmtId="0" fontId="47" fillId="0" borderId="54" xfId="0" applyFont="1" applyBorder="1" applyAlignment="1">
      <alignment vertical="top" wrapText="1"/>
    </xf>
    <xf numFmtId="0" fontId="47" fillId="0" borderId="55" xfId="0" applyFont="1" applyBorder="1" applyAlignment="1">
      <alignment vertical="top" wrapText="1"/>
    </xf>
    <xf numFmtId="0" fontId="47" fillId="5" borderId="0" xfId="0" applyFont="1" applyFill="1" applyAlignment="1">
      <alignment vertical="top" wrapText="1"/>
    </xf>
    <xf numFmtId="0" fontId="46" fillId="0" borderId="57" xfId="0" applyFont="1" applyBorder="1" applyAlignment="1">
      <alignment horizontal="center" vertical="top" wrapText="1"/>
    </xf>
    <xf numFmtId="0" fontId="47" fillId="0" borderId="58" xfId="0" applyFont="1" applyBorder="1" applyAlignment="1">
      <alignment vertical="top" wrapText="1"/>
    </xf>
    <xf numFmtId="0" fontId="0" fillId="0" borderId="58" xfId="0" applyBorder="1"/>
    <xf numFmtId="0" fontId="47" fillId="22" borderId="58" xfId="0" applyFont="1" applyFill="1" applyBorder="1" applyAlignment="1">
      <alignment vertical="top" wrapText="1"/>
    </xf>
    <xf numFmtId="0" fontId="46" fillId="22" borderId="0" xfId="0" applyFont="1" applyFill="1" applyAlignment="1">
      <alignment vertical="top" wrapText="1"/>
    </xf>
    <xf numFmtId="0" fontId="47" fillId="22" borderId="0" xfId="0" applyFont="1" applyFill="1" applyAlignment="1">
      <alignment vertical="top" wrapText="1"/>
    </xf>
    <xf numFmtId="0" fontId="49" fillId="0" borderId="0" xfId="0" applyFont="1" applyAlignment="1">
      <alignment vertical="top" wrapText="1"/>
    </xf>
    <xf numFmtId="0" fontId="49" fillId="0" borderId="0" xfId="0" applyFont="1" applyAlignment="1">
      <alignment vertical="top"/>
    </xf>
    <xf numFmtId="0" fontId="50" fillId="0" borderId="0" xfId="0" applyFont="1"/>
    <xf numFmtId="0" fontId="51" fillId="0" borderId="0" xfId="0" applyFont="1" applyAlignment="1">
      <alignment vertical="top" wrapText="1"/>
    </xf>
    <xf numFmtId="0" fontId="1" fillId="22" borderId="0" xfId="0" applyFont="1" applyFill="1"/>
    <xf numFmtId="0" fontId="0" fillId="22" borderId="0" xfId="0" applyFill="1"/>
    <xf numFmtId="0" fontId="52" fillId="0" borderId="0" xfId="0" applyFont="1" applyAlignment="1">
      <alignment vertical="top" wrapText="1"/>
    </xf>
    <xf numFmtId="0" fontId="48" fillId="21" borderId="0" xfId="0" applyFont="1" applyFill="1" applyAlignment="1">
      <alignment vertical="top"/>
    </xf>
    <xf numFmtId="0" fontId="33" fillId="0" borderId="0" xfId="0" applyFont="1"/>
    <xf numFmtId="0" fontId="46" fillId="5" borderId="56" xfId="0" applyFont="1" applyFill="1" applyBorder="1" applyAlignment="1">
      <alignment horizontal="center" vertical="top" wrapText="1"/>
    </xf>
    <xf numFmtId="0" fontId="53" fillId="0" borderId="0" xfId="0" applyFont="1" applyAlignment="1">
      <alignment horizontal="center" vertical="top" wrapText="1"/>
    </xf>
    <xf numFmtId="0" fontId="54" fillId="0" borderId="0" xfId="0" applyFont="1" applyAlignment="1">
      <alignment vertical="top" wrapText="1"/>
    </xf>
    <xf numFmtId="0" fontId="55" fillId="0" borderId="0" xfId="0" applyFont="1" applyAlignment="1">
      <alignment vertical="top" wrapText="1"/>
    </xf>
    <xf numFmtId="0" fontId="55" fillId="0" borderId="0" xfId="0" applyFont="1" applyAlignment="1">
      <alignment horizontal="center" vertical="top" wrapText="1"/>
    </xf>
    <xf numFmtId="0" fontId="47" fillId="23" borderId="0" xfId="0" applyFont="1" applyFill="1" applyAlignment="1">
      <alignment vertical="top" wrapText="1"/>
    </xf>
    <xf numFmtId="0" fontId="46" fillId="0" borderId="56" xfId="0" applyFont="1" applyBorder="1" applyAlignment="1">
      <alignment horizontal="center" vertical="top"/>
    </xf>
    <xf numFmtId="11" fontId="47" fillId="0" borderId="0" xfId="0" applyNumberFormat="1" applyFont="1" applyAlignment="1">
      <alignment vertical="top"/>
    </xf>
    <xf numFmtId="165" fontId="56" fillId="0" borderId="0" xfId="0" applyNumberFormat="1" applyFont="1"/>
    <xf numFmtId="2" fontId="33" fillId="0" borderId="0" xfId="0" applyNumberFormat="1" applyFont="1"/>
    <xf numFmtId="15" fontId="0" fillId="0" borderId="0" xfId="0" applyNumberFormat="1"/>
    <xf numFmtId="0" fontId="45" fillId="0" borderId="0" xfId="0" applyFont="1" applyAlignment="1">
      <alignment vertical="center"/>
    </xf>
    <xf numFmtId="0" fontId="45" fillId="0" borderId="0" xfId="0" applyFont="1"/>
    <xf numFmtId="0" fontId="57" fillId="0" borderId="0" xfId="0" applyFont="1" applyAlignment="1">
      <alignment vertical="top" wrapText="1"/>
    </xf>
    <xf numFmtId="11" fontId="47" fillId="0" borderId="0" xfId="0" applyNumberFormat="1" applyFont="1" applyAlignment="1">
      <alignment vertical="top" wrapText="1"/>
    </xf>
    <xf numFmtId="0" fontId="48" fillId="0" borderId="0" xfId="0" applyFont="1" applyAlignment="1">
      <alignment horizontal="left" vertical="center"/>
    </xf>
    <xf numFmtId="0" fontId="58" fillId="21" borderId="0" xfId="0" applyFont="1" applyFill="1" applyAlignment="1">
      <alignment vertical="top" wrapText="1"/>
    </xf>
    <xf numFmtId="0" fontId="0" fillId="0" borderId="54" xfId="0" applyBorder="1" applyAlignment="1">
      <alignment vertical="top" wrapText="1"/>
    </xf>
    <xf numFmtId="0" fontId="0" fillId="0" borderId="55" xfId="0" applyBorder="1" applyAlignment="1">
      <alignment vertical="top" wrapText="1"/>
    </xf>
    <xf numFmtId="0" fontId="0" fillId="0" borderId="56" xfId="0" applyBorder="1" applyAlignment="1">
      <alignment vertical="top" wrapText="1"/>
    </xf>
    <xf numFmtId="0" fontId="59" fillId="21" borderId="0" xfId="0" applyFont="1" applyFill="1" applyAlignment="1">
      <alignment vertical="top" wrapText="1"/>
    </xf>
    <xf numFmtId="0" fontId="46" fillId="0" borderId="54" xfId="0" applyFont="1" applyBorder="1" applyAlignment="1">
      <alignment horizontal="center" vertical="top"/>
    </xf>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66" fillId="0" borderId="0" xfId="0" applyFont="1"/>
    <xf numFmtId="0" fontId="67" fillId="21" borderId="0" xfId="0" applyFont="1" applyFill="1" applyAlignment="1">
      <alignment vertical="top"/>
    </xf>
    <xf numFmtId="0" fontId="68" fillId="0" borderId="56" xfId="0" applyFont="1" applyBorder="1" applyAlignment="1">
      <alignment horizontal="center" vertical="top"/>
    </xf>
    <xf numFmtId="0" fontId="68" fillId="0" borderId="0" xfId="0" applyFont="1" applyAlignment="1">
      <alignment vertical="top" wrapText="1"/>
    </xf>
    <xf numFmtId="0" fontId="69" fillId="0" borderId="0" xfId="0" applyFont="1"/>
    <xf numFmtId="0" fontId="70" fillId="0" borderId="56" xfId="0" applyFont="1" applyBorder="1" applyAlignment="1">
      <alignment horizontal="center" vertical="top"/>
    </xf>
    <xf numFmtId="0" fontId="49" fillId="6" borderId="0" xfId="0" applyFont="1" applyFill="1" applyAlignment="1">
      <alignment vertical="top" wrapText="1"/>
    </xf>
    <xf numFmtId="0" fontId="52" fillId="0" borderId="0" xfId="0" applyFont="1" applyAlignment="1">
      <alignment vertical="top"/>
    </xf>
    <xf numFmtId="0" fontId="71" fillId="0" borderId="0" xfId="0" applyFont="1"/>
    <xf numFmtId="0" fontId="52" fillId="0" borderId="56" xfId="0" applyFont="1" applyBorder="1" applyAlignment="1">
      <alignment horizontal="center" vertical="top" wrapText="1"/>
    </xf>
    <xf numFmtId="0" fontId="46" fillId="0" borderId="55" xfId="0" applyFont="1" applyBorder="1" applyAlignment="1">
      <alignment horizontal="center" vertical="top"/>
    </xf>
    <xf numFmtId="0" fontId="46" fillId="0" borderId="0" xfId="0" applyFont="1" applyAlignment="1">
      <alignment horizontal="center" vertical="top"/>
    </xf>
    <xf numFmtId="0" fontId="52" fillId="0" borderId="56" xfId="0" applyFont="1" applyBorder="1" applyAlignment="1">
      <alignment horizontal="center" vertical="top"/>
    </xf>
    <xf numFmtId="0" fontId="52" fillId="0" borderId="0" xfId="0" applyFont="1" applyAlignment="1">
      <alignment horizontal="center" vertical="top"/>
    </xf>
    <xf numFmtId="0" fontId="72" fillId="0" borderId="0" xfId="0" applyFont="1" applyAlignment="1">
      <alignment vertical="top"/>
    </xf>
    <xf numFmtId="0" fontId="53" fillId="0" borderId="0" xfId="0" applyFont="1" applyAlignment="1">
      <alignment horizontal="center" vertical="top"/>
    </xf>
    <xf numFmtId="0" fontId="53" fillId="0" borderId="56" xfId="0" applyFont="1" applyBorder="1" applyAlignment="1">
      <alignment horizontal="center" vertical="top" wrapText="1"/>
    </xf>
    <xf numFmtId="0" fontId="72" fillId="0" borderId="0" xfId="0" applyFont="1" applyAlignment="1">
      <alignment vertical="top" wrapText="1"/>
    </xf>
    <xf numFmtId="0" fontId="52" fillId="0" borderId="0" xfId="0" applyFont="1" applyAlignment="1">
      <alignment horizontal="center" vertical="top" wrapText="1"/>
    </xf>
    <xf numFmtId="0" fontId="74" fillId="0" borderId="56" xfId="0" applyFont="1" applyBorder="1" applyAlignment="1">
      <alignment horizontal="center" vertical="top" wrapText="1"/>
    </xf>
    <xf numFmtId="0" fontId="74" fillId="0" borderId="0" xfId="0" applyFont="1" applyAlignment="1">
      <alignment horizontal="center" vertical="top" wrapText="1"/>
    </xf>
    <xf numFmtId="0" fontId="74" fillId="0" borderId="0" xfId="0" applyFont="1" applyAlignment="1">
      <alignment horizontal="center" vertical="top"/>
    </xf>
    <xf numFmtId="0" fontId="75" fillId="0" borderId="0" xfId="0" applyFont="1" applyAlignment="1">
      <alignment vertical="top"/>
    </xf>
    <xf numFmtId="0" fontId="46" fillId="5" borderId="0" xfId="0" applyFont="1" applyFill="1" applyAlignment="1">
      <alignment horizontal="center" vertical="top"/>
    </xf>
    <xf numFmtId="0" fontId="46" fillId="5" borderId="56" xfId="0" applyFont="1" applyFill="1" applyBorder="1" applyAlignment="1">
      <alignment horizontal="center" vertical="top"/>
    </xf>
    <xf numFmtId="0" fontId="47" fillId="5" borderId="0" xfId="0" applyFont="1" applyFill="1" applyAlignment="1">
      <alignment vertical="top"/>
    </xf>
    <xf numFmtId="0" fontId="49" fillId="5" borderId="0" xfId="0" applyFont="1" applyFill="1" applyAlignment="1">
      <alignment vertical="top" wrapText="1"/>
    </xf>
    <xf numFmtId="0" fontId="53" fillId="24" borderId="0" xfId="0" applyFont="1" applyFill="1" applyAlignment="1">
      <alignment horizontal="center" vertical="top"/>
    </xf>
    <xf numFmtId="0" fontId="72" fillId="24" borderId="0" xfId="0" applyFont="1" applyFill="1" applyAlignment="1">
      <alignment vertical="top"/>
    </xf>
    <xf numFmtId="0" fontId="73" fillId="0" borderId="0" xfId="0" applyFont="1" applyAlignment="1">
      <alignment vertical="top" wrapText="1"/>
    </xf>
    <xf numFmtId="0" fontId="23" fillId="17" borderId="46" xfId="0" applyFont="1" applyFill="1" applyBorder="1" applyAlignment="1">
      <alignment horizontal="center" vertical="center"/>
    </xf>
    <xf numFmtId="0" fontId="23" fillId="17" borderId="45" xfId="0" applyFont="1" applyFill="1" applyBorder="1" applyAlignment="1">
      <alignment horizontal="center" vertical="center"/>
    </xf>
    <xf numFmtId="0" fontId="23" fillId="17" borderId="44" xfId="0" applyFont="1" applyFill="1" applyBorder="1" applyAlignment="1">
      <alignment horizontal="center" vertical="center"/>
    </xf>
    <xf numFmtId="0" fontId="23" fillId="4" borderId="46" xfId="0" applyFont="1" applyFill="1" applyBorder="1" applyAlignment="1">
      <alignment horizontal="center" vertical="center"/>
    </xf>
    <xf numFmtId="0" fontId="23" fillId="4" borderId="45" xfId="0" applyFont="1" applyFill="1" applyBorder="1" applyAlignment="1">
      <alignment horizontal="center" vertical="center"/>
    </xf>
    <xf numFmtId="0" fontId="23" fillId="4" borderId="44" xfId="0" applyFont="1" applyFill="1" applyBorder="1" applyAlignment="1">
      <alignment horizontal="center" vertical="center"/>
    </xf>
    <xf numFmtId="0" fontId="0" fillId="3" borderId="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8" xfId="0" applyFill="1" applyBorder="1" applyAlignment="1">
      <alignment horizontal="center" vertical="center" wrapText="1"/>
    </xf>
    <xf numFmtId="0" fontId="16" fillId="0" borderId="31" xfId="0" applyFont="1" applyBorder="1" applyAlignment="1">
      <alignment horizontal="center" vertical="center" wrapText="1"/>
    </xf>
    <xf numFmtId="0" fontId="0" fillId="0" borderId="10"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0" fillId="0" borderId="4" xfId="0" applyBorder="1" applyAlignment="1">
      <alignment horizontal="left" vertical="center" wrapText="1"/>
    </xf>
    <xf numFmtId="0" fontId="0" fillId="0" borderId="24"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26"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31"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31" xfId="0" applyBorder="1" applyAlignment="1">
      <alignment horizontal="left" vertical="top"/>
    </xf>
    <xf numFmtId="0" fontId="39" fillId="11" borderId="46" xfId="0" applyFont="1" applyFill="1" applyBorder="1" applyAlignment="1">
      <alignment horizontal="center" vertical="center" wrapText="1"/>
    </xf>
    <xf numFmtId="0" fontId="39" fillId="11" borderId="45" xfId="0" applyFont="1" applyFill="1" applyBorder="1" applyAlignment="1">
      <alignment horizontal="center" vertical="center" wrapText="1"/>
    </xf>
    <xf numFmtId="0" fontId="39" fillId="11" borderId="44" xfId="0" applyFont="1" applyFill="1" applyBorder="1" applyAlignment="1">
      <alignment horizontal="center" vertical="center" wrapText="1"/>
    </xf>
    <xf numFmtId="0" fontId="39" fillId="0" borderId="46" xfId="0" applyFont="1" applyBorder="1" applyAlignment="1">
      <alignment horizontal="center" vertical="center" wrapText="1"/>
    </xf>
    <xf numFmtId="0" fontId="39" fillId="0" borderId="45" xfId="0" applyFont="1" applyBorder="1" applyAlignment="1">
      <alignment horizontal="center" vertical="center" wrapText="1"/>
    </xf>
    <xf numFmtId="0" fontId="39" fillId="0" borderId="44" xfId="0" applyFont="1" applyBorder="1" applyAlignment="1">
      <alignment horizontal="center" vertical="center" wrapText="1"/>
    </xf>
    <xf numFmtId="0" fontId="39" fillId="0" borderId="41" xfId="0" applyFont="1" applyBorder="1" applyAlignment="1">
      <alignment horizontal="center" vertical="center" wrapText="1"/>
    </xf>
    <xf numFmtId="0" fontId="39" fillId="0" borderId="43" xfId="0" applyFont="1" applyBorder="1" applyAlignment="1">
      <alignment horizontal="center" vertical="center" wrapText="1"/>
    </xf>
    <xf numFmtId="0" fontId="39" fillId="11" borderId="41" xfId="0" applyFont="1" applyFill="1" applyBorder="1" applyAlignment="1">
      <alignment horizontal="center" vertical="center" wrapText="1"/>
    </xf>
    <xf numFmtId="0" fontId="39" fillId="11" borderId="43" xfId="0" applyFont="1" applyFill="1" applyBorder="1" applyAlignment="1">
      <alignment horizontal="center" vertical="center" wrapText="1"/>
    </xf>
    <xf numFmtId="0" fontId="21" fillId="0" borderId="49"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46" xfId="0" applyFont="1" applyBorder="1" applyAlignment="1">
      <alignment horizontal="center" vertical="center" wrapText="1"/>
    </xf>
    <xf numFmtId="0" fontId="23" fillId="11" borderId="49" xfId="0" applyFont="1" applyFill="1" applyBorder="1" applyAlignment="1">
      <alignment horizontal="center" vertical="center" wrapText="1"/>
    </xf>
    <xf numFmtId="0" fontId="23" fillId="11" borderId="44" xfId="0" applyFont="1" applyFill="1" applyBorder="1" applyAlignment="1">
      <alignment horizontal="center" vertical="center" wrapText="1"/>
    </xf>
    <xf numFmtId="0" fontId="23" fillId="11" borderId="46" xfId="0" applyFont="1" applyFill="1" applyBorder="1" applyAlignment="1">
      <alignment horizontal="center" vertical="center" wrapText="1"/>
    </xf>
    <xf numFmtId="0" fontId="26" fillId="13" borderId="52" xfId="0" applyFont="1" applyFill="1" applyBorder="1" applyAlignment="1">
      <alignment vertical="center" wrapText="1"/>
    </xf>
    <xf numFmtId="0" fontId="26" fillId="13" borderId="53" xfId="0" applyFont="1" applyFill="1" applyBorder="1" applyAlignment="1">
      <alignment vertical="center" wrapText="1"/>
    </xf>
    <xf numFmtId="0" fontId="18" fillId="0" borderId="32" xfId="0" applyFont="1" applyBorder="1" applyAlignment="1">
      <alignment vertical="center" wrapText="1"/>
    </xf>
    <xf numFmtId="0" fontId="18" fillId="0" borderId="35" xfId="0" applyFont="1" applyBorder="1" applyAlignment="1">
      <alignment vertical="center" wrapText="1"/>
    </xf>
    <xf numFmtId="0" fontId="19" fillId="0" borderId="41"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43" xfId="0" applyFont="1" applyBorder="1" applyAlignment="1">
      <alignment horizontal="center" vertical="center" wrapText="1"/>
    </xf>
    <xf numFmtId="0" fontId="19" fillId="11" borderId="46" xfId="0" applyFont="1" applyFill="1" applyBorder="1" applyAlignment="1">
      <alignment horizontal="center" vertical="center" wrapText="1"/>
    </xf>
    <xf numFmtId="0" fontId="19" fillId="11" borderId="45"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0" borderId="46"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4" xfId="0" applyFont="1" applyBorder="1" applyAlignment="1">
      <alignment horizontal="center" vertical="center" wrapText="1"/>
    </xf>
    <xf numFmtId="0" fontId="19" fillId="11" borderId="41"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46" fillId="0" borderId="54" xfId="0" applyFont="1" applyBorder="1" applyAlignment="1">
      <alignment horizontal="center" vertical="top" wrapText="1"/>
    </xf>
    <xf numFmtId="0" fontId="46" fillId="0" borderId="55" xfId="0" applyFont="1" applyBorder="1" applyAlignment="1">
      <alignment horizontal="center" vertical="top" wrapText="1"/>
    </xf>
    <xf numFmtId="0" fontId="46" fillId="0" borderId="0" xfId="0" applyFont="1" applyAlignment="1">
      <alignment horizontal="center" vertical="top" wrapText="1"/>
    </xf>
    <xf numFmtId="0" fontId="46" fillId="0" borderId="56" xfId="0" applyFont="1" applyBorder="1" applyAlignment="1">
      <alignment horizontal="center" vertical="top" wrapText="1"/>
    </xf>
    <xf numFmtId="0" fontId="46" fillId="0" borderId="55" xfId="0" applyFont="1" applyBorder="1" applyAlignment="1">
      <alignment horizontal="center" vertical="top"/>
    </xf>
    <xf numFmtId="0" fontId="46" fillId="0" borderId="0" xfId="0" applyFont="1" applyAlignment="1">
      <alignment horizontal="center" vertical="top"/>
    </xf>
    <xf numFmtId="0" fontId="46" fillId="0" borderId="54" xfId="0" applyFont="1" applyBorder="1" applyAlignment="1">
      <alignment horizontal="center" vertical="top"/>
    </xf>
    <xf numFmtId="0" fontId="46" fillId="0" borderId="56" xfId="0" applyFont="1" applyBorder="1" applyAlignment="1">
      <alignment horizontal="center" vertical="top"/>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14</xdr:col>
      <xdr:colOff>114300</xdr:colOff>
      <xdr:row>4</xdr:row>
      <xdr:rowOff>15240</xdr:rowOff>
    </xdr:from>
    <xdr:to>
      <xdr:col>22</xdr:col>
      <xdr:colOff>571500</xdr:colOff>
      <xdr:row>12</xdr:row>
      <xdr:rowOff>196345</xdr:rowOff>
    </xdr:to>
    <xdr:pic>
      <xdr:nvPicPr>
        <xdr:cNvPr id="2" name="Picture 1">
          <a:extLst>
            <a:ext uri="{FF2B5EF4-FFF2-40B4-BE49-F238E27FC236}">
              <a16:creationId xmlns:a16="http://schemas.microsoft.com/office/drawing/2014/main" id="{44D741DC-48A7-6336-7249-A7EE186FC44E}"/>
            </a:ext>
          </a:extLst>
        </xdr:cNvPr>
        <xdr:cNvPicPr>
          <a:picLocks noChangeAspect="1"/>
        </xdr:cNvPicPr>
      </xdr:nvPicPr>
      <xdr:blipFill>
        <a:blip xmlns:r="http://schemas.openxmlformats.org/officeDocument/2006/relationships" r:embed="rId1"/>
        <a:stretch>
          <a:fillRect/>
        </a:stretch>
      </xdr:blipFill>
      <xdr:spPr>
        <a:xfrm>
          <a:off x="8801100" y="762000"/>
          <a:ext cx="5334000" cy="23528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160020</xdr:colOff>
      <xdr:row>4</xdr:row>
      <xdr:rowOff>181644</xdr:rowOff>
    </xdr:from>
    <xdr:to>
      <xdr:col>28</xdr:col>
      <xdr:colOff>560142</xdr:colOff>
      <xdr:row>11</xdr:row>
      <xdr:rowOff>237488</xdr:rowOff>
    </xdr:to>
    <xdr:pic>
      <xdr:nvPicPr>
        <xdr:cNvPr id="2" name="Picture 1">
          <a:extLst>
            <a:ext uri="{FF2B5EF4-FFF2-40B4-BE49-F238E27FC236}">
              <a16:creationId xmlns:a16="http://schemas.microsoft.com/office/drawing/2014/main" id="{D50432AA-9924-4250-9DEE-10D66F897213}"/>
            </a:ext>
          </a:extLst>
        </xdr:cNvPr>
        <xdr:cNvPicPr>
          <a:picLocks noChangeAspect="1"/>
        </xdr:cNvPicPr>
      </xdr:nvPicPr>
      <xdr:blipFill>
        <a:blip xmlns:r="http://schemas.openxmlformats.org/officeDocument/2006/relationships" r:embed="rId1"/>
        <a:stretch>
          <a:fillRect/>
        </a:stretch>
      </xdr:blipFill>
      <xdr:spPr>
        <a:xfrm>
          <a:off x="14020800" y="181644"/>
          <a:ext cx="4667322" cy="2059905"/>
        </a:xfrm>
        <a:prstGeom prst="rect">
          <a:avLst/>
        </a:prstGeom>
      </xdr:spPr>
    </xdr:pic>
    <xdr:clientData/>
  </xdr:twoCellAnchor>
  <xdr:twoCellAnchor editAs="oneCell">
    <xdr:from>
      <xdr:col>21</xdr:col>
      <xdr:colOff>175260</xdr:colOff>
      <xdr:row>14</xdr:row>
      <xdr:rowOff>198120</xdr:rowOff>
    </xdr:from>
    <xdr:to>
      <xdr:col>42</xdr:col>
      <xdr:colOff>19313</xdr:colOff>
      <xdr:row>48</xdr:row>
      <xdr:rowOff>185458</xdr:rowOff>
    </xdr:to>
    <xdr:pic>
      <xdr:nvPicPr>
        <xdr:cNvPr id="3" name="Picture 2" descr="A diagram of a company structure&#10;&#10;Description automatically generated with medium confidence">
          <a:extLst>
            <a:ext uri="{FF2B5EF4-FFF2-40B4-BE49-F238E27FC236}">
              <a16:creationId xmlns:a16="http://schemas.microsoft.com/office/drawing/2014/main" id="{E216A085-A396-4E2C-BEC1-BE98CDB033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68600" y="3139440"/>
          <a:ext cx="12645653" cy="10060977"/>
        </a:xfrm>
        <a:prstGeom prst="rect">
          <a:avLst/>
        </a:prstGeom>
      </xdr:spPr>
    </xdr:pic>
    <xdr:clientData/>
  </xdr:twoCellAnchor>
  <xdr:twoCellAnchor editAs="oneCell">
    <xdr:from>
      <xdr:col>12</xdr:col>
      <xdr:colOff>266700</xdr:colOff>
      <xdr:row>20</xdr:row>
      <xdr:rowOff>144780</xdr:rowOff>
    </xdr:from>
    <xdr:to>
      <xdr:col>17</xdr:col>
      <xdr:colOff>45720</xdr:colOff>
      <xdr:row>34</xdr:row>
      <xdr:rowOff>2784</xdr:rowOff>
    </xdr:to>
    <xdr:pic>
      <xdr:nvPicPr>
        <xdr:cNvPr id="4" name="Picture 3">
          <a:extLst>
            <a:ext uri="{FF2B5EF4-FFF2-40B4-BE49-F238E27FC236}">
              <a16:creationId xmlns:a16="http://schemas.microsoft.com/office/drawing/2014/main" id="{00EA8BD2-B577-2761-C7B8-58868B1DF567}"/>
            </a:ext>
          </a:extLst>
        </xdr:cNvPr>
        <xdr:cNvPicPr>
          <a:picLocks noChangeAspect="1"/>
        </xdr:cNvPicPr>
      </xdr:nvPicPr>
      <xdr:blipFill>
        <a:blip xmlns:r="http://schemas.openxmlformats.org/officeDocument/2006/relationships" r:embed="rId3"/>
        <a:stretch>
          <a:fillRect/>
        </a:stretch>
      </xdr:blipFill>
      <xdr:spPr>
        <a:xfrm>
          <a:off x="8641080" y="5021580"/>
          <a:ext cx="4259580" cy="3866124"/>
        </a:xfrm>
        <a:prstGeom prst="rect">
          <a:avLst/>
        </a:prstGeom>
      </xdr:spPr>
    </xdr:pic>
    <xdr:clientData/>
  </xdr:twoCellAnchor>
  <xdr:twoCellAnchor editAs="oneCell">
    <xdr:from>
      <xdr:col>12</xdr:col>
      <xdr:colOff>205739</xdr:colOff>
      <xdr:row>33</xdr:row>
      <xdr:rowOff>91440</xdr:rowOff>
    </xdr:from>
    <xdr:to>
      <xdr:col>17</xdr:col>
      <xdr:colOff>158006</xdr:colOff>
      <xdr:row>37</xdr:row>
      <xdr:rowOff>213360</xdr:rowOff>
    </xdr:to>
    <xdr:pic>
      <xdr:nvPicPr>
        <xdr:cNvPr id="5" name="Picture 4">
          <a:extLst>
            <a:ext uri="{FF2B5EF4-FFF2-40B4-BE49-F238E27FC236}">
              <a16:creationId xmlns:a16="http://schemas.microsoft.com/office/drawing/2014/main" id="{16F82D53-F12C-2E01-D118-F9E3804E7920}"/>
            </a:ext>
          </a:extLst>
        </xdr:cNvPr>
        <xdr:cNvPicPr>
          <a:picLocks noChangeAspect="1"/>
        </xdr:cNvPicPr>
      </xdr:nvPicPr>
      <xdr:blipFill>
        <a:blip xmlns:r="http://schemas.openxmlformats.org/officeDocument/2006/relationships" r:embed="rId4"/>
        <a:stretch>
          <a:fillRect/>
        </a:stretch>
      </xdr:blipFill>
      <xdr:spPr>
        <a:xfrm>
          <a:off x="8580119" y="8785860"/>
          <a:ext cx="4432827" cy="1249680"/>
        </a:xfrm>
        <a:prstGeom prst="rect">
          <a:avLst/>
        </a:prstGeom>
      </xdr:spPr>
    </xdr:pic>
    <xdr:clientData/>
  </xdr:twoCellAnchor>
  <xdr:twoCellAnchor editAs="oneCell">
    <xdr:from>
      <xdr:col>12</xdr:col>
      <xdr:colOff>228600</xdr:colOff>
      <xdr:row>37</xdr:row>
      <xdr:rowOff>182880</xdr:rowOff>
    </xdr:from>
    <xdr:to>
      <xdr:col>16</xdr:col>
      <xdr:colOff>196751</xdr:colOff>
      <xdr:row>56</xdr:row>
      <xdr:rowOff>124559</xdr:rowOff>
    </xdr:to>
    <xdr:pic>
      <xdr:nvPicPr>
        <xdr:cNvPr id="7" name="Picture 6">
          <a:extLst>
            <a:ext uri="{FF2B5EF4-FFF2-40B4-BE49-F238E27FC236}">
              <a16:creationId xmlns:a16="http://schemas.microsoft.com/office/drawing/2014/main" id="{9229193B-BBC2-9125-7CE2-8341D3A4FFA1}"/>
            </a:ext>
          </a:extLst>
        </xdr:cNvPr>
        <xdr:cNvPicPr>
          <a:picLocks noChangeAspect="1"/>
        </xdr:cNvPicPr>
      </xdr:nvPicPr>
      <xdr:blipFill>
        <a:blip xmlns:r="http://schemas.openxmlformats.org/officeDocument/2006/relationships" r:embed="rId5"/>
        <a:stretch>
          <a:fillRect/>
        </a:stretch>
      </xdr:blipFill>
      <xdr:spPr>
        <a:xfrm>
          <a:off x="8602980" y="10005060"/>
          <a:ext cx="3839111" cy="5268060"/>
        </a:xfrm>
        <a:prstGeom prst="rect">
          <a:avLst/>
        </a:prstGeom>
      </xdr:spPr>
    </xdr:pic>
    <xdr:clientData/>
  </xdr:twoCellAnchor>
  <xdr:twoCellAnchor editAs="oneCell">
    <xdr:from>
      <xdr:col>12</xdr:col>
      <xdr:colOff>289560</xdr:colOff>
      <xdr:row>56</xdr:row>
      <xdr:rowOff>114300</xdr:rowOff>
    </xdr:from>
    <xdr:to>
      <xdr:col>16</xdr:col>
      <xdr:colOff>327999</xdr:colOff>
      <xdr:row>71</xdr:row>
      <xdr:rowOff>122328</xdr:rowOff>
    </xdr:to>
    <xdr:pic>
      <xdr:nvPicPr>
        <xdr:cNvPr id="8" name="Picture 7">
          <a:extLst>
            <a:ext uri="{FF2B5EF4-FFF2-40B4-BE49-F238E27FC236}">
              <a16:creationId xmlns:a16="http://schemas.microsoft.com/office/drawing/2014/main" id="{60FBB79F-8318-5BF5-AF15-3464434B40A0}"/>
            </a:ext>
          </a:extLst>
        </xdr:cNvPr>
        <xdr:cNvPicPr>
          <a:picLocks noChangeAspect="1"/>
        </xdr:cNvPicPr>
      </xdr:nvPicPr>
      <xdr:blipFill>
        <a:blip xmlns:r="http://schemas.openxmlformats.org/officeDocument/2006/relationships" r:embed="rId6"/>
        <a:stretch>
          <a:fillRect/>
        </a:stretch>
      </xdr:blipFill>
      <xdr:spPr>
        <a:xfrm>
          <a:off x="8663940" y="15262860"/>
          <a:ext cx="3909399" cy="4701947"/>
        </a:xfrm>
        <a:prstGeom prst="rect">
          <a:avLst/>
        </a:prstGeom>
      </xdr:spPr>
    </xdr:pic>
    <xdr:clientData/>
  </xdr:twoCellAnchor>
  <xdr:twoCellAnchor editAs="oneCell">
    <xdr:from>
      <xdr:col>12</xdr:col>
      <xdr:colOff>403860</xdr:colOff>
      <xdr:row>72</xdr:row>
      <xdr:rowOff>121920</xdr:rowOff>
    </xdr:from>
    <xdr:to>
      <xdr:col>16</xdr:col>
      <xdr:colOff>160334</xdr:colOff>
      <xdr:row>96</xdr:row>
      <xdr:rowOff>99475</xdr:rowOff>
    </xdr:to>
    <xdr:pic>
      <xdr:nvPicPr>
        <xdr:cNvPr id="9" name="Picture 8">
          <a:extLst>
            <a:ext uri="{FF2B5EF4-FFF2-40B4-BE49-F238E27FC236}">
              <a16:creationId xmlns:a16="http://schemas.microsoft.com/office/drawing/2014/main" id="{EE26EBD0-9415-398D-A0D2-3C7D0B09CD03}"/>
            </a:ext>
          </a:extLst>
        </xdr:cNvPr>
        <xdr:cNvPicPr>
          <a:picLocks noChangeAspect="1"/>
        </xdr:cNvPicPr>
      </xdr:nvPicPr>
      <xdr:blipFill>
        <a:blip xmlns:r="http://schemas.openxmlformats.org/officeDocument/2006/relationships" r:embed="rId7"/>
        <a:stretch>
          <a:fillRect/>
        </a:stretch>
      </xdr:blipFill>
      <xdr:spPr>
        <a:xfrm>
          <a:off x="9624060" y="20276820"/>
          <a:ext cx="3627434" cy="4778154"/>
        </a:xfrm>
        <a:prstGeom prst="rect">
          <a:avLst/>
        </a:prstGeom>
      </xdr:spPr>
    </xdr:pic>
    <xdr:clientData/>
  </xdr:twoCellAnchor>
  <xdr:twoCellAnchor editAs="oneCell">
    <xdr:from>
      <xdr:col>0</xdr:col>
      <xdr:colOff>174170</xdr:colOff>
      <xdr:row>78</xdr:row>
      <xdr:rowOff>60960</xdr:rowOff>
    </xdr:from>
    <xdr:to>
      <xdr:col>5</xdr:col>
      <xdr:colOff>556260</xdr:colOff>
      <xdr:row>87</xdr:row>
      <xdr:rowOff>154143</xdr:rowOff>
    </xdr:to>
    <xdr:pic>
      <xdr:nvPicPr>
        <xdr:cNvPr id="12" name="Picture 11">
          <a:extLst>
            <a:ext uri="{FF2B5EF4-FFF2-40B4-BE49-F238E27FC236}">
              <a16:creationId xmlns:a16="http://schemas.microsoft.com/office/drawing/2014/main" id="{7CDFEBE5-FDCD-4581-980D-3A1511BF0FC5}"/>
            </a:ext>
          </a:extLst>
        </xdr:cNvPr>
        <xdr:cNvPicPr>
          <a:picLocks noChangeAspect="1"/>
        </xdr:cNvPicPr>
      </xdr:nvPicPr>
      <xdr:blipFill>
        <a:blip xmlns:r="http://schemas.openxmlformats.org/officeDocument/2006/relationships" r:embed="rId8"/>
        <a:stretch>
          <a:fillRect/>
        </a:stretch>
      </xdr:blipFill>
      <xdr:spPr>
        <a:xfrm>
          <a:off x="174170" y="21602700"/>
          <a:ext cx="4481650" cy="1861023"/>
        </a:xfrm>
        <a:prstGeom prst="rect">
          <a:avLst/>
        </a:prstGeom>
      </xdr:spPr>
    </xdr:pic>
    <xdr:clientData/>
  </xdr:twoCellAnchor>
  <xdr:twoCellAnchor editAs="oneCell">
    <xdr:from>
      <xdr:col>1</xdr:col>
      <xdr:colOff>38100</xdr:colOff>
      <xdr:row>102</xdr:row>
      <xdr:rowOff>23602</xdr:rowOff>
    </xdr:from>
    <xdr:to>
      <xdr:col>6</xdr:col>
      <xdr:colOff>632460</xdr:colOff>
      <xdr:row>108</xdr:row>
      <xdr:rowOff>175258</xdr:rowOff>
    </xdr:to>
    <xdr:pic>
      <xdr:nvPicPr>
        <xdr:cNvPr id="13" name="Picture 12">
          <a:extLst>
            <a:ext uri="{FF2B5EF4-FFF2-40B4-BE49-F238E27FC236}">
              <a16:creationId xmlns:a16="http://schemas.microsoft.com/office/drawing/2014/main" id="{C0B98E34-AE40-9C09-D0C3-B51D98BED66E}"/>
            </a:ext>
          </a:extLst>
        </xdr:cNvPr>
        <xdr:cNvPicPr>
          <a:picLocks noChangeAspect="1"/>
        </xdr:cNvPicPr>
      </xdr:nvPicPr>
      <xdr:blipFill>
        <a:blip xmlns:r="http://schemas.openxmlformats.org/officeDocument/2006/relationships" r:embed="rId9"/>
        <a:stretch>
          <a:fillRect/>
        </a:stretch>
      </xdr:blipFill>
      <xdr:spPr>
        <a:xfrm>
          <a:off x="647700" y="24857182"/>
          <a:ext cx="4594860" cy="1248937"/>
        </a:xfrm>
        <a:prstGeom prst="rect">
          <a:avLst/>
        </a:prstGeom>
      </xdr:spPr>
    </xdr:pic>
    <xdr:clientData/>
  </xdr:twoCellAnchor>
  <xdr:twoCellAnchor editAs="oneCell">
    <xdr:from>
      <xdr:col>0</xdr:col>
      <xdr:colOff>312420</xdr:colOff>
      <xdr:row>113</xdr:row>
      <xdr:rowOff>60960</xdr:rowOff>
    </xdr:from>
    <xdr:to>
      <xdr:col>6</xdr:col>
      <xdr:colOff>1143480</xdr:colOff>
      <xdr:row>127</xdr:row>
      <xdr:rowOff>23079</xdr:rowOff>
    </xdr:to>
    <xdr:pic>
      <xdr:nvPicPr>
        <xdr:cNvPr id="6" name="Picture 5">
          <a:extLst>
            <a:ext uri="{FF2B5EF4-FFF2-40B4-BE49-F238E27FC236}">
              <a16:creationId xmlns:a16="http://schemas.microsoft.com/office/drawing/2014/main" id="{E7DB41AA-6516-C092-BDCA-3EF9CE454779}"/>
            </a:ext>
          </a:extLst>
        </xdr:cNvPr>
        <xdr:cNvPicPr>
          <a:picLocks noChangeAspect="1"/>
        </xdr:cNvPicPr>
      </xdr:nvPicPr>
      <xdr:blipFill>
        <a:blip xmlns:r="http://schemas.openxmlformats.org/officeDocument/2006/relationships" r:embed="rId10"/>
        <a:stretch>
          <a:fillRect/>
        </a:stretch>
      </xdr:blipFill>
      <xdr:spPr>
        <a:xfrm>
          <a:off x="312420" y="28125420"/>
          <a:ext cx="5540220" cy="2522439"/>
        </a:xfrm>
        <a:prstGeom prst="rect">
          <a:avLst/>
        </a:prstGeom>
      </xdr:spPr>
    </xdr:pic>
    <xdr:clientData/>
  </xdr:twoCellAnchor>
  <xdr:twoCellAnchor editAs="oneCell">
    <xdr:from>
      <xdr:col>0</xdr:col>
      <xdr:colOff>205740</xdr:colOff>
      <xdr:row>126</xdr:row>
      <xdr:rowOff>15240</xdr:rowOff>
    </xdr:from>
    <xdr:to>
      <xdr:col>8</xdr:col>
      <xdr:colOff>343499</xdr:colOff>
      <xdr:row>139</xdr:row>
      <xdr:rowOff>175480</xdr:rowOff>
    </xdr:to>
    <xdr:pic>
      <xdr:nvPicPr>
        <xdr:cNvPr id="11" name="Picture 10">
          <a:extLst>
            <a:ext uri="{FF2B5EF4-FFF2-40B4-BE49-F238E27FC236}">
              <a16:creationId xmlns:a16="http://schemas.microsoft.com/office/drawing/2014/main" id="{CB36D33E-437B-6109-429D-749886C4471C}"/>
            </a:ext>
          </a:extLst>
        </xdr:cNvPr>
        <xdr:cNvPicPr>
          <a:picLocks noChangeAspect="1"/>
        </xdr:cNvPicPr>
      </xdr:nvPicPr>
      <xdr:blipFill>
        <a:blip xmlns:r="http://schemas.openxmlformats.org/officeDocument/2006/relationships" r:embed="rId11"/>
        <a:stretch>
          <a:fillRect/>
        </a:stretch>
      </xdr:blipFill>
      <xdr:spPr>
        <a:xfrm>
          <a:off x="205740" y="30457140"/>
          <a:ext cx="6911939" cy="2537680"/>
        </a:xfrm>
        <a:prstGeom prst="rect">
          <a:avLst/>
        </a:prstGeom>
      </xdr:spPr>
    </xdr:pic>
    <xdr:clientData/>
  </xdr:twoCellAnchor>
  <xdr:twoCellAnchor editAs="oneCell">
    <xdr:from>
      <xdr:col>0</xdr:col>
      <xdr:colOff>38100</xdr:colOff>
      <xdr:row>146</xdr:row>
      <xdr:rowOff>22860</xdr:rowOff>
    </xdr:from>
    <xdr:to>
      <xdr:col>6</xdr:col>
      <xdr:colOff>335714</xdr:colOff>
      <xdr:row>159</xdr:row>
      <xdr:rowOff>175479</xdr:rowOff>
    </xdr:to>
    <xdr:pic>
      <xdr:nvPicPr>
        <xdr:cNvPr id="10" name="Picture 9">
          <a:extLst>
            <a:ext uri="{FF2B5EF4-FFF2-40B4-BE49-F238E27FC236}">
              <a16:creationId xmlns:a16="http://schemas.microsoft.com/office/drawing/2014/main" id="{2A0D05AC-49E5-ECF4-D4F1-01A08A54A4E2}"/>
            </a:ext>
          </a:extLst>
        </xdr:cNvPr>
        <xdr:cNvPicPr>
          <a:picLocks noChangeAspect="1"/>
        </xdr:cNvPicPr>
      </xdr:nvPicPr>
      <xdr:blipFill>
        <a:blip xmlns:r="http://schemas.openxmlformats.org/officeDocument/2006/relationships" r:embed="rId12"/>
        <a:stretch>
          <a:fillRect/>
        </a:stretch>
      </xdr:blipFill>
      <xdr:spPr>
        <a:xfrm>
          <a:off x="38100" y="35600640"/>
          <a:ext cx="5006774" cy="2530059"/>
        </a:xfrm>
        <a:prstGeom prst="rect">
          <a:avLst/>
        </a:prstGeom>
      </xdr:spPr>
    </xdr:pic>
    <xdr:clientData/>
  </xdr:twoCellAnchor>
  <xdr:twoCellAnchor editAs="oneCell">
    <xdr:from>
      <xdr:col>0</xdr:col>
      <xdr:colOff>0</xdr:colOff>
      <xdr:row>159</xdr:row>
      <xdr:rowOff>68580</xdr:rowOff>
    </xdr:from>
    <xdr:to>
      <xdr:col>6</xdr:col>
      <xdr:colOff>831060</xdr:colOff>
      <xdr:row>173</xdr:row>
      <xdr:rowOff>38319</xdr:rowOff>
    </xdr:to>
    <xdr:pic>
      <xdr:nvPicPr>
        <xdr:cNvPr id="14" name="Picture 13">
          <a:extLst>
            <a:ext uri="{FF2B5EF4-FFF2-40B4-BE49-F238E27FC236}">
              <a16:creationId xmlns:a16="http://schemas.microsoft.com/office/drawing/2014/main" id="{09BB9A55-CC39-6AB4-35B9-8EEC25705F98}"/>
            </a:ext>
          </a:extLst>
        </xdr:cNvPr>
        <xdr:cNvPicPr>
          <a:picLocks noChangeAspect="1"/>
        </xdr:cNvPicPr>
      </xdr:nvPicPr>
      <xdr:blipFill>
        <a:blip xmlns:r="http://schemas.openxmlformats.org/officeDocument/2006/relationships" r:embed="rId13"/>
        <a:stretch>
          <a:fillRect/>
        </a:stretch>
      </xdr:blipFill>
      <xdr:spPr>
        <a:xfrm>
          <a:off x="0" y="38023800"/>
          <a:ext cx="5540220" cy="2530059"/>
        </a:xfrm>
        <a:prstGeom prst="rect">
          <a:avLst/>
        </a:prstGeom>
      </xdr:spPr>
    </xdr:pic>
    <xdr:clientData/>
  </xdr:twoCellAnchor>
  <xdr:twoCellAnchor editAs="oneCell">
    <xdr:from>
      <xdr:col>0</xdr:col>
      <xdr:colOff>53340</xdr:colOff>
      <xdr:row>173</xdr:row>
      <xdr:rowOff>83820</xdr:rowOff>
    </xdr:from>
    <xdr:to>
      <xdr:col>6</xdr:col>
      <xdr:colOff>648160</xdr:colOff>
      <xdr:row>194</xdr:row>
      <xdr:rowOff>167980</xdr:rowOff>
    </xdr:to>
    <xdr:pic>
      <xdr:nvPicPr>
        <xdr:cNvPr id="15" name="Picture 14">
          <a:extLst>
            <a:ext uri="{FF2B5EF4-FFF2-40B4-BE49-F238E27FC236}">
              <a16:creationId xmlns:a16="http://schemas.microsoft.com/office/drawing/2014/main" id="{408DFE95-D190-3CF3-DAE2-8757140DA5ED}"/>
            </a:ext>
          </a:extLst>
        </xdr:cNvPr>
        <xdr:cNvPicPr>
          <a:picLocks noChangeAspect="1"/>
        </xdr:cNvPicPr>
      </xdr:nvPicPr>
      <xdr:blipFill>
        <a:blip xmlns:r="http://schemas.openxmlformats.org/officeDocument/2006/relationships" r:embed="rId14"/>
        <a:stretch>
          <a:fillRect/>
        </a:stretch>
      </xdr:blipFill>
      <xdr:spPr>
        <a:xfrm>
          <a:off x="53340" y="40599360"/>
          <a:ext cx="5303980" cy="3924640"/>
        </a:xfrm>
        <a:prstGeom prst="rect">
          <a:avLst/>
        </a:prstGeom>
      </xdr:spPr>
    </xdr:pic>
    <xdr:clientData/>
  </xdr:twoCellAnchor>
  <xdr:twoCellAnchor editAs="oneCell">
    <xdr:from>
      <xdr:col>0</xdr:col>
      <xdr:colOff>0</xdr:colOff>
      <xdr:row>195</xdr:row>
      <xdr:rowOff>144780</xdr:rowOff>
    </xdr:from>
    <xdr:to>
      <xdr:col>9</xdr:col>
      <xdr:colOff>366432</xdr:colOff>
      <xdr:row>220</xdr:row>
      <xdr:rowOff>122313</xdr:rowOff>
    </xdr:to>
    <xdr:pic>
      <xdr:nvPicPr>
        <xdr:cNvPr id="16" name="Picture 15">
          <a:extLst>
            <a:ext uri="{FF2B5EF4-FFF2-40B4-BE49-F238E27FC236}">
              <a16:creationId xmlns:a16="http://schemas.microsoft.com/office/drawing/2014/main" id="{CC1C81EA-41BD-6D0E-EE53-7265BF2510BD}"/>
            </a:ext>
          </a:extLst>
        </xdr:cNvPr>
        <xdr:cNvPicPr>
          <a:picLocks noChangeAspect="1"/>
        </xdr:cNvPicPr>
      </xdr:nvPicPr>
      <xdr:blipFill>
        <a:blip xmlns:r="http://schemas.openxmlformats.org/officeDocument/2006/relationships" r:embed="rId15"/>
        <a:stretch>
          <a:fillRect/>
        </a:stretch>
      </xdr:blipFill>
      <xdr:spPr>
        <a:xfrm>
          <a:off x="0" y="44683680"/>
          <a:ext cx="7750212" cy="4549534"/>
        </a:xfrm>
        <a:prstGeom prst="rect">
          <a:avLst/>
        </a:prstGeom>
      </xdr:spPr>
    </xdr:pic>
    <xdr:clientData/>
  </xdr:twoCellAnchor>
  <xdr:twoCellAnchor editAs="oneCell">
    <xdr:from>
      <xdr:col>0</xdr:col>
      <xdr:colOff>0</xdr:colOff>
      <xdr:row>222</xdr:row>
      <xdr:rowOff>22860</xdr:rowOff>
    </xdr:from>
    <xdr:to>
      <xdr:col>10</xdr:col>
      <xdr:colOff>137865</xdr:colOff>
      <xdr:row>240</xdr:row>
      <xdr:rowOff>30765</xdr:rowOff>
    </xdr:to>
    <xdr:pic>
      <xdr:nvPicPr>
        <xdr:cNvPr id="17" name="Picture 16">
          <a:extLst>
            <a:ext uri="{FF2B5EF4-FFF2-40B4-BE49-F238E27FC236}">
              <a16:creationId xmlns:a16="http://schemas.microsoft.com/office/drawing/2014/main" id="{A37E9A92-C84C-A378-F715-33A8329D6EAC}"/>
            </a:ext>
          </a:extLst>
        </xdr:cNvPr>
        <xdr:cNvPicPr>
          <a:picLocks noChangeAspect="1"/>
        </xdr:cNvPicPr>
      </xdr:nvPicPr>
      <xdr:blipFill>
        <a:blip xmlns:r="http://schemas.openxmlformats.org/officeDocument/2006/relationships" r:embed="rId16"/>
        <a:stretch>
          <a:fillRect/>
        </a:stretch>
      </xdr:blipFill>
      <xdr:spPr>
        <a:xfrm>
          <a:off x="0" y="49499520"/>
          <a:ext cx="8131245" cy="3299746"/>
        </a:xfrm>
        <a:prstGeom prst="rect">
          <a:avLst/>
        </a:prstGeom>
      </xdr:spPr>
    </xdr:pic>
    <xdr:clientData/>
  </xdr:twoCellAnchor>
  <xdr:twoCellAnchor editAs="oneCell">
    <xdr:from>
      <xdr:col>0</xdr:col>
      <xdr:colOff>0</xdr:colOff>
      <xdr:row>240</xdr:row>
      <xdr:rowOff>72044</xdr:rowOff>
    </xdr:from>
    <xdr:to>
      <xdr:col>10</xdr:col>
      <xdr:colOff>54037</xdr:colOff>
      <xdr:row>260</xdr:row>
      <xdr:rowOff>110465</xdr:rowOff>
    </xdr:to>
    <xdr:pic>
      <xdr:nvPicPr>
        <xdr:cNvPr id="18" name="Picture 17">
          <a:extLst>
            <a:ext uri="{FF2B5EF4-FFF2-40B4-BE49-F238E27FC236}">
              <a16:creationId xmlns:a16="http://schemas.microsoft.com/office/drawing/2014/main" id="{D885894B-91D3-378D-B8EB-A7D5672CB5E4}"/>
            </a:ext>
          </a:extLst>
        </xdr:cNvPr>
        <xdr:cNvPicPr>
          <a:picLocks noChangeAspect="1"/>
        </xdr:cNvPicPr>
      </xdr:nvPicPr>
      <xdr:blipFill>
        <a:blip xmlns:r="http://schemas.openxmlformats.org/officeDocument/2006/relationships" r:embed="rId17"/>
        <a:stretch>
          <a:fillRect/>
        </a:stretch>
      </xdr:blipFill>
      <xdr:spPr>
        <a:xfrm>
          <a:off x="0" y="52400662"/>
          <a:ext cx="8041182" cy="3640602"/>
        </a:xfrm>
        <a:prstGeom prst="rect">
          <a:avLst/>
        </a:prstGeom>
      </xdr:spPr>
    </xdr:pic>
    <xdr:clientData/>
  </xdr:twoCellAnchor>
  <xdr:twoCellAnchor editAs="oneCell">
    <xdr:from>
      <xdr:col>14</xdr:col>
      <xdr:colOff>28402</xdr:colOff>
      <xdr:row>240</xdr:row>
      <xdr:rowOff>166257</xdr:rowOff>
    </xdr:from>
    <xdr:to>
      <xdr:col>27</xdr:col>
      <xdr:colOff>304819</xdr:colOff>
      <xdr:row>260</xdr:row>
      <xdr:rowOff>108381</xdr:rowOff>
    </xdr:to>
    <xdr:pic>
      <xdr:nvPicPr>
        <xdr:cNvPr id="20" name="Picture 19">
          <a:extLst>
            <a:ext uri="{FF2B5EF4-FFF2-40B4-BE49-F238E27FC236}">
              <a16:creationId xmlns:a16="http://schemas.microsoft.com/office/drawing/2014/main" id="{650486E8-F696-F8E9-769D-63A695BE54DA}"/>
            </a:ext>
          </a:extLst>
        </xdr:cNvPr>
        <xdr:cNvPicPr>
          <a:picLocks noChangeAspect="1"/>
        </xdr:cNvPicPr>
      </xdr:nvPicPr>
      <xdr:blipFill>
        <a:blip xmlns:r="http://schemas.openxmlformats.org/officeDocument/2006/relationships" r:embed="rId18"/>
        <a:stretch>
          <a:fillRect/>
        </a:stretch>
      </xdr:blipFill>
      <xdr:spPr>
        <a:xfrm>
          <a:off x="11887893" y="52494875"/>
          <a:ext cx="8201217" cy="3544305"/>
        </a:xfrm>
        <a:prstGeom prst="rect">
          <a:avLst/>
        </a:prstGeom>
      </xdr:spPr>
    </xdr:pic>
    <xdr:clientData/>
  </xdr:twoCellAnchor>
  <xdr:twoCellAnchor editAs="oneCell">
    <xdr:from>
      <xdr:col>14</xdr:col>
      <xdr:colOff>6926</xdr:colOff>
      <xdr:row>260</xdr:row>
      <xdr:rowOff>103909</xdr:rowOff>
    </xdr:from>
    <xdr:to>
      <xdr:col>27</xdr:col>
      <xdr:colOff>443376</xdr:colOff>
      <xdr:row>273</xdr:row>
      <xdr:rowOff>61161</xdr:rowOff>
    </xdr:to>
    <xdr:pic>
      <xdr:nvPicPr>
        <xdr:cNvPr id="21" name="Picture 20">
          <a:extLst>
            <a:ext uri="{FF2B5EF4-FFF2-40B4-BE49-F238E27FC236}">
              <a16:creationId xmlns:a16="http://schemas.microsoft.com/office/drawing/2014/main" id="{C5DC9E64-01E9-80C0-4968-7DF6F3C690B5}"/>
            </a:ext>
          </a:extLst>
        </xdr:cNvPr>
        <xdr:cNvPicPr>
          <a:picLocks noChangeAspect="1"/>
        </xdr:cNvPicPr>
      </xdr:nvPicPr>
      <xdr:blipFill>
        <a:blip xmlns:r="http://schemas.openxmlformats.org/officeDocument/2006/relationships" r:embed="rId19"/>
        <a:stretch>
          <a:fillRect/>
        </a:stretch>
      </xdr:blipFill>
      <xdr:spPr>
        <a:xfrm>
          <a:off x="11866417" y="56034709"/>
          <a:ext cx="8361250" cy="2298671"/>
        </a:xfrm>
        <a:prstGeom prst="rect">
          <a:avLst/>
        </a:prstGeom>
      </xdr:spPr>
    </xdr:pic>
    <xdr:clientData/>
  </xdr:twoCellAnchor>
  <xdr:twoCellAnchor editAs="oneCell">
    <xdr:from>
      <xdr:col>11</xdr:col>
      <xdr:colOff>356755</xdr:colOff>
      <xdr:row>223</xdr:row>
      <xdr:rowOff>29787</xdr:rowOff>
    </xdr:from>
    <xdr:to>
      <xdr:col>17</xdr:col>
      <xdr:colOff>423703</xdr:colOff>
      <xdr:row>240</xdr:row>
      <xdr:rowOff>118732</xdr:rowOff>
    </xdr:to>
    <xdr:pic>
      <xdr:nvPicPr>
        <xdr:cNvPr id="22" name="Picture 21">
          <a:extLst>
            <a:ext uri="{FF2B5EF4-FFF2-40B4-BE49-F238E27FC236}">
              <a16:creationId xmlns:a16="http://schemas.microsoft.com/office/drawing/2014/main" id="{CED49F52-A672-8401-9CCA-EEBAEB74FF67}"/>
            </a:ext>
          </a:extLst>
        </xdr:cNvPr>
        <xdr:cNvPicPr>
          <a:picLocks noChangeAspect="1"/>
        </xdr:cNvPicPr>
      </xdr:nvPicPr>
      <xdr:blipFill>
        <a:blip xmlns:r="http://schemas.openxmlformats.org/officeDocument/2006/relationships" r:embed="rId20"/>
        <a:stretch>
          <a:fillRect/>
        </a:stretch>
      </xdr:blipFill>
      <xdr:spPr>
        <a:xfrm>
          <a:off x="8953500" y="49296551"/>
          <a:ext cx="5158494" cy="3150800"/>
        </a:xfrm>
        <a:prstGeom prst="rect">
          <a:avLst/>
        </a:prstGeom>
      </xdr:spPr>
    </xdr:pic>
    <xdr:clientData/>
  </xdr:twoCellAnchor>
  <xdr:twoCellAnchor editAs="oneCell">
    <xdr:from>
      <xdr:col>13</xdr:col>
      <xdr:colOff>595744</xdr:colOff>
      <xdr:row>231</xdr:row>
      <xdr:rowOff>156555</xdr:rowOff>
    </xdr:from>
    <xdr:to>
      <xdr:col>27</xdr:col>
      <xdr:colOff>193975</xdr:colOff>
      <xdr:row>248</xdr:row>
      <xdr:rowOff>149205</xdr:rowOff>
    </xdr:to>
    <xdr:pic>
      <xdr:nvPicPr>
        <xdr:cNvPr id="19" name="Picture 18">
          <a:extLst>
            <a:ext uri="{FF2B5EF4-FFF2-40B4-BE49-F238E27FC236}">
              <a16:creationId xmlns:a16="http://schemas.microsoft.com/office/drawing/2014/main" id="{DC40C9F8-34C0-C060-2228-2CA5F9D09269}"/>
            </a:ext>
          </a:extLst>
        </xdr:cNvPr>
        <xdr:cNvPicPr>
          <a:picLocks noChangeAspect="1"/>
        </xdr:cNvPicPr>
      </xdr:nvPicPr>
      <xdr:blipFill>
        <a:blip xmlns:r="http://schemas.openxmlformats.org/officeDocument/2006/relationships" r:embed="rId21"/>
        <a:stretch>
          <a:fillRect/>
        </a:stretch>
      </xdr:blipFill>
      <xdr:spPr>
        <a:xfrm>
          <a:off x="11845635" y="50864191"/>
          <a:ext cx="8132631" cy="3054504"/>
        </a:xfrm>
        <a:prstGeom prst="rect">
          <a:avLst/>
        </a:prstGeom>
      </xdr:spPr>
    </xdr:pic>
    <xdr:clientData/>
  </xdr:twoCellAnchor>
  <xdr:twoCellAnchor editAs="oneCell">
    <xdr:from>
      <xdr:col>0</xdr:col>
      <xdr:colOff>0</xdr:colOff>
      <xdr:row>260</xdr:row>
      <xdr:rowOff>108151</xdr:rowOff>
    </xdr:from>
    <xdr:to>
      <xdr:col>11</xdr:col>
      <xdr:colOff>203782</xdr:colOff>
      <xdr:row>273</xdr:row>
      <xdr:rowOff>176331</xdr:rowOff>
    </xdr:to>
    <xdr:pic>
      <xdr:nvPicPr>
        <xdr:cNvPr id="23" name="Picture 22">
          <a:extLst>
            <a:ext uri="{FF2B5EF4-FFF2-40B4-BE49-F238E27FC236}">
              <a16:creationId xmlns:a16="http://schemas.microsoft.com/office/drawing/2014/main" id="{F2D00BFC-B083-C443-563D-5EACE47DEF60}"/>
            </a:ext>
          </a:extLst>
        </xdr:cNvPr>
        <xdr:cNvPicPr>
          <a:picLocks noChangeAspect="1"/>
        </xdr:cNvPicPr>
      </xdr:nvPicPr>
      <xdr:blipFill>
        <a:blip xmlns:r="http://schemas.openxmlformats.org/officeDocument/2006/relationships" r:embed="rId22"/>
        <a:stretch>
          <a:fillRect/>
        </a:stretch>
      </xdr:blipFill>
      <xdr:spPr>
        <a:xfrm>
          <a:off x="0" y="56038951"/>
          <a:ext cx="8800527" cy="2409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212803</xdr:colOff>
      <xdr:row>5</xdr:row>
      <xdr:rowOff>292391</xdr:rowOff>
    </xdr:from>
    <xdr:to>
      <xdr:col>41</xdr:col>
      <xdr:colOff>55586</xdr:colOff>
      <xdr:row>31</xdr:row>
      <xdr:rowOff>10488</xdr:rowOff>
    </xdr:to>
    <xdr:pic>
      <xdr:nvPicPr>
        <xdr:cNvPr id="2" name="Picture 1" descr="A diagram of a company structure&#10;&#10;Description automatically generated with medium confidence">
          <a:extLst>
            <a:ext uri="{FF2B5EF4-FFF2-40B4-BE49-F238E27FC236}">
              <a16:creationId xmlns:a16="http://schemas.microsoft.com/office/drawing/2014/main" id="{4551A397-AE82-4D31-B385-BDCC8163CE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61853" y="1238541"/>
          <a:ext cx="12644383" cy="100622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6</xdr:row>
      <xdr:rowOff>502920</xdr:rowOff>
    </xdr:from>
    <xdr:to>
      <xdr:col>35</xdr:col>
      <xdr:colOff>396913</xdr:colOff>
      <xdr:row>27</xdr:row>
      <xdr:rowOff>75954</xdr:rowOff>
    </xdr:to>
    <xdr:pic>
      <xdr:nvPicPr>
        <xdr:cNvPr id="2" name="Picture 1" descr="A diagram of a company structure&#10;&#10;Description automatically generated with medium confidence">
          <a:extLst>
            <a:ext uri="{FF2B5EF4-FFF2-40B4-BE49-F238E27FC236}">
              <a16:creationId xmlns:a16="http://schemas.microsoft.com/office/drawing/2014/main" id="{945C9C2B-FD20-6A69-252B-E6B2352A80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21806" y="1798320"/>
          <a:ext cx="10150513" cy="83588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745</xdr:row>
      <xdr:rowOff>0</xdr:rowOff>
    </xdr:from>
    <xdr:to>
      <xdr:col>1</xdr:col>
      <xdr:colOff>304800</xdr:colOff>
      <xdr:row>746</xdr:row>
      <xdr:rowOff>121920</xdr:rowOff>
    </xdr:to>
    <xdr:sp macro="" textlink="">
      <xdr:nvSpPr>
        <xdr:cNvPr id="45058" name="AutoShape 2">
          <a:extLst>
            <a:ext uri="{FF2B5EF4-FFF2-40B4-BE49-F238E27FC236}">
              <a16:creationId xmlns:a16="http://schemas.microsoft.com/office/drawing/2014/main" id="{6D81B042-A6FB-C0BF-D4E1-A0F79012D5A4}"/>
            </a:ext>
          </a:extLst>
        </xdr:cNvPr>
        <xdr:cNvSpPr>
          <a:spLocks noChangeAspect="1" noChangeArrowheads="1"/>
        </xdr:cNvSpPr>
      </xdr:nvSpPr>
      <xdr:spPr bwMode="auto">
        <a:xfrm>
          <a:off x="609600" y="334578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304800</xdr:colOff>
      <xdr:row>1290</xdr:row>
      <xdr:rowOff>121920</xdr:rowOff>
    </xdr:to>
    <xdr:sp macro="" textlink="">
      <xdr:nvSpPr>
        <xdr:cNvPr id="45059" name="AutoShape 3">
          <a:extLst>
            <a:ext uri="{FF2B5EF4-FFF2-40B4-BE49-F238E27FC236}">
              <a16:creationId xmlns:a16="http://schemas.microsoft.com/office/drawing/2014/main" id="{DEF4D227-0B3F-02FC-187A-EA2960A9014A}"/>
            </a:ext>
          </a:extLst>
        </xdr:cNvPr>
        <xdr:cNvSpPr>
          <a:spLocks noChangeAspect="1" noChangeArrowheads="1"/>
        </xdr:cNvSpPr>
      </xdr:nvSpPr>
      <xdr:spPr bwMode="auto">
        <a:xfrm>
          <a:off x="609600" y="54231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2028</xdr:row>
      <xdr:rowOff>0</xdr:rowOff>
    </xdr:from>
    <xdr:to>
      <xdr:col>1</xdr:col>
      <xdr:colOff>304800</xdr:colOff>
      <xdr:row>2029</xdr:row>
      <xdr:rowOff>121920</xdr:rowOff>
    </xdr:to>
    <xdr:sp macro="" textlink="">
      <xdr:nvSpPr>
        <xdr:cNvPr id="45060" name="AutoShape 4">
          <a:extLst>
            <a:ext uri="{FF2B5EF4-FFF2-40B4-BE49-F238E27FC236}">
              <a16:creationId xmlns:a16="http://schemas.microsoft.com/office/drawing/2014/main" id="{23122FA7-C408-8047-09AF-125728451875}"/>
            </a:ext>
          </a:extLst>
        </xdr:cNvPr>
        <xdr:cNvSpPr>
          <a:spLocks noChangeAspect="1" noChangeArrowheads="1"/>
        </xdr:cNvSpPr>
      </xdr:nvSpPr>
      <xdr:spPr bwMode="auto">
        <a:xfrm>
          <a:off x="609600" y="77464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2571</xdr:row>
      <xdr:rowOff>0</xdr:rowOff>
    </xdr:from>
    <xdr:to>
      <xdr:col>1</xdr:col>
      <xdr:colOff>304800</xdr:colOff>
      <xdr:row>2572</xdr:row>
      <xdr:rowOff>121920</xdr:rowOff>
    </xdr:to>
    <xdr:sp macro="" textlink="">
      <xdr:nvSpPr>
        <xdr:cNvPr id="45061" name="AutoShape 5">
          <a:extLst>
            <a:ext uri="{FF2B5EF4-FFF2-40B4-BE49-F238E27FC236}">
              <a16:creationId xmlns:a16="http://schemas.microsoft.com/office/drawing/2014/main" id="{290CA9BD-47E7-86CA-753E-A25D07DD20FA}"/>
            </a:ext>
          </a:extLst>
        </xdr:cNvPr>
        <xdr:cNvSpPr>
          <a:spLocks noChangeAspect="1" noChangeArrowheads="1"/>
        </xdr:cNvSpPr>
      </xdr:nvSpPr>
      <xdr:spPr bwMode="auto">
        <a:xfrm>
          <a:off x="609600" y="981334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Wang, Jeanny" id="{91424F51-061F-4245-BC9B-4B9268F5313D}" userId="S::jewa@ad.unc.edu::85363b81-d94c-4bee-8ebd-19f9ba1df1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2" dT="2024-12-19T22:51:58.40" personId="{91424F51-061F-4245-BC9B-4B9268F5313D}" id="{F0392EF2-BD6A-4CF6-85D1-71DF8E774435}">
    <text>dpp4i=0 and switcher=1</text>
  </threadedComment>
  <threadedComment ref="C13" dT="2024-12-19T22:51:38.89" personId="{91424F51-061F-4245-BC9B-4B9268F5313D}" id="{56CFFA68-6B5F-4A99-A573-EA746134FF8A}">
    <text>dpp4i=1 and switcher=1</text>
  </threadedComment>
  <threadedComment ref="C14" dT="2024-12-19T22:52:46.89" personId="{91424F51-061F-4245-BC9B-4B9268F5313D}" id="{45F9D0F7-C612-4F61-9ADF-4A7CBD15C086}">
    <text>Dpp4i=1 and switcher=0</text>
  </threadedComment>
  <threadedComment ref="G14" dT="2024-12-19T22:53:05.20" personId="{91424F51-061F-4245-BC9B-4B9268F5313D}" id="{6B5A309B-DEFD-4F60-B3EA-484AA4D0C887}">
    <text>Dpp4i=0 and switcher=0</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ocumentation.sas.com/doc/en/pgmsascdc/9.4_3.5/statug/statug_phreg_syntax03.ht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C959-A8FE-459C-93A2-772AA49C090E}">
  <dimension ref="A1:J38"/>
  <sheetViews>
    <sheetView topLeftCell="H6" workbookViewId="0">
      <selection activeCell="I10" sqref="I10"/>
    </sheetView>
  </sheetViews>
  <sheetFormatPr defaultRowHeight="14.4" x14ac:dyDescent="0.3"/>
  <cols>
    <col min="1" max="1" width="16.88671875" customWidth="1"/>
    <col min="2" max="2" width="16.109375" style="4" customWidth="1"/>
    <col min="3" max="3" width="4.6640625" style="7" customWidth="1"/>
    <col min="4" max="4" width="11.109375" bestFit="1" customWidth="1"/>
    <col min="5" max="5" width="5.6640625" bestFit="1" customWidth="1"/>
    <col min="6" max="6" width="40.44140625" customWidth="1"/>
    <col min="7" max="7" width="7.6640625" customWidth="1"/>
    <col min="9" max="9" width="139.5546875" customWidth="1"/>
  </cols>
  <sheetData>
    <row r="1" spans="1:10" s="10" customFormat="1" x14ac:dyDescent="0.3">
      <c r="A1" s="10" t="s">
        <v>34</v>
      </c>
      <c r="B1" s="143" t="s">
        <v>275</v>
      </c>
      <c r="C1" s="144" t="s">
        <v>279</v>
      </c>
      <c r="D1" s="10" t="s">
        <v>276</v>
      </c>
      <c r="E1" s="10" t="s">
        <v>277</v>
      </c>
      <c r="F1" s="10" t="s">
        <v>284</v>
      </c>
      <c r="G1" s="10" t="s">
        <v>278</v>
      </c>
    </row>
    <row r="2" spans="1:10" x14ac:dyDescent="0.3">
      <c r="B2" s="4" t="s">
        <v>40</v>
      </c>
      <c r="C2" s="7">
        <v>0</v>
      </c>
      <c r="D2" t="s">
        <v>274</v>
      </c>
      <c r="E2">
        <v>1</v>
      </c>
      <c r="F2" t="s">
        <v>309</v>
      </c>
    </row>
    <row r="3" spans="1:10" x14ac:dyDescent="0.3">
      <c r="B3" s="4" t="s">
        <v>40</v>
      </c>
      <c r="C3" s="7">
        <v>0</v>
      </c>
      <c r="D3" t="s">
        <v>274</v>
      </c>
      <c r="E3">
        <v>2</v>
      </c>
      <c r="F3" t="s">
        <v>308</v>
      </c>
    </row>
    <row r="4" spans="1:10" x14ac:dyDescent="0.3">
      <c r="B4" s="4" t="s">
        <v>40</v>
      </c>
      <c r="C4" s="7">
        <v>0</v>
      </c>
      <c r="D4" t="s">
        <v>274</v>
      </c>
      <c r="E4">
        <v>3</v>
      </c>
      <c r="F4" t="s">
        <v>307</v>
      </c>
    </row>
    <row r="5" spans="1:10" x14ac:dyDescent="0.3">
      <c r="B5" s="4" t="s">
        <v>40</v>
      </c>
      <c r="C5" s="7">
        <v>0</v>
      </c>
      <c r="D5" t="s">
        <v>274</v>
      </c>
      <c r="E5">
        <v>4</v>
      </c>
      <c r="F5" s="147" t="s">
        <v>306</v>
      </c>
    </row>
    <row r="6" spans="1:10" s="98" customFormat="1" x14ac:dyDescent="0.3">
      <c r="B6" s="145"/>
      <c r="C6" s="146"/>
    </row>
    <row r="7" spans="1:10" x14ac:dyDescent="0.3">
      <c r="B7" s="4" t="s">
        <v>280</v>
      </c>
      <c r="C7" s="7">
        <v>0</v>
      </c>
      <c r="D7" t="s">
        <v>273</v>
      </c>
      <c r="E7">
        <v>1</v>
      </c>
      <c r="F7" t="s">
        <v>305</v>
      </c>
    </row>
    <row r="8" spans="1:10" x14ac:dyDescent="0.3">
      <c r="B8" s="4" t="s">
        <v>280</v>
      </c>
      <c r="C8" s="7">
        <v>0</v>
      </c>
      <c r="D8" t="s">
        <v>273</v>
      </c>
      <c r="E8">
        <v>2</v>
      </c>
      <c r="F8" t="s">
        <v>304</v>
      </c>
    </row>
    <row r="9" spans="1:10" x14ac:dyDescent="0.3">
      <c r="B9" s="4" t="s">
        <v>281</v>
      </c>
      <c r="C9" s="7">
        <v>0</v>
      </c>
      <c r="D9" t="s">
        <v>273</v>
      </c>
      <c r="E9">
        <v>3</v>
      </c>
      <c r="F9" t="s">
        <v>303</v>
      </c>
      <c r="I9">
        <f>105326+32268</f>
        <v>137594</v>
      </c>
    </row>
    <row r="10" spans="1:10" x14ac:dyDescent="0.3">
      <c r="B10" s="4" t="s">
        <v>281</v>
      </c>
      <c r="C10" s="7">
        <v>0</v>
      </c>
      <c r="D10" t="s">
        <v>273</v>
      </c>
      <c r="E10">
        <v>4</v>
      </c>
      <c r="F10" t="s">
        <v>302</v>
      </c>
    </row>
    <row r="11" spans="1:10" x14ac:dyDescent="0.3">
      <c r="B11" s="4" t="s">
        <v>282</v>
      </c>
      <c r="C11" s="7">
        <v>0</v>
      </c>
      <c r="D11" t="s">
        <v>273</v>
      </c>
      <c r="E11">
        <v>5</v>
      </c>
      <c r="F11" t="s">
        <v>301</v>
      </c>
    </row>
    <row r="12" spans="1:10" s="98" customFormat="1" x14ac:dyDescent="0.3">
      <c r="B12" s="145"/>
      <c r="C12" s="146"/>
      <c r="I12"/>
    </row>
    <row r="13" spans="1:10" x14ac:dyDescent="0.3">
      <c r="B13" s="4" t="s">
        <v>281</v>
      </c>
      <c r="C13" s="7">
        <v>0</v>
      </c>
      <c r="D13" t="s">
        <v>271</v>
      </c>
      <c r="E13">
        <v>1</v>
      </c>
      <c r="F13" t="s">
        <v>293</v>
      </c>
      <c r="G13" s="302" t="s">
        <v>255</v>
      </c>
      <c r="I13" t="s">
        <v>2515</v>
      </c>
      <c r="J13" s="231">
        <v>4</v>
      </c>
    </row>
    <row r="14" spans="1:10" x14ac:dyDescent="0.3">
      <c r="B14" s="4" t="s">
        <v>281</v>
      </c>
      <c r="C14" s="7">
        <v>0</v>
      </c>
      <c r="D14" t="s">
        <v>271</v>
      </c>
      <c r="E14">
        <v>2</v>
      </c>
      <c r="F14" t="s">
        <v>294</v>
      </c>
      <c r="G14" s="302" t="s">
        <v>256</v>
      </c>
      <c r="I14" t="s">
        <v>2516</v>
      </c>
      <c r="J14" s="231">
        <v>6</v>
      </c>
    </row>
    <row r="15" spans="1:10" x14ac:dyDescent="0.3">
      <c r="B15" s="4" t="s">
        <v>281</v>
      </c>
      <c r="C15" s="7">
        <v>0</v>
      </c>
      <c r="D15" t="s">
        <v>271</v>
      </c>
      <c r="E15">
        <v>3</v>
      </c>
      <c r="F15" t="s">
        <v>295</v>
      </c>
      <c r="G15" s="302" t="s">
        <v>257</v>
      </c>
      <c r="I15" t="s">
        <v>2517</v>
      </c>
      <c r="J15" s="231">
        <v>8</v>
      </c>
    </row>
    <row r="16" spans="1:10" x14ac:dyDescent="0.3">
      <c r="B16" s="4" t="s">
        <v>281</v>
      </c>
      <c r="C16" s="7">
        <v>0</v>
      </c>
      <c r="D16" t="s">
        <v>271</v>
      </c>
      <c r="E16">
        <v>4</v>
      </c>
      <c r="F16" s="147" t="s">
        <v>291</v>
      </c>
      <c r="G16" s="302" t="s">
        <v>258</v>
      </c>
      <c r="I16" t="s">
        <v>2518</v>
      </c>
      <c r="J16" s="231">
        <v>11</v>
      </c>
    </row>
    <row r="17" spans="1:10" x14ac:dyDescent="0.3">
      <c r="B17" s="4" t="s">
        <v>281</v>
      </c>
      <c r="C17" s="7">
        <v>0</v>
      </c>
      <c r="D17" t="s">
        <v>271</v>
      </c>
      <c r="E17">
        <v>5</v>
      </c>
      <c r="F17" s="187" t="s">
        <v>286</v>
      </c>
      <c r="G17" s="302" t="s">
        <v>259</v>
      </c>
      <c r="I17" t="s">
        <v>2519</v>
      </c>
      <c r="J17" s="231">
        <v>13</v>
      </c>
    </row>
    <row r="18" spans="1:10" x14ac:dyDescent="0.3">
      <c r="A18" t="s">
        <v>2238</v>
      </c>
      <c r="B18" s="4" t="s">
        <v>283</v>
      </c>
      <c r="C18" s="7">
        <v>1</v>
      </c>
      <c r="D18" t="s">
        <v>271</v>
      </c>
      <c r="E18">
        <v>6</v>
      </c>
      <c r="F18" s="187" t="s">
        <v>290</v>
      </c>
      <c r="G18" s="302" t="s">
        <v>312</v>
      </c>
      <c r="I18" t="s">
        <v>2520</v>
      </c>
      <c r="J18" s="231">
        <v>15</v>
      </c>
    </row>
    <row r="19" spans="1:10" x14ac:dyDescent="0.3">
      <c r="B19" s="4" t="s">
        <v>283</v>
      </c>
      <c r="D19" t="s">
        <v>271</v>
      </c>
      <c r="E19">
        <v>7</v>
      </c>
      <c r="F19" s="187" t="s">
        <v>310</v>
      </c>
      <c r="G19" s="303" t="s">
        <v>311</v>
      </c>
      <c r="I19" s="307" t="s">
        <v>2521</v>
      </c>
      <c r="J19" s="231">
        <v>16</v>
      </c>
    </row>
    <row r="20" spans="1:10" x14ac:dyDescent="0.3">
      <c r="B20" s="4" t="s">
        <v>283</v>
      </c>
      <c r="D20" t="s">
        <v>271</v>
      </c>
      <c r="E20">
        <v>8</v>
      </c>
      <c r="F20" s="187" t="s">
        <v>310</v>
      </c>
      <c r="G20" s="302" t="s">
        <v>260</v>
      </c>
      <c r="I20" t="s">
        <v>2522</v>
      </c>
      <c r="J20" s="231">
        <v>20</v>
      </c>
    </row>
    <row r="21" spans="1:10" x14ac:dyDescent="0.3">
      <c r="B21" s="4" t="s">
        <v>283</v>
      </c>
      <c r="D21" t="s">
        <v>271</v>
      </c>
      <c r="E21">
        <v>9</v>
      </c>
      <c r="F21" s="304" t="s">
        <v>287</v>
      </c>
      <c r="G21" s="303" t="s">
        <v>261</v>
      </c>
      <c r="I21" s="10" t="s">
        <v>2523</v>
      </c>
      <c r="J21" s="231">
        <v>21</v>
      </c>
    </row>
    <row r="22" spans="1:10" x14ac:dyDescent="0.3">
      <c r="B22" s="4" t="s">
        <v>283</v>
      </c>
      <c r="D22" t="s">
        <v>271</v>
      </c>
      <c r="E22">
        <v>10</v>
      </c>
      <c r="F22" s="304" t="s">
        <v>287</v>
      </c>
      <c r="G22" s="302" t="s">
        <v>262</v>
      </c>
      <c r="I22" t="s">
        <v>2524</v>
      </c>
      <c r="J22" s="231">
        <v>24</v>
      </c>
    </row>
    <row r="23" spans="1:10" x14ac:dyDescent="0.3">
      <c r="B23" s="4" t="s">
        <v>283</v>
      </c>
      <c r="D23" t="s">
        <v>271</v>
      </c>
      <c r="E23">
        <v>11</v>
      </c>
      <c r="F23" s="306" t="s">
        <v>313</v>
      </c>
      <c r="G23" s="303" t="s">
        <v>263</v>
      </c>
      <c r="I23" t="s">
        <v>2525</v>
      </c>
      <c r="J23" s="231">
        <v>25</v>
      </c>
    </row>
    <row r="24" spans="1:10" x14ac:dyDescent="0.3">
      <c r="B24" s="4" t="s">
        <v>283</v>
      </c>
      <c r="D24" t="s">
        <v>271</v>
      </c>
      <c r="E24">
        <v>12</v>
      </c>
      <c r="F24" s="306" t="s">
        <v>292</v>
      </c>
      <c r="G24" s="302" t="s">
        <v>264</v>
      </c>
      <c r="I24" s="10" t="s">
        <v>2526</v>
      </c>
      <c r="J24" s="231">
        <v>26</v>
      </c>
    </row>
    <row r="25" spans="1:10" x14ac:dyDescent="0.3">
      <c r="B25" s="4" t="s">
        <v>283</v>
      </c>
      <c r="D25" t="s">
        <v>271</v>
      </c>
      <c r="E25">
        <v>13</v>
      </c>
      <c r="F25" s="306" t="s">
        <v>292</v>
      </c>
      <c r="G25" s="302" t="s">
        <v>265</v>
      </c>
      <c r="I25" t="s">
        <v>2527</v>
      </c>
      <c r="J25" s="231">
        <v>29</v>
      </c>
    </row>
    <row r="26" spans="1:10" x14ac:dyDescent="0.3">
      <c r="B26" s="4" t="s">
        <v>283</v>
      </c>
      <c r="D26" t="s">
        <v>271</v>
      </c>
      <c r="E26">
        <v>14</v>
      </c>
      <c r="F26" s="305" t="s">
        <v>285</v>
      </c>
      <c r="G26" s="303" t="s">
        <v>266</v>
      </c>
      <c r="I26" t="s">
        <v>2528</v>
      </c>
      <c r="J26" s="231">
        <v>30</v>
      </c>
    </row>
    <row r="27" spans="1:10" x14ac:dyDescent="0.3">
      <c r="B27" s="4" t="s">
        <v>283</v>
      </c>
      <c r="D27" t="s">
        <v>271</v>
      </c>
      <c r="E27">
        <v>15</v>
      </c>
      <c r="F27" s="308" t="s">
        <v>288</v>
      </c>
      <c r="G27" s="302" t="s">
        <v>267</v>
      </c>
      <c r="I27" s="10" t="s">
        <v>2529</v>
      </c>
      <c r="J27" s="231">
        <v>31</v>
      </c>
    </row>
    <row r="28" spans="1:10" x14ac:dyDescent="0.3">
      <c r="B28" s="4" t="s">
        <v>283</v>
      </c>
      <c r="D28" t="s">
        <v>271</v>
      </c>
      <c r="E28">
        <v>16</v>
      </c>
      <c r="F28" s="308" t="s">
        <v>288</v>
      </c>
      <c r="G28" s="302" t="s">
        <v>268</v>
      </c>
      <c r="I28" t="s">
        <v>2530</v>
      </c>
      <c r="J28" s="231">
        <v>34</v>
      </c>
    </row>
    <row r="29" spans="1:10" x14ac:dyDescent="0.3">
      <c r="B29" s="4" t="s">
        <v>283</v>
      </c>
      <c r="D29" t="s">
        <v>271</v>
      </c>
      <c r="E29">
        <v>17</v>
      </c>
      <c r="F29" s="316" t="s">
        <v>289</v>
      </c>
      <c r="G29" s="303" t="s">
        <v>269</v>
      </c>
      <c r="I29" t="s">
        <v>2947</v>
      </c>
    </row>
    <row r="30" spans="1:10" x14ac:dyDescent="0.3">
      <c r="B30" s="4" t="s">
        <v>283</v>
      </c>
      <c r="D30" t="s">
        <v>271</v>
      </c>
      <c r="E30">
        <v>18</v>
      </c>
      <c r="G30" s="302" t="s">
        <v>270</v>
      </c>
    </row>
    <row r="31" spans="1:10" x14ac:dyDescent="0.3">
      <c r="B31" s="4" t="s">
        <v>283</v>
      </c>
      <c r="D31" t="s">
        <v>271</v>
      </c>
      <c r="E31">
        <v>19</v>
      </c>
      <c r="G31" s="303" t="s">
        <v>315</v>
      </c>
    </row>
    <row r="32" spans="1:10" x14ac:dyDescent="0.3">
      <c r="B32" s="4" t="s">
        <v>283</v>
      </c>
      <c r="D32" t="s">
        <v>271</v>
      </c>
      <c r="E32">
        <v>20</v>
      </c>
      <c r="G32" s="302" t="s">
        <v>314</v>
      </c>
    </row>
    <row r="33" spans="1:9" s="98" customFormat="1" x14ac:dyDescent="0.3">
      <c r="B33" s="145"/>
      <c r="C33" s="146"/>
    </row>
    <row r="34" spans="1:9" x14ac:dyDescent="0.3">
      <c r="B34" s="4" t="s">
        <v>283</v>
      </c>
      <c r="D34" t="s">
        <v>272</v>
      </c>
      <c r="E34">
        <v>1</v>
      </c>
      <c r="F34" t="s">
        <v>296</v>
      </c>
      <c r="I34" s="231"/>
    </row>
    <row r="35" spans="1:9" x14ac:dyDescent="0.3">
      <c r="A35" t="s">
        <v>1489</v>
      </c>
      <c r="B35" s="175" t="s">
        <v>281</v>
      </c>
      <c r="C35" s="176"/>
      <c r="D35" s="139" t="s">
        <v>272</v>
      </c>
      <c r="E35" s="139">
        <v>2</v>
      </c>
      <c r="F35" s="139" t="s">
        <v>297</v>
      </c>
      <c r="G35" s="139" t="s">
        <v>2483</v>
      </c>
    </row>
    <row r="36" spans="1:9" x14ac:dyDescent="0.3">
      <c r="A36" t="s">
        <v>1490</v>
      </c>
      <c r="B36" s="4" t="s">
        <v>281</v>
      </c>
      <c r="D36" t="s">
        <v>272</v>
      </c>
      <c r="E36">
        <v>3</v>
      </c>
      <c r="F36" t="s">
        <v>298</v>
      </c>
      <c r="G36" t="s">
        <v>2484</v>
      </c>
    </row>
    <row r="37" spans="1:9" x14ac:dyDescent="0.3">
      <c r="B37" s="4" t="s">
        <v>283</v>
      </c>
      <c r="D37" t="s">
        <v>272</v>
      </c>
      <c r="E37">
        <v>4</v>
      </c>
      <c r="F37" t="s">
        <v>299</v>
      </c>
      <c r="G37" t="s">
        <v>316</v>
      </c>
    </row>
    <row r="38" spans="1:9" x14ac:dyDescent="0.3">
      <c r="B38" s="4" t="s">
        <v>283</v>
      </c>
      <c r="D38" t="s">
        <v>272</v>
      </c>
      <c r="E38">
        <v>5</v>
      </c>
      <c r="F38" t="s">
        <v>300</v>
      </c>
    </row>
  </sheetData>
  <hyperlinks>
    <hyperlink ref="J13" location="_Toc185585723" display="_Toc185585723" xr:uid="{E68660B6-9FBC-4FF2-996C-CE57BE78E7B3}"/>
    <hyperlink ref="J14" location="_Toc185585724" display="_Toc185585724" xr:uid="{26917C92-FC20-4A8D-B867-F1E83072F277}"/>
    <hyperlink ref="J15" location="_Toc185585725" display="_Toc185585725" xr:uid="{37583A0B-5C2F-4E3C-B5CD-07A897FF136E}"/>
    <hyperlink ref="J16" location="_Toc185585726" display="_Toc185585726" xr:uid="{DC52396A-A6C2-4020-B39F-471A9BE01C89}"/>
    <hyperlink ref="J17" location="_Toc185585727" display="_Toc185585727" xr:uid="{6F8D4C76-14C8-47E8-85B8-F15A28743405}"/>
    <hyperlink ref="J18" location="_Toc185585728" display="_Toc185585728" xr:uid="{2CE3F1FB-F7A1-461E-8209-84FD8C8CC040}"/>
    <hyperlink ref="J19" location="_Toc185585729" display="_Toc185585729" xr:uid="{BD9E3D14-079A-4224-BE24-CC5719C8C0B0}"/>
    <hyperlink ref="J20" location="_Toc185585730" display="_Toc185585730" xr:uid="{4EB638BA-72C0-418E-844E-35FAAFD00AFC}"/>
    <hyperlink ref="J21" location="_Toc185585731" display="_Toc185585731" xr:uid="{D9DAC379-2F9D-49C9-80C6-4F88604FF756}"/>
    <hyperlink ref="J22" location="_Toc185585732" display="_Toc185585732" xr:uid="{14141BA0-60D0-42E6-8F97-A6525F3A0028}"/>
    <hyperlink ref="J23" location="_Toc185585733" display="_Toc185585733" xr:uid="{E1AB2CAC-345A-45CE-9676-4006D4AA5724}"/>
    <hyperlink ref="J24" location="_Toc185585734" display="_Toc185585734" xr:uid="{1F8121BF-BFFF-47BA-BCE2-FBD4C091EABE}"/>
    <hyperlink ref="J25" location="_Toc185585735" display="_Toc185585735" xr:uid="{DBABA920-0492-4F4F-B206-23874F182B70}"/>
    <hyperlink ref="J26" location="_Toc185585736" display="_Toc185585736" xr:uid="{07FF3722-E7E0-461B-B821-7803A6DB4488}"/>
    <hyperlink ref="J27" location="_Toc185585737" display="_Toc185585737" xr:uid="{C480FA6A-223A-4557-9339-D611D7E5C2DB}"/>
    <hyperlink ref="J28" location="_Toc185585738" display="_Toc185585738" xr:uid="{E909C6FF-62A5-468F-BD58-6111F0B158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F4956-BA34-4838-B2DB-B2FDD44117A4}">
  <dimension ref="A1:I38"/>
  <sheetViews>
    <sheetView topLeftCell="A30" workbookViewId="0">
      <selection activeCell="C42" sqref="C42"/>
    </sheetView>
  </sheetViews>
  <sheetFormatPr defaultRowHeight="14.4" x14ac:dyDescent="0.3"/>
  <cols>
    <col min="2" max="2" width="40.6640625" customWidth="1"/>
    <col min="3" max="6" width="15.33203125" customWidth="1"/>
    <col min="7" max="7" width="25.44140625" customWidth="1"/>
    <col min="8" max="9" width="15.33203125" customWidth="1"/>
  </cols>
  <sheetData>
    <row r="1" spans="1:9" ht="16.2" thickBot="1" x14ac:dyDescent="0.35">
      <c r="A1" s="197" t="s">
        <v>2257</v>
      </c>
    </row>
    <row r="2" spans="1:9" ht="16.2" thickBot="1" x14ac:dyDescent="0.35">
      <c r="A2" s="15"/>
      <c r="B2" s="190"/>
      <c r="C2" s="338" t="s">
        <v>2239</v>
      </c>
      <c r="D2" s="339"/>
      <c r="E2" s="340"/>
      <c r="F2" s="341" t="s">
        <v>2240</v>
      </c>
      <c r="G2" s="342"/>
      <c r="H2" s="343"/>
      <c r="I2" s="174"/>
    </row>
    <row r="3" spans="1:9" s="123" customFormat="1" ht="15" thickBot="1" x14ac:dyDescent="0.35">
      <c r="B3" s="198" t="s">
        <v>2241</v>
      </c>
      <c r="C3" s="199" t="s">
        <v>2242</v>
      </c>
      <c r="D3" s="199" t="s">
        <v>2243</v>
      </c>
      <c r="E3" s="199" t="s">
        <v>11</v>
      </c>
      <c r="F3" s="199" t="s">
        <v>2242</v>
      </c>
      <c r="G3" s="199" t="s">
        <v>2243</v>
      </c>
      <c r="H3" s="199" t="s">
        <v>11</v>
      </c>
      <c r="I3" s="200" t="s">
        <v>2244</v>
      </c>
    </row>
    <row r="4" spans="1:9" ht="40.200000000000003" thickBot="1" x14ac:dyDescent="0.35">
      <c r="B4" s="191" t="s">
        <v>14</v>
      </c>
      <c r="C4" s="192"/>
      <c r="D4" s="192"/>
      <c r="E4" s="192"/>
      <c r="F4" s="192"/>
      <c r="G4" s="192"/>
      <c r="H4" s="192"/>
      <c r="I4" s="163"/>
    </row>
    <row r="5" spans="1:9" ht="27" thickBot="1" x14ac:dyDescent="0.35">
      <c r="B5" s="193" t="s">
        <v>8</v>
      </c>
      <c r="C5" s="194">
        <v>0</v>
      </c>
      <c r="D5" s="194">
        <v>0</v>
      </c>
      <c r="E5" s="192"/>
      <c r="F5" s="194">
        <v>0</v>
      </c>
      <c r="G5" s="194">
        <v>0</v>
      </c>
      <c r="H5" s="192" t="s">
        <v>2262</v>
      </c>
      <c r="I5" s="163"/>
    </row>
    <row r="6" spans="1:9" ht="16.2" thickBot="1" x14ac:dyDescent="0.35">
      <c r="B6" s="193" t="s">
        <v>9</v>
      </c>
      <c r="C6" s="194">
        <v>0</v>
      </c>
      <c r="D6" s="194">
        <v>0</v>
      </c>
      <c r="E6" s="192"/>
      <c r="F6" s="194">
        <v>0</v>
      </c>
      <c r="G6" s="194">
        <v>0</v>
      </c>
      <c r="H6" s="192" t="s">
        <v>2263</v>
      </c>
      <c r="I6" s="163"/>
    </row>
    <row r="7" spans="1:9" ht="16.2" thickBot="1" x14ac:dyDescent="0.35">
      <c r="B7" s="191" t="s">
        <v>20</v>
      </c>
      <c r="C7" s="194">
        <v>131</v>
      </c>
      <c r="D7" s="195">
        <v>287967</v>
      </c>
      <c r="E7" s="192"/>
      <c r="F7" s="194">
        <v>34</v>
      </c>
      <c r="G7" s="195">
        <v>91389</v>
      </c>
      <c r="H7" s="192" t="s">
        <v>2264</v>
      </c>
      <c r="I7" s="163"/>
    </row>
    <row r="8" spans="1:9" ht="15" thickBot="1" x14ac:dyDescent="0.35">
      <c r="B8" s="191" t="s">
        <v>0</v>
      </c>
      <c r="C8" s="194">
        <v>131</v>
      </c>
      <c r="D8" s="195">
        <v>287967</v>
      </c>
      <c r="E8" s="194" t="s">
        <v>2245</v>
      </c>
      <c r="F8" s="194">
        <v>34</v>
      </c>
      <c r="G8" s="195">
        <v>91389</v>
      </c>
      <c r="H8" s="194" t="s">
        <v>2246</v>
      </c>
      <c r="I8" s="167" t="s">
        <v>2247</v>
      </c>
    </row>
    <row r="9" spans="1:9" s="201" customFormat="1" ht="16.2" thickBot="1" x14ac:dyDescent="0.35">
      <c r="B9" s="202" t="s">
        <v>2248</v>
      </c>
      <c r="C9" s="203"/>
      <c r="D9" s="203"/>
      <c r="E9" s="203"/>
      <c r="F9" s="203"/>
      <c r="G9" s="203"/>
      <c r="H9" s="203"/>
      <c r="I9" s="204"/>
    </row>
    <row r="10" spans="1:9" ht="27" thickBot="1" x14ac:dyDescent="0.35">
      <c r="B10" s="191" t="s">
        <v>7</v>
      </c>
      <c r="C10" s="192"/>
      <c r="D10" s="192"/>
      <c r="E10" s="192"/>
      <c r="F10" s="192"/>
      <c r="G10" s="192"/>
      <c r="H10" s="192"/>
      <c r="I10" s="163"/>
    </row>
    <row r="11" spans="1:9" ht="27" thickBot="1" x14ac:dyDescent="0.35">
      <c r="B11" s="193" t="s">
        <v>8</v>
      </c>
      <c r="C11" s="194">
        <v>0</v>
      </c>
      <c r="D11" s="194">
        <v>0</v>
      </c>
      <c r="E11" s="192"/>
      <c r="F11" s="194" t="s">
        <v>2249</v>
      </c>
      <c r="G11" s="194" t="s">
        <v>2250</v>
      </c>
      <c r="H11" s="192"/>
      <c r="I11" s="163"/>
    </row>
    <row r="12" spans="1:9" ht="16.2" thickBot="1" x14ac:dyDescent="0.35">
      <c r="B12" s="193" t="s">
        <v>9</v>
      </c>
      <c r="C12" s="196" t="s">
        <v>15</v>
      </c>
      <c r="D12" s="196" t="s">
        <v>19</v>
      </c>
      <c r="E12" s="192"/>
      <c r="F12" s="196" t="s">
        <v>18</v>
      </c>
      <c r="G12" s="196" t="s">
        <v>17</v>
      </c>
      <c r="H12" s="192"/>
      <c r="I12" s="163"/>
    </row>
    <row r="13" spans="1:9" ht="16.2" thickBot="1" x14ac:dyDescent="0.35">
      <c r="B13" s="191" t="s">
        <v>10</v>
      </c>
      <c r="C13" s="194">
        <v>131</v>
      </c>
      <c r="D13" s="195">
        <v>287967</v>
      </c>
      <c r="E13" s="192"/>
      <c r="F13" s="194" t="s">
        <v>26</v>
      </c>
      <c r="G13" s="194" t="s">
        <v>2251</v>
      </c>
      <c r="H13" s="192"/>
      <c r="I13" s="163"/>
    </row>
    <row r="14" spans="1:9" ht="27" thickBot="1" x14ac:dyDescent="0.35">
      <c r="B14" s="191" t="s">
        <v>0</v>
      </c>
      <c r="C14" s="194" t="s">
        <v>2252</v>
      </c>
      <c r="D14" s="167" t="s">
        <v>2253</v>
      </c>
      <c r="E14" s="194" t="s">
        <v>2254</v>
      </c>
      <c r="F14" s="194" t="s">
        <v>2258</v>
      </c>
      <c r="G14" s="167" t="s">
        <v>2533</v>
      </c>
      <c r="H14" s="194" t="s">
        <v>2255</v>
      </c>
      <c r="I14" s="167" t="s">
        <v>2256</v>
      </c>
    </row>
    <row r="15" spans="1:9" x14ac:dyDescent="0.3">
      <c r="F15" s="205" t="s">
        <v>2259</v>
      </c>
    </row>
    <row r="16" spans="1:9" x14ac:dyDescent="0.3">
      <c r="D16" t="s">
        <v>323</v>
      </c>
      <c r="E16" t="s">
        <v>324</v>
      </c>
      <c r="F16" s="205" t="s">
        <v>2260</v>
      </c>
      <c r="G16" t="s">
        <v>2261</v>
      </c>
    </row>
    <row r="17" spans="1:9" x14ac:dyDescent="0.3">
      <c r="D17">
        <v>289394</v>
      </c>
      <c r="E17">
        <v>289464</v>
      </c>
    </row>
    <row r="18" spans="1:9" x14ac:dyDescent="0.3">
      <c r="D18">
        <f>D17-E17</f>
        <v>-70</v>
      </c>
    </row>
    <row r="20" spans="1:9" ht="15" thickBot="1" x14ac:dyDescent="0.35"/>
    <row r="21" spans="1:9" ht="16.2" thickBot="1" x14ac:dyDescent="0.35">
      <c r="A21" s="15"/>
      <c r="B21" s="190"/>
      <c r="C21" s="338" t="s">
        <v>2239</v>
      </c>
      <c r="D21" s="339"/>
      <c r="E21" s="340"/>
      <c r="F21" s="341" t="s">
        <v>2565</v>
      </c>
      <c r="G21" s="342"/>
      <c r="H21" s="343"/>
      <c r="I21" s="174"/>
    </row>
    <row r="22" spans="1:9" s="123" customFormat="1" ht="15" thickBot="1" x14ac:dyDescent="0.35">
      <c r="B22" s="198" t="s">
        <v>2241</v>
      </c>
      <c r="C22" s="199" t="s">
        <v>2242</v>
      </c>
      <c r="D22" s="199" t="s">
        <v>2243</v>
      </c>
      <c r="E22" s="199" t="s">
        <v>11</v>
      </c>
      <c r="F22" s="199" t="s">
        <v>2242</v>
      </c>
      <c r="G22" s="199" t="s">
        <v>2243</v>
      </c>
      <c r="H22" s="199" t="s">
        <v>11</v>
      </c>
      <c r="I22" s="200" t="s">
        <v>2244</v>
      </c>
    </row>
    <row r="23" spans="1:9" ht="40.200000000000003" thickBot="1" x14ac:dyDescent="0.35">
      <c r="B23" s="191" t="s">
        <v>14</v>
      </c>
      <c r="C23" s="192"/>
      <c r="D23" s="192"/>
      <c r="E23" s="192"/>
      <c r="F23" s="192"/>
      <c r="G23" s="192"/>
      <c r="H23" s="192"/>
      <c r="I23" s="163"/>
    </row>
    <row r="24" spans="1:9" ht="27" thickBot="1" x14ac:dyDescent="0.35">
      <c r="B24" s="193" t="s">
        <v>8</v>
      </c>
      <c r="C24" s="194">
        <v>0</v>
      </c>
      <c r="D24" s="194">
        <v>0</v>
      </c>
      <c r="E24" s="192"/>
      <c r="F24" s="194">
        <v>0</v>
      </c>
      <c r="G24" s="194">
        <v>0</v>
      </c>
      <c r="H24" s="192"/>
      <c r="I24" s="163"/>
    </row>
    <row r="25" spans="1:9" ht="16.2" thickBot="1" x14ac:dyDescent="0.35">
      <c r="B25" s="193" t="s">
        <v>9</v>
      </c>
      <c r="C25" s="194">
        <v>0</v>
      </c>
      <c r="D25" s="194">
        <v>0</v>
      </c>
      <c r="E25" s="192"/>
      <c r="F25" s="194">
        <v>0</v>
      </c>
      <c r="G25" s="194">
        <v>0</v>
      </c>
      <c r="H25" s="192"/>
      <c r="I25" s="163"/>
    </row>
    <row r="26" spans="1:9" ht="16.2" thickBot="1" x14ac:dyDescent="0.35">
      <c r="B26" s="191" t="s">
        <v>20</v>
      </c>
      <c r="C26" s="194">
        <v>131</v>
      </c>
      <c r="D26" s="195">
        <v>287967</v>
      </c>
      <c r="E26" s="192"/>
      <c r="F26" s="194">
        <v>34</v>
      </c>
      <c r="G26" s="195">
        <v>91389</v>
      </c>
      <c r="H26" s="192"/>
      <c r="I26" s="163"/>
    </row>
    <row r="27" spans="1:9" ht="15" thickBot="1" x14ac:dyDescent="0.35">
      <c r="B27" s="191" t="s">
        <v>0</v>
      </c>
      <c r="C27" s="194">
        <v>131</v>
      </c>
      <c r="D27" s="195">
        <v>287967</v>
      </c>
      <c r="E27" s="194" t="s">
        <v>2245</v>
      </c>
      <c r="F27" s="194">
        <v>34</v>
      </c>
      <c r="G27" s="195">
        <v>91389</v>
      </c>
      <c r="H27" s="194" t="s">
        <v>2246</v>
      </c>
      <c r="I27" s="167" t="s">
        <v>2247</v>
      </c>
    </row>
    <row r="28" spans="1:9" s="201" customFormat="1" ht="16.2" thickBot="1" x14ac:dyDescent="0.35">
      <c r="B28" s="202" t="s">
        <v>2248</v>
      </c>
      <c r="C28" s="203"/>
      <c r="D28" s="203"/>
      <c r="E28" s="203"/>
      <c r="F28" s="203"/>
      <c r="G28" s="203"/>
      <c r="H28" s="203"/>
      <c r="I28" s="204"/>
    </row>
    <row r="29" spans="1:9" ht="27" thickBot="1" x14ac:dyDescent="0.35">
      <c r="B29" s="191" t="s">
        <v>7</v>
      </c>
      <c r="C29" s="192"/>
      <c r="D29" s="192"/>
      <c r="E29" s="192"/>
      <c r="F29" s="192"/>
      <c r="G29" s="192"/>
      <c r="H29" s="192"/>
      <c r="I29" s="163"/>
    </row>
    <row r="30" spans="1:9" ht="27" thickBot="1" x14ac:dyDescent="0.35">
      <c r="B30" s="193" t="s">
        <v>8</v>
      </c>
      <c r="C30" s="194">
        <v>0</v>
      </c>
      <c r="D30" s="194">
        <v>0</v>
      </c>
      <c r="E30" s="192"/>
      <c r="F30" s="194" t="s">
        <v>2249</v>
      </c>
      <c r="G30" s="194" t="s">
        <v>2250</v>
      </c>
      <c r="H30" s="192"/>
      <c r="I30" s="163"/>
    </row>
    <row r="31" spans="1:9" ht="16.2" thickBot="1" x14ac:dyDescent="0.35">
      <c r="B31" s="193" t="s">
        <v>9</v>
      </c>
      <c r="C31" s="196" t="s">
        <v>15</v>
      </c>
      <c r="D31" s="196" t="s">
        <v>19</v>
      </c>
      <c r="E31" s="192"/>
      <c r="F31" s="196" t="s">
        <v>18</v>
      </c>
      <c r="G31" s="196" t="s">
        <v>17</v>
      </c>
      <c r="H31" s="192"/>
      <c r="I31" s="163"/>
    </row>
    <row r="32" spans="1:9" ht="16.2" thickBot="1" x14ac:dyDescent="0.35">
      <c r="B32" s="191" t="s">
        <v>10</v>
      </c>
      <c r="C32" s="194">
        <v>131</v>
      </c>
      <c r="D32" s="195">
        <v>287967</v>
      </c>
      <c r="E32" s="192"/>
      <c r="F32" s="194" t="s">
        <v>26</v>
      </c>
      <c r="G32" s="194" t="s">
        <v>2251</v>
      </c>
      <c r="H32" s="192"/>
      <c r="I32" s="163"/>
    </row>
    <row r="33" spans="2:9" ht="27" thickBot="1" x14ac:dyDescent="0.35">
      <c r="B33" s="191" t="s">
        <v>0</v>
      </c>
      <c r="C33" s="194" t="s">
        <v>2252</v>
      </c>
      <c r="D33" s="167" t="s">
        <v>2253</v>
      </c>
      <c r="E33" s="194" t="s">
        <v>2254</v>
      </c>
      <c r="F33" s="194" t="s">
        <v>2258</v>
      </c>
      <c r="G33" s="167" t="s">
        <v>2533</v>
      </c>
      <c r="H33" s="194" t="s">
        <v>2255</v>
      </c>
      <c r="I33" s="167" t="s">
        <v>2256</v>
      </c>
    </row>
    <row r="36" spans="2:9" x14ac:dyDescent="0.3">
      <c r="D36">
        <f>38/83052.77</f>
        <v>4.575404288141142E-4</v>
      </c>
    </row>
    <row r="37" spans="2:9" x14ac:dyDescent="0.3">
      <c r="D37">
        <f>38/83052.77</f>
        <v>4.575404288141142E-4</v>
      </c>
    </row>
    <row r="38" spans="2:9" x14ac:dyDescent="0.3">
      <c r="D38">
        <f>88/206340.7</f>
        <v>4.2647911924307706E-4</v>
      </c>
    </row>
  </sheetData>
  <mergeCells count="4">
    <mergeCell ref="C2:E2"/>
    <mergeCell ref="F2:H2"/>
    <mergeCell ref="C21:E21"/>
    <mergeCell ref="F21:H2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1886-7F36-4B3F-B1D8-E0DB0C834630}">
  <dimension ref="A1:G60"/>
  <sheetViews>
    <sheetView workbookViewId="0"/>
  </sheetViews>
  <sheetFormatPr defaultRowHeight="14.4" x14ac:dyDescent="0.3"/>
  <cols>
    <col min="1" max="1" width="74.5546875" style="6" customWidth="1"/>
    <col min="2" max="2" width="26" customWidth="1"/>
    <col min="3" max="3" width="46.88671875" customWidth="1"/>
    <col min="4" max="4" width="76" customWidth="1"/>
    <col min="5" max="5" width="22" customWidth="1"/>
    <col min="6" max="6" width="81.33203125" customWidth="1"/>
  </cols>
  <sheetData>
    <row r="1" spans="1:6" s="138" customFormat="1" x14ac:dyDescent="0.3">
      <c r="A1" s="137" t="s">
        <v>247</v>
      </c>
      <c r="B1" s="138" t="s">
        <v>204</v>
      </c>
      <c r="C1" s="138" t="s">
        <v>206</v>
      </c>
      <c r="D1" s="138" t="s">
        <v>89</v>
      </c>
      <c r="E1" s="138" t="s">
        <v>88</v>
      </c>
      <c r="F1" s="138" t="s">
        <v>87</v>
      </c>
    </row>
    <row r="2" spans="1:6" s="126" customFormat="1" x14ac:dyDescent="0.3">
      <c r="A2" s="132"/>
      <c r="C2" s="127" t="s">
        <v>83</v>
      </c>
      <c r="D2" s="127" t="s">
        <v>187</v>
      </c>
    </row>
    <row r="3" spans="1:6" s="126" customFormat="1" x14ac:dyDescent="0.3">
      <c r="A3" s="173" t="s">
        <v>1307</v>
      </c>
      <c r="C3" s="127"/>
      <c r="D3" s="127"/>
    </row>
    <row r="4" spans="1:6" s="10" customFormat="1" x14ac:dyDescent="0.3">
      <c r="A4" s="133"/>
      <c r="C4" s="10" t="s">
        <v>254</v>
      </c>
      <c r="D4" s="10" t="s">
        <v>208</v>
      </c>
      <c r="E4" s="10" t="s">
        <v>83</v>
      </c>
      <c r="F4" s="10" t="s">
        <v>187</v>
      </c>
    </row>
    <row r="5" spans="1:6" s="10" customFormat="1" x14ac:dyDescent="0.3">
      <c r="A5" s="133"/>
      <c r="D5" s="10" t="s">
        <v>209</v>
      </c>
      <c r="E5"/>
      <c r="F5" t="s">
        <v>85</v>
      </c>
    </row>
    <row r="6" spans="1:6" s="10" customFormat="1" ht="28.8" x14ac:dyDescent="0.3">
      <c r="A6" s="133" t="s">
        <v>248</v>
      </c>
      <c r="C6" t="s">
        <v>228</v>
      </c>
      <c r="D6" t="s">
        <v>227</v>
      </c>
      <c r="E6" t="s">
        <v>234</v>
      </c>
      <c r="F6"/>
    </row>
    <row r="7" spans="1:6" s="10" customFormat="1" x14ac:dyDescent="0.3">
      <c r="A7" s="133" t="s">
        <v>253</v>
      </c>
      <c r="D7" t="s">
        <v>229</v>
      </c>
      <c r="E7"/>
      <c r="F7"/>
    </row>
    <row r="8" spans="1:6" s="10" customFormat="1" x14ac:dyDescent="0.3">
      <c r="A8" s="133" t="s">
        <v>250</v>
      </c>
      <c r="C8" s="10" t="s">
        <v>2265</v>
      </c>
      <c r="D8" t="s">
        <v>230</v>
      </c>
      <c r="E8"/>
      <c r="F8"/>
    </row>
    <row r="9" spans="1:6" s="10" customFormat="1" ht="28.8" x14ac:dyDescent="0.3">
      <c r="A9" s="206" t="s">
        <v>2266</v>
      </c>
      <c r="D9" t="s">
        <v>231</v>
      </c>
      <c r="E9"/>
      <c r="F9"/>
    </row>
    <row r="10" spans="1:6" s="10" customFormat="1" x14ac:dyDescent="0.3">
      <c r="D10" s="10" t="s">
        <v>233</v>
      </c>
      <c r="E10"/>
      <c r="F10"/>
    </row>
    <row r="11" spans="1:6" ht="28.8" x14ac:dyDescent="0.3">
      <c r="A11" s="133" t="s">
        <v>249</v>
      </c>
      <c r="B11" t="s">
        <v>93</v>
      </c>
      <c r="C11" t="s">
        <v>224</v>
      </c>
      <c r="D11" t="s">
        <v>193</v>
      </c>
      <c r="F11" t="s">
        <v>86</v>
      </c>
    </row>
    <row r="12" spans="1:6" ht="28.8" x14ac:dyDescent="0.3">
      <c r="A12" s="133" t="s">
        <v>251</v>
      </c>
      <c r="B12" t="s">
        <v>84</v>
      </c>
      <c r="D12" t="s">
        <v>188</v>
      </c>
    </row>
    <row r="13" spans="1:6" ht="28.8" x14ac:dyDescent="0.3">
      <c r="A13" s="133" t="s">
        <v>252</v>
      </c>
      <c r="B13" t="s">
        <v>85</v>
      </c>
      <c r="D13" t="s">
        <v>189</v>
      </c>
    </row>
    <row r="14" spans="1:6" ht="28.8" x14ac:dyDescent="0.3">
      <c r="B14" s="6" t="s">
        <v>86</v>
      </c>
      <c r="C14" t="s">
        <v>224</v>
      </c>
      <c r="D14" t="s">
        <v>195</v>
      </c>
    </row>
    <row r="15" spans="1:6" x14ac:dyDescent="0.3">
      <c r="B15" t="s">
        <v>91</v>
      </c>
      <c r="D15" t="s">
        <v>194</v>
      </c>
    </row>
    <row r="16" spans="1:6" x14ac:dyDescent="0.3">
      <c r="D16" s="148" t="s">
        <v>222</v>
      </c>
    </row>
    <row r="17" spans="1:7" x14ac:dyDescent="0.3">
      <c r="A17" s="6" t="s">
        <v>1515</v>
      </c>
      <c r="C17" s="10" t="s">
        <v>319</v>
      </c>
      <c r="D17" t="s">
        <v>223</v>
      </c>
    </row>
    <row r="18" spans="1:7" x14ac:dyDescent="0.3">
      <c r="A18" s="6" t="s">
        <v>2238</v>
      </c>
      <c r="C18" s="10" t="s">
        <v>318</v>
      </c>
      <c r="D18" t="s">
        <v>223</v>
      </c>
    </row>
    <row r="19" spans="1:7" x14ac:dyDescent="0.3">
      <c r="C19" s="10" t="s">
        <v>320</v>
      </c>
      <c r="D19" t="s">
        <v>207</v>
      </c>
      <c r="E19" s="123" t="s">
        <v>216</v>
      </c>
      <c r="F19" s="123" t="s">
        <v>212</v>
      </c>
    </row>
    <row r="20" spans="1:7" x14ac:dyDescent="0.3">
      <c r="C20" s="10" t="s">
        <v>321</v>
      </c>
      <c r="D20" t="s">
        <v>207</v>
      </c>
      <c r="E20" s="124" t="s">
        <v>213</v>
      </c>
      <c r="F20" s="124" t="s">
        <v>215</v>
      </c>
    </row>
    <row r="21" spans="1:7" x14ac:dyDescent="0.3">
      <c r="C21" t="s">
        <v>205</v>
      </c>
      <c r="E21" s="10" t="s">
        <v>83</v>
      </c>
      <c r="F21" s="10" t="s">
        <v>186</v>
      </c>
    </row>
    <row r="22" spans="1:7" s="126" customFormat="1" x14ac:dyDescent="0.3">
      <c r="A22" s="134"/>
      <c r="C22" s="127" t="s">
        <v>74</v>
      </c>
      <c r="D22" s="127" t="s">
        <v>75</v>
      </c>
    </row>
    <row r="23" spans="1:7" x14ac:dyDescent="0.3">
      <c r="B23" t="s">
        <v>91</v>
      </c>
      <c r="C23" t="s">
        <v>224</v>
      </c>
      <c r="D23" t="s">
        <v>197</v>
      </c>
      <c r="E23" s="10" t="s">
        <v>74</v>
      </c>
      <c r="F23" s="122" t="s">
        <v>75</v>
      </c>
      <c r="G23" t="s">
        <v>190</v>
      </c>
    </row>
    <row r="24" spans="1:7" ht="28.8" x14ac:dyDescent="0.3">
      <c r="A24" s="133" t="s">
        <v>252</v>
      </c>
      <c r="D24" t="s">
        <v>196</v>
      </c>
      <c r="F24" s="17"/>
    </row>
    <row r="25" spans="1:7" x14ac:dyDescent="0.3">
      <c r="D25" t="s">
        <v>198</v>
      </c>
    </row>
    <row r="26" spans="1:7" x14ac:dyDescent="0.3">
      <c r="D26" t="s">
        <v>207</v>
      </c>
      <c r="E26" s="125" t="s">
        <v>211</v>
      </c>
      <c r="F26" s="123" t="s">
        <v>219</v>
      </c>
    </row>
    <row r="27" spans="1:7" x14ac:dyDescent="0.3">
      <c r="D27" t="s">
        <v>207</v>
      </c>
      <c r="E27" s="123" t="s">
        <v>210</v>
      </c>
      <c r="F27" s="123" t="s">
        <v>221</v>
      </c>
    </row>
    <row r="28" spans="1:7" s="126" customFormat="1" x14ac:dyDescent="0.3">
      <c r="A28" s="134"/>
      <c r="C28" s="127" t="s">
        <v>74</v>
      </c>
      <c r="D28" s="127" t="s">
        <v>76</v>
      </c>
    </row>
    <row r="29" spans="1:7" s="136" customFormat="1" ht="28.8" x14ac:dyDescent="0.3">
      <c r="A29" s="135" t="s">
        <v>252</v>
      </c>
      <c r="B29" s="136" t="s">
        <v>91</v>
      </c>
      <c r="C29" s="136" t="s">
        <v>225</v>
      </c>
      <c r="D29" s="136" t="s">
        <v>199</v>
      </c>
      <c r="E29" s="136" t="s">
        <v>74</v>
      </c>
      <c r="F29" s="136" t="s">
        <v>76</v>
      </c>
    </row>
    <row r="30" spans="1:7" x14ac:dyDescent="0.3">
      <c r="D30" t="s">
        <v>200</v>
      </c>
    </row>
    <row r="31" spans="1:7" x14ac:dyDescent="0.3">
      <c r="D31" t="s">
        <v>201</v>
      </c>
    </row>
    <row r="32" spans="1:7" x14ac:dyDescent="0.3">
      <c r="D32" t="s">
        <v>202</v>
      </c>
    </row>
    <row r="33" spans="1:6" x14ac:dyDescent="0.3">
      <c r="D33" t="s">
        <v>203</v>
      </c>
    </row>
    <row r="34" spans="1:6" x14ac:dyDescent="0.3">
      <c r="C34" s="10" t="s">
        <v>317</v>
      </c>
      <c r="D34" t="s">
        <v>207</v>
      </c>
      <c r="E34" s="123" t="s">
        <v>218</v>
      </c>
      <c r="F34" s="123" t="s">
        <v>220</v>
      </c>
    </row>
    <row r="35" spans="1:6" x14ac:dyDescent="0.3">
      <c r="D35" t="s">
        <v>207</v>
      </c>
      <c r="E35" s="124" t="s">
        <v>214</v>
      </c>
      <c r="F35" s="124" t="s">
        <v>217</v>
      </c>
    </row>
    <row r="36" spans="1:6" s="126" customFormat="1" x14ac:dyDescent="0.3">
      <c r="A36" s="134"/>
      <c r="C36" s="127" t="s">
        <v>74</v>
      </c>
      <c r="D36" s="127" t="s">
        <v>77</v>
      </c>
    </row>
    <row r="37" spans="1:6" x14ac:dyDescent="0.3">
      <c r="B37" s="10" t="s">
        <v>92</v>
      </c>
      <c r="C37" t="s">
        <v>226</v>
      </c>
      <c r="E37" s="10"/>
      <c r="F37" s="10"/>
    </row>
    <row r="38" spans="1:6" ht="28.8" x14ac:dyDescent="0.3">
      <c r="A38" s="133" t="s">
        <v>252</v>
      </c>
      <c r="E38" s="10"/>
      <c r="F38" s="10"/>
    </row>
    <row r="39" spans="1:6" x14ac:dyDescent="0.3">
      <c r="E39" s="10"/>
      <c r="F39" s="10"/>
    </row>
    <row r="40" spans="1:6" x14ac:dyDescent="0.3">
      <c r="E40" s="10"/>
      <c r="F40" s="10"/>
    </row>
    <row r="41" spans="1:6" s="126" customFormat="1" x14ac:dyDescent="0.3">
      <c r="A41" s="134"/>
      <c r="C41" s="127" t="s">
        <v>74</v>
      </c>
      <c r="D41" s="127" t="s">
        <v>78</v>
      </c>
    </row>
    <row r="42" spans="1:6" x14ac:dyDescent="0.3">
      <c r="B42" t="s">
        <v>91</v>
      </c>
      <c r="C42" t="s">
        <v>232</v>
      </c>
      <c r="E42" t="s">
        <v>74</v>
      </c>
      <c r="F42" t="s">
        <v>78</v>
      </c>
    </row>
    <row r="43" spans="1:6" ht="28.8" x14ac:dyDescent="0.3">
      <c r="A43" s="133" t="s">
        <v>252</v>
      </c>
    </row>
    <row r="44" spans="1:6" x14ac:dyDescent="0.3">
      <c r="E44" s="10"/>
      <c r="F44" s="10"/>
    </row>
    <row r="45" spans="1:6" x14ac:dyDescent="0.3">
      <c r="E45" s="10"/>
      <c r="F45" s="10"/>
    </row>
    <row r="46" spans="1:6" s="126" customFormat="1" x14ac:dyDescent="0.3">
      <c r="A46" s="134"/>
      <c r="C46" s="127" t="s">
        <v>74</v>
      </c>
      <c r="D46" s="127" t="s">
        <v>79</v>
      </c>
    </row>
    <row r="47" spans="1:6" x14ac:dyDescent="0.3">
      <c r="B47" t="s">
        <v>90</v>
      </c>
      <c r="E47" t="s">
        <v>74</v>
      </c>
      <c r="F47" t="s">
        <v>79</v>
      </c>
    </row>
    <row r="48" spans="1:6" ht="28.8" x14ac:dyDescent="0.3">
      <c r="A48" s="133" t="s">
        <v>252</v>
      </c>
      <c r="E48" s="10"/>
      <c r="F48" s="10"/>
    </row>
    <row r="49" spans="1:6" x14ac:dyDescent="0.3">
      <c r="E49" s="10"/>
      <c r="F49" s="10"/>
    </row>
    <row r="50" spans="1:6" s="126" customFormat="1" x14ac:dyDescent="0.3">
      <c r="A50" s="134"/>
      <c r="C50" s="127" t="s">
        <v>74</v>
      </c>
      <c r="D50" s="127" t="s">
        <v>80</v>
      </c>
    </row>
    <row r="51" spans="1:6" x14ac:dyDescent="0.3">
      <c r="B51" t="s">
        <v>91</v>
      </c>
      <c r="E51" t="s">
        <v>74</v>
      </c>
      <c r="F51" t="s">
        <v>80</v>
      </c>
    </row>
    <row r="52" spans="1:6" ht="28.8" x14ac:dyDescent="0.3">
      <c r="A52" s="133" t="s">
        <v>252</v>
      </c>
    </row>
    <row r="54" spans="1:6" s="126" customFormat="1" x14ac:dyDescent="0.3">
      <c r="A54" s="134"/>
      <c r="C54" s="127" t="s">
        <v>74</v>
      </c>
      <c r="D54" s="127" t="s">
        <v>81</v>
      </c>
    </row>
    <row r="55" spans="1:6" x14ac:dyDescent="0.3">
      <c r="B55" t="s">
        <v>90</v>
      </c>
      <c r="E55" t="s">
        <v>74</v>
      </c>
      <c r="F55" t="s">
        <v>81</v>
      </c>
    </row>
    <row r="56" spans="1:6" ht="28.8" x14ac:dyDescent="0.3">
      <c r="A56" s="133" t="s">
        <v>252</v>
      </c>
    </row>
    <row r="58" spans="1:6" s="126" customFormat="1" x14ac:dyDescent="0.3">
      <c r="A58" s="134"/>
      <c r="C58" s="127" t="s">
        <v>74</v>
      </c>
      <c r="D58" s="127" t="s">
        <v>82</v>
      </c>
    </row>
    <row r="59" spans="1:6" x14ac:dyDescent="0.3">
      <c r="B59" t="s">
        <v>90</v>
      </c>
      <c r="D59" t="s">
        <v>246</v>
      </c>
      <c r="E59" t="s">
        <v>74</v>
      </c>
      <c r="F59" t="s">
        <v>82</v>
      </c>
    </row>
    <row r="60" spans="1:6" ht="28.8" x14ac:dyDescent="0.3">
      <c r="A60" s="133" t="s">
        <v>252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28E0A-CB57-4C06-90C5-56B05BE708D0}">
  <dimension ref="A1:N83"/>
  <sheetViews>
    <sheetView tabSelected="1" topLeftCell="A15" zoomScale="90" zoomScaleNormal="90" workbookViewId="0">
      <selection activeCell="A15" sqref="A1:XFD1048576"/>
    </sheetView>
  </sheetViews>
  <sheetFormatPr defaultRowHeight="14.4" x14ac:dyDescent="0.3"/>
  <cols>
    <col min="1" max="1" width="33.6640625" customWidth="1"/>
    <col min="2" max="2" width="40" bestFit="1" customWidth="1"/>
    <col min="3" max="3" width="43.44140625" customWidth="1"/>
    <col min="4" max="4" width="13.33203125" style="22" bestFit="1" customWidth="1"/>
    <col min="5" max="5" width="11.5546875" style="22" bestFit="1" customWidth="1"/>
    <col min="6" max="6" width="12.88671875" style="22" bestFit="1" customWidth="1"/>
    <col min="8" max="8" width="11.5546875" bestFit="1" customWidth="1"/>
    <col min="9" max="9" width="10.6640625" bestFit="1" customWidth="1"/>
    <col min="10" max="10" width="11.6640625" bestFit="1" customWidth="1"/>
    <col min="13" max="13" width="12.88671875" bestFit="1" customWidth="1"/>
  </cols>
  <sheetData>
    <row r="1" spans="1:6" s="10" customFormat="1" ht="15" thickBot="1" x14ac:dyDescent="0.35">
      <c r="A1" s="10" t="s">
        <v>94</v>
      </c>
      <c r="B1" s="10" t="s">
        <v>95</v>
      </c>
      <c r="C1" s="10" t="s">
        <v>96</v>
      </c>
      <c r="D1" s="18"/>
      <c r="E1" s="18"/>
      <c r="F1" s="18"/>
    </row>
    <row r="2" spans="1:6" x14ac:dyDescent="0.3">
      <c r="A2" t="s">
        <v>97</v>
      </c>
      <c r="B2" s="19" t="s">
        <v>98</v>
      </c>
      <c r="C2" s="20" t="s">
        <v>99</v>
      </c>
      <c r="D2" s="21">
        <v>1888190</v>
      </c>
    </row>
    <row r="3" spans="1:6" x14ac:dyDescent="0.3">
      <c r="B3" s="23"/>
      <c r="C3" s="24" t="s">
        <v>100</v>
      </c>
      <c r="D3" s="25">
        <v>863220</v>
      </c>
    </row>
    <row r="4" spans="1:6" x14ac:dyDescent="0.3">
      <c r="B4" s="23"/>
      <c r="C4" s="24" t="s">
        <v>101</v>
      </c>
      <c r="D4" s="25">
        <v>2536127</v>
      </c>
    </row>
    <row r="5" spans="1:6" ht="15" thickBot="1" x14ac:dyDescent="0.35">
      <c r="B5" s="26"/>
      <c r="C5" s="27" t="s">
        <v>102</v>
      </c>
      <c r="D5" s="28">
        <v>647898</v>
      </c>
    </row>
    <row r="6" spans="1:6" x14ac:dyDescent="0.3">
      <c r="B6" s="29" t="s">
        <v>103</v>
      </c>
      <c r="C6" s="30" t="s">
        <v>104</v>
      </c>
      <c r="D6" s="31">
        <v>6577555</v>
      </c>
    </row>
    <row r="7" spans="1:6" x14ac:dyDescent="0.3">
      <c r="B7" s="23"/>
      <c r="C7" s="32" t="s">
        <v>105</v>
      </c>
      <c r="D7" s="33">
        <v>2561015</v>
      </c>
    </row>
    <row r="8" spans="1:6" x14ac:dyDescent="0.3">
      <c r="B8" s="23"/>
      <c r="C8" s="32" t="s">
        <v>106</v>
      </c>
      <c r="D8" s="33">
        <v>7008694</v>
      </c>
    </row>
    <row r="9" spans="1:6" ht="15" thickBot="1" x14ac:dyDescent="0.35">
      <c r="B9" s="26"/>
      <c r="C9" s="34" t="s">
        <v>107</v>
      </c>
      <c r="D9" s="35">
        <v>2652065</v>
      </c>
    </row>
    <row r="11" spans="1:6" ht="15" thickBot="1" x14ac:dyDescent="0.35"/>
    <row r="12" spans="1:6" x14ac:dyDescent="0.3">
      <c r="A12" t="s">
        <v>108</v>
      </c>
      <c r="B12" s="19" t="s">
        <v>99</v>
      </c>
      <c r="C12" s="36" t="s">
        <v>109</v>
      </c>
      <c r="D12" s="31">
        <v>105399</v>
      </c>
    </row>
    <row r="13" spans="1:6" x14ac:dyDescent="0.3">
      <c r="B13" s="23" t="s">
        <v>104</v>
      </c>
      <c r="C13" s="32" t="s">
        <v>110</v>
      </c>
      <c r="D13" s="33">
        <v>130325</v>
      </c>
    </row>
    <row r="14" spans="1:6" ht="15" thickBot="1" x14ac:dyDescent="0.35">
      <c r="B14" s="37"/>
      <c r="C14" s="38" t="s">
        <v>111</v>
      </c>
      <c r="D14" s="39">
        <v>105399</v>
      </c>
    </row>
    <row r="15" spans="1:6" x14ac:dyDescent="0.3">
      <c r="B15" s="19" t="s">
        <v>101</v>
      </c>
      <c r="C15" s="36" t="s">
        <v>112</v>
      </c>
      <c r="D15" s="31">
        <v>129082</v>
      </c>
    </row>
    <row r="16" spans="1:6" x14ac:dyDescent="0.3">
      <c r="B16" s="23" t="s">
        <v>106</v>
      </c>
      <c r="C16" s="32" t="s">
        <v>113</v>
      </c>
      <c r="D16" s="33">
        <v>177679</v>
      </c>
    </row>
    <row r="17" spans="1:14" ht="15" thickBot="1" x14ac:dyDescent="0.35">
      <c r="B17" s="37"/>
      <c r="C17" s="38" t="s">
        <v>114</v>
      </c>
      <c r="D17" s="39">
        <v>129082</v>
      </c>
    </row>
    <row r="18" spans="1:14" x14ac:dyDescent="0.3">
      <c r="A18" t="s">
        <v>2238</v>
      </c>
      <c r="B18" s="19" t="s">
        <v>100</v>
      </c>
      <c r="C18" s="36" t="s">
        <v>115</v>
      </c>
      <c r="D18" s="31">
        <v>32289</v>
      </c>
    </row>
    <row r="19" spans="1:14" x14ac:dyDescent="0.3">
      <c r="B19" s="23" t="s">
        <v>105</v>
      </c>
      <c r="C19" s="32" t="s">
        <v>116</v>
      </c>
      <c r="D19" s="33">
        <v>39531</v>
      </c>
    </row>
    <row r="20" spans="1:14" ht="15" thickBot="1" x14ac:dyDescent="0.35">
      <c r="B20" s="37"/>
      <c r="C20" s="38" t="s">
        <v>117</v>
      </c>
      <c r="D20" s="39">
        <v>32289</v>
      </c>
    </row>
    <row r="21" spans="1:14" x14ac:dyDescent="0.3">
      <c r="B21" s="19" t="s">
        <v>102</v>
      </c>
      <c r="C21" s="36" t="s">
        <v>118</v>
      </c>
      <c r="D21" s="31">
        <v>69059</v>
      </c>
    </row>
    <row r="22" spans="1:14" x14ac:dyDescent="0.3">
      <c r="B22" s="23" t="s">
        <v>107</v>
      </c>
      <c r="C22" s="32" t="s">
        <v>119</v>
      </c>
      <c r="D22" s="33">
        <v>81691</v>
      </c>
    </row>
    <row r="23" spans="1:14" ht="15" thickBot="1" x14ac:dyDescent="0.35">
      <c r="B23" s="26"/>
      <c r="C23" s="34" t="s">
        <v>120</v>
      </c>
      <c r="D23" s="35">
        <v>69059</v>
      </c>
    </row>
    <row r="25" spans="1:14" ht="15" thickBot="1" x14ac:dyDescent="0.35">
      <c r="E25" s="22" t="s">
        <v>121</v>
      </c>
      <c r="F25" s="22" t="s">
        <v>122</v>
      </c>
    </row>
    <row r="26" spans="1:14" x14ac:dyDescent="0.3">
      <c r="A26" t="s">
        <v>123</v>
      </c>
      <c r="B26" s="19" t="s">
        <v>110</v>
      </c>
      <c r="C26" s="20" t="s">
        <v>124</v>
      </c>
      <c r="D26" s="40">
        <v>252040</v>
      </c>
      <c r="E26" s="41">
        <v>112961</v>
      </c>
      <c r="F26" s="42">
        <v>139079</v>
      </c>
      <c r="H26" s="18"/>
    </row>
    <row r="27" spans="1:14" x14ac:dyDescent="0.3">
      <c r="A27" s="363" t="s">
        <v>125</v>
      </c>
      <c r="B27" s="23" t="s">
        <v>113</v>
      </c>
      <c r="C27" s="24" t="s">
        <v>126</v>
      </c>
      <c r="D27" s="43">
        <v>146490</v>
      </c>
      <c r="E27" s="44">
        <v>112961</v>
      </c>
      <c r="F27" s="45">
        <v>33529</v>
      </c>
    </row>
    <row r="28" spans="1:14" x14ac:dyDescent="0.3">
      <c r="A28" s="363"/>
      <c r="B28" s="23" t="s">
        <v>116</v>
      </c>
      <c r="C28" s="24" t="s">
        <v>127</v>
      </c>
      <c r="D28" s="43">
        <v>185456</v>
      </c>
      <c r="E28" s="44">
        <v>112961</v>
      </c>
      <c r="F28" s="45">
        <v>72495</v>
      </c>
    </row>
    <row r="29" spans="1:14" ht="15" thickBot="1" x14ac:dyDescent="0.35">
      <c r="A29" s="363"/>
      <c r="B29" s="26" t="s">
        <v>119</v>
      </c>
      <c r="C29" s="27"/>
      <c r="D29" s="46"/>
      <c r="E29" s="47"/>
      <c r="F29" s="48"/>
    </row>
    <row r="30" spans="1:14" x14ac:dyDescent="0.3">
      <c r="H30" s="49" t="s">
        <v>128</v>
      </c>
      <c r="L30" t="s">
        <v>129</v>
      </c>
    </row>
    <row r="31" spans="1:14" ht="15" thickBot="1" x14ac:dyDescent="0.35">
      <c r="E31" s="22" t="s">
        <v>121</v>
      </c>
      <c r="F31" s="22" t="s">
        <v>122</v>
      </c>
      <c r="I31" s="22" t="s">
        <v>121</v>
      </c>
      <c r="J31" s="22" t="s">
        <v>122</v>
      </c>
      <c r="M31" s="22" t="s">
        <v>121</v>
      </c>
      <c r="N31" s="22" t="s">
        <v>122</v>
      </c>
    </row>
    <row r="32" spans="1:14" x14ac:dyDescent="0.3">
      <c r="A32" t="s">
        <v>130</v>
      </c>
      <c r="B32" s="19" t="s">
        <v>131</v>
      </c>
      <c r="C32" s="36" t="s">
        <v>132</v>
      </c>
      <c r="D32" s="50">
        <v>234299</v>
      </c>
      <c r="E32" s="51">
        <v>105326</v>
      </c>
      <c r="F32" s="52">
        <v>128973</v>
      </c>
      <c r="H32" s="50">
        <v>160116</v>
      </c>
      <c r="I32" s="51">
        <v>46727</v>
      </c>
      <c r="J32" s="52">
        <v>113389</v>
      </c>
      <c r="L32" s="19">
        <f>ROUND(H32/D32,2)</f>
        <v>0.68</v>
      </c>
      <c r="M32" s="53">
        <f>ROUND(I32/E32,2)</f>
        <v>0.44</v>
      </c>
      <c r="N32" s="20">
        <f>ROUND(J32/F32,2)</f>
        <v>0.88</v>
      </c>
    </row>
    <row r="33" spans="1:14" x14ac:dyDescent="0.3">
      <c r="A33" s="363" t="s">
        <v>133</v>
      </c>
      <c r="B33" s="23" t="s">
        <v>134</v>
      </c>
      <c r="C33" s="32" t="s">
        <v>135</v>
      </c>
      <c r="D33" s="54">
        <v>137594</v>
      </c>
      <c r="E33" s="55">
        <v>105326</v>
      </c>
      <c r="F33" s="56">
        <v>322268</v>
      </c>
      <c r="H33" s="57">
        <v>109419</v>
      </c>
      <c r="I33" s="55">
        <v>84569</v>
      </c>
      <c r="J33" s="56">
        <v>27850</v>
      </c>
      <c r="L33" s="23">
        <f t="shared" ref="L33:N37" si="0">ROUND(H33/D33,2)</f>
        <v>0.8</v>
      </c>
      <c r="M33" s="58">
        <f t="shared" si="0"/>
        <v>0.8</v>
      </c>
      <c r="N33" s="24">
        <f t="shared" si="0"/>
        <v>0.09</v>
      </c>
    </row>
    <row r="34" spans="1:14" ht="15" thickBot="1" x14ac:dyDescent="0.35">
      <c r="A34" s="363"/>
      <c r="B34" s="37" t="s">
        <v>136</v>
      </c>
      <c r="C34" s="38" t="s">
        <v>137</v>
      </c>
      <c r="D34" s="59">
        <v>174340</v>
      </c>
      <c r="E34" s="60">
        <v>105326</v>
      </c>
      <c r="F34" s="61">
        <v>69014</v>
      </c>
      <c r="H34" s="62">
        <v>140143</v>
      </c>
      <c r="I34" s="60">
        <v>98891</v>
      </c>
      <c r="J34" s="61">
        <v>41252</v>
      </c>
      <c r="L34" s="37">
        <f t="shared" si="0"/>
        <v>0.8</v>
      </c>
      <c r="M34" s="63">
        <f t="shared" si="0"/>
        <v>0.94</v>
      </c>
      <c r="N34" s="64">
        <f t="shared" si="0"/>
        <v>0.6</v>
      </c>
    </row>
    <row r="35" spans="1:14" x14ac:dyDescent="0.3">
      <c r="A35" s="363"/>
      <c r="B35" s="19" t="s">
        <v>131</v>
      </c>
      <c r="C35" s="36" t="s">
        <v>138</v>
      </c>
      <c r="D35" s="65">
        <v>234299</v>
      </c>
      <c r="E35" s="66">
        <v>105326</v>
      </c>
      <c r="F35" s="67">
        <v>128973</v>
      </c>
      <c r="H35" s="65">
        <v>171543</v>
      </c>
      <c r="I35" s="68">
        <v>56481</v>
      </c>
      <c r="J35" s="67">
        <v>115062</v>
      </c>
      <c r="L35" s="19">
        <f t="shared" si="0"/>
        <v>0.73</v>
      </c>
      <c r="M35" s="53">
        <f t="shared" si="0"/>
        <v>0.54</v>
      </c>
      <c r="N35" s="20">
        <f t="shared" si="0"/>
        <v>0.89</v>
      </c>
    </row>
    <row r="36" spans="1:14" x14ac:dyDescent="0.3">
      <c r="A36" s="363"/>
      <c r="B36" s="23" t="s">
        <v>134</v>
      </c>
      <c r="C36" s="32" t="s">
        <v>139</v>
      </c>
      <c r="D36" s="69">
        <v>137594</v>
      </c>
      <c r="E36" s="70">
        <v>105326</v>
      </c>
      <c r="F36" s="71">
        <v>32268</v>
      </c>
      <c r="H36" s="69">
        <v>119756</v>
      </c>
      <c r="I36" s="72">
        <v>91296</v>
      </c>
      <c r="J36" s="71">
        <v>28460</v>
      </c>
      <c r="L36" s="23">
        <f t="shared" si="0"/>
        <v>0.87</v>
      </c>
      <c r="M36" s="58">
        <f t="shared" si="0"/>
        <v>0.87</v>
      </c>
      <c r="N36" s="24">
        <f t="shared" si="0"/>
        <v>0.88</v>
      </c>
    </row>
    <row r="37" spans="1:14" ht="15" thickBot="1" x14ac:dyDescent="0.35">
      <c r="A37" s="363"/>
      <c r="B37" s="26" t="s">
        <v>136</v>
      </c>
      <c r="C37" s="34" t="s">
        <v>140</v>
      </c>
      <c r="D37" s="73">
        <v>174340</v>
      </c>
      <c r="E37" s="74">
        <v>105326</v>
      </c>
      <c r="F37" s="75">
        <v>69014</v>
      </c>
      <c r="H37" s="73">
        <v>147100</v>
      </c>
      <c r="I37" s="76">
        <v>99527</v>
      </c>
      <c r="J37" s="75">
        <v>47573</v>
      </c>
      <c r="L37" s="26">
        <f t="shared" si="0"/>
        <v>0.84</v>
      </c>
      <c r="M37" s="77">
        <f t="shared" si="0"/>
        <v>0.94</v>
      </c>
      <c r="N37" s="27">
        <f t="shared" si="0"/>
        <v>0.69</v>
      </c>
    </row>
    <row r="39" spans="1:14" ht="15" thickBot="1" x14ac:dyDescent="0.35">
      <c r="E39" s="22" t="s">
        <v>121</v>
      </c>
      <c r="F39" s="22" t="s">
        <v>122</v>
      </c>
      <c r="L39" t="s">
        <v>141</v>
      </c>
    </row>
    <row r="40" spans="1:14" x14ac:dyDescent="0.3">
      <c r="A40" t="s">
        <v>142</v>
      </c>
      <c r="B40" s="19" t="s">
        <v>132</v>
      </c>
      <c r="C40" s="36" t="s">
        <v>143</v>
      </c>
      <c r="D40" s="78">
        <v>133082</v>
      </c>
      <c r="E40" s="79">
        <v>39886</v>
      </c>
      <c r="F40" s="80">
        <v>93196</v>
      </c>
      <c r="G40" s="344" t="s">
        <v>144</v>
      </c>
      <c r="H40" s="345"/>
      <c r="I40" s="345"/>
      <c r="J40" s="346"/>
      <c r="L40" s="19">
        <f>ROUND(D40/H32,2)</f>
        <v>0.83</v>
      </c>
      <c r="M40" s="53">
        <f t="shared" ref="M40:N45" si="1">ROUND(E40/I32,2)</f>
        <v>0.85</v>
      </c>
      <c r="N40" s="20">
        <f t="shared" si="1"/>
        <v>0.82</v>
      </c>
    </row>
    <row r="41" spans="1:14" x14ac:dyDescent="0.3">
      <c r="A41" s="364" t="s">
        <v>145</v>
      </c>
      <c r="B41" s="23" t="s">
        <v>135</v>
      </c>
      <c r="C41" s="32" t="s">
        <v>146</v>
      </c>
      <c r="D41" s="81">
        <v>89602</v>
      </c>
      <c r="E41" s="82">
        <v>66389</v>
      </c>
      <c r="F41" s="83">
        <v>23213</v>
      </c>
      <c r="G41" s="347"/>
      <c r="H41" s="348"/>
      <c r="I41" s="348"/>
      <c r="J41" s="349"/>
      <c r="L41" s="23">
        <f t="shared" ref="L41:L45" si="2">ROUND(D41/H33,2)</f>
        <v>0.82</v>
      </c>
      <c r="M41" s="58">
        <f t="shared" si="1"/>
        <v>0.79</v>
      </c>
      <c r="N41" s="24">
        <f t="shared" si="1"/>
        <v>0.83</v>
      </c>
    </row>
    <row r="42" spans="1:14" ht="15" thickBot="1" x14ac:dyDescent="0.35">
      <c r="A42" s="364"/>
      <c r="B42" s="37" t="s">
        <v>137</v>
      </c>
      <c r="C42" s="38" t="s">
        <v>147</v>
      </c>
      <c r="D42" s="84">
        <v>93785</v>
      </c>
      <c r="E42" s="85">
        <v>59728</v>
      </c>
      <c r="F42" s="86">
        <v>34057</v>
      </c>
      <c r="G42" s="350"/>
      <c r="H42" s="351"/>
      <c r="I42" s="351"/>
      <c r="J42" s="352"/>
      <c r="L42" s="37">
        <f t="shared" si="2"/>
        <v>0.67</v>
      </c>
      <c r="M42" s="63">
        <f t="shared" si="1"/>
        <v>0.6</v>
      </c>
      <c r="N42" s="64">
        <f t="shared" si="1"/>
        <v>0.83</v>
      </c>
    </row>
    <row r="43" spans="1:14" x14ac:dyDescent="0.3">
      <c r="A43" s="364"/>
      <c r="B43" s="19" t="s">
        <v>138</v>
      </c>
      <c r="C43" s="36" t="s">
        <v>148</v>
      </c>
      <c r="D43" s="50">
        <v>142429</v>
      </c>
      <c r="E43" s="87">
        <v>47892</v>
      </c>
      <c r="F43" s="88">
        <v>94537</v>
      </c>
      <c r="G43" s="365" t="s">
        <v>149</v>
      </c>
      <c r="H43" s="366"/>
      <c r="I43" s="366"/>
      <c r="J43" s="367"/>
      <c r="L43" s="19">
        <f t="shared" si="2"/>
        <v>0.83</v>
      </c>
      <c r="M43" s="53">
        <f t="shared" si="1"/>
        <v>0.85</v>
      </c>
      <c r="N43" s="20">
        <f t="shared" si="1"/>
        <v>0.82</v>
      </c>
    </row>
    <row r="44" spans="1:14" x14ac:dyDescent="0.3">
      <c r="A44" s="364"/>
      <c r="B44" s="23" t="s">
        <v>139</v>
      </c>
      <c r="C44" s="32" t="s">
        <v>150</v>
      </c>
      <c r="D44" s="54">
        <v>97725</v>
      </c>
      <c r="E44" s="89">
        <v>74029</v>
      </c>
      <c r="F44" s="71">
        <v>23696</v>
      </c>
      <c r="G44" s="368"/>
      <c r="H44" s="369"/>
      <c r="I44" s="369"/>
      <c r="J44" s="370"/>
      <c r="L44" s="23">
        <f t="shared" si="2"/>
        <v>0.82</v>
      </c>
      <c r="M44" s="58">
        <f t="shared" si="1"/>
        <v>0.81</v>
      </c>
      <c r="N44" s="24">
        <f t="shared" si="1"/>
        <v>0.83</v>
      </c>
    </row>
    <row r="45" spans="1:14" ht="15" thickBot="1" x14ac:dyDescent="0.35">
      <c r="A45" s="364"/>
      <c r="B45" s="26" t="s">
        <v>151</v>
      </c>
      <c r="C45" s="34" t="s">
        <v>152</v>
      </c>
      <c r="D45" s="59">
        <v>99528</v>
      </c>
      <c r="E45" s="90">
        <v>60228</v>
      </c>
      <c r="F45" s="75">
        <v>39300</v>
      </c>
      <c r="G45" s="371"/>
      <c r="H45" s="372"/>
      <c r="I45" s="372"/>
      <c r="J45" s="373"/>
      <c r="L45" s="26">
        <f t="shared" si="2"/>
        <v>0.68</v>
      </c>
      <c r="M45" s="77">
        <f t="shared" si="1"/>
        <v>0.61</v>
      </c>
      <c r="N45" s="27">
        <f t="shared" si="1"/>
        <v>0.83</v>
      </c>
    </row>
    <row r="47" spans="1:14" ht="15" thickBot="1" x14ac:dyDescent="0.35">
      <c r="E47" s="22" t="s">
        <v>121</v>
      </c>
      <c r="F47" s="22" t="s">
        <v>122</v>
      </c>
    </row>
    <row r="48" spans="1:14" x14ac:dyDescent="0.3">
      <c r="A48" t="s">
        <v>153</v>
      </c>
      <c r="B48" s="19" t="s">
        <v>143</v>
      </c>
      <c r="C48" s="36" t="s">
        <v>154</v>
      </c>
      <c r="D48" s="78">
        <v>115915</v>
      </c>
      <c r="E48" s="79">
        <v>37961</v>
      </c>
      <c r="F48" s="91">
        <v>77954</v>
      </c>
      <c r="G48" s="344" t="s">
        <v>155</v>
      </c>
      <c r="H48" s="345"/>
      <c r="I48" s="345"/>
      <c r="J48" s="346"/>
    </row>
    <row r="49" spans="1:10" x14ac:dyDescent="0.3">
      <c r="A49" s="353" t="s">
        <v>156</v>
      </c>
      <c r="B49" s="23" t="s">
        <v>146</v>
      </c>
      <c r="C49" s="32" t="s">
        <v>157</v>
      </c>
      <c r="D49" s="81">
        <v>76040</v>
      </c>
      <c r="E49" s="82">
        <v>60903</v>
      </c>
      <c r="F49" s="92">
        <v>15137</v>
      </c>
      <c r="G49" s="347"/>
      <c r="H49" s="348"/>
      <c r="I49" s="348"/>
      <c r="J49" s="349"/>
    </row>
    <row r="50" spans="1:10" ht="15" thickBot="1" x14ac:dyDescent="0.35">
      <c r="A50" s="353"/>
      <c r="B50" s="37" t="s">
        <v>147</v>
      </c>
      <c r="C50" s="38" t="s">
        <v>158</v>
      </c>
      <c r="D50" s="84">
        <v>71222</v>
      </c>
      <c r="E50" s="85">
        <v>41181</v>
      </c>
      <c r="F50" s="93">
        <v>30041</v>
      </c>
      <c r="G50" s="350"/>
      <c r="H50" s="351"/>
      <c r="I50" s="351"/>
      <c r="J50" s="352"/>
    </row>
    <row r="51" spans="1:10" ht="15" customHeight="1" x14ac:dyDescent="0.3">
      <c r="A51" s="353"/>
      <c r="B51" s="19" t="s">
        <v>148</v>
      </c>
      <c r="C51" s="119" t="s">
        <v>159</v>
      </c>
      <c r="D51" s="50">
        <v>124812</v>
      </c>
      <c r="E51" s="87">
        <v>45957</v>
      </c>
      <c r="F51" s="94">
        <v>78855</v>
      </c>
      <c r="G51" s="354" t="s">
        <v>160</v>
      </c>
      <c r="H51" s="355"/>
      <c r="I51" s="355"/>
      <c r="J51" s="356"/>
    </row>
    <row r="52" spans="1:10" x14ac:dyDescent="0.3">
      <c r="A52" s="353"/>
      <c r="B52" s="23" t="s">
        <v>150</v>
      </c>
      <c r="C52" s="120" t="s">
        <v>161</v>
      </c>
      <c r="D52" s="57">
        <v>84428</v>
      </c>
      <c r="E52" s="89">
        <v>68575</v>
      </c>
      <c r="F52" s="95">
        <v>15853</v>
      </c>
      <c r="G52" s="357"/>
      <c r="H52" s="358"/>
      <c r="I52" s="358"/>
      <c r="J52" s="359"/>
    </row>
    <row r="53" spans="1:10" ht="15" thickBot="1" x14ac:dyDescent="0.35">
      <c r="A53" s="353"/>
      <c r="B53" s="26" t="s">
        <v>152</v>
      </c>
      <c r="C53" s="121" t="s">
        <v>162</v>
      </c>
      <c r="D53" s="62">
        <v>76340</v>
      </c>
      <c r="E53" s="90">
        <v>41413</v>
      </c>
      <c r="F53" s="96">
        <v>34927</v>
      </c>
      <c r="G53" s="360"/>
      <c r="H53" s="361"/>
      <c r="I53" s="361"/>
      <c r="J53" s="362"/>
    </row>
    <row r="54" spans="1:10" x14ac:dyDescent="0.3">
      <c r="B54" t="s">
        <v>192</v>
      </c>
      <c r="C54" s="128" t="s">
        <v>235</v>
      </c>
    </row>
    <row r="55" spans="1:10" x14ac:dyDescent="0.3">
      <c r="C55" s="128" t="s">
        <v>236</v>
      </c>
    </row>
    <row r="56" spans="1:10" x14ac:dyDescent="0.3">
      <c r="C56" s="128" t="s">
        <v>237</v>
      </c>
    </row>
    <row r="59" spans="1:10" x14ac:dyDescent="0.3">
      <c r="A59" t="s">
        <v>163</v>
      </c>
    </row>
    <row r="61" spans="1:10" x14ac:dyDescent="0.3">
      <c r="H61" s="97" t="s">
        <v>128</v>
      </c>
      <c r="I61" s="98"/>
      <c r="J61" s="98"/>
    </row>
    <row r="62" spans="1:10" ht="15" thickBot="1" x14ac:dyDescent="0.35">
      <c r="A62" t="s">
        <v>164</v>
      </c>
      <c r="E62" s="22" t="s">
        <v>121</v>
      </c>
      <c r="F62" s="22" t="s">
        <v>122</v>
      </c>
      <c r="H62" s="98"/>
      <c r="I62" s="99" t="s">
        <v>121</v>
      </c>
      <c r="J62" s="99" t="s">
        <v>122</v>
      </c>
    </row>
    <row r="63" spans="1:10" x14ac:dyDescent="0.3">
      <c r="A63" s="364" t="s">
        <v>165</v>
      </c>
      <c r="B63" s="19" t="s">
        <v>166</v>
      </c>
      <c r="C63" s="36" t="s">
        <v>167</v>
      </c>
      <c r="D63" s="100">
        <v>234299</v>
      </c>
      <c r="E63" s="41">
        <v>105326</v>
      </c>
      <c r="F63" s="42">
        <v>128973</v>
      </c>
      <c r="H63" s="78">
        <v>192231</v>
      </c>
      <c r="I63" s="79">
        <v>76442</v>
      </c>
      <c r="J63" s="80">
        <v>115789</v>
      </c>
    </row>
    <row r="64" spans="1:10" ht="15" customHeight="1" x14ac:dyDescent="0.3">
      <c r="A64" s="364"/>
      <c r="B64" s="23"/>
      <c r="C64" s="32" t="s">
        <v>168</v>
      </c>
      <c r="D64" s="57">
        <v>137594</v>
      </c>
      <c r="E64" s="44">
        <v>105326</v>
      </c>
      <c r="F64" s="45">
        <v>32268</v>
      </c>
      <c r="H64" s="81">
        <v>126736</v>
      </c>
      <c r="I64" s="82">
        <v>98121</v>
      </c>
      <c r="J64" s="83">
        <v>28615</v>
      </c>
    </row>
    <row r="65" spans="1:11" ht="15" thickBot="1" x14ac:dyDescent="0.35">
      <c r="A65" s="364"/>
      <c r="B65" s="26"/>
      <c r="C65" s="34" t="s">
        <v>169</v>
      </c>
      <c r="D65" s="62">
        <v>174340</v>
      </c>
      <c r="E65" s="47">
        <v>105326</v>
      </c>
      <c r="F65" s="48">
        <v>69014</v>
      </c>
      <c r="H65" s="101">
        <v>148628</v>
      </c>
      <c r="I65" s="102">
        <v>99765</v>
      </c>
      <c r="J65" s="103">
        <v>48863</v>
      </c>
    </row>
    <row r="66" spans="1:11" x14ac:dyDescent="0.3">
      <c r="A66" s="104"/>
      <c r="D66" s="105"/>
      <c r="E66" s="105"/>
      <c r="F66" s="105"/>
      <c r="H66" s="49"/>
    </row>
    <row r="67" spans="1:11" x14ac:dyDescent="0.3">
      <c r="A67" s="104"/>
      <c r="D67" s="105"/>
      <c r="E67" s="105"/>
      <c r="F67" s="105"/>
      <c r="H67" s="49" t="s">
        <v>128</v>
      </c>
    </row>
    <row r="68" spans="1:11" ht="15" thickBot="1" x14ac:dyDescent="0.35">
      <c r="A68" s="104"/>
      <c r="E68" s="22" t="s">
        <v>121</v>
      </c>
      <c r="F68" s="22" t="s">
        <v>122</v>
      </c>
      <c r="I68" s="22" t="s">
        <v>121</v>
      </c>
      <c r="J68" s="22" t="s">
        <v>122</v>
      </c>
    </row>
    <row r="69" spans="1:11" x14ac:dyDescent="0.3">
      <c r="A69" s="374" t="s">
        <v>170</v>
      </c>
      <c r="B69" s="19" t="s">
        <v>171</v>
      </c>
      <c r="C69" s="106" t="s">
        <v>172</v>
      </c>
      <c r="D69" s="107">
        <v>234299</v>
      </c>
      <c r="E69" s="108">
        <v>105326</v>
      </c>
      <c r="F69" s="88">
        <v>128973</v>
      </c>
      <c r="G69" s="109"/>
      <c r="H69" s="110">
        <v>171543</v>
      </c>
      <c r="I69" s="108">
        <v>56481</v>
      </c>
      <c r="J69" s="88">
        <v>115062</v>
      </c>
    </row>
    <row r="70" spans="1:11" ht="15" customHeight="1" x14ac:dyDescent="0.3">
      <c r="A70" s="374"/>
      <c r="B70" s="23" t="s">
        <v>134</v>
      </c>
      <c r="C70" s="24" t="s">
        <v>173</v>
      </c>
      <c r="D70" s="111">
        <v>137594</v>
      </c>
      <c r="E70" s="70">
        <v>105326</v>
      </c>
      <c r="F70" s="71">
        <v>32268</v>
      </c>
      <c r="H70" s="69">
        <v>119756</v>
      </c>
      <c r="I70" s="70">
        <v>91296</v>
      </c>
      <c r="J70" s="71">
        <v>28460</v>
      </c>
    </row>
    <row r="71" spans="1:11" ht="15" thickBot="1" x14ac:dyDescent="0.35">
      <c r="A71" s="374"/>
      <c r="B71" s="26" t="s">
        <v>174</v>
      </c>
      <c r="C71" s="27" t="s">
        <v>175</v>
      </c>
      <c r="D71" s="112">
        <v>174340</v>
      </c>
      <c r="E71" s="74">
        <v>105326</v>
      </c>
      <c r="F71" s="75">
        <v>69014</v>
      </c>
      <c r="H71" s="73">
        <v>147100</v>
      </c>
      <c r="I71" s="74">
        <v>99527</v>
      </c>
      <c r="J71" s="75">
        <v>47573</v>
      </c>
    </row>
    <row r="72" spans="1:11" ht="15" thickBot="1" x14ac:dyDescent="0.35">
      <c r="A72" s="104"/>
      <c r="D72" s="105"/>
      <c r="E72" s="105"/>
      <c r="F72" s="105"/>
      <c r="H72" s="49"/>
    </row>
    <row r="73" spans="1:11" x14ac:dyDescent="0.3">
      <c r="A73" s="363" t="s">
        <v>145</v>
      </c>
      <c r="B73" s="19" t="s">
        <v>172</v>
      </c>
      <c r="C73" s="106" t="s">
        <v>176</v>
      </c>
      <c r="D73" s="113">
        <v>166553</v>
      </c>
      <c r="E73" s="87">
        <v>72016</v>
      </c>
      <c r="F73" s="88">
        <v>94537</v>
      </c>
      <c r="G73" s="365" t="s">
        <v>177</v>
      </c>
      <c r="H73" s="366"/>
      <c r="I73" s="366"/>
      <c r="J73" s="367"/>
    </row>
    <row r="74" spans="1:11" x14ac:dyDescent="0.3">
      <c r="A74" s="363"/>
      <c r="B74" s="23" t="s">
        <v>173</v>
      </c>
      <c r="C74" s="24" t="s">
        <v>178</v>
      </c>
      <c r="D74" s="114">
        <v>103536</v>
      </c>
      <c r="E74" s="89">
        <v>79840</v>
      </c>
      <c r="F74" s="71">
        <v>23696</v>
      </c>
      <c r="G74" s="368"/>
      <c r="H74" s="369"/>
      <c r="I74" s="369"/>
      <c r="J74" s="370"/>
      <c r="K74" t="s">
        <v>185</v>
      </c>
    </row>
    <row r="75" spans="1:11" ht="15" thickBot="1" x14ac:dyDescent="0.35">
      <c r="A75" s="363"/>
      <c r="B75" s="26" t="s">
        <v>175</v>
      </c>
      <c r="C75" s="27" t="s">
        <v>179</v>
      </c>
      <c r="D75" s="115">
        <v>104097</v>
      </c>
      <c r="E75" s="90">
        <v>64797</v>
      </c>
      <c r="F75" s="75">
        <v>39300</v>
      </c>
      <c r="G75" s="371"/>
      <c r="H75" s="372"/>
      <c r="I75" s="372"/>
      <c r="J75" s="373"/>
    </row>
    <row r="77" spans="1:11" ht="15" thickBot="1" x14ac:dyDescent="0.35">
      <c r="E77" s="22" t="s">
        <v>121</v>
      </c>
      <c r="F77" s="22" t="s">
        <v>122</v>
      </c>
    </row>
    <row r="78" spans="1:11" x14ac:dyDescent="0.3">
      <c r="B78" s="19" t="s">
        <v>176</v>
      </c>
      <c r="C78" s="140" t="s">
        <v>180</v>
      </c>
      <c r="D78" s="40">
        <v>147753</v>
      </c>
      <c r="E78" s="87">
        <v>69576</v>
      </c>
      <c r="F78" s="116">
        <v>78177</v>
      </c>
      <c r="G78" s="366" t="s">
        <v>181</v>
      </c>
      <c r="H78" s="366"/>
      <c r="I78" s="366"/>
      <c r="J78" s="367"/>
    </row>
    <row r="79" spans="1:11" x14ac:dyDescent="0.3">
      <c r="A79" t="s">
        <v>156</v>
      </c>
      <c r="B79" s="23" t="s">
        <v>178</v>
      </c>
      <c r="C79" s="141" t="s">
        <v>182</v>
      </c>
      <c r="D79" s="43">
        <v>90543</v>
      </c>
      <c r="E79" s="89">
        <v>74378</v>
      </c>
      <c r="F79" s="117">
        <v>16165</v>
      </c>
      <c r="G79" s="369"/>
      <c r="H79" s="369"/>
      <c r="I79" s="369"/>
      <c r="J79" s="370"/>
      <c r="K79" t="s">
        <v>184</v>
      </c>
    </row>
    <row r="80" spans="1:11" ht="15" thickBot="1" x14ac:dyDescent="0.35">
      <c r="B80" s="26" t="s">
        <v>179</v>
      </c>
      <c r="C80" s="142" t="s">
        <v>183</v>
      </c>
      <c r="D80" s="46">
        <v>81703</v>
      </c>
      <c r="E80" s="90">
        <v>46246</v>
      </c>
      <c r="F80" s="118">
        <v>35457</v>
      </c>
      <c r="G80" s="372"/>
      <c r="H80" s="372"/>
      <c r="I80" s="372"/>
      <c r="J80" s="373"/>
    </row>
    <row r="81" spans="1:3" x14ac:dyDescent="0.3">
      <c r="C81" s="139" t="s">
        <v>238</v>
      </c>
    </row>
    <row r="82" spans="1:3" x14ac:dyDescent="0.3">
      <c r="A82" t="s">
        <v>241</v>
      </c>
      <c r="B82" t="s">
        <v>191</v>
      </c>
      <c r="C82" s="139" t="s">
        <v>239</v>
      </c>
    </row>
    <row r="83" spans="1:3" x14ac:dyDescent="0.3">
      <c r="C83" s="139" t="s">
        <v>240</v>
      </c>
    </row>
  </sheetData>
  <mergeCells count="13">
    <mergeCell ref="A63:A65"/>
    <mergeCell ref="A69:A71"/>
    <mergeCell ref="A73:A75"/>
    <mergeCell ref="G73:J75"/>
    <mergeCell ref="G78:J80"/>
    <mergeCell ref="G48:J50"/>
    <mergeCell ref="A49:A53"/>
    <mergeCell ref="G51:J53"/>
    <mergeCell ref="A27:A29"/>
    <mergeCell ref="A33:A37"/>
    <mergeCell ref="G40:J42"/>
    <mergeCell ref="A41:A45"/>
    <mergeCell ref="G43:J4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A6C5-4C9B-4808-91A3-FAAA4E3E9EFE}">
  <dimension ref="A2:I17"/>
  <sheetViews>
    <sheetView workbookViewId="0"/>
  </sheetViews>
  <sheetFormatPr defaultRowHeight="14.4" x14ac:dyDescent="0.3"/>
  <cols>
    <col min="1" max="1" width="28.33203125" customWidth="1"/>
    <col min="2" max="2" width="52.109375" style="6" customWidth="1"/>
    <col min="3" max="3" width="16" bestFit="1" customWidth="1"/>
    <col min="4" max="4" width="21.33203125" style="4" customWidth="1"/>
    <col min="5" max="5" width="17.88671875" bestFit="1" customWidth="1"/>
    <col min="7" max="7" width="13.6640625" style="4" customWidth="1"/>
    <col min="8" max="8" width="24.33203125" style="4" customWidth="1"/>
    <col min="9" max="9" width="17.88671875" style="4" customWidth="1"/>
  </cols>
  <sheetData>
    <row r="2" spans="1:9" x14ac:dyDescent="0.3">
      <c r="C2" t="s">
        <v>5</v>
      </c>
      <c r="G2" s="7" t="s">
        <v>6</v>
      </c>
    </row>
    <row r="3" spans="1:9" x14ac:dyDescent="0.3">
      <c r="A3" t="s">
        <v>2</v>
      </c>
      <c r="C3" s="4" t="s">
        <v>3</v>
      </c>
      <c r="D3" s="4" t="s">
        <v>4</v>
      </c>
      <c r="E3" s="4" t="s">
        <v>11</v>
      </c>
      <c r="G3" s="4" t="s">
        <v>3</v>
      </c>
      <c r="H3" s="4" t="s">
        <v>4</v>
      </c>
      <c r="I3" s="4" t="s">
        <v>11</v>
      </c>
    </row>
    <row r="4" spans="1:9" ht="28.8" x14ac:dyDescent="0.3">
      <c r="B4" s="6" t="s">
        <v>14</v>
      </c>
    </row>
    <row r="5" spans="1:9" x14ac:dyDescent="0.3">
      <c r="A5" t="s">
        <v>245</v>
      </c>
      <c r="B5" s="129" t="s">
        <v>8</v>
      </c>
      <c r="C5" s="1">
        <v>0</v>
      </c>
      <c r="D5" s="3">
        <v>0</v>
      </c>
      <c r="E5" s="1"/>
      <c r="G5" s="3">
        <v>0</v>
      </c>
      <c r="H5" s="3">
        <v>0</v>
      </c>
      <c r="I5" s="3"/>
    </row>
    <row r="6" spans="1:9" x14ac:dyDescent="0.3">
      <c r="B6" s="129" t="s">
        <v>9</v>
      </c>
      <c r="C6" s="1">
        <v>0</v>
      </c>
      <c r="D6" s="3">
        <v>0</v>
      </c>
      <c r="E6" s="1"/>
      <c r="G6" s="3">
        <v>0</v>
      </c>
      <c r="H6" s="3">
        <v>0</v>
      </c>
      <c r="I6" s="3"/>
    </row>
    <row r="7" spans="1:9" x14ac:dyDescent="0.3">
      <c r="B7" s="6" t="s">
        <v>20</v>
      </c>
      <c r="C7">
        <v>96</v>
      </c>
      <c r="D7" s="5">
        <v>182461</v>
      </c>
      <c r="G7" s="4">
        <v>180</v>
      </c>
      <c r="H7" s="5">
        <v>363438</v>
      </c>
    </row>
    <row r="8" spans="1:9" x14ac:dyDescent="0.3">
      <c r="B8" s="6" t="s">
        <v>0</v>
      </c>
      <c r="C8">
        <v>96</v>
      </c>
      <c r="D8" s="5">
        <v>182461</v>
      </c>
      <c r="E8" s="4" t="s">
        <v>12</v>
      </c>
      <c r="G8" s="4">
        <v>180</v>
      </c>
      <c r="H8" s="5">
        <v>363438</v>
      </c>
      <c r="I8" s="4" t="s">
        <v>13</v>
      </c>
    </row>
    <row r="10" spans="1:9" x14ac:dyDescent="0.3">
      <c r="A10" t="s">
        <v>1</v>
      </c>
    </row>
    <row r="11" spans="1:9" ht="28.8" x14ac:dyDescent="0.3">
      <c r="B11" s="6" t="s">
        <v>7</v>
      </c>
    </row>
    <row r="12" spans="1:9" x14ac:dyDescent="0.3">
      <c r="A12" t="s">
        <v>243</v>
      </c>
      <c r="B12" s="130" t="s">
        <v>8</v>
      </c>
      <c r="C12">
        <v>0</v>
      </c>
      <c r="D12" s="4">
        <v>0</v>
      </c>
      <c r="G12" s="4" t="s">
        <v>24</v>
      </c>
      <c r="H12" s="4" t="s">
        <v>25</v>
      </c>
    </row>
    <row r="13" spans="1:9" x14ac:dyDescent="0.3">
      <c r="A13" t="s">
        <v>242</v>
      </c>
      <c r="B13" s="131" t="s">
        <v>9</v>
      </c>
      <c r="C13" s="3" t="s">
        <v>15</v>
      </c>
      <c r="D13" s="3" t="s">
        <v>19</v>
      </c>
      <c r="G13" s="3" t="s">
        <v>18</v>
      </c>
      <c r="H13" s="3" t="s">
        <v>17</v>
      </c>
    </row>
    <row r="14" spans="1:9" x14ac:dyDescent="0.3">
      <c r="A14" t="s">
        <v>244</v>
      </c>
      <c r="B14" s="6" t="s">
        <v>10</v>
      </c>
      <c r="C14">
        <v>96</v>
      </c>
      <c r="D14" s="5">
        <v>182461</v>
      </c>
      <c r="G14" s="4" t="s">
        <v>26</v>
      </c>
      <c r="H14" s="4" t="s">
        <v>27</v>
      </c>
    </row>
    <row r="15" spans="1:9" x14ac:dyDescent="0.3">
      <c r="B15" s="6" t="s">
        <v>0</v>
      </c>
      <c r="C15" s="4" t="s">
        <v>16</v>
      </c>
      <c r="D15" s="5" t="s">
        <v>21</v>
      </c>
      <c r="E15" s="4" t="s">
        <v>23</v>
      </c>
      <c r="G15" s="4" t="s">
        <v>29</v>
      </c>
      <c r="H15" s="3" t="s">
        <v>28</v>
      </c>
      <c r="I15" s="4" t="s">
        <v>22</v>
      </c>
    </row>
    <row r="16" spans="1:9" x14ac:dyDescent="0.3">
      <c r="D16" s="5"/>
      <c r="E16" s="2"/>
    </row>
    <row r="17" spans="4:5" x14ac:dyDescent="0.3">
      <c r="D17" s="5"/>
      <c r="E17" s="2"/>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4FDD-8077-42D6-8268-4BCF777AC920}">
  <dimension ref="A1:J7"/>
  <sheetViews>
    <sheetView workbookViewId="0">
      <selection activeCell="I18" sqref="I18"/>
    </sheetView>
  </sheetViews>
  <sheetFormatPr defaultRowHeight="14.4" x14ac:dyDescent="0.3"/>
  <sheetData>
    <row r="1" spans="1:10" x14ac:dyDescent="0.3">
      <c r="A1" s="207"/>
    </row>
    <row r="2" spans="1:10" ht="15" thickBot="1" x14ac:dyDescent="0.35">
      <c r="A2" s="208" t="s">
        <v>2267</v>
      </c>
    </row>
    <row r="3" spans="1:10" ht="24.6" thickBot="1" x14ac:dyDescent="0.35">
      <c r="A3" s="209" t="s">
        <v>322</v>
      </c>
      <c r="B3" s="375" t="s">
        <v>2268</v>
      </c>
      <c r="C3" s="376"/>
      <c r="D3" s="377"/>
      <c r="E3" s="375" t="s">
        <v>2269</v>
      </c>
      <c r="F3" s="376"/>
      <c r="G3" s="377"/>
      <c r="H3" s="378" t="s">
        <v>2270</v>
      </c>
      <c r="I3" s="379"/>
      <c r="J3" s="380"/>
    </row>
    <row r="4" spans="1:10" ht="24" x14ac:dyDescent="0.3">
      <c r="A4" s="381" t="s">
        <v>322</v>
      </c>
      <c r="B4" s="210" t="s">
        <v>2271</v>
      </c>
      <c r="C4" s="210" t="s">
        <v>2273</v>
      </c>
      <c r="D4" s="383" t="s">
        <v>2274</v>
      </c>
      <c r="E4" s="210" t="s">
        <v>2271</v>
      </c>
      <c r="F4" s="210" t="s">
        <v>2273</v>
      </c>
      <c r="G4" s="381" t="s">
        <v>2274</v>
      </c>
      <c r="H4" s="212" t="s">
        <v>2271</v>
      </c>
      <c r="I4" s="212" t="s">
        <v>2273</v>
      </c>
      <c r="J4" s="381" t="s">
        <v>2274</v>
      </c>
    </row>
    <row r="5" spans="1:10" ht="15" thickBot="1" x14ac:dyDescent="0.35">
      <c r="A5" s="382"/>
      <c r="B5" s="211" t="s">
        <v>2272</v>
      </c>
      <c r="C5" s="211" t="s">
        <v>2272</v>
      </c>
      <c r="D5" s="384"/>
      <c r="E5" s="211" t="s">
        <v>2272</v>
      </c>
      <c r="F5" s="211" t="s">
        <v>2272</v>
      </c>
      <c r="G5" s="382"/>
      <c r="H5" s="213" t="s">
        <v>2272</v>
      </c>
      <c r="I5" s="213" t="s">
        <v>2272</v>
      </c>
      <c r="J5" s="382"/>
    </row>
    <row r="6" spans="1:10" ht="15.6" x14ac:dyDescent="0.3">
      <c r="A6" s="214"/>
      <c r="B6" s="214"/>
      <c r="C6" s="214"/>
      <c r="D6" s="214"/>
      <c r="E6" s="214"/>
      <c r="F6" s="214"/>
      <c r="G6" s="214"/>
      <c r="H6" s="214"/>
      <c r="I6" s="214"/>
      <c r="J6" s="214"/>
    </row>
    <row r="7" spans="1:10" x14ac:dyDescent="0.3">
      <c r="A7" s="207"/>
    </row>
  </sheetData>
  <mergeCells count="7">
    <mergeCell ref="B3:D3"/>
    <mergeCell ref="E3:G3"/>
    <mergeCell ref="H3:J3"/>
    <mergeCell ref="A4:A5"/>
    <mergeCell ref="D4:D5"/>
    <mergeCell ref="G4:G5"/>
    <mergeCell ref="J4:J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5BD37-6A3D-4C3D-A52F-A8FEED4ADF99}">
  <dimension ref="A1:AB78"/>
  <sheetViews>
    <sheetView workbookViewId="0">
      <selection activeCell="N7" sqref="N7"/>
    </sheetView>
  </sheetViews>
  <sheetFormatPr defaultRowHeight="14.4" x14ac:dyDescent="0.3"/>
  <cols>
    <col min="9" max="10" width="9.109375" style="183"/>
    <col min="13" max="14" width="9.109375" style="183"/>
  </cols>
  <sheetData>
    <row r="1" spans="2:28" x14ac:dyDescent="0.3">
      <c r="C1" t="s">
        <v>228</v>
      </c>
      <c r="H1" t="s">
        <v>2177</v>
      </c>
    </row>
    <row r="2" spans="2:28" x14ac:dyDescent="0.3">
      <c r="C2" t="s">
        <v>2055</v>
      </c>
      <c r="H2" t="s">
        <v>2054</v>
      </c>
      <c r="K2" t="s">
        <v>2179</v>
      </c>
    </row>
    <row r="3" spans="2:28" ht="15" thickBot="1" x14ac:dyDescent="0.35">
      <c r="C3" t="s">
        <v>2178</v>
      </c>
      <c r="F3">
        <f>70451-46794</f>
        <v>23657</v>
      </c>
    </row>
    <row r="4" spans="2:28" ht="15" thickBot="1" x14ac:dyDescent="0.35">
      <c r="B4" s="156"/>
      <c r="C4" s="385" t="s">
        <v>377</v>
      </c>
      <c r="D4" s="386"/>
      <c r="E4" s="386"/>
      <c r="F4" s="387"/>
      <c r="G4" s="388" t="s">
        <v>378</v>
      </c>
      <c r="H4" s="386"/>
      <c r="I4" s="386"/>
      <c r="J4" s="387"/>
      <c r="K4" s="388" t="s">
        <v>295</v>
      </c>
      <c r="L4" s="386"/>
      <c r="M4" s="386"/>
      <c r="N4" s="386"/>
    </row>
    <row r="5" spans="2:28" ht="15" thickBot="1" x14ac:dyDescent="0.35">
      <c r="B5" s="157"/>
      <c r="C5" s="389" t="s">
        <v>323</v>
      </c>
      <c r="D5" s="390"/>
      <c r="E5" s="388" t="s">
        <v>324</v>
      </c>
      <c r="F5" s="387"/>
      <c r="G5" s="391" t="s">
        <v>323</v>
      </c>
      <c r="H5" s="390"/>
      <c r="I5" s="388" t="s">
        <v>324</v>
      </c>
      <c r="J5" s="387"/>
      <c r="K5" s="391" t="s">
        <v>323</v>
      </c>
      <c r="L5" s="390"/>
      <c r="M5" s="388" t="s">
        <v>324</v>
      </c>
      <c r="N5" s="386"/>
    </row>
    <row r="6" spans="2:28" ht="25.5" customHeight="1" x14ac:dyDescent="0.3">
      <c r="B6" s="157" t="s">
        <v>322</v>
      </c>
      <c r="C6" s="149" t="s">
        <v>325</v>
      </c>
      <c r="D6" s="149" t="s">
        <v>326</v>
      </c>
      <c r="E6" s="151" t="s">
        <v>325</v>
      </c>
      <c r="F6" s="151" t="s">
        <v>326</v>
      </c>
      <c r="G6" s="149" t="s">
        <v>325</v>
      </c>
      <c r="H6" s="149" t="s">
        <v>384</v>
      </c>
      <c r="I6" s="151" t="s">
        <v>325</v>
      </c>
      <c r="J6" s="151" t="s">
        <v>384</v>
      </c>
      <c r="K6" s="149" t="s">
        <v>325</v>
      </c>
      <c r="L6" s="149" t="s">
        <v>357</v>
      </c>
      <c r="M6" s="151" t="s">
        <v>325</v>
      </c>
      <c r="N6" s="151" t="s">
        <v>357</v>
      </c>
    </row>
    <row r="7" spans="2:28" ht="15" thickBot="1" x14ac:dyDescent="0.35">
      <c r="B7" s="158"/>
      <c r="C7" s="150" t="s">
        <v>1079</v>
      </c>
      <c r="D7" s="150" t="s">
        <v>1080</v>
      </c>
      <c r="E7" s="152" t="s">
        <v>2056</v>
      </c>
      <c r="F7" s="152" t="s">
        <v>1080</v>
      </c>
      <c r="G7" s="150" t="s">
        <v>1516</v>
      </c>
      <c r="H7" s="150" t="s">
        <v>1517</v>
      </c>
      <c r="I7" s="152" t="s">
        <v>2275</v>
      </c>
      <c r="J7" s="152" t="s">
        <v>1517</v>
      </c>
      <c r="K7" s="150" t="s">
        <v>1705</v>
      </c>
      <c r="L7" s="150" t="s">
        <v>1706</v>
      </c>
      <c r="M7" s="152" t="s">
        <v>2399</v>
      </c>
      <c r="N7" s="152" t="s">
        <v>1706</v>
      </c>
    </row>
    <row r="8" spans="2:28" ht="15" thickBot="1" x14ac:dyDescent="0.35">
      <c r="B8" s="160" t="s">
        <v>330</v>
      </c>
      <c r="C8" s="154" t="s">
        <v>1085</v>
      </c>
      <c r="D8" s="154" t="s">
        <v>1086</v>
      </c>
      <c r="E8" s="155" t="s">
        <v>2058</v>
      </c>
      <c r="F8" s="155" t="s">
        <v>1086</v>
      </c>
      <c r="G8" s="154" t="s">
        <v>1519</v>
      </c>
      <c r="H8" s="154" t="s">
        <v>1520</v>
      </c>
      <c r="I8" s="155" t="s">
        <v>2277</v>
      </c>
      <c r="J8" s="155" t="s">
        <v>1520</v>
      </c>
      <c r="K8" s="154" t="s">
        <v>1708</v>
      </c>
      <c r="L8" s="154" t="s">
        <v>1709</v>
      </c>
      <c r="M8" s="155" t="s">
        <v>2400</v>
      </c>
      <c r="N8" s="155" t="s">
        <v>1709</v>
      </c>
    </row>
    <row r="9" spans="2:28" ht="24.6" thickBot="1" x14ac:dyDescent="0.35">
      <c r="B9" s="161" t="s">
        <v>331</v>
      </c>
      <c r="C9" s="154" t="s">
        <v>1089</v>
      </c>
      <c r="D9" s="154" t="s">
        <v>1090</v>
      </c>
      <c r="E9" s="155" t="s">
        <v>2060</v>
      </c>
      <c r="F9" s="155" t="s">
        <v>1090</v>
      </c>
      <c r="G9" s="154" t="s">
        <v>1522</v>
      </c>
      <c r="H9" s="154" t="s">
        <v>1523</v>
      </c>
      <c r="I9" s="155" t="s">
        <v>2279</v>
      </c>
      <c r="J9" s="155" t="s">
        <v>1523</v>
      </c>
      <c r="K9" s="154" t="s">
        <v>1711</v>
      </c>
      <c r="L9" s="154" t="s">
        <v>1712</v>
      </c>
      <c r="M9" s="155" t="s">
        <v>2401</v>
      </c>
      <c r="N9" s="155" t="s">
        <v>1712</v>
      </c>
    </row>
    <row r="10" spans="2:28" ht="27" thickBot="1" x14ac:dyDescent="0.35">
      <c r="B10" s="161" t="s">
        <v>332</v>
      </c>
      <c r="C10" s="162"/>
      <c r="D10" s="162"/>
      <c r="E10" s="163"/>
      <c r="F10" s="163"/>
      <c r="G10" s="162"/>
      <c r="H10" s="162"/>
      <c r="I10" s="163"/>
      <c r="J10" s="163"/>
      <c r="K10" s="162"/>
      <c r="L10" s="162"/>
      <c r="M10" s="163"/>
      <c r="N10" s="163"/>
      <c r="AB10" t="s">
        <v>2456</v>
      </c>
    </row>
    <row r="11" spans="2:28" ht="24.6" thickBot="1" x14ac:dyDescent="0.35">
      <c r="B11" s="161">
        <v>2007</v>
      </c>
      <c r="C11" s="154" t="s">
        <v>1093</v>
      </c>
      <c r="D11" s="154" t="s">
        <v>1094</v>
      </c>
      <c r="E11" s="155" t="s">
        <v>2062</v>
      </c>
      <c r="F11" s="155" t="s">
        <v>1094</v>
      </c>
      <c r="G11" s="154" t="s">
        <v>1525</v>
      </c>
      <c r="H11" s="154" t="s">
        <v>1526</v>
      </c>
      <c r="I11" s="164" t="s">
        <v>2281</v>
      </c>
      <c r="J11" s="164" t="s">
        <v>1526</v>
      </c>
      <c r="K11" s="154" t="s">
        <v>419</v>
      </c>
      <c r="L11" s="154" t="s">
        <v>419</v>
      </c>
      <c r="M11" s="164" t="s">
        <v>419</v>
      </c>
      <c r="N11" s="164" t="s">
        <v>419</v>
      </c>
      <c r="AB11" t="s">
        <v>2457</v>
      </c>
    </row>
    <row r="12" spans="2:28" ht="24.6" thickBot="1" x14ac:dyDescent="0.35">
      <c r="B12" s="161">
        <v>2008</v>
      </c>
      <c r="C12" s="154" t="s">
        <v>1096</v>
      </c>
      <c r="D12" s="154" t="s">
        <v>1097</v>
      </c>
      <c r="E12" s="155" t="s">
        <v>2063</v>
      </c>
      <c r="F12" s="155" t="s">
        <v>1097</v>
      </c>
      <c r="G12" s="154" t="s">
        <v>1527</v>
      </c>
      <c r="H12" s="154" t="s">
        <v>1528</v>
      </c>
      <c r="I12" s="155" t="s">
        <v>2282</v>
      </c>
      <c r="J12" s="155" t="s">
        <v>1528</v>
      </c>
      <c r="K12" s="154" t="s">
        <v>419</v>
      </c>
      <c r="L12" s="154" t="s">
        <v>419</v>
      </c>
      <c r="M12" s="164" t="s">
        <v>419</v>
      </c>
      <c r="N12" s="164" t="s">
        <v>419</v>
      </c>
    </row>
    <row r="13" spans="2:28" ht="24.6" thickBot="1" x14ac:dyDescent="0.35">
      <c r="B13" s="161">
        <v>2009</v>
      </c>
      <c r="C13" s="154" t="s">
        <v>1099</v>
      </c>
      <c r="D13" s="154" t="s">
        <v>1100</v>
      </c>
      <c r="E13" s="155" t="s">
        <v>2065</v>
      </c>
      <c r="F13" s="155" t="s">
        <v>1100</v>
      </c>
      <c r="G13" s="154" t="s">
        <v>1530</v>
      </c>
      <c r="H13" s="154" t="s">
        <v>1531</v>
      </c>
      <c r="I13" s="155" t="s">
        <v>2284</v>
      </c>
      <c r="J13" s="155" t="s">
        <v>1531</v>
      </c>
      <c r="K13" s="154" t="s">
        <v>419</v>
      </c>
      <c r="L13" s="154" t="s">
        <v>419</v>
      </c>
      <c r="M13" s="164" t="s">
        <v>419</v>
      </c>
      <c r="N13" s="164" t="s">
        <v>419</v>
      </c>
      <c r="AB13" t="s">
        <v>2458</v>
      </c>
    </row>
    <row r="14" spans="2:28" ht="24.6" thickBot="1" x14ac:dyDescent="0.35">
      <c r="B14" s="161">
        <v>2010</v>
      </c>
      <c r="C14" s="154" t="s">
        <v>1102</v>
      </c>
      <c r="D14" s="154" t="s">
        <v>1103</v>
      </c>
      <c r="E14" s="155" t="s">
        <v>2067</v>
      </c>
      <c r="F14" s="155" t="s">
        <v>1103</v>
      </c>
      <c r="G14" s="154" t="s">
        <v>1533</v>
      </c>
      <c r="H14" s="154" t="s">
        <v>1534</v>
      </c>
      <c r="I14" s="155" t="s">
        <v>2286</v>
      </c>
      <c r="J14" s="155" t="s">
        <v>1534</v>
      </c>
      <c r="K14" s="154" t="s">
        <v>419</v>
      </c>
      <c r="L14" s="154" t="s">
        <v>419</v>
      </c>
      <c r="M14" s="164" t="s">
        <v>419</v>
      </c>
      <c r="N14" s="164" t="s">
        <v>419</v>
      </c>
      <c r="AB14" t="s">
        <v>2459</v>
      </c>
    </row>
    <row r="15" spans="2:28" ht="24.6" thickBot="1" x14ac:dyDescent="0.35">
      <c r="B15" s="161">
        <v>2011</v>
      </c>
      <c r="C15" s="154" t="s">
        <v>1105</v>
      </c>
      <c r="D15" s="154" t="s">
        <v>1106</v>
      </c>
      <c r="E15" s="155" t="s">
        <v>2069</v>
      </c>
      <c r="F15" s="155" t="s">
        <v>1106</v>
      </c>
      <c r="G15" s="154" t="s">
        <v>1536</v>
      </c>
      <c r="H15" s="154" t="s">
        <v>1537</v>
      </c>
      <c r="I15" s="155" t="s">
        <v>2288</v>
      </c>
      <c r="J15" s="155" t="s">
        <v>1537</v>
      </c>
      <c r="K15" s="154" t="s">
        <v>419</v>
      </c>
      <c r="L15" s="154" t="s">
        <v>419</v>
      </c>
      <c r="M15" s="164" t="s">
        <v>419</v>
      </c>
      <c r="N15" s="164" t="s">
        <v>419</v>
      </c>
      <c r="Q15">
        <v>46794</v>
      </c>
      <c r="R15">
        <f>31441+39010</f>
        <v>70451</v>
      </c>
      <c r="S15">
        <f>793+25355+66646</f>
        <v>92794</v>
      </c>
    </row>
    <row r="16" spans="2:28" ht="24.6" thickBot="1" x14ac:dyDescent="0.35">
      <c r="B16" s="161">
        <v>2012</v>
      </c>
      <c r="C16" s="154" t="s">
        <v>1108</v>
      </c>
      <c r="D16" s="154" t="s">
        <v>1109</v>
      </c>
      <c r="E16" s="155" t="s">
        <v>2071</v>
      </c>
      <c r="F16" s="155" t="s">
        <v>1109</v>
      </c>
      <c r="G16" s="154" t="s">
        <v>1539</v>
      </c>
      <c r="H16" s="154" t="s">
        <v>1540</v>
      </c>
      <c r="I16" s="155" t="s">
        <v>2290</v>
      </c>
      <c r="J16" s="155" t="s">
        <v>1540</v>
      </c>
      <c r="K16" s="154" t="s">
        <v>1714</v>
      </c>
      <c r="L16" s="154" t="s">
        <v>855</v>
      </c>
      <c r="M16" s="164" t="s">
        <v>2402</v>
      </c>
      <c r="N16" s="164" t="s">
        <v>855</v>
      </c>
      <c r="R16">
        <f>R15-Q15</f>
        <v>23657</v>
      </c>
      <c r="S16">
        <f>S15-R16</f>
        <v>69137</v>
      </c>
    </row>
    <row r="17" spans="1:17" ht="24.6" thickBot="1" x14ac:dyDescent="0.35">
      <c r="B17" s="161">
        <v>2013</v>
      </c>
      <c r="C17" s="154" t="s">
        <v>1111</v>
      </c>
      <c r="D17" s="154" t="s">
        <v>1112</v>
      </c>
      <c r="E17" s="155" t="s">
        <v>2073</v>
      </c>
      <c r="F17" s="155" t="s">
        <v>1112</v>
      </c>
      <c r="G17" s="154" t="s">
        <v>1542</v>
      </c>
      <c r="H17" s="154" t="s">
        <v>1543</v>
      </c>
      <c r="I17" s="155" t="s">
        <v>2292</v>
      </c>
      <c r="J17" s="155" t="s">
        <v>1543</v>
      </c>
      <c r="K17" s="154" t="s">
        <v>1715</v>
      </c>
      <c r="L17" s="154" t="s">
        <v>1716</v>
      </c>
      <c r="M17" s="155" t="s">
        <v>2403</v>
      </c>
      <c r="N17" s="155" t="s">
        <v>1716</v>
      </c>
      <c r="Q17" t="s">
        <v>2460</v>
      </c>
    </row>
    <row r="18" spans="1:17" ht="24.6" thickBot="1" x14ac:dyDescent="0.35">
      <c r="A18" t="s">
        <v>2238</v>
      </c>
      <c r="B18" s="161">
        <v>2014</v>
      </c>
      <c r="C18" s="154" t="s">
        <v>1114</v>
      </c>
      <c r="D18" s="154" t="s">
        <v>1115</v>
      </c>
      <c r="E18" s="155" t="s">
        <v>2075</v>
      </c>
      <c r="F18" s="155" t="s">
        <v>1115</v>
      </c>
      <c r="G18" s="154" t="s">
        <v>1545</v>
      </c>
      <c r="H18" s="154" t="s">
        <v>1546</v>
      </c>
      <c r="I18" s="155" t="s">
        <v>2294</v>
      </c>
      <c r="J18" s="155" t="s">
        <v>1546</v>
      </c>
      <c r="K18" s="154" t="s">
        <v>1718</v>
      </c>
      <c r="L18" s="154" t="s">
        <v>1719</v>
      </c>
      <c r="M18" s="155" t="s">
        <v>2404</v>
      </c>
      <c r="N18" s="155" t="s">
        <v>1719</v>
      </c>
    </row>
    <row r="19" spans="1:17" ht="24.6" thickBot="1" x14ac:dyDescent="0.35">
      <c r="B19" s="161">
        <v>2015</v>
      </c>
      <c r="C19" s="154" t="s">
        <v>1117</v>
      </c>
      <c r="D19" s="154" t="s">
        <v>1118</v>
      </c>
      <c r="E19" s="155" t="s">
        <v>2077</v>
      </c>
      <c r="F19" s="155" t="s">
        <v>1118</v>
      </c>
      <c r="G19" s="154" t="s">
        <v>1548</v>
      </c>
      <c r="H19" s="154" t="s">
        <v>1549</v>
      </c>
      <c r="I19" s="155" t="s">
        <v>2296</v>
      </c>
      <c r="J19" s="155" t="s">
        <v>1549</v>
      </c>
      <c r="K19" s="154" t="s">
        <v>1721</v>
      </c>
      <c r="L19" s="154" t="s">
        <v>1722</v>
      </c>
      <c r="M19" s="155" t="s">
        <v>2405</v>
      </c>
      <c r="N19" s="155" t="s">
        <v>1722</v>
      </c>
    </row>
    <row r="20" spans="1:17" ht="24.6" thickBot="1" x14ac:dyDescent="0.35">
      <c r="B20" s="161">
        <v>2016</v>
      </c>
      <c r="C20" s="154" t="s">
        <v>1120</v>
      </c>
      <c r="D20" s="154" t="s">
        <v>1121</v>
      </c>
      <c r="E20" s="155" t="s">
        <v>2079</v>
      </c>
      <c r="F20" s="155" t="s">
        <v>1121</v>
      </c>
      <c r="G20" s="154" t="s">
        <v>1551</v>
      </c>
      <c r="H20" s="154" t="s">
        <v>1552</v>
      </c>
      <c r="I20" s="155" t="s">
        <v>2298</v>
      </c>
      <c r="J20" s="155" t="s">
        <v>1552</v>
      </c>
      <c r="K20" s="154" t="s">
        <v>1724</v>
      </c>
      <c r="L20" s="154" t="s">
        <v>1725</v>
      </c>
      <c r="M20" s="155" t="s">
        <v>2406</v>
      </c>
      <c r="N20" s="155" t="s">
        <v>1725</v>
      </c>
    </row>
    <row r="21" spans="1:17" ht="24.6" thickBot="1" x14ac:dyDescent="0.35">
      <c r="B21" s="161">
        <v>2017</v>
      </c>
      <c r="C21" s="154" t="s">
        <v>1123</v>
      </c>
      <c r="D21" s="154" t="s">
        <v>1124</v>
      </c>
      <c r="E21" s="155" t="s">
        <v>2081</v>
      </c>
      <c r="F21" s="155" t="s">
        <v>1124</v>
      </c>
      <c r="G21" s="154" t="s">
        <v>1554</v>
      </c>
      <c r="H21" s="154" t="s">
        <v>1555</v>
      </c>
      <c r="I21" s="155" t="s">
        <v>2300</v>
      </c>
      <c r="J21" s="155" t="s">
        <v>1555</v>
      </c>
      <c r="K21" s="154" t="s">
        <v>1727</v>
      </c>
      <c r="L21" s="154" t="s">
        <v>1728</v>
      </c>
      <c r="M21" s="155" t="s">
        <v>2407</v>
      </c>
      <c r="N21" s="155" t="s">
        <v>1728</v>
      </c>
    </row>
    <row r="22" spans="1:17" ht="24.6" thickBot="1" x14ac:dyDescent="0.35">
      <c r="B22" s="161">
        <v>2018</v>
      </c>
      <c r="C22" s="154" t="s">
        <v>1126</v>
      </c>
      <c r="D22" s="154" t="s">
        <v>1127</v>
      </c>
      <c r="E22" s="155" t="s">
        <v>2083</v>
      </c>
      <c r="F22" s="155" t="s">
        <v>1127</v>
      </c>
      <c r="G22" s="154" t="s">
        <v>1557</v>
      </c>
      <c r="H22" s="154" t="s">
        <v>1558</v>
      </c>
      <c r="I22" s="155" t="s">
        <v>2302</v>
      </c>
      <c r="J22" s="155" t="s">
        <v>1558</v>
      </c>
      <c r="K22" s="154" t="s">
        <v>1730</v>
      </c>
      <c r="L22" s="154" t="s">
        <v>1731</v>
      </c>
      <c r="M22" s="155" t="s">
        <v>2408</v>
      </c>
      <c r="N22" s="155" t="s">
        <v>1731</v>
      </c>
    </row>
    <row r="23" spans="1:17" ht="24.6" thickBot="1" x14ac:dyDescent="0.35">
      <c r="B23" s="161">
        <v>2019</v>
      </c>
      <c r="C23" s="154" t="s">
        <v>1129</v>
      </c>
      <c r="D23" s="154" t="s">
        <v>1130</v>
      </c>
      <c r="E23" s="155" t="s">
        <v>2085</v>
      </c>
      <c r="F23" s="155" t="s">
        <v>1130</v>
      </c>
      <c r="G23" s="154" t="s">
        <v>1560</v>
      </c>
      <c r="H23" s="154" t="s">
        <v>1561</v>
      </c>
      <c r="I23" s="155" t="s">
        <v>2304</v>
      </c>
      <c r="J23" s="155" t="s">
        <v>1561</v>
      </c>
      <c r="K23" s="154" t="s">
        <v>1733</v>
      </c>
      <c r="L23" s="154" t="s">
        <v>1734</v>
      </c>
      <c r="M23" s="155" t="s">
        <v>2409</v>
      </c>
      <c r="N23" s="155" t="s">
        <v>1734</v>
      </c>
    </row>
    <row r="24" spans="1:17" ht="24.6" thickBot="1" x14ac:dyDescent="0.35">
      <c r="B24" s="161">
        <v>2020</v>
      </c>
      <c r="C24" s="154" t="s">
        <v>1132</v>
      </c>
      <c r="D24" s="154" t="s">
        <v>1133</v>
      </c>
      <c r="E24" s="155" t="s">
        <v>2087</v>
      </c>
      <c r="F24" s="155" t="s">
        <v>1133</v>
      </c>
      <c r="G24" s="154" t="s">
        <v>1563</v>
      </c>
      <c r="H24" s="154" t="s">
        <v>1564</v>
      </c>
      <c r="I24" s="155" t="s">
        <v>2306</v>
      </c>
      <c r="J24" s="155" t="s">
        <v>1564</v>
      </c>
      <c r="K24" s="154" t="s">
        <v>1736</v>
      </c>
      <c r="L24" s="154" t="s">
        <v>1737</v>
      </c>
      <c r="M24" s="155" t="s">
        <v>2410</v>
      </c>
      <c r="N24" s="155" t="s">
        <v>1737</v>
      </c>
    </row>
    <row r="25" spans="1:17" ht="24.6" thickBot="1" x14ac:dyDescent="0.35">
      <c r="B25" s="161">
        <v>2021</v>
      </c>
      <c r="C25" s="154" t="s">
        <v>1135</v>
      </c>
      <c r="D25" s="154" t="s">
        <v>1136</v>
      </c>
      <c r="E25" s="155" t="s">
        <v>2089</v>
      </c>
      <c r="F25" s="155" t="s">
        <v>1136</v>
      </c>
      <c r="G25" s="154" t="s">
        <v>1566</v>
      </c>
      <c r="H25" s="154" t="s">
        <v>1567</v>
      </c>
      <c r="I25" s="155" t="s">
        <v>2308</v>
      </c>
      <c r="J25" s="155" t="s">
        <v>1567</v>
      </c>
      <c r="K25" s="154" t="s">
        <v>1739</v>
      </c>
      <c r="L25" s="154" t="s">
        <v>1740</v>
      </c>
      <c r="M25" s="155" t="s">
        <v>2411</v>
      </c>
      <c r="N25" s="155" t="s">
        <v>1740</v>
      </c>
    </row>
    <row r="26" spans="1:17" ht="24.6" thickBot="1" x14ac:dyDescent="0.35">
      <c r="B26" s="161">
        <v>2022</v>
      </c>
      <c r="C26" s="154" t="s">
        <v>1138</v>
      </c>
      <c r="D26" s="154" t="s">
        <v>1139</v>
      </c>
      <c r="E26" s="155" t="s">
        <v>2091</v>
      </c>
      <c r="F26" s="155" t="s">
        <v>1139</v>
      </c>
      <c r="G26" s="154" t="s">
        <v>1569</v>
      </c>
      <c r="H26" s="154" t="s">
        <v>1570</v>
      </c>
      <c r="I26" s="155" t="s">
        <v>2310</v>
      </c>
      <c r="J26" s="155" t="s">
        <v>1570</v>
      </c>
      <c r="K26" s="154" t="s">
        <v>1742</v>
      </c>
      <c r="L26" s="154" t="s">
        <v>1743</v>
      </c>
      <c r="M26" s="155" t="s">
        <v>2412</v>
      </c>
      <c r="N26" s="155" t="s">
        <v>1743</v>
      </c>
    </row>
    <row r="27" spans="1:17" ht="53.4" thickBot="1" x14ac:dyDescent="0.35">
      <c r="B27" s="182" t="s">
        <v>1491</v>
      </c>
      <c r="C27" s="154" t="s">
        <v>1142</v>
      </c>
      <c r="D27" s="154" t="s">
        <v>1143</v>
      </c>
      <c r="E27" s="155" t="s">
        <v>2093</v>
      </c>
      <c r="F27" s="155" t="s">
        <v>1143</v>
      </c>
      <c r="G27" s="154" t="s">
        <v>1572</v>
      </c>
      <c r="H27" s="154" t="s">
        <v>1573</v>
      </c>
      <c r="I27" s="155" t="s">
        <v>2312</v>
      </c>
      <c r="J27" s="155" t="s">
        <v>1573</v>
      </c>
      <c r="K27" s="154" t="s">
        <v>1745</v>
      </c>
      <c r="L27" s="154" t="s">
        <v>1746</v>
      </c>
      <c r="M27" s="155" t="s">
        <v>2413</v>
      </c>
      <c r="N27" s="155" t="s">
        <v>1746</v>
      </c>
    </row>
    <row r="28" spans="1:17" ht="15" thickBot="1" x14ac:dyDescent="0.35">
      <c r="B28" s="161" t="s">
        <v>333</v>
      </c>
      <c r="C28" s="162"/>
      <c r="D28" s="162"/>
      <c r="E28" s="163"/>
      <c r="F28" s="163"/>
      <c r="G28" s="162"/>
      <c r="H28" s="162"/>
      <c r="I28" s="163"/>
      <c r="J28" s="163"/>
      <c r="K28" s="162"/>
      <c r="L28" s="162"/>
      <c r="M28" s="163"/>
      <c r="N28" s="163"/>
    </row>
    <row r="29" spans="1:17" ht="24.6" thickBot="1" x14ac:dyDescent="0.35">
      <c r="B29" s="161" t="s">
        <v>334</v>
      </c>
      <c r="C29" s="154" t="s">
        <v>1146</v>
      </c>
      <c r="D29" s="154" t="s">
        <v>1147</v>
      </c>
      <c r="E29" s="155" t="s">
        <v>2095</v>
      </c>
      <c r="F29" s="155" t="s">
        <v>1147</v>
      </c>
      <c r="G29" s="154" t="s">
        <v>1575</v>
      </c>
      <c r="H29" s="154" t="s">
        <v>1576</v>
      </c>
      <c r="I29" s="155" t="s">
        <v>2314</v>
      </c>
      <c r="J29" s="155" t="s">
        <v>1576</v>
      </c>
      <c r="K29" s="154" t="s">
        <v>1748</v>
      </c>
      <c r="L29" s="154" t="s">
        <v>1749</v>
      </c>
      <c r="M29" s="155" t="s">
        <v>2414</v>
      </c>
      <c r="N29" s="155" t="s">
        <v>1749</v>
      </c>
    </row>
    <row r="30" spans="1:17" ht="24.6" thickBot="1" x14ac:dyDescent="0.35">
      <c r="B30" s="161" t="s">
        <v>335</v>
      </c>
      <c r="C30" s="154" t="s">
        <v>1149</v>
      </c>
      <c r="D30" s="154" t="s">
        <v>1150</v>
      </c>
      <c r="E30" s="155" t="s">
        <v>2097</v>
      </c>
      <c r="F30" s="155" t="s">
        <v>1150</v>
      </c>
      <c r="G30" s="154" t="s">
        <v>1578</v>
      </c>
      <c r="H30" s="154" t="s">
        <v>1579</v>
      </c>
      <c r="I30" s="155" t="s">
        <v>2316</v>
      </c>
      <c r="J30" s="155" t="s">
        <v>1579</v>
      </c>
      <c r="K30" s="154" t="s">
        <v>1751</v>
      </c>
      <c r="L30" s="154" t="s">
        <v>1752</v>
      </c>
      <c r="M30" s="155" t="s">
        <v>2415</v>
      </c>
      <c r="N30" s="155" t="s">
        <v>1752</v>
      </c>
    </row>
    <row r="31" spans="1:17" ht="24.6" thickBot="1" x14ac:dyDescent="0.35">
      <c r="B31" s="161" t="s">
        <v>336</v>
      </c>
      <c r="C31" s="154" t="s">
        <v>1152</v>
      </c>
      <c r="D31" s="154" t="s">
        <v>1153</v>
      </c>
      <c r="E31" s="155" t="s">
        <v>2099</v>
      </c>
      <c r="F31" s="155" t="s">
        <v>1153</v>
      </c>
      <c r="G31" s="154" t="s">
        <v>1581</v>
      </c>
      <c r="H31" s="154" t="s">
        <v>1582</v>
      </c>
      <c r="I31" s="155" t="s">
        <v>2318</v>
      </c>
      <c r="J31" s="155" t="s">
        <v>1582</v>
      </c>
      <c r="K31" s="154" t="s">
        <v>1754</v>
      </c>
      <c r="L31" s="154" t="s">
        <v>1755</v>
      </c>
      <c r="M31" s="155" t="s">
        <v>2416</v>
      </c>
      <c r="N31" s="155" t="s">
        <v>1755</v>
      </c>
    </row>
    <row r="32" spans="1:17" ht="24.6" thickBot="1" x14ac:dyDescent="0.35">
      <c r="B32" s="161" t="s">
        <v>337</v>
      </c>
      <c r="C32" s="154" t="s">
        <v>1156</v>
      </c>
      <c r="D32" s="154" t="s">
        <v>1157</v>
      </c>
      <c r="E32" s="155" t="s">
        <v>2101</v>
      </c>
      <c r="F32" s="155" t="s">
        <v>1157</v>
      </c>
      <c r="G32" s="154" t="s">
        <v>1584</v>
      </c>
      <c r="H32" s="154" t="s">
        <v>1585</v>
      </c>
      <c r="I32" s="155" t="s">
        <v>2320</v>
      </c>
      <c r="J32" s="155" t="s">
        <v>1585</v>
      </c>
      <c r="K32" s="154" t="s">
        <v>1757</v>
      </c>
      <c r="L32" s="154" t="s">
        <v>1758</v>
      </c>
      <c r="M32" s="155" t="s">
        <v>2417</v>
      </c>
      <c r="N32" s="155" t="s">
        <v>1758</v>
      </c>
    </row>
    <row r="33" spans="2:14" ht="27" thickBot="1" x14ac:dyDescent="0.35">
      <c r="B33" s="161" t="s">
        <v>338</v>
      </c>
      <c r="C33" s="162"/>
      <c r="D33" s="162"/>
      <c r="E33" s="163"/>
      <c r="F33" s="163"/>
      <c r="G33" s="162"/>
      <c r="H33" s="162"/>
      <c r="I33" s="163"/>
      <c r="J33" s="163"/>
      <c r="K33" s="162"/>
      <c r="L33" s="162"/>
      <c r="M33" s="163"/>
      <c r="N33" s="163"/>
    </row>
    <row r="34" spans="2:14" ht="24.6" thickBot="1" x14ac:dyDescent="0.35">
      <c r="B34" s="161" t="s">
        <v>339</v>
      </c>
      <c r="C34" s="154" t="s">
        <v>1160</v>
      </c>
      <c r="D34" s="154" t="s">
        <v>1161</v>
      </c>
      <c r="E34" s="155" t="s">
        <v>2103</v>
      </c>
      <c r="F34" s="155" t="s">
        <v>1161</v>
      </c>
      <c r="G34" s="154" t="s">
        <v>1587</v>
      </c>
      <c r="H34" s="154" t="s">
        <v>1588</v>
      </c>
      <c r="I34" s="155" t="s">
        <v>2322</v>
      </c>
      <c r="J34" s="155" t="s">
        <v>1588</v>
      </c>
      <c r="K34" s="154" t="s">
        <v>1760</v>
      </c>
      <c r="L34" s="154" t="s">
        <v>1761</v>
      </c>
      <c r="M34" s="155" t="s">
        <v>2418</v>
      </c>
      <c r="N34" s="155" t="s">
        <v>1761</v>
      </c>
    </row>
    <row r="35" spans="2:14" ht="24.6" thickBot="1" x14ac:dyDescent="0.35">
      <c r="B35" s="161" t="s">
        <v>340</v>
      </c>
      <c r="C35" s="154" t="s">
        <v>1163</v>
      </c>
      <c r="D35" s="154" t="s">
        <v>1164</v>
      </c>
      <c r="E35" s="155" t="s">
        <v>2105</v>
      </c>
      <c r="F35" s="155" t="s">
        <v>1164</v>
      </c>
      <c r="G35" s="154" t="s">
        <v>1590</v>
      </c>
      <c r="H35" s="154" t="s">
        <v>1591</v>
      </c>
      <c r="I35" s="155" t="s">
        <v>2324</v>
      </c>
      <c r="J35" s="155" t="s">
        <v>1591</v>
      </c>
      <c r="K35" s="154" t="s">
        <v>1763</v>
      </c>
      <c r="L35" s="154" t="s">
        <v>1764</v>
      </c>
      <c r="M35" s="155" t="s">
        <v>2419</v>
      </c>
      <c r="N35" s="155" t="s">
        <v>1764</v>
      </c>
    </row>
    <row r="36" spans="2:14" ht="24.6" thickBot="1" x14ac:dyDescent="0.35">
      <c r="B36" s="161" t="s">
        <v>337</v>
      </c>
      <c r="C36" s="154" t="s">
        <v>1166</v>
      </c>
      <c r="D36" s="154" t="s">
        <v>1167</v>
      </c>
      <c r="E36" s="155" t="s">
        <v>2107</v>
      </c>
      <c r="F36" s="155" t="s">
        <v>1167</v>
      </c>
      <c r="G36" s="154" t="s">
        <v>1593</v>
      </c>
      <c r="H36" s="154" t="s">
        <v>1594</v>
      </c>
      <c r="I36" s="155" t="s">
        <v>2326</v>
      </c>
      <c r="J36" s="155" t="s">
        <v>1594</v>
      </c>
      <c r="K36" s="154" t="s">
        <v>1766</v>
      </c>
      <c r="L36" s="154" t="s">
        <v>1767</v>
      </c>
      <c r="M36" s="155" t="s">
        <v>2420</v>
      </c>
      <c r="N36" s="155" t="s">
        <v>1767</v>
      </c>
    </row>
    <row r="37" spans="2:14" ht="24.6" thickBot="1" x14ac:dyDescent="0.35">
      <c r="B37" s="161" t="s">
        <v>341</v>
      </c>
      <c r="C37" s="154" t="s">
        <v>1169</v>
      </c>
      <c r="D37" s="154" t="s">
        <v>1170</v>
      </c>
      <c r="E37" s="155" t="s">
        <v>2109</v>
      </c>
      <c r="F37" s="155" t="s">
        <v>1170</v>
      </c>
      <c r="G37" s="154" t="s">
        <v>1596</v>
      </c>
      <c r="H37" s="154" t="s">
        <v>1597</v>
      </c>
      <c r="I37" s="155" t="s">
        <v>2328</v>
      </c>
      <c r="J37" s="155" t="s">
        <v>1597</v>
      </c>
      <c r="K37" s="154" t="s">
        <v>1769</v>
      </c>
      <c r="L37" s="154" t="s">
        <v>1770</v>
      </c>
      <c r="M37" s="155" t="s">
        <v>2421</v>
      </c>
      <c r="N37" s="155" t="s">
        <v>1770</v>
      </c>
    </row>
    <row r="38" spans="2:14" ht="15" thickBot="1" x14ac:dyDescent="0.35">
      <c r="B38" s="161" t="s">
        <v>342</v>
      </c>
      <c r="C38" s="162"/>
      <c r="D38" s="162"/>
      <c r="E38" s="163"/>
      <c r="F38" s="163"/>
      <c r="G38" s="162"/>
      <c r="H38" s="162"/>
      <c r="I38" s="163"/>
      <c r="J38" s="163"/>
      <c r="K38" s="162"/>
      <c r="L38" s="162"/>
      <c r="M38" s="163"/>
      <c r="N38" s="163"/>
    </row>
    <row r="39" spans="2:14" ht="24.6" thickBot="1" x14ac:dyDescent="0.35">
      <c r="B39" s="161" t="s">
        <v>340</v>
      </c>
      <c r="C39" s="154" t="s">
        <v>1173</v>
      </c>
      <c r="D39" s="154" t="s">
        <v>1174</v>
      </c>
      <c r="E39" s="155" t="s">
        <v>2111</v>
      </c>
      <c r="F39" s="155" t="s">
        <v>1174</v>
      </c>
      <c r="G39" s="154" t="s">
        <v>1599</v>
      </c>
      <c r="H39" s="154" t="s">
        <v>1600</v>
      </c>
      <c r="I39" s="155" t="s">
        <v>2330</v>
      </c>
      <c r="J39" s="155" t="s">
        <v>1600</v>
      </c>
      <c r="K39" s="154" t="s">
        <v>1772</v>
      </c>
      <c r="L39" s="154" t="s">
        <v>1773</v>
      </c>
      <c r="M39" s="155" t="s">
        <v>2422</v>
      </c>
      <c r="N39" s="155" t="s">
        <v>1773</v>
      </c>
    </row>
    <row r="40" spans="2:14" ht="24.6" thickBot="1" x14ac:dyDescent="0.35">
      <c r="B40" s="161" t="s">
        <v>339</v>
      </c>
      <c r="C40" s="154" t="s">
        <v>1176</v>
      </c>
      <c r="D40" s="154" t="s">
        <v>1177</v>
      </c>
      <c r="E40" s="155" t="s">
        <v>2113</v>
      </c>
      <c r="F40" s="155" t="s">
        <v>1177</v>
      </c>
      <c r="G40" s="154" t="s">
        <v>1602</v>
      </c>
      <c r="H40" s="154" t="s">
        <v>1603</v>
      </c>
      <c r="I40" s="155" t="s">
        <v>2332</v>
      </c>
      <c r="J40" s="155" t="s">
        <v>1603</v>
      </c>
      <c r="K40" s="154" t="s">
        <v>1775</v>
      </c>
      <c r="L40" s="154" t="s">
        <v>1776</v>
      </c>
      <c r="M40" s="155" t="s">
        <v>2423</v>
      </c>
      <c r="N40" s="155" t="s">
        <v>1776</v>
      </c>
    </row>
    <row r="41" spans="2:14" ht="24.6" thickBot="1" x14ac:dyDescent="0.35">
      <c r="B41" s="161" t="s">
        <v>337</v>
      </c>
      <c r="C41" s="154" t="s">
        <v>1179</v>
      </c>
      <c r="D41" s="154" t="s">
        <v>1180</v>
      </c>
      <c r="E41" s="155" t="s">
        <v>2115</v>
      </c>
      <c r="F41" s="155" t="s">
        <v>1180</v>
      </c>
      <c r="G41" s="154" t="s">
        <v>1605</v>
      </c>
      <c r="H41" s="154" t="s">
        <v>1606</v>
      </c>
      <c r="I41" s="155" t="s">
        <v>2334</v>
      </c>
      <c r="J41" s="155" t="s">
        <v>1606</v>
      </c>
      <c r="K41" s="154" t="s">
        <v>1778</v>
      </c>
      <c r="L41" s="154" t="s">
        <v>1779</v>
      </c>
      <c r="M41" s="155" t="s">
        <v>2424</v>
      </c>
      <c r="N41" s="155" t="s">
        <v>1779</v>
      </c>
    </row>
    <row r="42" spans="2:14" ht="24.6" thickBot="1" x14ac:dyDescent="0.35">
      <c r="B42" s="161" t="s">
        <v>341</v>
      </c>
      <c r="C42" s="154" t="s">
        <v>1182</v>
      </c>
      <c r="D42" s="154" t="s">
        <v>1183</v>
      </c>
      <c r="E42" s="155" t="s">
        <v>2117</v>
      </c>
      <c r="F42" s="155" t="s">
        <v>1183</v>
      </c>
      <c r="G42" s="154" t="s">
        <v>1608</v>
      </c>
      <c r="H42" s="154" t="s">
        <v>1609</v>
      </c>
      <c r="I42" s="155" t="s">
        <v>2336</v>
      </c>
      <c r="J42" s="155" t="s">
        <v>1609</v>
      </c>
      <c r="K42" s="154" t="s">
        <v>1781</v>
      </c>
      <c r="L42" s="154" t="s">
        <v>1782</v>
      </c>
      <c r="M42" s="155" t="s">
        <v>2425</v>
      </c>
      <c r="N42" s="155" t="s">
        <v>1782</v>
      </c>
    </row>
    <row r="43" spans="2:14" ht="27" thickBot="1" x14ac:dyDescent="0.35">
      <c r="B43" s="161" t="s">
        <v>343</v>
      </c>
      <c r="C43" s="162"/>
      <c r="D43" s="162"/>
      <c r="E43" s="163"/>
      <c r="F43" s="163"/>
      <c r="G43" s="162"/>
      <c r="H43" s="162"/>
      <c r="I43" s="163"/>
      <c r="J43" s="163"/>
      <c r="K43" s="162"/>
      <c r="L43" s="162"/>
      <c r="M43" s="163"/>
      <c r="N43" s="163"/>
    </row>
    <row r="44" spans="2:14" ht="40.200000000000003" thickBot="1" x14ac:dyDescent="0.35">
      <c r="B44" s="165" t="s">
        <v>344</v>
      </c>
      <c r="C44" s="154" t="s">
        <v>1187</v>
      </c>
      <c r="D44" s="154" t="s">
        <v>1188</v>
      </c>
      <c r="E44" s="155" t="s">
        <v>2119</v>
      </c>
      <c r="F44" s="155" t="s">
        <v>1188</v>
      </c>
      <c r="G44" s="154" t="s">
        <v>1611</v>
      </c>
      <c r="H44" s="154" t="s">
        <v>1612</v>
      </c>
      <c r="I44" s="155" t="s">
        <v>2338</v>
      </c>
      <c r="J44" s="155" t="s">
        <v>1612</v>
      </c>
      <c r="K44" s="154" t="s">
        <v>1784</v>
      </c>
      <c r="L44" s="154" t="s">
        <v>1785</v>
      </c>
      <c r="M44" s="155" t="s">
        <v>2426</v>
      </c>
      <c r="N44" s="155" t="s">
        <v>1785</v>
      </c>
    </row>
    <row r="45" spans="2:14" ht="40.200000000000003" thickBot="1" x14ac:dyDescent="0.35">
      <c r="B45" s="161" t="s">
        <v>345</v>
      </c>
      <c r="C45" s="154" t="s">
        <v>1191</v>
      </c>
      <c r="D45" s="154" t="s">
        <v>1192</v>
      </c>
      <c r="E45" s="155" t="s">
        <v>2121</v>
      </c>
      <c r="F45" s="155" t="s">
        <v>1192</v>
      </c>
      <c r="G45" s="154" t="s">
        <v>1614</v>
      </c>
      <c r="H45" s="154" t="s">
        <v>1615</v>
      </c>
      <c r="I45" s="155" t="s">
        <v>2340</v>
      </c>
      <c r="J45" s="155" t="s">
        <v>1615</v>
      </c>
      <c r="K45" s="154" t="s">
        <v>1787</v>
      </c>
      <c r="L45" s="154" t="s">
        <v>1788</v>
      </c>
      <c r="M45" s="155" t="s">
        <v>2427</v>
      </c>
      <c r="N45" s="155" t="s">
        <v>1788</v>
      </c>
    </row>
    <row r="46" spans="2:14" ht="40.200000000000003" thickBot="1" x14ac:dyDescent="0.35">
      <c r="B46" s="161" t="s">
        <v>346</v>
      </c>
      <c r="C46" s="154" t="s">
        <v>1195</v>
      </c>
      <c r="D46" s="154" t="s">
        <v>1196</v>
      </c>
      <c r="E46" s="155" t="s">
        <v>2123</v>
      </c>
      <c r="F46" s="155" t="s">
        <v>1196</v>
      </c>
      <c r="G46" s="154" t="s">
        <v>1617</v>
      </c>
      <c r="H46" s="154" t="s">
        <v>1618</v>
      </c>
      <c r="I46" s="155" t="s">
        <v>2342</v>
      </c>
      <c r="J46" s="155" t="s">
        <v>1618</v>
      </c>
      <c r="K46" s="154" t="s">
        <v>1790</v>
      </c>
      <c r="L46" s="154" t="s">
        <v>1791</v>
      </c>
      <c r="M46" s="155" t="s">
        <v>2428</v>
      </c>
      <c r="N46" s="155" t="s">
        <v>1791</v>
      </c>
    </row>
    <row r="47" spans="2:14" ht="27" thickBot="1" x14ac:dyDescent="0.35">
      <c r="B47" s="161" t="s">
        <v>347</v>
      </c>
      <c r="C47" s="154" t="s">
        <v>1198</v>
      </c>
      <c r="D47" s="154" t="s">
        <v>1199</v>
      </c>
      <c r="E47" s="155" t="s">
        <v>2125</v>
      </c>
      <c r="F47" s="155" t="s">
        <v>1199</v>
      </c>
      <c r="G47" s="154" t="s">
        <v>1620</v>
      </c>
      <c r="H47" s="154" t="s">
        <v>1621</v>
      </c>
      <c r="I47" s="155" t="s">
        <v>2344</v>
      </c>
      <c r="J47" s="155" t="s">
        <v>1621</v>
      </c>
      <c r="K47" s="154" t="s">
        <v>1793</v>
      </c>
      <c r="L47" s="154" t="s">
        <v>1794</v>
      </c>
      <c r="M47" s="155" t="s">
        <v>2429</v>
      </c>
      <c r="N47" s="155" t="s">
        <v>1794</v>
      </c>
    </row>
    <row r="48" spans="2:14" ht="27" thickBot="1" x14ac:dyDescent="0.35">
      <c r="B48" s="161" t="s">
        <v>771</v>
      </c>
      <c r="C48" s="166"/>
      <c r="D48" s="166"/>
      <c r="E48" s="163"/>
      <c r="F48" s="163"/>
      <c r="G48" s="162"/>
      <c r="H48" s="166"/>
      <c r="I48" s="163"/>
      <c r="J48" s="163"/>
      <c r="K48" s="162"/>
      <c r="L48" s="162"/>
      <c r="M48" s="163"/>
      <c r="N48" s="163"/>
    </row>
    <row r="49" spans="2:14" ht="27" thickBot="1" x14ac:dyDescent="0.35">
      <c r="B49" s="161" t="s">
        <v>349</v>
      </c>
      <c r="C49" s="154" t="s">
        <v>1202</v>
      </c>
      <c r="D49" s="154" t="s">
        <v>1203</v>
      </c>
      <c r="E49" s="155" t="s">
        <v>2127</v>
      </c>
      <c r="F49" s="155" t="s">
        <v>1203</v>
      </c>
      <c r="G49" s="154" t="s">
        <v>1623</v>
      </c>
      <c r="H49" s="154" t="s">
        <v>1624</v>
      </c>
      <c r="I49" s="155" t="s">
        <v>2346</v>
      </c>
      <c r="J49" s="155" t="s">
        <v>1624</v>
      </c>
      <c r="K49" s="154" t="s">
        <v>1796</v>
      </c>
      <c r="L49" s="154" t="s">
        <v>1797</v>
      </c>
      <c r="M49" s="155" t="s">
        <v>2430</v>
      </c>
      <c r="N49" s="155" t="s">
        <v>1797</v>
      </c>
    </row>
    <row r="50" spans="2:14" ht="27" thickBot="1" x14ac:dyDescent="0.35">
      <c r="B50" s="161" t="s">
        <v>350</v>
      </c>
      <c r="C50" s="154" t="s">
        <v>1206</v>
      </c>
      <c r="D50" s="154" t="s">
        <v>1207</v>
      </c>
      <c r="E50" s="155" t="s">
        <v>2129</v>
      </c>
      <c r="F50" s="155" t="s">
        <v>1207</v>
      </c>
      <c r="G50" s="154" t="s">
        <v>1626</v>
      </c>
      <c r="H50" s="154" t="s">
        <v>1627</v>
      </c>
      <c r="I50" s="155" t="s">
        <v>2348</v>
      </c>
      <c r="J50" s="155" t="s">
        <v>1627</v>
      </c>
      <c r="K50" s="154" t="s">
        <v>1799</v>
      </c>
      <c r="L50" s="154" t="s">
        <v>1800</v>
      </c>
      <c r="M50" s="155" t="s">
        <v>2431</v>
      </c>
      <c r="N50" s="155" t="s">
        <v>1800</v>
      </c>
    </row>
    <row r="51" spans="2:14" ht="40.200000000000003" thickBot="1" x14ac:dyDescent="0.35">
      <c r="B51" s="161" t="s">
        <v>351</v>
      </c>
      <c r="C51" s="154" t="s">
        <v>1210</v>
      </c>
      <c r="D51" s="154" t="s">
        <v>1211</v>
      </c>
      <c r="E51" s="155" t="s">
        <v>2131</v>
      </c>
      <c r="F51" s="155" t="s">
        <v>1211</v>
      </c>
      <c r="G51" s="154" t="s">
        <v>1629</v>
      </c>
      <c r="H51" s="154" t="s">
        <v>1630</v>
      </c>
      <c r="I51" s="155" t="s">
        <v>2350</v>
      </c>
      <c r="J51" s="155" t="s">
        <v>1630</v>
      </c>
      <c r="K51" s="154" t="s">
        <v>1802</v>
      </c>
      <c r="L51" s="154" t="s">
        <v>1803</v>
      </c>
      <c r="M51" s="155" t="s">
        <v>2432</v>
      </c>
      <c r="N51" s="155" t="s">
        <v>1803</v>
      </c>
    </row>
    <row r="52" spans="2:14" ht="53.4" thickBot="1" x14ac:dyDescent="0.35">
      <c r="B52" s="161" t="s">
        <v>352</v>
      </c>
      <c r="C52" s="154" t="s">
        <v>1214</v>
      </c>
      <c r="D52" s="154" t="s">
        <v>1215</v>
      </c>
      <c r="E52" s="155" t="s">
        <v>2133</v>
      </c>
      <c r="F52" s="155" t="s">
        <v>1215</v>
      </c>
      <c r="G52" s="154" t="s">
        <v>1632</v>
      </c>
      <c r="H52" s="154" t="s">
        <v>1633</v>
      </c>
      <c r="I52" s="155" t="s">
        <v>2352</v>
      </c>
      <c r="J52" s="155" t="s">
        <v>1633</v>
      </c>
      <c r="K52" s="154" t="s">
        <v>1805</v>
      </c>
      <c r="L52" s="154" t="s">
        <v>1806</v>
      </c>
      <c r="M52" s="155" t="s">
        <v>2433</v>
      </c>
      <c r="N52" s="155" t="s">
        <v>1806</v>
      </c>
    </row>
    <row r="53" spans="2:14" ht="66.599999999999994" thickBot="1" x14ac:dyDescent="0.35">
      <c r="B53" s="161" t="s">
        <v>353</v>
      </c>
      <c r="C53" s="154" t="s">
        <v>1218</v>
      </c>
      <c r="D53" s="154" t="s">
        <v>1219</v>
      </c>
      <c r="E53" s="155" t="s">
        <v>2135</v>
      </c>
      <c r="F53" s="155" t="s">
        <v>1219</v>
      </c>
      <c r="G53" s="154" t="s">
        <v>1635</v>
      </c>
      <c r="H53" s="154" t="s">
        <v>1636</v>
      </c>
      <c r="I53" s="155" t="s">
        <v>2354</v>
      </c>
      <c r="J53" s="155" t="s">
        <v>1636</v>
      </c>
      <c r="K53" s="154" t="s">
        <v>1808</v>
      </c>
      <c r="L53" s="154" t="s">
        <v>1809</v>
      </c>
      <c r="M53" s="155" t="s">
        <v>2434</v>
      </c>
      <c r="N53" s="155" t="s">
        <v>1809</v>
      </c>
    </row>
    <row r="54" spans="2:14" ht="53.4" thickBot="1" x14ac:dyDescent="0.35">
      <c r="B54" s="161" t="s">
        <v>354</v>
      </c>
      <c r="C54" s="154" t="s">
        <v>1222</v>
      </c>
      <c r="D54" s="154" t="s">
        <v>1223</v>
      </c>
      <c r="E54" s="155" t="s">
        <v>2137</v>
      </c>
      <c r="F54" s="155" t="s">
        <v>1223</v>
      </c>
      <c r="G54" s="154" t="s">
        <v>1638</v>
      </c>
      <c r="H54" s="154" t="s">
        <v>1639</v>
      </c>
      <c r="I54" s="155" t="s">
        <v>2356</v>
      </c>
      <c r="J54" s="155" t="s">
        <v>1639</v>
      </c>
      <c r="K54" s="154" t="s">
        <v>1811</v>
      </c>
      <c r="L54" s="154" t="s">
        <v>1812</v>
      </c>
      <c r="M54" s="155" t="s">
        <v>2435</v>
      </c>
      <c r="N54" s="155" t="s">
        <v>1812</v>
      </c>
    </row>
    <row r="55" spans="2:14" ht="27" thickBot="1" x14ac:dyDescent="0.35">
      <c r="B55" s="161" t="s">
        <v>355</v>
      </c>
      <c r="C55" s="166"/>
      <c r="D55" s="166"/>
      <c r="E55" s="167"/>
      <c r="F55" s="167"/>
      <c r="G55" s="162"/>
      <c r="H55" s="166"/>
      <c r="I55" s="167"/>
      <c r="J55" s="167"/>
      <c r="K55" s="162"/>
      <c r="L55" s="162"/>
      <c r="M55" s="167"/>
      <c r="N55" s="167"/>
    </row>
    <row r="56" spans="2:14" ht="24.6" thickBot="1" x14ac:dyDescent="0.35">
      <c r="B56" s="161" t="s">
        <v>356</v>
      </c>
      <c r="C56" s="154" t="s">
        <v>1226</v>
      </c>
      <c r="D56" s="154" t="s">
        <v>1227</v>
      </c>
      <c r="E56" s="155" t="s">
        <v>2139</v>
      </c>
      <c r="F56" s="155" t="s">
        <v>1227</v>
      </c>
      <c r="G56" s="154" t="s">
        <v>1641</v>
      </c>
      <c r="H56" s="154" t="s">
        <v>1642</v>
      </c>
      <c r="I56" s="155" t="s">
        <v>2358</v>
      </c>
      <c r="J56" s="155" t="s">
        <v>1642</v>
      </c>
      <c r="K56" s="154" t="s">
        <v>1814</v>
      </c>
      <c r="L56" s="154" t="s">
        <v>1815</v>
      </c>
      <c r="M56" s="155" t="s">
        <v>2436</v>
      </c>
      <c r="N56" s="155" t="s">
        <v>1815</v>
      </c>
    </row>
    <row r="57" spans="2:14" ht="24.6" thickBot="1" x14ac:dyDescent="0.35">
      <c r="B57" s="161" t="s">
        <v>325</v>
      </c>
      <c r="C57" s="154" t="s">
        <v>855</v>
      </c>
      <c r="D57" s="154" t="s">
        <v>1230</v>
      </c>
      <c r="E57" s="155" t="s">
        <v>855</v>
      </c>
      <c r="F57" s="155" t="s">
        <v>1230</v>
      </c>
      <c r="G57" s="154" t="s">
        <v>855</v>
      </c>
      <c r="H57" s="154" t="s">
        <v>1644</v>
      </c>
      <c r="I57" s="155" t="s">
        <v>855</v>
      </c>
      <c r="J57" s="155" t="s">
        <v>1644</v>
      </c>
      <c r="K57" s="154" t="s">
        <v>855</v>
      </c>
      <c r="L57" s="154" t="s">
        <v>1817</v>
      </c>
      <c r="M57" s="155" t="s">
        <v>855</v>
      </c>
      <c r="N57" s="155" t="s">
        <v>1817</v>
      </c>
    </row>
    <row r="58" spans="2:14" ht="24.6" thickBot="1" x14ac:dyDescent="0.35">
      <c r="B58" s="161" t="s">
        <v>357</v>
      </c>
      <c r="C58" s="154" t="s">
        <v>1233</v>
      </c>
      <c r="D58" s="154" t="s">
        <v>1234</v>
      </c>
      <c r="E58" s="155" t="s">
        <v>2142</v>
      </c>
      <c r="F58" s="155" t="s">
        <v>1234</v>
      </c>
      <c r="G58" s="154" t="s">
        <v>1646</v>
      </c>
      <c r="H58" s="154" t="s">
        <v>1647</v>
      </c>
      <c r="I58" s="155" t="s">
        <v>2361</v>
      </c>
      <c r="J58" s="155" t="s">
        <v>1647</v>
      </c>
      <c r="K58" s="154" t="s">
        <v>1819</v>
      </c>
      <c r="L58" s="154" t="s">
        <v>855</v>
      </c>
      <c r="M58" s="155" t="s">
        <v>2437</v>
      </c>
      <c r="N58" s="155" t="s">
        <v>855</v>
      </c>
    </row>
    <row r="59" spans="2:14" ht="27" thickBot="1" x14ac:dyDescent="0.35">
      <c r="B59" s="161" t="s">
        <v>358</v>
      </c>
      <c r="C59" s="154" t="s">
        <v>1237</v>
      </c>
      <c r="D59" s="154" t="s">
        <v>1238</v>
      </c>
      <c r="E59" s="155" t="s">
        <v>2144</v>
      </c>
      <c r="F59" s="155" t="s">
        <v>1238</v>
      </c>
      <c r="G59" s="154" t="s">
        <v>1649</v>
      </c>
      <c r="H59" s="154" t="s">
        <v>1650</v>
      </c>
      <c r="I59" s="155" t="s">
        <v>2363</v>
      </c>
      <c r="J59" s="155" t="s">
        <v>1650</v>
      </c>
      <c r="K59" s="154" t="s">
        <v>1820</v>
      </c>
      <c r="L59" s="154" t="s">
        <v>1821</v>
      </c>
      <c r="M59" s="155" t="s">
        <v>2438</v>
      </c>
      <c r="N59" s="155" t="s">
        <v>1821</v>
      </c>
    </row>
    <row r="60" spans="2:14" ht="27" thickBot="1" x14ac:dyDescent="0.35">
      <c r="B60" s="161" t="s">
        <v>359</v>
      </c>
      <c r="C60" s="154" t="s">
        <v>1241</v>
      </c>
      <c r="D60" s="154" t="s">
        <v>1242</v>
      </c>
      <c r="E60" s="155" t="s">
        <v>2146</v>
      </c>
      <c r="F60" s="155" t="s">
        <v>1242</v>
      </c>
      <c r="G60" s="154" t="s">
        <v>1652</v>
      </c>
      <c r="H60" s="154" t="s">
        <v>1653</v>
      </c>
      <c r="I60" s="155" t="s">
        <v>2365</v>
      </c>
      <c r="J60" s="155" t="s">
        <v>1653</v>
      </c>
      <c r="K60" s="154" t="s">
        <v>1823</v>
      </c>
      <c r="L60" s="154" t="s">
        <v>1824</v>
      </c>
      <c r="M60" s="155" t="s">
        <v>2439</v>
      </c>
      <c r="N60" s="155" t="s">
        <v>1824</v>
      </c>
    </row>
    <row r="61" spans="2:14" ht="27" thickBot="1" x14ac:dyDescent="0.35">
      <c r="B61" s="161" t="s">
        <v>360</v>
      </c>
      <c r="C61" s="154" t="s">
        <v>1245</v>
      </c>
      <c r="D61" s="154" t="s">
        <v>1246</v>
      </c>
      <c r="E61" s="155" t="s">
        <v>2148</v>
      </c>
      <c r="F61" s="155" t="s">
        <v>1246</v>
      </c>
      <c r="G61" s="154" t="s">
        <v>1655</v>
      </c>
      <c r="H61" s="154" t="s">
        <v>1656</v>
      </c>
      <c r="I61" s="155" t="s">
        <v>2367</v>
      </c>
      <c r="J61" s="155" t="s">
        <v>1656</v>
      </c>
      <c r="K61" s="154" t="s">
        <v>1826</v>
      </c>
      <c r="L61" s="154" t="s">
        <v>1827</v>
      </c>
      <c r="M61" s="155" t="s">
        <v>2440</v>
      </c>
      <c r="N61" s="155" t="s">
        <v>1827</v>
      </c>
    </row>
    <row r="62" spans="2:14" ht="24.6" thickBot="1" x14ac:dyDescent="0.35">
      <c r="B62" s="161" t="s">
        <v>361</v>
      </c>
      <c r="C62" s="154" t="s">
        <v>1249</v>
      </c>
      <c r="D62" s="154" t="s">
        <v>1250</v>
      </c>
      <c r="E62" s="155" t="s">
        <v>2150</v>
      </c>
      <c r="F62" s="155" t="s">
        <v>1250</v>
      </c>
      <c r="G62" s="154" t="s">
        <v>1658</v>
      </c>
      <c r="H62" s="154" t="s">
        <v>1659</v>
      </c>
      <c r="I62" s="155" t="s">
        <v>2369</v>
      </c>
      <c r="J62" s="155" t="s">
        <v>1659</v>
      </c>
      <c r="K62" s="154" t="s">
        <v>1829</v>
      </c>
      <c r="L62" s="154" t="s">
        <v>1830</v>
      </c>
      <c r="M62" s="155" t="s">
        <v>2441</v>
      </c>
      <c r="N62" s="155" t="s">
        <v>1830</v>
      </c>
    </row>
    <row r="63" spans="2:14" ht="24.6" thickBot="1" x14ac:dyDescent="0.35">
      <c r="B63" s="161" t="s">
        <v>362</v>
      </c>
      <c r="C63" s="154" t="s">
        <v>1253</v>
      </c>
      <c r="D63" s="154" t="s">
        <v>1254</v>
      </c>
      <c r="E63" s="155" t="s">
        <v>2152</v>
      </c>
      <c r="F63" s="155" t="s">
        <v>1254</v>
      </c>
      <c r="G63" s="154" t="s">
        <v>1661</v>
      </c>
      <c r="H63" s="154" t="s">
        <v>1662</v>
      </c>
      <c r="I63" s="155" t="s">
        <v>2371</v>
      </c>
      <c r="J63" s="155" t="s">
        <v>1662</v>
      </c>
      <c r="K63" s="154" t="s">
        <v>1832</v>
      </c>
      <c r="L63" s="154" t="s">
        <v>1833</v>
      </c>
      <c r="M63" s="155" t="s">
        <v>2442</v>
      </c>
      <c r="N63" s="155" t="s">
        <v>1833</v>
      </c>
    </row>
    <row r="64" spans="2:14" ht="53.4" thickBot="1" x14ac:dyDescent="0.35">
      <c r="B64" s="161" t="s">
        <v>363</v>
      </c>
      <c r="C64" s="154" t="s">
        <v>1257</v>
      </c>
      <c r="D64" s="154" t="s">
        <v>1258</v>
      </c>
      <c r="E64" s="155" t="s">
        <v>2154</v>
      </c>
      <c r="F64" s="155" t="s">
        <v>1258</v>
      </c>
      <c r="G64" s="154" t="s">
        <v>1664</v>
      </c>
      <c r="H64" s="154" t="s">
        <v>1665</v>
      </c>
      <c r="I64" s="155" t="s">
        <v>2373</v>
      </c>
      <c r="J64" s="155" t="s">
        <v>1665</v>
      </c>
      <c r="K64" s="154" t="s">
        <v>1835</v>
      </c>
      <c r="L64" s="154" t="s">
        <v>1836</v>
      </c>
      <c r="M64" s="155" t="s">
        <v>2443</v>
      </c>
      <c r="N64" s="155" t="s">
        <v>1836</v>
      </c>
    </row>
    <row r="65" spans="2:14" ht="145.80000000000001" thickBot="1" x14ac:dyDescent="0.35">
      <c r="B65" s="161" t="s">
        <v>364</v>
      </c>
      <c r="C65" s="154" t="s">
        <v>1261</v>
      </c>
      <c r="D65" s="154" t="s">
        <v>1262</v>
      </c>
      <c r="E65" s="155" t="s">
        <v>1838</v>
      </c>
      <c r="F65" s="155" t="s">
        <v>1262</v>
      </c>
      <c r="G65" s="154" t="s">
        <v>1667</v>
      </c>
      <c r="H65" s="154" t="s">
        <v>948</v>
      </c>
      <c r="I65" s="155" t="s">
        <v>2375</v>
      </c>
      <c r="J65" s="155" t="s">
        <v>948</v>
      </c>
      <c r="K65" s="154" t="s">
        <v>1838</v>
      </c>
      <c r="L65" s="154" t="s">
        <v>1839</v>
      </c>
      <c r="M65" s="155" t="s">
        <v>2444</v>
      </c>
      <c r="N65" s="155" t="s">
        <v>1839</v>
      </c>
    </row>
    <row r="66" spans="2:14" ht="24.6" thickBot="1" x14ac:dyDescent="0.35">
      <c r="B66" s="161" t="s">
        <v>365</v>
      </c>
      <c r="C66" s="154" t="s">
        <v>1265</v>
      </c>
      <c r="D66" s="154" t="s">
        <v>1266</v>
      </c>
      <c r="E66" s="155" t="s">
        <v>2157</v>
      </c>
      <c r="F66" s="155" t="s">
        <v>1266</v>
      </c>
      <c r="G66" s="154" t="s">
        <v>1669</v>
      </c>
      <c r="H66" s="154" t="s">
        <v>1670</v>
      </c>
      <c r="I66" s="155" t="s">
        <v>2377</v>
      </c>
      <c r="J66" s="155" t="s">
        <v>1670</v>
      </c>
      <c r="K66" s="154" t="s">
        <v>1840</v>
      </c>
      <c r="L66" s="154" t="s">
        <v>1841</v>
      </c>
      <c r="M66" s="155" t="s">
        <v>2445</v>
      </c>
      <c r="N66" s="155" t="s">
        <v>1841</v>
      </c>
    </row>
    <row r="67" spans="2:14" ht="24.6" thickBot="1" x14ac:dyDescent="0.35">
      <c r="B67" s="161" t="s">
        <v>366</v>
      </c>
      <c r="C67" s="154" t="s">
        <v>1269</v>
      </c>
      <c r="D67" s="154" t="s">
        <v>1270</v>
      </c>
      <c r="E67" s="155" t="s">
        <v>2159</v>
      </c>
      <c r="F67" s="155" t="s">
        <v>1270</v>
      </c>
      <c r="G67" s="154" t="s">
        <v>1672</v>
      </c>
      <c r="H67" s="154" t="s">
        <v>1673</v>
      </c>
      <c r="I67" s="155" t="s">
        <v>2379</v>
      </c>
      <c r="J67" s="155" t="s">
        <v>1673</v>
      </c>
      <c r="K67" s="154" t="s">
        <v>1843</v>
      </c>
      <c r="L67" s="154" t="s">
        <v>1844</v>
      </c>
      <c r="M67" s="155" t="s">
        <v>2446</v>
      </c>
      <c r="N67" s="155" t="s">
        <v>1844</v>
      </c>
    </row>
    <row r="68" spans="2:14" ht="40.200000000000003" thickBot="1" x14ac:dyDescent="0.35">
      <c r="B68" s="161" t="s">
        <v>367</v>
      </c>
      <c r="C68" s="154" t="s">
        <v>1273</v>
      </c>
      <c r="D68" s="154" t="s">
        <v>1274</v>
      </c>
      <c r="E68" s="155" t="s">
        <v>2161</v>
      </c>
      <c r="F68" s="155" t="s">
        <v>1274</v>
      </c>
      <c r="G68" s="154" t="s">
        <v>1675</v>
      </c>
      <c r="H68" s="154" t="s">
        <v>1676</v>
      </c>
      <c r="I68" s="155" t="s">
        <v>2381</v>
      </c>
      <c r="J68" s="155" t="s">
        <v>1676</v>
      </c>
      <c r="K68" s="154" t="s">
        <v>1846</v>
      </c>
      <c r="L68" s="154" t="s">
        <v>1847</v>
      </c>
      <c r="M68" s="155" t="s">
        <v>2447</v>
      </c>
      <c r="N68" s="155" t="s">
        <v>1847</v>
      </c>
    </row>
    <row r="69" spans="2:14" ht="27" thickBot="1" x14ac:dyDescent="0.35">
      <c r="B69" s="161" t="s">
        <v>368</v>
      </c>
      <c r="C69" s="154" t="s">
        <v>1277</v>
      </c>
      <c r="D69" s="154" t="s">
        <v>1278</v>
      </c>
      <c r="E69" s="155" t="s">
        <v>2163</v>
      </c>
      <c r="F69" s="155" t="s">
        <v>1278</v>
      </c>
      <c r="G69" s="154" t="s">
        <v>1678</v>
      </c>
      <c r="H69" s="154" t="s">
        <v>1679</v>
      </c>
      <c r="I69" s="155" t="s">
        <v>2383</v>
      </c>
      <c r="J69" s="155" t="s">
        <v>1679</v>
      </c>
      <c r="K69" s="154" t="s">
        <v>1849</v>
      </c>
      <c r="L69" s="154" t="s">
        <v>1850</v>
      </c>
      <c r="M69" s="155" t="s">
        <v>2448</v>
      </c>
      <c r="N69" s="155" t="s">
        <v>1850</v>
      </c>
    </row>
    <row r="70" spans="2:14" ht="27" thickBot="1" x14ac:dyDescent="0.35">
      <c r="B70" s="161" t="s">
        <v>369</v>
      </c>
      <c r="C70" s="154" t="s">
        <v>1281</v>
      </c>
      <c r="D70" s="154" t="s">
        <v>1282</v>
      </c>
      <c r="E70" s="155" t="s">
        <v>2165</v>
      </c>
      <c r="F70" s="155" t="s">
        <v>1282</v>
      </c>
      <c r="G70" s="154" t="s">
        <v>1681</v>
      </c>
      <c r="H70" s="154" t="s">
        <v>1682</v>
      </c>
      <c r="I70" s="155" t="s">
        <v>2385</v>
      </c>
      <c r="J70" s="155" t="s">
        <v>1682</v>
      </c>
      <c r="K70" s="154" t="s">
        <v>1852</v>
      </c>
      <c r="L70" s="154" t="s">
        <v>1853</v>
      </c>
      <c r="M70" s="155" t="s">
        <v>2449</v>
      </c>
      <c r="N70" s="155" t="s">
        <v>1853</v>
      </c>
    </row>
    <row r="71" spans="2:14" ht="53.4" thickBot="1" x14ac:dyDescent="0.35">
      <c r="B71" s="161" t="s">
        <v>370</v>
      </c>
      <c r="C71" s="154" t="s">
        <v>1285</v>
      </c>
      <c r="D71" s="154" t="s">
        <v>1286</v>
      </c>
      <c r="E71" s="155" t="s">
        <v>2167</v>
      </c>
      <c r="F71" s="155" t="s">
        <v>1286</v>
      </c>
      <c r="G71" s="154" t="s">
        <v>1684</v>
      </c>
      <c r="H71" s="154" t="s">
        <v>1685</v>
      </c>
      <c r="I71" s="155" t="s">
        <v>2387</v>
      </c>
      <c r="J71" s="155" t="s">
        <v>1685</v>
      </c>
      <c r="K71" s="154" t="s">
        <v>1855</v>
      </c>
      <c r="L71" s="154" t="s">
        <v>1856</v>
      </c>
      <c r="M71" s="155" t="s">
        <v>2450</v>
      </c>
      <c r="N71" s="155" t="s">
        <v>1856</v>
      </c>
    </row>
    <row r="72" spans="2:14" ht="53.4" thickBot="1" x14ac:dyDescent="0.35">
      <c r="B72" s="161" t="s">
        <v>1027</v>
      </c>
      <c r="C72" s="162"/>
      <c r="D72" s="162"/>
      <c r="E72" s="163"/>
      <c r="F72" s="163"/>
      <c r="G72" s="162"/>
      <c r="H72" s="162"/>
      <c r="I72" s="163"/>
      <c r="J72" s="163"/>
      <c r="K72" s="162"/>
      <c r="L72" s="162"/>
      <c r="M72" s="163"/>
      <c r="N72" s="163"/>
    </row>
    <row r="73" spans="2:14" ht="24.6" thickBot="1" x14ac:dyDescent="0.35">
      <c r="B73" s="161" t="s">
        <v>372</v>
      </c>
      <c r="C73" s="154" t="s">
        <v>1289</v>
      </c>
      <c r="D73" s="154" t="s">
        <v>1290</v>
      </c>
      <c r="E73" s="155" t="s">
        <v>2169</v>
      </c>
      <c r="F73" s="155" t="s">
        <v>1290</v>
      </c>
      <c r="G73" s="154" t="s">
        <v>1687</v>
      </c>
      <c r="H73" s="154" t="s">
        <v>1688</v>
      </c>
      <c r="I73" s="155" t="s">
        <v>2389</v>
      </c>
      <c r="J73" s="155" t="s">
        <v>1688</v>
      </c>
      <c r="K73" s="154" t="s">
        <v>1858</v>
      </c>
      <c r="L73" s="154" t="s">
        <v>1859</v>
      </c>
      <c r="M73" s="155" t="s">
        <v>2451</v>
      </c>
      <c r="N73" s="155" t="s">
        <v>1859</v>
      </c>
    </row>
    <row r="74" spans="2:14" ht="27" thickBot="1" x14ac:dyDescent="0.35">
      <c r="B74" s="161" t="s">
        <v>373</v>
      </c>
      <c r="C74" s="154" t="s">
        <v>1265</v>
      </c>
      <c r="D74" s="154" t="s">
        <v>1293</v>
      </c>
      <c r="E74" s="155" t="s">
        <v>2171</v>
      </c>
      <c r="F74" s="155" t="s">
        <v>1293</v>
      </c>
      <c r="G74" s="154" t="s">
        <v>1690</v>
      </c>
      <c r="H74" s="154" t="s">
        <v>1691</v>
      </c>
      <c r="I74" s="155" t="s">
        <v>2391</v>
      </c>
      <c r="J74" s="155" t="s">
        <v>1691</v>
      </c>
      <c r="K74" s="154" t="s">
        <v>1861</v>
      </c>
      <c r="L74" s="154" t="s">
        <v>1862</v>
      </c>
      <c r="M74" s="155" t="s">
        <v>2452</v>
      </c>
      <c r="N74" s="155" t="s">
        <v>1862</v>
      </c>
    </row>
    <row r="75" spans="2:14" ht="40.200000000000003" thickBot="1" x14ac:dyDescent="0.35">
      <c r="B75" s="161" t="s">
        <v>374</v>
      </c>
      <c r="C75" s="154" t="s">
        <v>1296</v>
      </c>
      <c r="D75" s="154" t="s">
        <v>1297</v>
      </c>
      <c r="E75" s="155" t="s">
        <v>2173</v>
      </c>
      <c r="F75" s="155" t="s">
        <v>1297</v>
      </c>
      <c r="G75" s="154" t="s">
        <v>1693</v>
      </c>
      <c r="H75" s="154" t="s">
        <v>1694</v>
      </c>
      <c r="I75" s="155" t="s">
        <v>2393</v>
      </c>
      <c r="J75" s="155" t="s">
        <v>1694</v>
      </c>
      <c r="K75" s="154" t="s">
        <v>1864</v>
      </c>
      <c r="L75" s="154" t="s">
        <v>1865</v>
      </c>
      <c r="M75" s="155" t="s">
        <v>2453</v>
      </c>
      <c r="N75" s="155" t="s">
        <v>1865</v>
      </c>
    </row>
    <row r="76" spans="2:14" ht="40.200000000000003" thickBot="1" x14ac:dyDescent="0.35">
      <c r="B76" s="161" t="s">
        <v>375</v>
      </c>
      <c r="C76" s="154" t="s">
        <v>1300</v>
      </c>
      <c r="D76" s="154" t="s">
        <v>1301</v>
      </c>
      <c r="E76" s="155" t="s">
        <v>2175</v>
      </c>
      <c r="F76" s="155" t="s">
        <v>1301</v>
      </c>
      <c r="G76" s="154" t="s">
        <v>1696</v>
      </c>
      <c r="H76" s="154" t="s">
        <v>1697</v>
      </c>
      <c r="I76" s="155" t="s">
        <v>2045</v>
      </c>
      <c r="J76" s="155" t="s">
        <v>1697</v>
      </c>
      <c r="K76" s="154" t="s">
        <v>1867</v>
      </c>
      <c r="L76" s="154" t="s">
        <v>1868</v>
      </c>
      <c r="M76" s="155" t="s">
        <v>2454</v>
      </c>
      <c r="N76" s="155" t="s">
        <v>1868</v>
      </c>
    </row>
    <row r="77" spans="2:14" ht="53.4" thickBot="1" x14ac:dyDescent="0.35">
      <c r="B77" s="161" t="s">
        <v>376</v>
      </c>
      <c r="C77" s="154" t="s">
        <v>1304</v>
      </c>
      <c r="D77" s="154" t="s">
        <v>1305</v>
      </c>
      <c r="E77" s="155" t="s">
        <v>2047</v>
      </c>
      <c r="F77" s="155" t="s">
        <v>1305</v>
      </c>
      <c r="G77" s="154" t="s">
        <v>1699</v>
      </c>
      <c r="H77" s="154" t="s">
        <v>1700</v>
      </c>
      <c r="I77" s="155" t="s">
        <v>2396</v>
      </c>
      <c r="J77" s="155" t="s">
        <v>1700</v>
      </c>
      <c r="K77" s="154" t="s">
        <v>1870</v>
      </c>
      <c r="L77" s="154" t="s">
        <v>1871</v>
      </c>
      <c r="M77" s="155" t="s">
        <v>2455</v>
      </c>
      <c r="N77" s="155" t="s">
        <v>1871</v>
      </c>
    </row>
    <row r="78" spans="2:14" ht="39.6" x14ac:dyDescent="0.3">
      <c r="B78" s="184" t="s">
        <v>2180</v>
      </c>
      <c r="G78" t="s">
        <v>1702</v>
      </c>
      <c r="H78" t="s">
        <v>1703</v>
      </c>
    </row>
  </sheetData>
  <mergeCells count="9">
    <mergeCell ref="C4:F4"/>
    <mergeCell ref="G4:J4"/>
    <mergeCell ref="K4:N4"/>
    <mergeCell ref="C5:D5"/>
    <mergeCell ref="E5:F5"/>
    <mergeCell ref="G5:H5"/>
    <mergeCell ref="I5:J5"/>
    <mergeCell ref="K5:L5"/>
    <mergeCell ref="M5:N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BDE3-EB7E-4849-8C46-78F847DDF7FB}">
  <dimension ref="B1:AC76"/>
  <sheetViews>
    <sheetView zoomScale="90" zoomScaleNormal="90" workbookViewId="0">
      <selection activeCell="O29" sqref="O29"/>
    </sheetView>
  </sheetViews>
  <sheetFormatPr defaultRowHeight="14.4" x14ac:dyDescent="0.3"/>
  <sheetData>
    <row r="1" spans="2:29" x14ac:dyDescent="0.3">
      <c r="M1" s="216">
        <v>45280</v>
      </c>
      <c r="N1" s="216">
        <v>33984</v>
      </c>
    </row>
    <row r="2" spans="2:29" ht="15" thickBot="1" x14ac:dyDescent="0.35">
      <c r="K2" s="215"/>
      <c r="L2" s="215"/>
    </row>
    <row r="3" spans="2:29" ht="15.75" customHeight="1" thickBot="1" x14ac:dyDescent="0.35">
      <c r="B3" s="156"/>
      <c r="C3" s="385" t="s">
        <v>377</v>
      </c>
      <c r="D3" s="386"/>
      <c r="E3" s="386"/>
      <c r="F3" s="387"/>
      <c r="G3" s="388" t="s">
        <v>378</v>
      </c>
      <c r="H3" s="386"/>
      <c r="I3" s="386"/>
      <c r="J3" s="387"/>
      <c r="K3" s="388" t="s">
        <v>295</v>
      </c>
      <c r="L3" s="386"/>
      <c r="M3" s="386"/>
      <c r="N3" s="386"/>
      <c r="O3" s="387"/>
    </row>
    <row r="4" spans="2:29" ht="15" thickBot="1" x14ac:dyDescent="0.35">
      <c r="B4" s="157"/>
      <c r="C4" s="389" t="s">
        <v>323</v>
      </c>
      <c r="D4" s="390"/>
      <c r="E4" s="388" t="s">
        <v>324</v>
      </c>
      <c r="F4" s="387"/>
      <c r="G4" s="391" t="s">
        <v>323</v>
      </c>
      <c r="H4" s="390"/>
      <c r="I4" s="388" t="s">
        <v>324</v>
      </c>
      <c r="J4" s="387"/>
      <c r="K4" s="391" t="s">
        <v>323</v>
      </c>
      <c r="L4" s="390"/>
      <c r="M4" s="388" t="s">
        <v>324</v>
      </c>
      <c r="N4" s="386"/>
      <c r="O4" s="387"/>
    </row>
    <row r="5" spans="2:29" ht="26.4" x14ac:dyDescent="0.3">
      <c r="B5" s="157" t="s">
        <v>322</v>
      </c>
      <c r="C5" s="149" t="s">
        <v>325</v>
      </c>
      <c r="D5" s="149" t="s">
        <v>326</v>
      </c>
      <c r="E5" s="151" t="s">
        <v>325</v>
      </c>
      <c r="F5" s="151" t="s">
        <v>326</v>
      </c>
      <c r="G5" s="149" t="s">
        <v>325</v>
      </c>
      <c r="H5" s="149" t="s">
        <v>384</v>
      </c>
      <c r="I5" s="151" t="s">
        <v>325</v>
      </c>
      <c r="J5" s="151" t="s">
        <v>384</v>
      </c>
      <c r="K5" s="149" t="s">
        <v>325</v>
      </c>
      <c r="L5" s="149" t="s">
        <v>357</v>
      </c>
      <c r="M5" s="151" t="s">
        <v>325</v>
      </c>
      <c r="N5" s="151" t="s">
        <v>357</v>
      </c>
      <c r="O5" s="394"/>
      <c r="Q5" s="392" t="s">
        <v>322</v>
      </c>
      <c r="R5" s="168" t="s">
        <v>1078</v>
      </c>
      <c r="S5" s="168" t="s">
        <v>326</v>
      </c>
      <c r="T5" s="392" t="s">
        <v>1081</v>
      </c>
      <c r="U5" s="168" t="s">
        <v>326</v>
      </c>
      <c r="V5" s="392" t="s">
        <v>1083</v>
      </c>
      <c r="X5" s="392" t="s">
        <v>322</v>
      </c>
      <c r="Y5" s="168" t="s">
        <v>1078</v>
      </c>
      <c r="Z5" s="168" t="s">
        <v>326</v>
      </c>
      <c r="AA5" s="392" t="s">
        <v>1081</v>
      </c>
      <c r="AB5" s="168" t="s">
        <v>326</v>
      </c>
      <c r="AC5" s="392" t="s">
        <v>1083</v>
      </c>
    </row>
    <row r="6" spans="2:29" ht="28.2" thickBot="1" x14ac:dyDescent="0.35">
      <c r="B6" s="158"/>
      <c r="C6" s="150" t="s">
        <v>379</v>
      </c>
      <c r="D6" s="150" t="s">
        <v>380</v>
      </c>
      <c r="E6" s="152" t="s">
        <v>381</v>
      </c>
      <c r="F6" s="152" t="s">
        <v>382</v>
      </c>
      <c r="G6" s="150" t="s">
        <v>383</v>
      </c>
      <c r="H6" s="150" t="s">
        <v>385</v>
      </c>
      <c r="I6" s="152" t="s">
        <v>386</v>
      </c>
      <c r="J6" s="152" t="s">
        <v>387</v>
      </c>
      <c r="K6" s="150" t="s">
        <v>388</v>
      </c>
      <c r="L6" s="150" t="s">
        <v>389</v>
      </c>
      <c r="M6" s="152" t="s">
        <v>390</v>
      </c>
      <c r="N6" s="152" t="s">
        <v>391</v>
      </c>
      <c r="O6" s="395"/>
      <c r="Q6" s="393"/>
      <c r="R6" s="169" t="s">
        <v>379</v>
      </c>
      <c r="S6" s="169" t="s">
        <v>380</v>
      </c>
      <c r="T6" s="393"/>
      <c r="U6" s="169" t="s">
        <v>1308</v>
      </c>
      <c r="V6" s="393"/>
      <c r="X6" s="393"/>
      <c r="Y6" s="169" t="s">
        <v>381</v>
      </c>
      <c r="Z6" s="169" t="s">
        <v>382</v>
      </c>
      <c r="AA6" s="393"/>
      <c r="AB6" s="169" t="s">
        <v>1873</v>
      </c>
      <c r="AC6" s="393"/>
    </row>
    <row r="7" spans="2:29" ht="93" thickBot="1" x14ac:dyDescent="0.35">
      <c r="B7" s="160" t="s">
        <v>330</v>
      </c>
      <c r="C7" s="154" t="s">
        <v>392</v>
      </c>
      <c r="D7" s="154" t="s">
        <v>393</v>
      </c>
      <c r="E7" s="155" t="s">
        <v>394</v>
      </c>
      <c r="F7" s="155" t="s">
        <v>393</v>
      </c>
      <c r="G7" s="154" t="s">
        <v>395</v>
      </c>
      <c r="H7" s="154" t="s">
        <v>396</v>
      </c>
      <c r="I7" s="155" t="s">
        <v>397</v>
      </c>
      <c r="J7" s="155" t="s">
        <v>398</v>
      </c>
      <c r="K7" s="154" t="s">
        <v>399</v>
      </c>
      <c r="L7" s="154" t="s">
        <v>400</v>
      </c>
      <c r="M7" s="155" t="s">
        <v>401</v>
      </c>
      <c r="N7" s="155" t="s">
        <v>402</v>
      </c>
      <c r="O7" s="159"/>
      <c r="Q7" s="170" t="s">
        <v>1084</v>
      </c>
      <c r="R7" s="170" t="s">
        <v>1309</v>
      </c>
      <c r="S7" s="170" t="s">
        <v>1310</v>
      </c>
      <c r="T7" s="170">
        <v>3.6999999999999998E-2</v>
      </c>
      <c r="U7" s="170" t="s">
        <v>1311</v>
      </c>
      <c r="V7" s="171">
        <v>2.5999999999999999E-2</v>
      </c>
      <c r="X7" s="170" t="s">
        <v>1084</v>
      </c>
      <c r="Y7" s="170" t="s">
        <v>1874</v>
      </c>
      <c r="Z7" s="170" t="s">
        <v>1310</v>
      </c>
      <c r="AA7" s="170">
        <v>4.8000000000000001E-2</v>
      </c>
      <c r="AB7" s="170" t="s">
        <v>1875</v>
      </c>
      <c r="AC7" s="171">
        <v>2.5999999999999999E-2</v>
      </c>
    </row>
    <row r="8" spans="2:29" ht="53.4" thickBot="1" x14ac:dyDescent="0.35">
      <c r="B8" s="161" t="s">
        <v>331</v>
      </c>
      <c r="C8" s="154" t="s">
        <v>403</v>
      </c>
      <c r="D8" s="154" t="s">
        <v>404</v>
      </c>
      <c r="E8" s="155" t="s">
        <v>405</v>
      </c>
      <c r="F8" s="155" t="s">
        <v>406</v>
      </c>
      <c r="G8" s="154" t="s">
        <v>407</v>
      </c>
      <c r="H8" s="154" t="s">
        <v>408</v>
      </c>
      <c r="I8" s="155" t="s">
        <v>409</v>
      </c>
      <c r="J8" s="155" t="s">
        <v>410</v>
      </c>
      <c r="K8" s="154" t="s">
        <v>411</v>
      </c>
      <c r="L8" s="154" t="s">
        <v>412</v>
      </c>
      <c r="M8" s="155" t="s">
        <v>413</v>
      </c>
      <c r="N8" s="155" t="s">
        <v>414</v>
      </c>
      <c r="O8" s="159"/>
      <c r="Q8" s="170" t="s">
        <v>1088</v>
      </c>
      <c r="R8" s="170" t="s">
        <v>1312</v>
      </c>
      <c r="S8" s="170" t="s">
        <v>1313</v>
      </c>
      <c r="T8" s="170">
        <v>1.2999999999999999E-2</v>
      </c>
      <c r="U8" s="170" t="s">
        <v>1314</v>
      </c>
      <c r="V8" s="171">
        <v>8.0000000000000002E-3</v>
      </c>
      <c r="X8" s="170" t="s">
        <v>1088</v>
      </c>
      <c r="Y8" s="170" t="s">
        <v>1876</v>
      </c>
      <c r="Z8" s="170" t="s">
        <v>1877</v>
      </c>
      <c r="AA8" s="170">
        <v>1.2999999999999999E-2</v>
      </c>
      <c r="AB8" s="170" t="s">
        <v>1878</v>
      </c>
      <c r="AC8" s="171">
        <v>1.2E-2</v>
      </c>
    </row>
    <row r="9" spans="2:29" ht="27" thickBot="1" x14ac:dyDescent="0.35">
      <c r="B9" s="161" t="s">
        <v>332</v>
      </c>
      <c r="C9" s="162"/>
      <c r="D9" s="162"/>
      <c r="E9" s="163"/>
      <c r="F9" s="163"/>
      <c r="G9" s="162"/>
      <c r="H9" s="162"/>
      <c r="I9" s="163"/>
      <c r="J9" s="163"/>
      <c r="K9" s="162"/>
      <c r="L9" s="162"/>
      <c r="M9" s="163"/>
      <c r="N9" s="163"/>
      <c r="O9" s="159"/>
      <c r="Q9" s="172" t="s">
        <v>1092</v>
      </c>
      <c r="R9" s="170"/>
      <c r="S9" s="170"/>
      <c r="T9" s="170"/>
      <c r="U9" s="170"/>
      <c r="V9" s="171"/>
      <c r="X9" s="172" t="s">
        <v>1092</v>
      </c>
      <c r="Y9" s="170"/>
      <c r="Z9" s="170"/>
      <c r="AA9" s="170"/>
      <c r="AB9" s="170"/>
      <c r="AC9" s="171"/>
    </row>
    <row r="10" spans="2:29" ht="27" thickBot="1" x14ac:dyDescent="0.35">
      <c r="B10" s="161">
        <v>2007</v>
      </c>
      <c r="C10" s="154" t="s">
        <v>415</v>
      </c>
      <c r="D10" s="154" t="s">
        <v>416</v>
      </c>
      <c r="E10" s="155" t="s">
        <v>417</v>
      </c>
      <c r="F10" s="155" t="s">
        <v>418</v>
      </c>
      <c r="G10" s="154" t="s">
        <v>419</v>
      </c>
      <c r="H10" s="154" t="s">
        <v>419</v>
      </c>
      <c r="I10" s="164" t="s">
        <v>419</v>
      </c>
      <c r="J10" s="164" t="s">
        <v>419</v>
      </c>
      <c r="K10" s="154" t="s">
        <v>419</v>
      </c>
      <c r="L10" s="154" t="s">
        <v>419</v>
      </c>
      <c r="M10" s="164" t="s">
        <v>419</v>
      </c>
      <c r="N10" s="164" t="s">
        <v>419</v>
      </c>
      <c r="O10" s="159"/>
      <c r="Q10" s="170">
        <v>2007</v>
      </c>
      <c r="R10" s="170" t="s">
        <v>1315</v>
      </c>
      <c r="S10" s="170" t="s">
        <v>1316</v>
      </c>
      <c r="T10" s="170">
        <v>0.124</v>
      </c>
      <c r="U10" s="170" t="s">
        <v>1317</v>
      </c>
      <c r="V10" s="171">
        <v>1E-3</v>
      </c>
      <c r="X10" s="170">
        <v>2007</v>
      </c>
      <c r="Y10" s="170" t="s">
        <v>1872</v>
      </c>
      <c r="Z10" s="170" t="s">
        <v>1879</v>
      </c>
      <c r="AA10" s="170">
        <v>5.7000000000000002E-2</v>
      </c>
      <c r="AB10" s="170" t="s">
        <v>1304</v>
      </c>
      <c r="AC10" s="171">
        <v>1E-3</v>
      </c>
    </row>
    <row r="11" spans="2:29" ht="27" thickBot="1" x14ac:dyDescent="0.35">
      <c r="B11" s="161">
        <v>2008</v>
      </c>
      <c r="C11" s="154" t="s">
        <v>420</v>
      </c>
      <c r="D11" s="154" t="s">
        <v>421</v>
      </c>
      <c r="E11" s="155" t="s">
        <v>422</v>
      </c>
      <c r="F11" s="155" t="s">
        <v>423</v>
      </c>
      <c r="G11" s="154" t="s">
        <v>424</v>
      </c>
      <c r="H11" s="154" t="s">
        <v>425</v>
      </c>
      <c r="I11" s="155" t="s">
        <v>426</v>
      </c>
      <c r="J11" s="155" t="s">
        <v>427</v>
      </c>
      <c r="K11" s="154" t="s">
        <v>419</v>
      </c>
      <c r="L11" s="154" t="s">
        <v>419</v>
      </c>
      <c r="M11" s="164" t="s">
        <v>419</v>
      </c>
      <c r="N11" s="164" t="s">
        <v>419</v>
      </c>
      <c r="O11" s="159"/>
      <c r="Q11" s="170">
        <v>2008</v>
      </c>
      <c r="R11" s="170" t="s">
        <v>1318</v>
      </c>
      <c r="S11" s="170" t="s">
        <v>1319</v>
      </c>
      <c r="T11" s="170">
        <v>0.35199999999999998</v>
      </c>
      <c r="U11" s="170" t="s">
        <v>1320</v>
      </c>
      <c r="V11" s="171">
        <v>2E-3</v>
      </c>
      <c r="X11" s="170">
        <v>2008</v>
      </c>
      <c r="Y11" s="170" t="s">
        <v>1880</v>
      </c>
      <c r="Z11" s="170" t="s">
        <v>1881</v>
      </c>
      <c r="AA11" s="170">
        <v>0.36799999999999999</v>
      </c>
      <c r="AB11" s="170" t="s">
        <v>1882</v>
      </c>
      <c r="AC11" s="171">
        <v>3.0000000000000001E-3</v>
      </c>
    </row>
    <row r="12" spans="2:29" ht="27" thickBot="1" x14ac:dyDescent="0.35">
      <c r="B12" s="161">
        <v>2009</v>
      </c>
      <c r="C12" s="154" t="s">
        <v>428</v>
      </c>
      <c r="D12" s="154" t="s">
        <v>429</v>
      </c>
      <c r="E12" s="155" t="s">
        <v>430</v>
      </c>
      <c r="F12" s="155" t="s">
        <v>431</v>
      </c>
      <c r="G12" s="154" t="s">
        <v>432</v>
      </c>
      <c r="H12" s="154" t="s">
        <v>433</v>
      </c>
      <c r="I12" s="155" t="s">
        <v>434</v>
      </c>
      <c r="J12" s="155" t="s">
        <v>435</v>
      </c>
      <c r="K12" s="154" t="s">
        <v>419</v>
      </c>
      <c r="L12" s="154" t="s">
        <v>419</v>
      </c>
      <c r="M12" s="164" t="s">
        <v>419</v>
      </c>
      <c r="N12" s="164" t="s">
        <v>419</v>
      </c>
      <c r="O12" s="159"/>
      <c r="Q12" s="170">
        <v>2009</v>
      </c>
      <c r="R12" s="170" t="s">
        <v>1321</v>
      </c>
      <c r="S12" s="170" t="s">
        <v>1322</v>
      </c>
      <c r="T12" s="170">
        <v>0.28999999999999998</v>
      </c>
      <c r="U12" s="170" t="s">
        <v>1323</v>
      </c>
      <c r="V12" s="171">
        <v>1E-3</v>
      </c>
      <c r="X12" s="170">
        <v>2009</v>
      </c>
      <c r="Y12" s="170" t="s">
        <v>1883</v>
      </c>
      <c r="Z12" s="170" t="s">
        <v>1884</v>
      </c>
      <c r="AA12" s="170">
        <v>0.28199999999999997</v>
      </c>
      <c r="AB12" s="170" t="s">
        <v>1885</v>
      </c>
      <c r="AC12" s="171">
        <v>1E-3</v>
      </c>
    </row>
    <row r="13" spans="2:29" ht="27" thickBot="1" x14ac:dyDescent="0.35">
      <c r="B13" s="161">
        <v>2010</v>
      </c>
      <c r="C13" s="154" t="s">
        <v>436</v>
      </c>
      <c r="D13" s="154" t="s">
        <v>437</v>
      </c>
      <c r="E13" s="155" t="s">
        <v>438</v>
      </c>
      <c r="F13" s="155" t="s">
        <v>439</v>
      </c>
      <c r="G13" s="154" t="s">
        <v>440</v>
      </c>
      <c r="H13" s="154" t="s">
        <v>441</v>
      </c>
      <c r="I13" s="155" t="s">
        <v>442</v>
      </c>
      <c r="J13" s="155" t="s">
        <v>443</v>
      </c>
      <c r="K13" s="154" t="s">
        <v>419</v>
      </c>
      <c r="L13" s="154" t="s">
        <v>419</v>
      </c>
      <c r="M13" s="164" t="s">
        <v>419</v>
      </c>
      <c r="N13" s="164" t="s">
        <v>419</v>
      </c>
      <c r="O13" s="159"/>
      <c r="Q13" s="170">
        <v>2010</v>
      </c>
      <c r="R13" s="170" t="s">
        <v>1324</v>
      </c>
      <c r="S13" s="170" t="s">
        <v>1325</v>
      </c>
      <c r="T13" s="170">
        <v>0.122</v>
      </c>
      <c r="U13" s="170" t="s">
        <v>1326</v>
      </c>
      <c r="V13" s="171">
        <v>1E-3</v>
      </c>
      <c r="X13" s="170">
        <v>2010</v>
      </c>
      <c r="Y13" s="170" t="s">
        <v>1886</v>
      </c>
      <c r="Z13" s="170" t="s">
        <v>1887</v>
      </c>
      <c r="AA13" s="170">
        <v>0.11</v>
      </c>
      <c r="AB13" s="170" t="s">
        <v>1888</v>
      </c>
      <c r="AC13" s="171">
        <v>0</v>
      </c>
    </row>
    <row r="14" spans="2:29" ht="27" thickBot="1" x14ac:dyDescent="0.35">
      <c r="B14" s="161">
        <v>2011</v>
      </c>
      <c r="C14" s="154" t="s">
        <v>444</v>
      </c>
      <c r="D14" s="154" t="s">
        <v>445</v>
      </c>
      <c r="E14" s="155" t="s">
        <v>446</v>
      </c>
      <c r="F14" s="155" t="s">
        <v>447</v>
      </c>
      <c r="G14" s="154" t="s">
        <v>448</v>
      </c>
      <c r="H14" s="154" t="s">
        <v>449</v>
      </c>
      <c r="I14" s="155" t="s">
        <v>450</v>
      </c>
      <c r="J14" s="155" t="s">
        <v>451</v>
      </c>
      <c r="K14" s="154" t="s">
        <v>419</v>
      </c>
      <c r="L14" s="154" t="s">
        <v>419</v>
      </c>
      <c r="M14" s="164" t="s">
        <v>419</v>
      </c>
      <c r="N14" s="164" t="s">
        <v>419</v>
      </c>
      <c r="O14" s="159"/>
      <c r="Q14" s="170">
        <v>2011</v>
      </c>
      <c r="R14" s="170" t="s">
        <v>1327</v>
      </c>
      <c r="S14" s="170" t="s">
        <v>1328</v>
      </c>
      <c r="T14" s="170">
        <v>0.11600000000000001</v>
      </c>
      <c r="U14" s="170" t="s">
        <v>1329</v>
      </c>
      <c r="V14" s="171">
        <v>3.0000000000000001E-3</v>
      </c>
      <c r="X14" s="170">
        <v>2011</v>
      </c>
      <c r="Y14" s="170" t="s">
        <v>1889</v>
      </c>
      <c r="Z14" s="170" t="s">
        <v>1890</v>
      </c>
      <c r="AA14" s="170">
        <v>8.7999999999999995E-2</v>
      </c>
      <c r="AB14" s="170" t="s">
        <v>1891</v>
      </c>
      <c r="AC14" s="171">
        <v>2E-3</v>
      </c>
    </row>
    <row r="15" spans="2:29" ht="27" thickBot="1" x14ac:dyDescent="0.35">
      <c r="B15" s="161">
        <v>2012</v>
      </c>
      <c r="C15" s="154" t="s">
        <v>452</v>
      </c>
      <c r="D15" s="154" t="s">
        <v>453</v>
      </c>
      <c r="E15" s="155" t="s">
        <v>454</v>
      </c>
      <c r="F15" s="155" t="s">
        <v>455</v>
      </c>
      <c r="G15" s="154" t="s">
        <v>456</v>
      </c>
      <c r="H15" s="154" t="s">
        <v>457</v>
      </c>
      <c r="I15" s="155" t="s">
        <v>458</v>
      </c>
      <c r="J15" s="155" t="s">
        <v>459</v>
      </c>
      <c r="K15" s="154" t="s">
        <v>419</v>
      </c>
      <c r="L15" s="154" t="s">
        <v>419</v>
      </c>
      <c r="M15" s="164" t="s">
        <v>419</v>
      </c>
      <c r="N15" s="164" t="s">
        <v>419</v>
      </c>
      <c r="O15" s="159"/>
      <c r="Q15" s="170">
        <v>2012</v>
      </c>
      <c r="R15" s="170" t="s">
        <v>1330</v>
      </c>
      <c r="S15" s="170" t="s">
        <v>1331</v>
      </c>
      <c r="T15" s="170">
        <v>3.5000000000000003E-2</v>
      </c>
      <c r="U15" s="170" t="s">
        <v>1332</v>
      </c>
      <c r="V15" s="171">
        <v>6.0000000000000001E-3</v>
      </c>
      <c r="X15" s="170">
        <v>2012</v>
      </c>
      <c r="Y15" s="170" t="s">
        <v>1892</v>
      </c>
      <c r="Z15" s="170" t="s">
        <v>1893</v>
      </c>
      <c r="AA15" s="170">
        <v>2E-3</v>
      </c>
      <c r="AB15" s="170" t="s">
        <v>1894</v>
      </c>
      <c r="AC15" s="171">
        <v>1E-3</v>
      </c>
    </row>
    <row r="16" spans="2:29" ht="27" thickBot="1" x14ac:dyDescent="0.35">
      <c r="B16" s="161">
        <v>2013</v>
      </c>
      <c r="C16" s="154" t="s">
        <v>460</v>
      </c>
      <c r="D16" s="154" t="s">
        <v>461</v>
      </c>
      <c r="E16" s="155" t="s">
        <v>462</v>
      </c>
      <c r="F16" s="155" t="s">
        <v>463</v>
      </c>
      <c r="G16" s="154" t="s">
        <v>464</v>
      </c>
      <c r="H16" s="154" t="s">
        <v>465</v>
      </c>
      <c r="I16" s="155" t="s">
        <v>466</v>
      </c>
      <c r="J16" s="155" t="s">
        <v>467</v>
      </c>
      <c r="K16" s="154" t="s">
        <v>468</v>
      </c>
      <c r="L16" s="154" t="s">
        <v>469</v>
      </c>
      <c r="M16" s="155" t="s">
        <v>470</v>
      </c>
      <c r="N16" s="155" t="s">
        <v>471</v>
      </c>
      <c r="O16" s="159"/>
      <c r="Q16" s="170">
        <v>2013</v>
      </c>
      <c r="R16" s="170" t="s">
        <v>1333</v>
      </c>
      <c r="S16" s="170" t="s">
        <v>1334</v>
      </c>
      <c r="T16" s="170">
        <v>2.1999999999999999E-2</v>
      </c>
      <c r="U16" s="170" t="s">
        <v>1335</v>
      </c>
      <c r="V16" s="171">
        <v>4.0000000000000001E-3</v>
      </c>
      <c r="X16" s="170">
        <v>2013</v>
      </c>
      <c r="Y16" s="170" t="s">
        <v>1895</v>
      </c>
      <c r="Z16" s="170" t="s">
        <v>1896</v>
      </c>
      <c r="AA16" s="170">
        <v>8.0000000000000002E-3</v>
      </c>
      <c r="AB16" s="170" t="s">
        <v>1897</v>
      </c>
      <c r="AC16" s="171">
        <v>3.0000000000000001E-3</v>
      </c>
    </row>
    <row r="17" spans="2:29" ht="27" thickBot="1" x14ac:dyDescent="0.35">
      <c r="B17" s="161">
        <v>2014</v>
      </c>
      <c r="C17" s="154" t="s">
        <v>472</v>
      </c>
      <c r="D17" s="154" t="s">
        <v>473</v>
      </c>
      <c r="E17" s="155" t="s">
        <v>474</v>
      </c>
      <c r="F17" s="155" t="s">
        <v>475</v>
      </c>
      <c r="G17" s="154" t="s">
        <v>476</v>
      </c>
      <c r="H17" s="154" t="s">
        <v>477</v>
      </c>
      <c r="I17" s="155" t="s">
        <v>478</v>
      </c>
      <c r="J17" s="155" t="s">
        <v>479</v>
      </c>
      <c r="K17" s="154" t="s">
        <v>480</v>
      </c>
      <c r="L17" s="154" t="s">
        <v>481</v>
      </c>
      <c r="M17" s="155" t="s">
        <v>482</v>
      </c>
      <c r="N17" s="155" t="s">
        <v>483</v>
      </c>
      <c r="O17" s="159"/>
      <c r="Q17" s="170">
        <v>2014</v>
      </c>
      <c r="R17" s="170" t="s">
        <v>1336</v>
      </c>
      <c r="S17" s="170" t="s">
        <v>1337</v>
      </c>
      <c r="T17" s="170">
        <v>4.3999999999999997E-2</v>
      </c>
      <c r="U17" s="170" t="s">
        <v>1338</v>
      </c>
      <c r="V17" s="171">
        <v>4.0000000000000001E-3</v>
      </c>
      <c r="X17" s="170">
        <v>2014</v>
      </c>
      <c r="Y17" s="170" t="s">
        <v>1898</v>
      </c>
      <c r="Z17" s="170" t="s">
        <v>1899</v>
      </c>
      <c r="AA17" s="170">
        <v>7.0999999999999994E-2</v>
      </c>
      <c r="AB17" s="170" t="s">
        <v>1900</v>
      </c>
      <c r="AC17" s="171">
        <v>3.0000000000000001E-3</v>
      </c>
    </row>
    <row r="18" spans="2:29" ht="27" thickBot="1" x14ac:dyDescent="0.35">
      <c r="B18" s="161">
        <v>2015</v>
      </c>
      <c r="C18" s="154" t="s">
        <v>484</v>
      </c>
      <c r="D18" s="154" t="s">
        <v>485</v>
      </c>
      <c r="E18" s="155" t="s">
        <v>486</v>
      </c>
      <c r="F18" s="155" t="s">
        <v>487</v>
      </c>
      <c r="G18" s="154" t="s">
        <v>488</v>
      </c>
      <c r="H18" s="154" t="s">
        <v>489</v>
      </c>
      <c r="I18" s="155" t="s">
        <v>490</v>
      </c>
      <c r="J18" s="155" t="s">
        <v>491</v>
      </c>
      <c r="K18" s="154" t="s">
        <v>492</v>
      </c>
      <c r="L18" s="154" t="s">
        <v>493</v>
      </c>
      <c r="M18" s="155" t="s">
        <v>494</v>
      </c>
      <c r="N18" s="155" t="s">
        <v>495</v>
      </c>
      <c r="O18" s="159"/>
      <c r="Q18" s="170">
        <v>2015</v>
      </c>
      <c r="R18" s="170" t="s">
        <v>1339</v>
      </c>
      <c r="S18" s="170" t="s">
        <v>1340</v>
      </c>
      <c r="T18" s="170">
        <v>0.108</v>
      </c>
      <c r="U18" s="170" t="s">
        <v>1341</v>
      </c>
      <c r="V18" s="171">
        <v>2E-3</v>
      </c>
      <c r="X18" s="170">
        <v>2015</v>
      </c>
      <c r="Y18" s="170" t="s">
        <v>1901</v>
      </c>
      <c r="Z18" s="170" t="s">
        <v>1902</v>
      </c>
      <c r="AA18" s="170">
        <v>0.11899999999999999</v>
      </c>
      <c r="AB18" s="170" t="s">
        <v>1903</v>
      </c>
      <c r="AC18" s="171">
        <v>0</v>
      </c>
    </row>
    <row r="19" spans="2:29" ht="27" thickBot="1" x14ac:dyDescent="0.35">
      <c r="B19" s="161">
        <v>2016</v>
      </c>
      <c r="C19" s="154" t="s">
        <v>496</v>
      </c>
      <c r="D19" s="154" t="s">
        <v>497</v>
      </c>
      <c r="E19" s="155" t="s">
        <v>498</v>
      </c>
      <c r="F19" s="155" t="s">
        <v>499</v>
      </c>
      <c r="G19" s="154" t="s">
        <v>500</v>
      </c>
      <c r="H19" s="154" t="s">
        <v>501</v>
      </c>
      <c r="I19" s="155" t="s">
        <v>502</v>
      </c>
      <c r="J19" s="155" t="s">
        <v>503</v>
      </c>
      <c r="K19" s="154" t="s">
        <v>504</v>
      </c>
      <c r="L19" s="154" t="s">
        <v>505</v>
      </c>
      <c r="M19" s="155" t="s">
        <v>506</v>
      </c>
      <c r="N19" s="155" t="s">
        <v>507</v>
      </c>
      <c r="O19" s="159"/>
      <c r="Q19" s="170">
        <v>2016</v>
      </c>
      <c r="R19" s="170" t="s">
        <v>1342</v>
      </c>
      <c r="S19" s="170" t="s">
        <v>1343</v>
      </c>
      <c r="T19" s="170">
        <v>0.14399999999999999</v>
      </c>
      <c r="U19" s="170" t="s">
        <v>1344</v>
      </c>
      <c r="V19" s="171">
        <v>5.0000000000000001E-3</v>
      </c>
      <c r="X19" s="170">
        <v>2016</v>
      </c>
      <c r="Y19" s="170" t="s">
        <v>1904</v>
      </c>
      <c r="Z19" s="170" t="s">
        <v>1905</v>
      </c>
      <c r="AA19" s="170">
        <v>0.13700000000000001</v>
      </c>
      <c r="AB19" s="170" t="s">
        <v>1906</v>
      </c>
      <c r="AC19" s="171">
        <v>3.0000000000000001E-3</v>
      </c>
    </row>
    <row r="20" spans="2:29" ht="27" thickBot="1" x14ac:dyDescent="0.35">
      <c r="B20" s="161">
        <v>2017</v>
      </c>
      <c r="C20" s="154" t="s">
        <v>508</v>
      </c>
      <c r="D20" s="154" t="s">
        <v>509</v>
      </c>
      <c r="E20" s="155" t="s">
        <v>510</v>
      </c>
      <c r="F20" s="155" t="s">
        <v>511</v>
      </c>
      <c r="G20" s="154" t="s">
        <v>512</v>
      </c>
      <c r="H20" s="154" t="s">
        <v>513</v>
      </c>
      <c r="I20" s="155" t="s">
        <v>514</v>
      </c>
      <c r="J20" s="155" t="s">
        <v>515</v>
      </c>
      <c r="K20" s="154" t="s">
        <v>516</v>
      </c>
      <c r="L20" s="154" t="s">
        <v>517</v>
      </c>
      <c r="M20" s="155" t="s">
        <v>518</v>
      </c>
      <c r="N20" s="155" t="s">
        <v>519</v>
      </c>
      <c r="O20" s="159"/>
      <c r="Q20" s="170">
        <v>2017</v>
      </c>
      <c r="R20" s="170" t="s">
        <v>1345</v>
      </c>
      <c r="S20" s="170" t="s">
        <v>1346</v>
      </c>
      <c r="T20" s="170">
        <v>0.16700000000000001</v>
      </c>
      <c r="U20" s="170" t="s">
        <v>1347</v>
      </c>
      <c r="V20" s="171">
        <v>4.0000000000000001E-3</v>
      </c>
      <c r="X20" s="170">
        <v>2017</v>
      </c>
      <c r="Y20" s="170" t="s">
        <v>1907</v>
      </c>
      <c r="Z20" s="170" t="s">
        <v>1908</v>
      </c>
      <c r="AA20" s="170">
        <v>0.14899999999999999</v>
      </c>
      <c r="AB20" s="170" t="s">
        <v>1909</v>
      </c>
      <c r="AC20" s="171">
        <v>1E-3</v>
      </c>
    </row>
    <row r="21" spans="2:29" ht="27" thickBot="1" x14ac:dyDescent="0.35">
      <c r="B21" s="161">
        <v>2018</v>
      </c>
      <c r="C21" s="154" t="s">
        <v>520</v>
      </c>
      <c r="D21" s="154" t="s">
        <v>521</v>
      </c>
      <c r="E21" s="155" t="s">
        <v>522</v>
      </c>
      <c r="F21" s="155" t="s">
        <v>523</v>
      </c>
      <c r="G21" s="154" t="s">
        <v>524</v>
      </c>
      <c r="H21" s="154" t="s">
        <v>525</v>
      </c>
      <c r="I21" s="155" t="s">
        <v>526</v>
      </c>
      <c r="J21" s="155" t="s">
        <v>527</v>
      </c>
      <c r="K21" s="154" t="s">
        <v>528</v>
      </c>
      <c r="L21" s="154" t="s">
        <v>529</v>
      </c>
      <c r="M21" s="155" t="s">
        <v>530</v>
      </c>
      <c r="N21" s="155" t="s">
        <v>531</v>
      </c>
      <c r="O21" s="159"/>
      <c r="Q21" s="170">
        <v>2018</v>
      </c>
      <c r="R21" s="170" t="s">
        <v>1348</v>
      </c>
      <c r="S21" s="170" t="s">
        <v>1349</v>
      </c>
      <c r="T21" s="170">
        <v>0.193</v>
      </c>
      <c r="U21" s="170" t="s">
        <v>1350</v>
      </c>
      <c r="V21" s="171">
        <v>4.0000000000000001E-3</v>
      </c>
      <c r="X21" s="170">
        <v>2018</v>
      </c>
      <c r="Y21" s="170" t="s">
        <v>1910</v>
      </c>
      <c r="Z21" s="170" t="s">
        <v>1911</v>
      </c>
      <c r="AA21" s="170">
        <v>0.16600000000000001</v>
      </c>
      <c r="AB21" s="170" t="s">
        <v>1912</v>
      </c>
      <c r="AC21" s="171">
        <v>1E-3</v>
      </c>
    </row>
    <row r="22" spans="2:29" ht="27" thickBot="1" x14ac:dyDescent="0.35">
      <c r="B22" s="161">
        <v>2019</v>
      </c>
      <c r="C22" s="154" t="s">
        <v>532</v>
      </c>
      <c r="D22" s="154" t="s">
        <v>533</v>
      </c>
      <c r="E22" s="155" t="s">
        <v>534</v>
      </c>
      <c r="F22" s="155" t="s">
        <v>535</v>
      </c>
      <c r="G22" s="154" t="s">
        <v>536</v>
      </c>
      <c r="H22" s="154" t="s">
        <v>537</v>
      </c>
      <c r="I22" s="155" t="s">
        <v>538</v>
      </c>
      <c r="J22" s="155" t="s">
        <v>539</v>
      </c>
      <c r="K22" s="154" t="s">
        <v>540</v>
      </c>
      <c r="L22" s="154" t="s">
        <v>541</v>
      </c>
      <c r="M22" s="155" t="s">
        <v>542</v>
      </c>
      <c r="N22" s="155" t="s">
        <v>543</v>
      </c>
      <c r="O22" s="159"/>
      <c r="Q22" s="170">
        <v>2019</v>
      </c>
      <c r="R22" s="170" t="s">
        <v>1351</v>
      </c>
      <c r="S22" s="170" t="s">
        <v>1352</v>
      </c>
      <c r="T22" s="170">
        <v>0.189</v>
      </c>
      <c r="U22" s="170" t="s">
        <v>1353</v>
      </c>
      <c r="V22" s="171">
        <v>3.0000000000000001E-3</v>
      </c>
      <c r="X22" s="170">
        <v>2019</v>
      </c>
      <c r="Y22" s="170" t="s">
        <v>1913</v>
      </c>
      <c r="Z22" s="170" t="s">
        <v>1914</v>
      </c>
      <c r="AA22" s="170">
        <v>0.155</v>
      </c>
      <c r="AB22" s="170" t="s">
        <v>1915</v>
      </c>
      <c r="AC22" s="171">
        <v>2E-3</v>
      </c>
    </row>
    <row r="23" spans="2:29" ht="27" thickBot="1" x14ac:dyDescent="0.35">
      <c r="B23" s="161">
        <v>2020</v>
      </c>
      <c r="C23" s="154" t="s">
        <v>544</v>
      </c>
      <c r="D23" s="154" t="s">
        <v>545</v>
      </c>
      <c r="E23" s="155" t="s">
        <v>546</v>
      </c>
      <c r="F23" s="155" t="s">
        <v>547</v>
      </c>
      <c r="G23" s="154" t="s">
        <v>548</v>
      </c>
      <c r="H23" s="154" t="s">
        <v>549</v>
      </c>
      <c r="I23" s="155" t="s">
        <v>550</v>
      </c>
      <c r="J23" s="155" t="s">
        <v>551</v>
      </c>
      <c r="K23" s="154" t="s">
        <v>552</v>
      </c>
      <c r="L23" s="154" t="s">
        <v>553</v>
      </c>
      <c r="M23" s="155" t="s">
        <v>554</v>
      </c>
      <c r="N23" s="155" t="s">
        <v>555</v>
      </c>
      <c r="O23" s="159"/>
      <c r="Q23" s="170">
        <v>2020</v>
      </c>
      <c r="R23" s="170" t="s">
        <v>1354</v>
      </c>
      <c r="S23" s="170" t="s">
        <v>1355</v>
      </c>
      <c r="T23" s="170">
        <v>0.126</v>
      </c>
      <c r="U23" s="170" t="s">
        <v>1356</v>
      </c>
      <c r="V23" s="171">
        <v>3.0000000000000001E-3</v>
      </c>
      <c r="X23" s="170">
        <v>2020</v>
      </c>
      <c r="Y23" s="170" t="s">
        <v>1916</v>
      </c>
      <c r="Z23" s="170" t="s">
        <v>1917</v>
      </c>
      <c r="AA23" s="170">
        <v>8.5000000000000006E-2</v>
      </c>
      <c r="AB23" s="170" t="s">
        <v>1918</v>
      </c>
      <c r="AC23" s="171">
        <v>2E-3</v>
      </c>
    </row>
    <row r="24" spans="2:29" ht="27" thickBot="1" x14ac:dyDescent="0.35">
      <c r="B24" s="161">
        <v>2021</v>
      </c>
      <c r="C24" s="154" t="s">
        <v>556</v>
      </c>
      <c r="D24" s="154" t="s">
        <v>557</v>
      </c>
      <c r="E24" s="155" t="s">
        <v>546</v>
      </c>
      <c r="F24" s="155" t="s">
        <v>558</v>
      </c>
      <c r="G24" s="154" t="s">
        <v>559</v>
      </c>
      <c r="H24" s="154" t="s">
        <v>560</v>
      </c>
      <c r="I24" s="155" t="s">
        <v>561</v>
      </c>
      <c r="J24" s="155" t="s">
        <v>562</v>
      </c>
      <c r="K24" s="154" t="s">
        <v>563</v>
      </c>
      <c r="L24" s="154" t="s">
        <v>564</v>
      </c>
      <c r="M24" s="155" t="s">
        <v>565</v>
      </c>
      <c r="N24" s="155" t="s">
        <v>566</v>
      </c>
      <c r="O24" s="159"/>
      <c r="Q24" s="170">
        <v>2021</v>
      </c>
      <c r="R24" s="170" t="s">
        <v>1357</v>
      </c>
      <c r="S24" s="170" t="s">
        <v>1358</v>
      </c>
      <c r="T24" s="170">
        <v>0.11899999999999999</v>
      </c>
      <c r="U24" s="170" t="s">
        <v>1359</v>
      </c>
      <c r="V24" s="171">
        <v>8.0000000000000002E-3</v>
      </c>
      <c r="X24" s="170">
        <v>2021</v>
      </c>
      <c r="Y24" s="170" t="s">
        <v>1916</v>
      </c>
      <c r="Z24" s="170" t="s">
        <v>1919</v>
      </c>
      <c r="AA24" s="170">
        <v>7.3999999999999996E-2</v>
      </c>
      <c r="AB24" s="170" t="s">
        <v>1920</v>
      </c>
      <c r="AC24" s="171">
        <v>4.0000000000000001E-3</v>
      </c>
    </row>
    <row r="25" spans="2:29" ht="27" thickBot="1" x14ac:dyDescent="0.35">
      <c r="B25" s="161">
        <v>2022</v>
      </c>
      <c r="C25" s="154" t="s">
        <v>567</v>
      </c>
      <c r="D25" s="154" t="s">
        <v>568</v>
      </c>
      <c r="E25" s="155" t="s">
        <v>569</v>
      </c>
      <c r="F25" s="155" t="s">
        <v>570</v>
      </c>
      <c r="G25" s="154" t="s">
        <v>571</v>
      </c>
      <c r="H25" s="154" t="s">
        <v>572</v>
      </c>
      <c r="I25" s="155" t="s">
        <v>573</v>
      </c>
      <c r="J25" s="155" t="s">
        <v>574</v>
      </c>
      <c r="K25" s="154" t="s">
        <v>575</v>
      </c>
      <c r="L25" s="154" t="s">
        <v>576</v>
      </c>
      <c r="M25" s="155" t="s">
        <v>577</v>
      </c>
      <c r="N25" s="155" t="s">
        <v>578</v>
      </c>
      <c r="O25" s="159"/>
      <c r="Q25" s="170">
        <v>2022</v>
      </c>
      <c r="R25" s="170" t="s">
        <v>1360</v>
      </c>
      <c r="S25" s="170" t="s">
        <v>1361</v>
      </c>
      <c r="T25" s="170">
        <v>9.5000000000000001E-2</v>
      </c>
      <c r="U25" s="170" t="s">
        <v>1362</v>
      </c>
      <c r="V25" s="171">
        <v>8.0000000000000002E-3</v>
      </c>
      <c r="X25" s="170">
        <v>2022</v>
      </c>
      <c r="Y25" s="170" t="s">
        <v>1921</v>
      </c>
      <c r="Z25" s="170" t="s">
        <v>1922</v>
      </c>
      <c r="AA25" s="170">
        <v>5.5E-2</v>
      </c>
      <c r="AB25" s="170" t="s">
        <v>1923</v>
      </c>
      <c r="AC25" s="171">
        <v>3.0000000000000001E-3</v>
      </c>
    </row>
    <row r="26" spans="2:29" ht="40.200000000000003" thickBot="1" x14ac:dyDescent="0.35">
      <c r="B26" s="161"/>
      <c r="C26" s="154"/>
      <c r="D26" s="154"/>
      <c r="E26" s="155"/>
      <c r="F26" s="155"/>
      <c r="G26" s="154"/>
      <c r="H26" s="154"/>
      <c r="I26" s="155"/>
      <c r="J26" s="155"/>
      <c r="K26" s="154"/>
      <c r="L26" s="154"/>
      <c r="M26" s="155"/>
      <c r="N26" s="155"/>
      <c r="O26" s="159"/>
      <c r="Q26" s="170" t="s">
        <v>1141</v>
      </c>
      <c r="R26" s="170" t="s">
        <v>1363</v>
      </c>
      <c r="S26" s="170" t="s">
        <v>1364</v>
      </c>
      <c r="T26" s="170">
        <v>0.05</v>
      </c>
      <c r="U26" s="170" t="s">
        <v>1365</v>
      </c>
      <c r="V26" s="171">
        <v>6.4000000000000001E-2</v>
      </c>
      <c r="X26" s="170" t="s">
        <v>1141</v>
      </c>
      <c r="Y26" s="170" t="s">
        <v>1924</v>
      </c>
      <c r="Z26" s="170" t="s">
        <v>1364</v>
      </c>
      <c r="AA26" s="170">
        <v>5.3999999999999999E-2</v>
      </c>
      <c r="AB26" s="170" t="s">
        <v>1925</v>
      </c>
      <c r="AC26" s="171">
        <v>7.3999999999999996E-2</v>
      </c>
    </row>
    <row r="27" spans="2:29" ht="27" thickBot="1" x14ac:dyDescent="0.35">
      <c r="B27" s="161" t="s">
        <v>333</v>
      </c>
      <c r="C27" s="162"/>
      <c r="D27" s="162"/>
      <c r="E27" s="163"/>
      <c r="F27" s="163"/>
      <c r="G27" s="162"/>
      <c r="H27" s="162"/>
      <c r="I27" s="163"/>
      <c r="J27" s="163"/>
      <c r="K27" s="162"/>
      <c r="L27" s="162"/>
      <c r="M27" s="163"/>
      <c r="N27" s="163"/>
      <c r="O27" s="159"/>
      <c r="Q27" s="172" t="s">
        <v>1145</v>
      </c>
      <c r="R27" s="170"/>
      <c r="S27" s="170"/>
      <c r="T27" s="170"/>
      <c r="U27" s="170"/>
      <c r="V27" s="171"/>
      <c r="X27" s="172" t="s">
        <v>1145</v>
      </c>
      <c r="Y27" s="170"/>
      <c r="Z27" s="170"/>
      <c r="AA27" s="170"/>
      <c r="AB27" s="170"/>
      <c r="AC27" s="171"/>
    </row>
    <row r="28" spans="2:29" ht="27" thickBot="1" x14ac:dyDescent="0.35">
      <c r="B28" s="161" t="s">
        <v>334</v>
      </c>
      <c r="C28" s="154" t="s">
        <v>579</v>
      </c>
      <c r="D28" s="154" t="s">
        <v>580</v>
      </c>
      <c r="E28" s="155" t="s">
        <v>581</v>
      </c>
      <c r="F28" s="155" t="s">
        <v>582</v>
      </c>
      <c r="G28" s="154" t="s">
        <v>583</v>
      </c>
      <c r="H28" s="154" t="s">
        <v>584</v>
      </c>
      <c r="I28" s="155" t="s">
        <v>585</v>
      </c>
      <c r="J28" s="155" t="s">
        <v>586</v>
      </c>
      <c r="K28" s="154" t="s">
        <v>587</v>
      </c>
      <c r="L28" s="154" t="s">
        <v>588</v>
      </c>
      <c r="M28" s="155" t="s">
        <v>589</v>
      </c>
      <c r="N28" s="155" t="s">
        <v>590</v>
      </c>
      <c r="O28" s="159"/>
      <c r="Q28" s="170" t="s">
        <v>334</v>
      </c>
      <c r="R28" s="170" t="s">
        <v>1366</v>
      </c>
      <c r="S28" s="170" t="s">
        <v>1367</v>
      </c>
      <c r="T28" s="170">
        <v>0.114</v>
      </c>
      <c r="U28" s="170" t="s">
        <v>1368</v>
      </c>
      <c r="V28" s="171">
        <v>1.4999999999999999E-2</v>
      </c>
      <c r="X28" s="170" t="s">
        <v>334</v>
      </c>
      <c r="Y28" s="170" t="s">
        <v>1926</v>
      </c>
      <c r="Z28" s="170" t="s">
        <v>1927</v>
      </c>
      <c r="AA28" s="170">
        <v>0.113</v>
      </c>
      <c r="AB28" s="170" t="s">
        <v>1928</v>
      </c>
      <c r="AC28" s="171">
        <v>1.4999999999999999E-2</v>
      </c>
    </row>
    <row r="29" spans="2:29" ht="27" thickBot="1" x14ac:dyDescent="0.35">
      <c r="B29" s="161" t="s">
        <v>335</v>
      </c>
      <c r="C29" s="154" t="s">
        <v>591</v>
      </c>
      <c r="D29" s="154" t="s">
        <v>592</v>
      </c>
      <c r="E29" s="155" t="s">
        <v>593</v>
      </c>
      <c r="F29" s="155" t="s">
        <v>594</v>
      </c>
      <c r="G29" s="154" t="s">
        <v>595</v>
      </c>
      <c r="H29" s="154" t="s">
        <v>596</v>
      </c>
      <c r="I29" s="155" t="s">
        <v>597</v>
      </c>
      <c r="J29" s="155" t="s">
        <v>598</v>
      </c>
      <c r="K29" s="154" t="s">
        <v>599</v>
      </c>
      <c r="L29" s="154" t="s">
        <v>600</v>
      </c>
      <c r="M29" s="155" t="s">
        <v>601</v>
      </c>
      <c r="N29" s="155" t="s">
        <v>602</v>
      </c>
      <c r="O29" s="159"/>
      <c r="Q29" s="170" t="s">
        <v>335</v>
      </c>
      <c r="R29" s="170" t="s">
        <v>1369</v>
      </c>
      <c r="S29" s="170" t="s">
        <v>1370</v>
      </c>
      <c r="T29" s="170">
        <v>6.7000000000000004E-2</v>
      </c>
      <c r="U29" s="170" t="s">
        <v>1371</v>
      </c>
      <c r="V29" s="171">
        <v>1.6E-2</v>
      </c>
      <c r="X29" s="170" t="s">
        <v>335</v>
      </c>
      <c r="Y29" s="170" t="s">
        <v>1929</v>
      </c>
      <c r="Z29" s="170" t="s">
        <v>1930</v>
      </c>
      <c r="AA29" s="170">
        <v>5.2999999999999999E-2</v>
      </c>
      <c r="AB29" s="170" t="s">
        <v>1931</v>
      </c>
      <c r="AC29" s="171">
        <v>1.7000000000000001E-2</v>
      </c>
    </row>
    <row r="30" spans="2:29" ht="27" thickBot="1" x14ac:dyDescent="0.35">
      <c r="B30" s="161" t="s">
        <v>336</v>
      </c>
      <c r="C30" s="154" t="s">
        <v>603</v>
      </c>
      <c r="D30" s="154" t="s">
        <v>604</v>
      </c>
      <c r="E30" s="155" t="s">
        <v>605</v>
      </c>
      <c r="F30" s="155" t="s">
        <v>606</v>
      </c>
      <c r="G30" s="154" t="s">
        <v>607</v>
      </c>
      <c r="H30" s="154" t="s">
        <v>608</v>
      </c>
      <c r="I30" s="155" t="s">
        <v>609</v>
      </c>
      <c r="J30" s="155" t="s">
        <v>610</v>
      </c>
      <c r="K30" s="154" t="s">
        <v>611</v>
      </c>
      <c r="L30" s="154" t="s">
        <v>612</v>
      </c>
      <c r="M30" s="155" t="s">
        <v>613</v>
      </c>
      <c r="N30" s="155" t="s">
        <v>614</v>
      </c>
      <c r="O30" s="159"/>
      <c r="Q30" s="170" t="s">
        <v>336</v>
      </c>
      <c r="R30" s="170" t="s">
        <v>1372</v>
      </c>
      <c r="S30" s="170" t="s">
        <v>1373</v>
      </c>
      <c r="T30" s="170">
        <v>0.16700000000000001</v>
      </c>
      <c r="U30" s="170" t="s">
        <v>1374</v>
      </c>
      <c r="V30" s="171">
        <v>2.5999999999999999E-2</v>
      </c>
      <c r="X30" s="170" t="s">
        <v>336</v>
      </c>
      <c r="Y30" s="170" t="s">
        <v>1932</v>
      </c>
      <c r="Z30" s="170" t="s">
        <v>1933</v>
      </c>
      <c r="AA30" s="170">
        <v>0.16500000000000001</v>
      </c>
      <c r="AB30" s="170" t="s">
        <v>1934</v>
      </c>
      <c r="AC30" s="171">
        <v>0.03</v>
      </c>
    </row>
    <row r="31" spans="2:29" ht="27" thickBot="1" x14ac:dyDescent="0.35">
      <c r="B31" s="161" t="s">
        <v>337</v>
      </c>
      <c r="C31" s="154" t="s">
        <v>615</v>
      </c>
      <c r="D31" s="154" t="s">
        <v>616</v>
      </c>
      <c r="E31" s="155" t="s">
        <v>617</v>
      </c>
      <c r="F31" s="155" t="s">
        <v>618</v>
      </c>
      <c r="G31" s="154" t="s">
        <v>619</v>
      </c>
      <c r="H31" s="154" t="s">
        <v>620</v>
      </c>
      <c r="I31" s="155" t="s">
        <v>621</v>
      </c>
      <c r="J31" s="155" t="s">
        <v>622</v>
      </c>
      <c r="K31" s="154" t="s">
        <v>623</v>
      </c>
      <c r="L31" s="154" t="s">
        <v>624</v>
      </c>
      <c r="M31" s="155" t="s">
        <v>625</v>
      </c>
      <c r="N31" s="155" t="s">
        <v>626</v>
      </c>
      <c r="O31" s="159"/>
      <c r="Q31" s="170" t="s">
        <v>1155</v>
      </c>
      <c r="R31" s="170" t="s">
        <v>1375</v>
      </c>
      <c r="S31" s="170" t="s">
        <v>1376</v>
      </c>
      <c r="T31" s="170">
        <v>6.3E-2</v>
      </c>
      <c r="U31" s="170" t="s">
        <v>1377</v>
      </c>
      <c r="V31" s="171">
        <v>7.0000000000000001E-3</v>
      </c>
      <c r="X31" s="170" t="s">
        <v>1155</v>
      </c>
      <c r="Y31" s="170" t="s">
        <v>1935</v>
      </c>
      <c r="Z31" s="170" t="s">
        <v>1936</v>
      </c>
      <c r="AA31" s="170">
        <v>7.9000000000000001E-2</v>
      </c>
      <c r="AB31" s="170" t="s">
        <v>1937</v>
      </c>
      <c r="AC31" s="171">
        <v>1.2E-2</v>
      </c>
    </row>
    <row r="32" spans="2:29" ht="27" thickBot="1" x14ac:dyDescent="0.35">
      <c r="B32" s="161" t="s">
        <v>338</v>
      </c>
      <c r="C32" s="162"/>
      <c r="D32" s="162"/>
      <c r="E32" s="163"/>
      <c r="F32" s="163"/>
      <c r="G32" s="162"/>
      <c r="H32" s="162"/>
      <c r="I32" s="163"/>
      <c r="J32" s="163"/>
      <c r="K32" s="162"/>
      <c r="L32" s="162"/>
      <c r="M32" s="163"/>
      <c r="N32" s="163"/>
      <c r="O32" s="159"/>
      <c r="Q32" s="172" t="s">
        <v>1159</v>
      </c>
      <c r="R32" s="170"/>
      <c r="S32" s="170"/>
      <c r="T32" s="170"/>
      <c r="U32" s="170"/>
      <c r="V32" s="171"/>
      <c r="X32" s="172" t="s">
        <v>1159</v>
      </c>
      <c r="Y32" s="170"/>
      <c r="Z32" s="170"/>
      <c r="AA32" s="170"/>
      <c r="AB32" s="170"/>
      <c r="AC32" s="171"/>
    </row>
    <row r="33" spans="2:29" ht="27" thickBot="1" x14ac:dyDescent="0.35">
      <c r="B33" s="161" t="s">
        <v>339</v>
      </c>
      <c r="C33" s="154" t="s">
        <v>627</v>
      </c>
      <c r="D33" s="154" t="s">
        <v>628</v>
      </c>
      <c r="E33" s="155" t="s">
        <v>629</v>
      </c>
      <c r="F33" s="155" t="s">
        <v>630</v>
      </c>
      <c r="G33" s="154" t="s">
        <v>631</v>
      </c>
      <c r="H33" s="154" t="s">
        <v>632</v>
      </c>
      <c r="I33" s="155" t="s">
        <v>633</v>
      </c>
      <c r="J33" s="155" t="s">
        <v>634</v>
      </c>
      <c r="K33" s="154" t="s">
        <v>635</v>
      </c>
      <c r="L33" s="154" t="s">
        <v>636</v>
      </c>
      <c r="M33" s="155" t="s">
        <v>637</v>
      </c>
      <c r="N33" s="155" t="s">
        <v>638</v>
      </c>
      <c r="O33" s="159"/>
      <c r="Q33" s="170" t="s">
        <v>339</v>
      </c>
      <c r="R33" s="170" t="s">
        <v>1378</v>
      </c>
      <c r="S33" s="170" t="s">
        <v>1379</v>
      </c>
      <c r="T33" s="170">
        <v>6.4000000000000001E-2</v>
      </c>
      <c r="U33" s="170" t="s">
        <v>1380</v>
      </c>
      <c r="V33" s="171">
        <v>0</v>
      </c>
      <c r="X33" s="170" t="s">
        <v>339</v>
      </c>
      <c r="Y33" s="170" t="s">
        <v>1938</v>
      </c>
      <c r="Z33" s="170" t="s">
        <v>1939</v>
      </c>
      <c r="AA33" s="170">
        <v>5.7000000000000002E-2</v>
      </c>
      <c r="AB33" s="170" t="s">
        <v>1940</v>
      </c>
      <c r="AC33" s="171">
        <v>4.0000000000000001E-3</v>
      </c>
    </row>
    <row r="34" spans="2:29" ht="27" thickBot="1" x14ac:dyDescent="0.35">
      <c r="B34" s="161" t="s">
        <v>340</v>
      </c>
      <c r="C34" s="154" t="s">
        <v>639</v>
      </c>
      <c r="D34" s="154" t="s">
        <v>640</v>
      </c>
      <c r="E34" s="155" t="s">
        <v>641</v>
      </c>
      <c r="F34" s="155" t="s">
        <v>642</v>
      </c>
      <c r="G34" s="154" t="s">
        <v>643</v>
      </c>
      <c r="H34" s="154" t="s">
        <v>644</v>
      </c>
      <c r="I34" s="155" t="s">
        <v>645</v>
      </c>
      <c r="J34" s="155" t="s">
        <v>646</v>
      </c>
      <c r="K34" s="154" t="s">
        <v>647</v>
      </c>
      <c r="L34" s="154" t="s">
        <v>648</v>
      </c>
      <c r="M34" s="155" t="s">
        <v>649</v>
      </c>
      <c r="N34" s="155" t="s">
        <v>650</v>
      </c>
      <c r="O34" s="159"/>
      <c r="Q34" s="170" t="s">
        <v>340</v>
      </c>
      <c r="R34" s="170" t="s">
        <v>1381</v>
      </c>
      <c r="S34" s="170" t="s">
        <v>1382</v>
      </c>
      <c r="T34" s="170">
        <v>2.5999999999999999E-2</v>
      </c>
      <c r="U34" s="170" t="s">
        <v>1383</v>
      </c>
      <c r="V34" s="171">
        <v>5.0000000000000001E-3</v>
      </c>
      <c r="X34" s="170" t="s">
        <v>340</v>
      </c>
      <c r="Y34" s="170" t="s">
        <v>1941</v>
      </c>
      <c r="Z34" s="170" t="s">
        <v>1942</v>
      </c>
      <c r="AA34" s="170">
        <v>3.3000000000000002E-2</v>
      </c>
      <c r="AB34" s="170" t="s">
        <v>1943</v>
      </c>
      <c r="AC34" s="171">
        <v>5.0000000000000001E-3</v>
      </c>
    </row>
    <row r="35" spans="2:29" ht="27" thickBot="1" x14ac:dyDescent="0.35">
      <c r="B35" s="161" t="s">
        <v>337</v>
      </c>
      <c r="C35" s="154" t="s">
        <v>651</v>
      </c>
      <c r="D35" s="154" t="s">
        <v>652</v>
      </c>
      <c r="E35" s="155" t="s">
        <v>653</v>
      </c>
      <c r="F35" s="155" t="s">
        <v>654</v>
      </c>
      <c r="G35" s="154" t="s">
        <v>655</v>
      </c>
      <c r="H35" s="154" t="s">
        <v>656</v>
      </c>
      <c r="I35" s="155" t="s">
        <v>657</v>
      </c>
      <c r="J35" s="155" t="s">
        <v>658</v>
      </c>
      <c r="K35" s="154" t="s">
        <v>659</v>
      </c>
      <c r="L35" s="154" t="s">
        <v>660</v>
      </c>
      <c r="M35" s="155" t="s">
        <v>661</v>
      </c>
      <c r="N35" s="155" t="s">
        <v>662</v>
      </c>
      <c r="O35" s="159"/>
      <c r="Q35" s="170" t="s">
        <v>337</v>
      </c>
      <c r="R35" s="170" t="s">
        <v>1384</v>
      </c>
      <c r="S35" s="170" t="s">
        <v>1385</v>
      </c>
      <c r="T35" s="170">
        <v>8.6999999999999994E-2</v>
      </c>
      <c r="U35" s="170" t="s">
        <v>1386</v>
      </c>
      <c r="V35" s="171">
        <v>2E-3</v>
      </c>
      <c r="X35" s="170" t="s">
        <v>337</v>
      </c>
      <c r="Y35" s="170" t="s">
        <v>1944</v>
      </c>
      <c r="Z35" s="170" t="s">
        <v>1945</v>
      </c>
      <c r="AA35" s="170">
        <v>8.5999999999999993E-2</v>
      </c>
      <c r="AB35" s="170" t="s">
        <v>1946</v>
      </c>
      <c r="AC35" s="171">
        <v>6.0000000000000001E-3</v>
      </c>
    </row>
    <row r="36" spans="2:29" ht="27" thickBot="1" x14ac:dyDescent="0.35">
      <c r="B36" s="161" t="s">
        <v>341</v>
      </c>
      <c r="C36" s="154" t="s">
        <v>663</v>
      </c>
      <c r="D36" s="154" t="s">
        <v>664</v>
      </c>
      <c r="E36" s="155" t="s">
        <v>665</v>
      </c>
      <c r="F36" s="155" t="s">
        <v>666</v>
      </c>
      <c r="G36" s="154" t="s">
        <v>667</v>
      </c>
      <c r="H36" s="154" t="s">
        <v>668</v>
      </c>
      <c r="I36" s="155" t="s">
        <v>669</v>
      </c>
      <c r="J36" s="155" t="s">
        <v>670</v>
      </c>
      <c r="K36" s="154" t="s">
        <v>671</v>
      </c>
      <c r="L36" s="154" t="s">
        <v>672</v>
      </c>
      <c r="M36" s="155" t="s">
        <v>673</v>
      </c>
      <c r="N36" s="155" t="s">
        <v>674</v>
      </c>
      <c r="O36" s="159"/>
      <c r="Q36" s="170" t="s">
        <v>341</v>
      </c>
      <c r="R36" s="170" t="s">
        <v>1387</v>
      </c>
      <c r="S36" s="170" t="s">
        <v>1388</v>
      </c>
      <c r="T36" s="170">
        <v>1.6E-2</v>
      </c>
      <c r="U36" s="170" t="s">
        <v>1389</v>
      </c>
      <c r="V36" s="171">
        <v>5.0000000000000001E-3</v>
      </c>
      <c r="X36" s="170" t="s">
        <v>341</v>
      </c>
      <c r="Y36" s="170" t="s">
        <v>1947</v>
      </c>
      <c r="Z36" s="170" t="s">
        <v>1948</v>
      </c>
      <c r="AA36" s="170">
        <v>1.9E-2</v>
      </c>
      <c r="AB36" s="170" t="s">
        <v>1949</v>
      </c>
      <c r="AC36" s="171">
        <v>2E-3</v>
      </c>
    </row>
    <row r="37" spans="2:29" ht="27" thickBot="1" x14ac:dyDescent="0.35">
      <c r="B37" s="161" t="s">
        <v>342</v>
      </c>
      <c r="C37" s="162"/>
      <c r="D37" s="162"/>
      <c r="E37" s="163"/>
      <c r="F37" s="163"/>
      <c r="G37" s="162"/>
      <c r="H37" s="162"/>
      <c r="I37" s="163"/>
      <c r="J37" s="163"/>
      <c r="K37" s="162"/>
      <c r="L37" s="162"/>
      <c r="M37" s="163"/>
      <c r="N37" s="163"/>
      <c r="O37" s="159"/>
      <c r="Q37" s="172" t="s">
        <v>1172</v>
      </c>
      <c r="R37" s="170"/>
      <c r="S37" s="170"/>
      <c r="T37" s="170"/>
      <c r="U37" s="170"/>
      <c r="V37" s="171"/>
      <c r="X37" s="172" t="s">
        <v>1172</v>
      </c>
      <c r="Y37" s="170"/>
      <c r="Z37" s="170"/>
      <c r="AA37" s="170"/>
      <c r="AB37" s="170"/>
      <c r="AC37" s="171"/>
    </row>
    <row r="38" spans="2:29" ht="27" thickBot="1" x14ac:dyDescent="0.35">
      <c r="B38" s="161" t="s">
        <v>340</v>
      </c>
      <c r="C38" s="154" t="s">
        <v>675</v>
      </c>
      <c r="D38" s="154" t="s">
        <v>676</v>
      </c>
      <c r="E38" s="155" t="s">
        <v>677</v>
      </c>
      <c r="F38" s="155" t="s">
        <v>678</v>
      </c>
      <c r="G38" s="154" t="s">
        <v>679</v>
      </c>
      <c r="H38" s="154" t="s">
        <v>680</v>
      </c>
      <c r="I38" s="155" t="s">
        <v>681</v>
      </c>
      <c r="J38" s="155" t="s">
        <v>682</v>
      </c>
      <c r="K38" s="154" t="s">
        <v>683</v>
      </c>
      <c r="L38" s="154" t="s">
        <v>684</v>
      </c>
      <c r="M38" s="155" t="s">
        <v>685</v>
      </c>
      <c r="N38" s="155" t="s">
        <v>686</v>
      </c>
      <c r="O38" s="159"/>
      <c r="Q38" s="170" t="s">
        <v>340</v>
      </c>
      <c r="R38" s="170" t="s">
        <v>1390</v>
      </c>
      <c r="S38" s="170" t="s">
        <v>1391</v>
      </c>
      <c r="T38" s="170">
        <v>2.4E-2</v>
      </c>
      <c r="U38" s="170" t="s">
        <v>1392</v>
      </c>
      <c r="V38" s="171">
        <v>3.0000000000000001E-3</v>
      </c>
      <c r="X38" s="170" t="s">
        <v>340</v>
      </c>
      <c r="Y38" s="170" t="s">
        <v>1950</v>
      </c>
      <c r="Z38" s="170" t="s">
        <v>1951</v>
      </c>
      <c r="AA38" s="170">
        <v>2.5000000000000001E-2</v>
      </c>
      <c r="AB38" s="170" t="s">
        <v>1952</v>
      </c>
      <c r="AC38" s="171">
        <v>6.0000000000000001E-3</v>
      </c>
    </row>
    <row r="39" spans="2:29" ht="27" thickBot="1" x14ac:dyDescent="0.35">
      <c r="B39" s="161" t="s">
        <v>339</v>
      </c>
      <c r="C39" s="154" t="s">
        <v>687</v>
      </c>
      <c r="D39" s="154" t="s">
        <v>688</v>
      </c>
      <c r="E39" s="155" t="s">
        <v>689</v>
      </c>
      <c r="F39" s="155" t="s">
        <v>690</v>
      </c>
      <c r="G39" s="154" t="s">
        <v>691</v>
      </c>
      <c r="H39" s="154" t="s">
        <v>692</v>
      </c>
      <c r="I39" s="155" t="s">
        <v>693</v>
      </c>
      <c r="J39" s="155" t="s">
        <v>694</v>
      </c>
      <c r="K39" s="154" t="s">
        <v>695</v>
      </c>
      <c r="L39" s="154" t="s">
        <v>696</v>
      </c>
      <c r="M39" s="155" t="s">
        <v>697</v>
      </c>
      <c r="N39" s="155" t="s">
        <v>698</v>
      </c>
      <c r="O39" s="159"/>
      <c r="Q39" s="170" t="s">
        <v>339</v>
      </c>
      <c r="R39" s="170" t="s">
        <v>1393</v>
      </c>
      <c r="S39" s="170" t="s">
        <v>1394</v>
      </c>
      <c r="T39" s="170">
        <v>0.05</v>
      </c>
      <c r="U39" s="170" t="s">
        <v>1395</v>
      </c>
      <c r="V39" s="171">
        <v>3.0000000000000001E-3</v>
      </c>
      <c r="X39" s="170" t="s">
        <v>339</v>
      </c>
      <c r="Y39" s="170" t="s">
        <v>1953</v>
      </c>
      <c r="Z39" s="170" t="s">
        <v>1954</v>
      </c>
      <c r="AA39" s="170">
        <v>4.2000000000000003E-2</v>
      </c>
      <c r="AB39" s="170" t="s">
        <v>1955</v>
      </c>
      <c r="AC39" s="171">
        <v>4.0000000000000001E-3</v>
      </c>
    </row>
    <row r="40" spans="2:29" ht="27" thickBot="1" x14ac:dyDescent="0.35">
      <c r="B40" s="161" t="s">
        <v>337</v>
      </c>
      <c r="C40" s="154" t="s">
        <v>699</v>
      </c>
      <c r="D40" s="154" t="s">
        <v>700</v>
      </c>
      <c r="E40" s="155" t="s">
        <v>701</v>
      </c>
      <c r="F40" s="155" t="s">
        <v>702</v>
      </c>
      <c r="G40" s="154" t="s">
        <v>703</v>
      </c>
      <c r="H40" s="154" t="s">
        <v>704</v>
      </c>
      <c r="I40" s="155" t="s">
        <v>705</v>
      </c>
      <c r="J40" s="155" t="s">
        <v>706</v>
      </c>
      <c r="K40" s="154" t="s">
        <v>707</v>
      </c>
      <c r="L40" s="154" t="s">
        <v>708</v>
      </c>
      <c r="M40" s="155" t="s">
        <v>709</v>
      </c>
      <c r="N40" s="155" t="s">
        <v>710</v>
      </c>
      <c r="O40" s="159"/>
      <c r="Q40" s="170" t="s">
        <v>337</v>
      </c>
      <c r="R40" s="170" t="s">
        <v>1396</v>
      </c>
      <c r="S40" s="170" t="s">
        <v>1397</v>
      </c>
      <c r="T40" s="170">
        <v>1E-3</v>
      </c>
      <c r="U40" s="170" t="s">
        <v>1398</v>
      </c>
      <c r="V40" s="171">
        <v>2E-3</v>
      </c>
      <c r="X40" s="170" t="s">
        <v>337</v>
      </c>
      <c r="Y40" s="170" t="s">
        <v>1956</v>
      </c>
      <c r="Z40" s="170" t="s">
        <v>1957</v>
      </c>
      <c r="AA40" s="170">
        <v>2.1999999999999999E-2</v>
      </c>
      <c r="AB40" s="170" t="s">
        <v>1958</v>
      </c>
      <c r="AC40" s="171">
        <v>5.0000000000000001E-3</v>
      </c>
    </row>
    <row r="41" spans="2:29" ht="27" thickBot="1" x14ac:dyDescent="0.35">
      <c r="B41" s="161" t="s">
        <v>341</v>
      </c>
      <c r="C41" s="154" t="s">
        <v>711</v>
      </c>
      <c r="D41" s="154" t="s">
        <v>712</v>
      </c>
      <c r="E41" s="155" t="s">
        <v>713</v>
      </c>
      <c r="F41" s="155" t="s">
        <v>714</v>
      </c>
      <c r="G41" s="154" t="s">
        <v>715</v>
      </c>
      <c r="H41" s="154" t="s">
        <v>716</v>
      </c>
      <c r="I41" s="155" t="s">
        <v>717</v>
      </c>
      <c r="J41" s="155" t="s">
        <v>718</v>
      </c>
      <c r="K41" s="154" t="s">
        <v>719</v>
      </c>
      <c r="L41" s="154" t="s">
        <v>720</v>
      </c>
      <c r="M41" s="155" t="s">
        <v>721</v>
      </c>
      <c r="N41" s="155" t="s">
        <v>722</v>
      </c>
      <c r="O41" s="159"/>
      <c r="Q41" s="170" t="s">
        <v>341</v>
      </c>
      <c r="R41" s="170" t="s">
        <v>1399</v>
      </c>
      <c r="S41" s="170" t="s">
        <v>1400</v>
      </c>
      <c r="T41" s="170">
        <v>1.2999999999999999E-2</v>
      </c>
      <c r="U41" s="170" t="s">
        <v>1401</v>
      </c>
      <c r="V41" s="171">
        <v>3.0000000000000001E-3</v>
      </c>
      <c r="X41" s="170" t="s">
        <v>341</v>
      </c>
      <c r="Y41" s="170" t="s">
        <v>1959</v>
      </c>
      <c r="Z41" s="170" t="s">
        <v>1960</v>
      </c>
      <c r="AA41" s="170">
        <v>2.5999999999999999E-2</v>
      </c>
      <c r="AB41" s="170" t="s">
        <v>1961</v>
      </c>
      <c r="AC41" s="171">
        <v>3.0000000000000001E-3</v>
      </c>
    </row>
    <row r="42" spans="2:29" ht="27" thickBot="1" x14ac:dyDescent="0.35">
      <c r="B42" s="161" t="s">
        <v>343</v>
      </c>
      <c r="C42" s="162"/>
      <c r="D42" s="162"/>
      <c r="E42" s="163"/>
      <c r="F42" s="163"/>
      <c r="G42" s="162"/>
      <c r="H42" s="162"/>
      <c r="I42" s="163"/>
      <c r="J42" s="163"/>
      <c r="K42" s="162"/>
      <c r="L42" s="162"/>
      <c r="M42" s="163"/>
      <c r="N42" s="163"/>
      <c r="O42" s="159"/>
      <c r="Q42" s="172" t="s">
        <v>1185</v>
      </c>
      <c r="R42" s="170"/>
      <c r="S42" s="170"/>
      <c r="T42" s="170"/>
      <c r="U42" s="170"/>
      <c r="V42" s="171"/>
      <c r="X42" s="172" t="s">
        <v>1185</v>
      </c>
      <c r="Y42" s="170"/>
      <c r="Z42" s="170"/>
      <c r="AA42" s="170"/>
      <c r="AB42" s="170"/>
      <c r="AC42" s="171"/>
    </row>
    <row r="43" spans="2:29" ht="40.200000000000003" thickBot="1" x14ac:dyDescent="0.35">
      <c r="B43" s="165" t="s">
        <v>344</v>
      </c>
      <c r="C43" s="154" t="s">
        <v>723</v>
      </c>
      <c r="D43" s="154" t="s">
        <v>724</v>
      </c>
      <c r="E43" s="155" t="s">
        <v>725</v>
      </c>
      <c r="F43" s="155" t="s">
        <v>726</v>
      </c>
      <c r="G43" s="154" t="s">
        <v>727</v>
      </c>
      <c r="H43" s="154" t="s">
        <v>728</v>
      </c>
      <c r="I43" s="155" t="s">
        <v>729</v>
      </c>
      <c r="J43" s="155" t="s">
        <v>730</v>
      </c>
      <c r="K43" s="154" t="s">
        <v>731</v>
      </c>
      <c r="L43" s="154" t="s">
        <v>732</v>
      </c>
      <c r="M43" s="155" t="s">
        <v>733</v>
      </c>
      <c r="N43" s="155" t="s">
        <v>734</v>
      </c>
      <c r="O43" s="159"/>
      <c r="Q43" s="170" t="s">
        <v>1186</v>
      </c>
      <c r="R43" s="170" t="s">
        <v>1402</v>
      </c>
      <c r="S43" s="170" t="s">
        <v>1403</v>
      </c>
      <c r="T43" s="170">
        <v>9.8000000000000004E-2</v>
      </c>
      <c r="U43" s="170" t="s">
        <v>1404</v>
      </c>
      <c r="V43" s="171">
        <v>1.6E-2</v>
      </c>
      <c r="X43" s="170" t="s">
        <v>1186</v>
      </c>
      <c r="Y43" s="170" t="s">
        <v>1962</v>
      </c>
      <c r="Z43" s="170" t="s">
        <v>1963</v>
      </c>
      <c r="AA43" s="170">
        <v>0.11899999999999999</v>
      </c>
      <c r="AB43" s="170" t="s">
        <v>1964</v>
      </c>
      <c r="AC43" s="171">
        <v>1.7999999999999999E-2</v>
      </c>
    </row>
    <row r="44" spans="2:29" ht="40.200000000000003" thickBot="1" x14ac:dyDescent="0.35">
      <c r="B44" s="161" t="s">
        <v>345</v>
      </c>
      <c r="C44" s="154" t="s">
        <v>735</v>
      </c>
      <c r="D44" s="154" t="s">
        <v>736</v>
      </c>
      <c r="E44" s="155" t="s">
        <v>737</v>
      </c>
      <c r="F44" s="155" t="s">
        <v>738</v>
      </c>
      <c r="G44" s="154" t="s">
        <v>739</v>
      </c>
      <c r="H44" s="154" t="s">
        <v>740</v>
      </c>
      <c r="I44" s="155" t="s">
        <v>741</v>
      </c>
      <c r="J44" s="155" t="s">
        <v>742</v>
      </c>
      <c r="K44" s="154" t="s">
        <v>743</v>
      </c>
      <c r="L44" s="154" t="s">
        <v>744</v>
      </c>
      <c r="M44" s="155" t="s">
        <v>745</v>
      </c>
      <c r="N44" s="155" t="s">
        <v>746</v>
      </c>
      <c r="O44" s="159"/>
      <c r="Q44" s="170" t="s">
        <v>1190</v>
      </c>
      <c r="R44" s="170" t="s">
        <v>1405</v>
      </c>
      <c r="S44" s="170" t="s">
        <v>1406</v>
      </c>
      <c r="T44" s="170">
        <v>0.14099999999999999</v>
      </c>
      <c r="U44" s="170" t="s">
        <v>1407</v>
      </c>
      <c r="V44" s="171">
        <v>1.6E-2</v>
      </c>
      <c r="X44" s="170" t="s">
        <v>1190</v>
      </c>
      <c r="Y44" s="170" t="s">
        <v>1965</v>
      </c>
      <c r="Z44" s="170" t="s">
        <v>1966</v>
      </c>
      <c r="AA44" s="170">
        <v>7.9000000000000001E-2</v>
      </c>
      <c r="AB44" s="170" t="s">
        <v>1967</v>
      </c>
      <c r="AC44" s="171">
        <v>1.2999999999999999E-2</v>
      </c>
    </row>
    <row r="45" spans="2:29" ht="40.200000000000003" thickBot="1" x14ac:dyDescent="0.35">
      <c r="B45" s="161" t="s">
        <v>346</v>
      </c>
      <c r="C45" s="154" t="s">
        <v>747</v>
      </c>
      <c r="D45" s="154" t="s">
        <v>748</v>
      </c>
      <c r="E45" s="155" t="s">
        <v>749</v>
      </c>
      <c r="F45" s="155" t="s">
        <v>750</v>
      </c>
      <c r="G45" s="154" t="s">
        <v>751</v>
      </c>
      <c r="H45" s="154" t="s">
        <v>752</v>
      </c>
      <c r="I45" s="155" t="s">
        <v>753</v>
      </c>
      <c r="J45" s="155" t="s">
        <v>754</v>
      </c>
      <c r="K45" s="154" t="s">
        <v>755</v>
      </c>
      <c r="L45" s="154" t="s">
        <v>756</v>
      </c>
      <c r="M45" s="155" t="s">
        <v>757</v>
      </c>
      <c r="N45" s="155" t="s">
        <v>758</v>
      </c>
      <c r="O45" s="159"/>
      <c r="Q45" s="170" t="s">
        <v>1194</v>
      </c>
      <c r="R45" s="170" t="s">
        <v>1408</v>
      </c>
      <c r="S45" s="170" t="s">
        <v>1409</v>
      </c>
      <c r="T45" s="170">
        <v>5.3999999999999999E-2</v>
      </c>
      <c r="U45" s="170" t="s">
        <v>1410</v>
      </c>
      <c r="V45" s="171">
        <v>2.4E-2</v>
      </c>
      <c r="X45" s="170" t="s">
        <v>1194</v>
      </c>
      <c r="Y45" s="170" t="s">
        <v>1968</v>
      </c>
      <c r="Z45" s="170" t="s">
        <v>1969</v>
      </c>
      <c r="AA45" s="170">
        <v>1.7000000000000001E-2</v>
      </c>
      <c r="AB45" s="170" t="s">
        <v>1970</v>
      </c>
      <c r="AC45" s="171">
        <v>2.3E-2</v>
      </c>
    </row>
    <row r="46" spans="2:29" ht="27" thickBot="1" x14ac:dyDescent="0.35">
      <c r="B46" s="161" t="s">
        <v>347</v>
      </c>
      <c r="C46" s="154" t="s">
        <v>759</v>
      </c>
      <c r="D46" s="154" t="s">
        <v>760</v>
      </c>
      <c r="E46" s="155" t="s">
        <v>761</v>
      </c>
      <c r="F46" s="155" t="s">
        <v>762</v>
      </c>
      <c r="G46" s="154" t="s">
        <v>763</v>
      </c>
      <c r="H46" s="154" t="s">
        <v>764</v>
      </c>
      <c r="I46" s="155" t="s">
        <v>765</v>
      </c>
      <c r="J46" s="155" t="s">
        <v>766</v>
      </c>
      <c r="K46" s="154" t="s">
        <v>767</v>
      </c>
      <c r="L46" s="154" t="s">
        <v>768</v>
      </c>
      <c r="M46" s="155" t="s">
        <v>769</v>
      </c>
      <c r="N46" s="155" t="s">
        <v>770</v>
      </c>
      <c r="O46" s="159"/>
      <c r="Q46" s="170"/>
      <c r="R46" s="170"/>
      <c r="S46" s="170"/>
      <c r="T46" s="170"/>
      <c r="U46" s="170"/>
      <c r="V46" s="171"/>
      <c r="X46" s="170" t="s">
        <v>347</v>
      </c>
      <c r="Y46" s="170" t="s">
        <v>1971</v>
      </c>
      <c r="Z46" s="170" t="s">
        <v>1972</v>
      </c>
      <c r="AA46" s="170">
        <v>5.6000000000000001E-2</v>
      </c>
      <c r="AB46" s="170" t="s">
        <v>1973</v>
      </c>
      <c r="AC46" s="171">
        <v>1E-3</v>
      </c>
    </row>
    <row r="47" spans="2:29" ht="93" thickBot="1" x14ac:dyDescent="0.35">
      <c r="B47" s="161" t="s">
        <v>771</v>
      </c>
      <c r="C47" s="166"/>
      <c r="D47" s="166"/>
      <c r="E47" s="163"/>
      <c r="F47" s="163"/>
      <c r="G47" s="162"/>
      <c r="H47" s="166"/>
      <c r="I47" s="163"/>
      <c r="J47" s="163"/>
      <c r="K47" s="162"/>
      <c r="L47" s="162"/>
      <c r="M47" s="163"/>
      <c r="N47" s="163"/>
      <c r="O47" s="159"/>
      <c r="Q47" s="170" t="s">
        <v>347</v>
      </c>
      <c r="R47" s="170" t="s">
        <v>1411</v>
      </c>
      <c r="S47" s="170" t="s">
        <v>1412</v>
      </c>
      <c r="T47" s="170">
        <v>4.2999999999999997E-2</v>
      </c>
      <c r="U47" s="170" t="s">
        <v>1413</v>
      </c>
      <c r="V47" s="171">
        <v>0</v>
      </c>
      <c r="X47" s="170" t="s">
        <v>1201</v>
      </c>
      <c r="Y47" s="170" t="s">
        <v>1974</v>
      </c>
      <c r="Z47" s="170" t="s">
        <v>1975</v>
      </c>
      <c r="AA47" s="170">
        <v>1.7000000000000001E-2</v>
      </c>
      <c r="AB47" s="170" t="s">
        <v>1976</v>
      </c>
      <c r="AC47" s="171">
        <v>5.0000000000000001E-3</v>
      </c>
    </row>
    <row r="48" spans="2:29" ht="93" thickBot="1" x14ac:dyDescent="0.35">
      <c r="B48" s="161" t="s">
        <v>349</v>
      </c>
      <c r="C48" s="154" t="s">
        <v>772</v>
      </c>
      <c r="D48" s="154" t="s">
        <v>773</v>
      </c>
      <c r="E48" s="155" t="s">
        <v>774</v>
      </c>
      <c r="F48" s="155" t="s">
        <v>775</v>
      </c>
      <c r="G48" s="154" t="s">
        <v>776</v>
      </c>
      <c r="H48" s="154" t="s">
        <v>777</v>
      </c>
      <c r="I48" s="155" t="s">
        <v>778</v>
      </c>
      <c r="J48" s="155" t="s">
        <v>779</v>
      </c>
      <c r="K48" s="154" t="s">
        <v>780</v>
      </c>
      <c r="L48" s="154" t="s">
        <v>781</v>
      </c>
      <c r="M48" s="155" t="s">
        <v>782</v>
      </c>
      <c r="N48" s="155" t="s">
        <v>781</v>
      </c>
      <c r="O48" s="159"/>
      <c r="Q48" s="170" t="s">
        <v>1201</v>
      </c>
      <c r="R48" s="170" t="s">
        <v>1414</v>
      </c>
      <c r="S48" s="170" t="s">
        <v>1415</v>
      </c>
      <c r="T48" s="170">
        <v>1.4999999999999999E-2</v>
      </c>
      <c r="U48" s="170" t="s">
        <v>1416</v>
      </c>
      <c r="V48" s="171">
        <v>6.0000000000000001E-3</v>
      </c>
      <c r="X48" s="170" t="s">
        <v>1205</v>
      </c>
      <c r="Y48" s="170" t="s">
        <v>1977</v>
      </c>
      <c r="Z48" s="170" t="s">
        <v>1978</v>
      </c>
      <c r="AA48" s="170">
        <v>2.5999999999999999E-2</v>
      </c>
      <c r="AB48" s="170" t="s">
        <v>1979</v>
      </c>
      <c r="AC48" s="171">
        <v>2E-3</v>
      </c>
    </row>
    <row r="49" spans="2:29" ht="106.2" thickBot="1" x14ac:dyDescent="0.35">
      <c r="B49" s="161" t="s">
        <v>350</v>
      </c>
      <c r="C49" s="154" t="s">
        <v>783</v>
      </c>
      <c r="D49" s="154" t="s">
        <v>784</v>
      </c>
      <c r="E49" s="155" t="s">
        <v>785</v>
      </c>
      <c r="F49" s="155" t="s">
        <v>786</v>
      </c>
      <c r="G49" s="154" t="s">
        <v>787</v>
      </c>
      <c r="H49" s="154" t="s">
        <v>788</v>
      </c>
      <c r="I49" s="155" t="s">
        <v>789</v>
      </c>
      <c r="J49" s="155" t="s">
        <v>790</v>
      </c>
      <c r="K49" s="154" t="s">
        <v>791</v>
      </c>
      <c r="L49" s="154" t="s">
        <v>792</v>
      </c>
      <c r="M49" s="155" t="s">
        <v>793</v>
      </c>
      <c r="N49" s="155" t="s">
        <v>794</v>
      </c>
      <c r="O49" s="159"/>
      <c r="Q49" s="170" t="s">
        <v>1205</v>
      </c>
      <c r="R49" s="170" t="s">
        <v>1417</v>
      </c>
      <c r="S49" s="170" t="s">
        <v>1418</v>
      </c>
      <c r="T49" s="170">
        <v>2.1000000000000001E-2</v>
      </c>
      <c r="U49" s="170" t="s">
        <v>1419</v>
      </c>
      <c r="V49" s="171">
        <v>5.0000000000000001E-3</v>
      </c>
      <c r="X49" s="170" t="s">
        <v>1209</v>
      </c>
      <c r="Y49" s="170" t="s">
        <v>1980</v>
      </c>
      <c r="Z49" s="170" t="s">
        <v>1981</v>
      </c>
      <c r="AA49" s="170">
        <v>0.22600000000000001</v>
      </c>
      <c r="AB49" s="170" t="s">
        <v>1982</v>
      </c>
      <c r="AC49" s="171">
        <v>2.1999999999999999E-2</v>
      </c>
    </row>
    <row r="50" spans="2:29" ht="119.4" thickBot="1" x14ac:dyDescent="0.35">
      <c r="B50" s="161" t="s">
        <v>351</v>
      </c>
      <c r="C50" s="154" t="s">
        <v>795</v>
      </c>
      <c r="D50" s="154" t="s">
        <v>796</v>
      </c>
      <c r="E50" s="155" t="s">
        <v>797</v>
      </c>
      <c r="F50" s="155" t="s">
        <v>798</v>
      </c>
      <c r="G50" s="154" t="s">
        <v>799</v>
      </c>
      <c r="H50" s="154" t="s">
        <v>800</v>
      </c>
      <c r="I50" s="155" t="s">
        <v>801</v>
      </c>
      <c r="J50" s="155" t="s">
        <v>802</v>
      </c>
      <c r="K50" s="154" t="s">
        <v>803</v>
      </c>
      <c r="L50" s="154" t="s">
        <v>804</v>
      </c>
      <c r="M50" s="155" t="s">
        <v>805</v>
      </c>
      <c r="N50" s="155" t="s">
        <v>806</v>
      </c>
      <c r="O50" s="159"/>
      <c r="Q50" s="170" t="s">
        <v>1209</v>
      </c>
      <c r="R50" s="170" t="s">
        <v>1420</v>
      </c>
      <c r="S50" s="170" t="s">
        <v>1421</v>
      </c>
      <c r="T50" s="170">
        <v>0.19400000000000001</v>
      </c>
      <c r="U50" s="170" t="s">
        <v>1422</v>
      </c>
      <c r="V50" s="171">
        <v>2.1000000000000001E-2</v>
      </c>
      <c r="X50" s="170" t="s">
        <v>1213</v>
      </c>
      <c r="Y50" s="170" t="s">
        <v>1983</v>
      </c>
      <c r="Z50" s="170" t="s">
        <v>1984</v>
      </c>
      <c r="AA50" s="170">
        <v>5.0000000000000001E-3</v>
      </c>
      <c r="AB50" s="170" t="s">
        <v>1985</v>
      </c>
      <c r="AC50" s="171">
        <v>5.0000000000000001E-3</v>
      </c>
    </row>
    <row r="51" spans="2:29" ht="119.4" thickBot="1" x14ac:dyDescent="0.35">
      <c r="B51" s="161" t="s">
        <v>352</v>
      </c>
      <c r="C51" s="154" t="s">
        <v>807</v>
      </c>
      <c r="D51" s="154" t="s">
        <v>808</v>
      </c>
      <c r="E51" s="155" t="s">
        <v>809</v>
      </c>
      <c r="F51" s="155" t="s">
        <v>810</v>
      </c>
      <c r="G51" s="154" t="s">
        <v>811</v>
      </c>
      <c r="H51" s="154" t="s">
        <v>812</v>
      </c>
      <c r="I51" s="155" t="s">
        <v>813</v>
      </c>
      <c r="J51" s="155" t="s">
        <v>814</v>
      </c>
      <c r="K51" s="154" t="s">
        <v>815</v>
      </c>
      <c r="L51" s="154" t="s">
        <v>816</v>
      </c>
      <c r="M51" s="155" t="s">
        <v>817</v>
      </c>
      <c r="N51" s="155" t="s">
        <v>818</v>
      </c>
      <c r="O51" s="159"/>
      <c r="Q51" s="170" t="s">
        <v>1213</v>
      </c>
      <c r="R51" s="170" t="s">
        <v>1423</v>
      </c>
      <c r="S51" s="170" t="s">
        <v>1424</v>
      </c>
      <c r="T51" s="170">
        <v>8.9999999999999993E-3</v>
      </c>
      <c r="U51" s="170" t="s">
        <v>1425</v>
      </c>
      <c r="V51" s="171">
        <v>5.0000000000000001E-3</v>
      </c>
      <c r="X51" s="170" t="s">
        <v>1217</v>
      </c>
      <c r="Y51" s="170" t="s">
        <v>1986</v>
      </c>
      <c r="Z51" s="170" t="s">
        <v>1987</v>
      </c>
      <c r="AA51" s="170">
        <v>1E-3</v>
      </c>
      <c r="AB51" s="170" t="s">
        <v>1988</v>
      </c>
      <c r="AC51" s="171">
        <v>2E-3</v>
      </c>
    </row>
    <row r="52" spans="2:29" ht="106.2" thickBot="1" x14ac:dyDescent="0.35">
      <c r="B52" s="161" t="s">
        <v>353</v>
      </c>
      <c r="C52" s="154" t="s">
        <v>819</v>
      </c>
      <c r="D52" s="154" t="s">
        <v>820</v>
      </c>
      <c r="E52" s="155" t="s">
        <v>821</v>
      </c>
      <c r="F52" s="155" t="s">
        <v>822</v>
      </c>
      <c r="G52" s="154" t="s">
        <v>823</v>
      </c>
      <c r="H52" s="154" t="s">
        <v>824</v>
      </c>
      <c r="I52" s="155" t="s">
        <v>825</v>
      </c>
      <c r="J52" s="155" t="s">
        <v>826</v>
      </c>
      <c r="K52" s="154" t="s">
        <v>827</v>
      </c>
      <c r="L52" s="154" t="s">
        <v>828</v>
      </c>
      <c r="M52" s="155" t="s">
        <v>829</v>
      </c>
      <c r="N52" s="155" t="s">
        <v>830</v>
      </c>
      <c r="O52" s="159"/>
      <c r="Q52" s="170" t="s">
        <v>1217</v>
      </c>
      <c r="R52" s="170" t="s">
        <v>1426</v>
      </c>
      <c r="S52" s="170" t="s">
        <v>1427</v>
      </c>
      <c r="T52" s="170">
        <v>1E-3</v>
      </c>
      <c r="U52" s="170" t="s">
        <v>1428</v>
      </c>
      <c r="V52" s="171">
        <v>2E-3</v>
      </c>
      <c r="X52" s="170" t="s">
        <v>1221</v>
      </c>
      <c r="Y52" s="170" t="s">
        <v>1989</v>
      </c>
      <c r="Z52" s="170" t="s">
        <v>1990</v>
      </c>
      <c r="AA52" s="170">
        <v>5.0000000000000001E-3</v>
      </c>
      <c r="AB52" s="170" t="s">
        <v>1991</v>
      </c>
      <c r="AC52" s="171">
        <v>0</v>
      </c>
    </row>
    <row r="53" spans="2:29" ht="132.6" thickBot="1" x14ac:dyDescent="0.35">
      <c r="B53" s="161" t="s">
        <v>354</v>
      </c>
      <c r="C53" s="154" t="s">
        <v>831</v>
      </c>
      <c r="D53" s="154" t="s">
        <v>832</v>
      </c>
      <c r="E53" s="155" t="s">
        <v>833</v>
      </c>
      <c r="F53" s="155" t="s">
        <v>834</v>
      </c>
      <c r="G53" s="154" t="s">
        <v>835</v>
      </c>
      <c r="H53" s="154" t="s">
        <v>836</v>
      </c>
      <c r="I53" s="155" t="s">
        <v>837</v>
      </c>
      <c r="J53" s="155" t="s">
        <v>838</v>
      </c>
      <c r="K53" s="154" t="s">
        <v>839</v>
      </c>
      <c r="L53" s="154" t="s">
        <v>840</v>
      </c>
      <c r="M53" s="155" t="s">
        <v>841</v>
      </c>
      <c r="N53" s="155" t="s">
        <v>842</v>
      </c>
      <c r="O53" s="159"/>
      <c r="Q53" s="170" t="s">
        <v>1221</v>
      </c>
      <c r="R53" s="170" t="s">
        <v>1429</v>
      </c>
      <c r="S53" s="170" t="s">
        <v>1430</v>
      </c>
      <c r="T53" s="170">
        <v>1E-3</v>
      </c>
      <c r="U53" s="170" t="s">
        <v>1431</v>
      </c>
      <c r="V53" s="171">
        <v>2E-3</v>
      </c>
      <c r="X53" s="170" t="s">
        <v>1225</v>
      </c>
      <c r="Y53" s="170" t="s">
        <v>1992</v>
      </c>
      <c r="Z53" s="170" t="s">
        <v>1993</v>
      </c>
      <c r="AA53" s="170">
        <v>4.2999999999999997E-2</v>
      </c>
      <c r="AB53" s="170" t="s">
        <v>1994</v>
      </c>
      <c r="AC53" s="171">
        <v>3.0000000000000001E-3</v>
      </c>
    </row>
    <row r="54" spans="2:29" ht="145.80000000000001" thickBot="1" x14ac:dyDescent="0.35">
      <c r="B54" s="161" t="s">
        <v>355</v>
      </c>
      <c r="C54" s="166"/>
      <c r="D54" s="166"/>
      <c r="E54" s="167"/>
      <c r="F54" s="167"/>
      <c r="G54" s="162"/>
      <c r="H54" s="166"/>
      <c r="I54" s="167"/>
      <c r="J54" s="167"/>
      <c r="K54" s="162"/>
      <c r="L54" s="162"/>
      <c r="M54" s="167"/>
      <c r="N54" s="167"/>
      <c r="O54" s="159"/>
      <c r="Q54" s="170"/>
      <c r="R54" s="170"/>
      <c r="S54" s="170"/>
      <c r="T54" s="170"/>
      <c r="U54" s="170"/>
      <c r="V54" s="171"/>
      <c r="X54" s="170" t="s">
        <v>1229</v>
      </c>
      <c r="Y54" s="170" t="s">
        <v>855</v>
      </c>
      <c r="Z54" s="170" t="s">
        <v>1995</v>
      </c>
      <c r="AA54" s="170">
        <v>0.18099999999999999</v>
      </c>
      <c r="AB54" s="170" t="s">
        <v>1996</v>
      </c>
      <c r="AC54" s="171">
        <v>0.26200000000000001</v>
      </c>
    </row>
    <row r="55" spans="2:29" ht="132.6" thickBot="1" x14ac:dyDescent="0.35">
      <c r="B55" s="161" t="s">
        <v>356</v>
      </c>
      <c r="C55" s="154" t="s">
        <v>843</v>
      </c>
      <c r="D55" s="154" t="s">
        <v>844</v>
      </c>
      <c r="E55" s="155" t="s">
        <v>845</v>
      </c>
      <c r="F55" s="155" t="s">
        <v>846</v>
      </c>
      <c r="G55" s="154" t="s">
        <v>847</v>
      </c>
      <c r="H55" s="154" t="s">
        <v>848</v>
      </c>
      <c r="I55" s="155" t="s">
        <v>849</v>
      </c>
      <c r="J55" s="155" t="s">
        <v>850</v>
      </c>
      <c r="K55" s="154" t="s">
        <v>851</v>
      </c>
      <c r="L55" s="154" t="s">
        <v>852</v>
      </c>
      <c r="M55" s="155" t="s">
        <v>853</v>
      </c>
      <c r="N55" s="155" t="s">
        <v>854</v>
      </c>
      <c r="O55" s="159"/>
      <c r="Q55" s="170" t="s">
        <v>1225</v>
      </c>
      <c r="R55" s="170" t="s">
        <v>1432</v>
      </c>
      <c r="S55" s="170" t="s">
        <v>1433</v>
      </c>
      <c r="T55" s="170">
        <v>4.4999999999999998E-2</v>
      </c>
      <c r="U55" s="170" t="s">
        <v>1434</v>
      </c>
      <c r="V55" s="171">
        <v>0.01</v>
      </c>
      <c r="X55" s="170" t="s">
        <v>1232</v>
      </c>
      <c r="Y55" s="170" t="s">
        <v>1997</v>
      </c>
      <c r="Z55" s="170" t="s">
        <v>1998</v>
      </c>
      <c r="AA55" s="170">
        <v>0.19400000000000001</v>
      </c>
      <c r="AB55" s="170" t="s">
        <v>1999</v>
      </c>
      <c r="AC55" s="171">
        <v>3.0000000000000001E-3</v>
      </c>
    </row>
    <row r="56" spans="2:29" ht="145.80000000000001" thickBot="1" x14ac:dyDescent="0.35">
      <c r="B56" s="161" t="s">
        <v>325</v>
      </c>
      <c r="C56" s="154" t="s">
        <v>855</v>
      </c>
      <c r="D56" s="154" t="s">
        <v>856</v>
      </c>
      <c r="E56" s="155" t="s">
        <v>855</v>
      </c>
      <c r="F56" s="155" t="s">
        <v>857</v>
      </c>
      <c r="G56" s="154" t="s">
        <v>855</v>
      </c>
      <c r="H56" s="154" t="s">
        <v>858</v>
      </c>
      <c r="I56" s="155" t="s">
        <v>855</v>
      </c>
      <c r="J56" s="155" t="s">
        <v>859</v>
      </c>
      <c r="K56" s="154" t="s">
        <v>855</v>
      </c>
      <c r="L56" s="154" t="s">
        <v>860</v>
      </c>
      <c r="M56" s="155" t="s">
        <v>855</v>
      </c>
      <c r="N56" s="155" t="s">
        <v>861</v>
      </c>
      <c r="O56" s="159"/>
      <c r="Q56" s="170" t="s">
        <v>1229</v>
      </c>
      <c r="R56" s="170" t="s">
        <v>855</v>
      </c>
      <c r="S56" s="170" t="s">
        <v>1435</v>
      </c>
      <c r="T56" s="170">
        <v>0.17899999999999999</v>
      </c>
      <c r="U56" s="170" t="s">
        <v>1436</v>
      </c>
      <c r="V56" s="171">
        <v>0.26500000000000001</v>
      </c>
      <c r="X56" s="170" t="s">
        <v>1236</v>
      </c>
      <c r="Y56" s="170" t="s">
        <v>2000</v>
      </c>
      <c r="Z56" s="170" t="s">
        <v>2001</v>
      </c>
      <c r="AA56" s="170">
        <v>0.159</v>
      </c>
      <c r="AB56" s="170" t="s">
        <v>2002</v>
      </c>
      <c r="AC56" s="171">
        <v>8.8999999999999996E-2</v>
      </c>
    </row>
    <row r="57" spans="2:29" ht="132.6" thickBot="1" x14ac:dyDescent="0.35">
      <c r="B57" s="161" t="s">
        <v>357</v>
      </c>
      <c r="C57" s="154" t="s">
        <v>862</v>
      </c>
      <c r="D57" s="154" t="s">
        <v>863</v>
      </c>
      <c r="E57" s="155" t="s">
        <v>864</v>
      </c>
      <c r="F57" s="155" t="s">
        <v>865</v>
      </c>
      <c r="G57" s="154" t="s">
        <v>866</v>
      </c>
      <c r="H57" s="154" t="s">
        <v>867</v>
      </c>
      <c r="I57" s="155" t="s">
        <v>868</v>
      </c>
      <c r="J57" s="155" t="s">
        <v>869</v>
      </c>
      <c r="K57" s="154" t="s">
        <v>870</v>
      </c>
      <c r="L57" s="154" t="s">
        <v>855</v>
      </c>
      <c r="M57" s="155" t="s">
        <v>871</v>
      </c>
      <c r="N57" s="155" t="s">
        <v>855</v>
      </c>
      <c r="O57" s="159"/>
      <c r="Q57" s="170" t="s">
        <v>1232</v>
      </c>
      <c r="R57" s="170" t="s">
        <v>1437</v>
      </c>
      <c r="S57" s="170" t="s">
        <v>1438</v>
      </c>
      <c r="T57" s="170">
        <v>0.221</v>
      </c>
      <c r="U57" s="170" t="s">
        <v>1439</v>
      </c>
      <c r="V57" s="171">
        <v>2E-3</v>
      </c>
      <c r="X57" s="170" t="s">
        <v>1240</v>
      </c>
      <c r="Y57" s="170" t="s">
        <v>2003</v>
      </c>
      <c r="Z57" s="170" t="s">
        <v>2004</v>
      </c>
      <c r="AA57" s="170">
        <v>1.014</v>
      </c>
      <c r="AB57" s="170" t="s">
        <v>2005</v>
      </c>
      <c r="AC57" s="171">
        <v>1.0289999999999999</v>
      </c>
    </row>
    <row r="58" spans="2:29" ht="145.80000000000001" thickBot="1" x14ac:dyDescent="0.35">
      <c r="B58" s="161" t="s">
        <v>358</v>
      </c>
      <c r="C58" s="154" t="s">
        <v>872</v>
      </c>
      <c r="D58" s="154" t="s">
        <v>873</v>
      </c>
      <c r="E58" s="155" t="s">
        <v>874</v>
      </c>
      <c r="F58" s="155" t="s">
        <v>875</v>
      </c>
      <c r="G58" s="154" t="s">
        <v>876</v>
      </c>
      <c r="H58" s="154" t="s">
        <v>877</v>
      </c>
      <c r="I58" s="155" t="s">
        <v>878</v>
      </c>
      <c r="J58" s="155" t="s">
        <v>879</v>
      </c>
      <c r="K58" s="154" t="s">
        <v>880</v>
      </c>
      <c r="L58" s="154" t="s">
        <v>881</v>
      </c>
      <c r="M58" s="155" t="s">
        <v>882</v>
      </c>
      <c r="N58" s="155" t="s">
        <v>883</v>
      </c>
      <c r="O58" s="159"/>
      <c r="Q58" s="170" t="s">
        <v>1236</v>
      </c>
      <c r="R58" s="170" t="s">
        <v>1440</v>
      </c>
      <c r="S58" s="170" t="s">
        <v>1441</v>
      </c>
      <c r="T58" s="170">
        <v>0.10299999999999999</v>
      </c>
      <c r="U58" s="170" t="s">
        <v>1442</v>
      </c>
      <c r="V58" s="171">
        <v>4.4999999999999998E-2</v>
      </c>
      <c r="X58" s="170" t="s">
        <v>1244</v>
      </c>
      <c r="Y58" s="170" t="s">
        <v>2006</v>
      </c>
      <c r="Z58" s="170" t="s">
        <v>2007</v>
      </c>
      <c r="AA58" s="170">
        <v>0.39</v>
      </c>
      <c r="AB58" s="170" t="s">
        <v>2008</v>
      </c>
      <c r="AC58" s="171">
        <v>1.2999999999999999E-2</v>
      </c>
    </row>
    <row r="59" spans="2:29" ht="132.6" thickBot="1" x14ac:dyDescent="0.35">
      <c r="B59" s="161" t="s">
        <v>359</v>
      </c>
      <c r="C59" s="154" t="s">
        <v>884</v>
      </c>
      <c r="D59" s="154" t="s">
        <v>885</v>
      </c>
      <c r="E59" s="155" t="s">
        <v>886</v>
      </c>
      <c r="F59" s="155" t="s">
        <v>887</v>
      </c>
      <c r="G59" s="154" t="s">
        <v>888</v>
      </c>
      <c r="H59" s="154" t="s">
        <v>889</v>
      </c>
      <c r="I59" s="155" t="s">
        <v>890</v>
      </c>
      <c r="J59" s="155" t="s">
        <v>891</v>
      </c>
      <c r="K59" s="154" t="s">
        <v>892</v>
      </c>
      <c r="L59" s="154" t="s">
        <v>893</v>
      </c>
      <c r="M59" s="155" t="s">
        <v>894</v>
      </c>
      <c r="N59" s="155" t="s">
        <v>895</v>
      </c>
      <c r="O59" s="159"/>
      <c r="Q59" s="170" t="s">
        <v>1240</v>
      </c>
      <c r="R59" s="170" t="s">
        <v>1443</v>
      </c>
      <c r="S59" s="170" t="s">
        <v>1444</v>
      </c>
      <c r="T59" s="170">
        <v>0.33500000000000002</v>
      </c>
      <c r="U59" s="170" t="s">
        <v>1445</v>
      </c>
      <c r="V59" s="171">
        <v>0.35499999999999998</v>
      </c>
      <c r="X59" s="170" t="s">
        <v>1248</v>
      </c>
      <c r="Y59" s="170" t="s">
        <v>2009</v>
      </c>
      <c r="Z59" s="170" t="s">
        <v>2010</v>
      </c>
      <c r="AA59" s="170">
        <v>9.6000000000000002E-2</v>
      </c>
      <c r="AB59" s="170" t="s">
        <v>2011</v>
      </c>
      <c r="AC59" s="171">
        <v>2E-3</v>
      </c>
    </row>
    <row r="60" spans="2:29" ht="106.2" thickBot="1" x14ac:dyDescent="0.35">
      <c r="B60" s="161" t="s">
        <v>360</v>
      </c>
      <c r="C60" s="154" t="s">
        <v>896</v>
      </c>
      <c r="D60" s="154" t="s">
        <v>897</v>
      </c>
      <c r="E60" s="155" t="s">
        <v>898</v>
      </c>
      <c r="F60" s="155" t="s">
        <v>899</v>
      </c>
      <c r="G60" s="154" t="s">
        <v>900</v>
      </c>
      <c r="H60" s="154" t="s">
        <v>901</v>
      </c>
      <c r="I60" s="155" t="s">
        <v>902</v>
      </c>
      <c r="J60" s="155" t="s">
        <v>903</v>
      </c>
      <c r="K60" s="154" t="s">
        <v>904</v>
      </c>
      <c r="L60" s="154" t="s">
        <v>905</v>
      </c>
      <c r="M60" s="155" t="s">
        <v>906</v>
      </c>
      <c r="N60" s="155" t="s">
        <v>907</v>
      </c>
      <c r="O60" s="159"/>
      <c r="Q60" s="170" t="s">
        <v>1244</v>
      </c>
      <c r="R60" s="170" t="s">
        <v>1446</v>
      </c>
      <c r="S60" s="170" t="s">
        <v>1447</v>
      </c>
      <c r="T60" s="170">
        <v>0.35199999999999998</v>
      </c>
      <c r="U60" s="170" t="s">
        <v>1448</v>
      </c>
      <c r="V60" s="171">
        <v>1.2E-2</v>
      </c>
      <c r="X60" s="170" t="s">
        <v>1252</v>
      </c>
      <c r="Y60" s="170" t="s">
        <v>2012</v>
      </c>
      <c r="Z60" s="170" t="s">
        <v>2013</v>
      </c>
      <c r="AA60" s="170">
        <v>2.9000000000000001E-2</v>
      </c>
      <c r="AB60" s="170" t="s">
        <v>2014</v>
      </c>
      <c r="AC60" s="171">
        <v>1E-3</v>
      </c>
    </row>
    <row r="61" spans="2:29" ht="106.2" thickBot="1" x14ac:dyDescent="0.35">
      <c r="B61" s="161" t="s">
        <v>361</v>
      </c>
      <c r="C61" s="154" t="s">
        <v>908</v>
      </c>
      <c r="D61" s="154" t="s">
        <v>909</v>
      </c>
      <c r="E61" s="155" t="s">
        <v>910</v>
      </c>
      <c r="F61" s="155" t="s">
        <v>911</v>
      </c>
      <c r="G61" s="154" t="s">
        <v>912</v>
      </c>
      <c r="H61" s="154" t="s">
        <v>913</v>
      </c>
      <c r="I61" s="155" t="s">
        <v>914</v>
      </c>
      <c r="J61" s="155" t="s">
        <v>915</v>
      </c>
      <c r="K61" s="154" t="s">
        <v>916</v>
      </c>
      <c r="L61" s="154" t="s">
        <v>917</v>
      </c>
      <c r="M61" s="155" t="s">
        <v>918</v>
      </c>
      <c r="N61" s="155" t="s">
        <v>919</v>
      </c>
      <c r="O61" s="159"/>
      <c r="Q61" s="170" t="s">
        <v>1248</v>
      </c>
      <c r="R61" s="170" t="s">
        <v>1449</v>
      </c>
      <c r="S61" s="170" t="s">
        <v>1450</v>
      </c>
      <c r="T61" s="170">
        <v>0.13700000000000001</v>
      </c>
      <c r="U61" s="170" t="s">
        <v>1451</v>
      </c>
      <c r="V61" s="171">
        <v>0.01</v>
      </c>
      <c r="X61" s="170" t="s">
        <v>1256</v>
      </c>
      <c r="Y61" s="170" t="s">
        <v>2015</v>
      </c>
      <c r="Z61" s="170" t="s">
        <v>1484</v>
      </c>
      <c r="AA61" s="170">
        <v>1.7000000000000001E-2</v>
      </c>
      <c r="AB61" s="170" t="s">
        <v>2016</v>
      </c>
      <c r="AC61" s="171">
        <v>2E-3</v>
      </c>
    </row>
    <row r="62" spans="2:29" ht="145.80000000000001" thickBot="1" x14ac:dyDescent="0.35">
      <c r="B62" s="161" t="s">
        <v>362</v>
      </c>
      <c r="C62" s="154" t="s">
        <v>920</v>
      </c>
      <c r="D62" s="154" t="s">
        <v>921</v>
      </c>
      <c r="E62" s="155" t="s">
        <v>922</v>
      </c>
      <c r="F62" s="155" t="s">
        <v>923</v>
      </c>
      <c r="G62" s="154" t="s">
        <v>924</v>
      </c>
      <c r="H62" s="154" t="s">
        <v>925</v>
      </c>
      <c r="I62" s="155" t="s">
        <v>926</v>
      </c>
      <c r="J62" s="155" t="s">
        <v>927</v>
      </c>
      <c r="K62" s="154" t="s">
        <v>928</v>
      </c>
      <c r="L62" s="154" t="s">
        <v>929</v>
      </c>
      <c r="M62" s="155" t="s">
        <v>930</v>
      </c>
      <c r="N62" s="155" t="s">
        <v>931</v>
      </c>
      <c r="O62" s="159"/>
      <c r="Q62" s="170" t="s">
        <v>1252</v>
      </c>
      <c r="R62" s="170" t="s">
        <v>1452</v>
      </c>
      <c r="S62" s="170" t="s">
        <v>1453</v>
      </c>
      <c r="T62" s="170">
        <v>3.4000000000000002E-2</v>
      </c>
      <c r="U62" s="170" t="s">
        <v>1454</v>
      </c>
      <c r="V62" s="171">
        <v>4.0000000000000001E-3</v>
      </c>
      <c r="X62" s="170" t="s">
        <v>1260</v>
      </c>
      <c r="Y62" s="170" t="s">
        <v>946</v>
      </c>
      <c r="Z62" s="170" t="s">
        <v>945</v>
      </c>
      <c r="AA62" s="170">
        <v>2.9000000000000001E-2</v>
      </c>
      <c r="AB62" s="170" t="s">
        <v>2017</v>
      </c>
      <c r="AC62" s="171">
        <v>8.9999999999999993E-3</v>
      </c>
    </row>
    <row r="63" spans="2:29" ht="119.4" thickBot="1" x14ac:dyDescent="0.35">
      <c r="B63" s="161" t="s">
        <v>363</v>
      </c>
      <c r="C63" s="154" t="s">
        <v>932</v>
      </c>
      <c r="D63" s="154" t="s">
        <v>933</v>
      </c>
      <c r="E63" s="155" t="s">
        <v>934</v>
      </c>
      <c r="F63" s="155" t="s">
        <v>935</v>
      </c>
      <c r="G63" s="154" t="s">
        <v>936</v>
      </c>
      <c r="H63" s="154" t="s">
        <v>937</v>
      </c>
      <c r="I63" s="155" t="s">
        <v>938</v>
      </c>
      <c r="J63" s="155" t="s">
        <v>939</v>
      </c>
      <c r="K63" s="154" t="s">
        <v>940</v>
      </c>
      <c r="L63" s="154" t="s">
        <v>941</v>
      </c>
      <c r="M63" s="155" t="s">
        <v>942</v>
      </c>
      <c r="N63" s="155" t="s">
        <v>943</v>
      </c>
      <c r="O63" s="159"/>
      <c r="Q63" s="170" t="s">
        <v>1256</v>
      </c>
      <c r="R63" s="170" t="s">
        <v>1455</v>
      </c>
      <c r="S63" s="170" t="s">
        <v>1456</v>
      </c>
      <c r="T63" s="170">
        <v>1.7999999999999999E-2</v>
      </c>
      <c r="U63" s="170" t="s">
        <v>1457</v>
      </c>
      <c r="V63" s="171">
        <v>0</v>
      </c>
      <c r="X63" s="170" t="s">
        <v>1264</v>
      </c>
      <c r="Y63" s="170" t="s">
        <v>2018</v>
      </c>
      <c r="Z63" s="170" t="s">
        <v>2019</v>
      </c>
      <c r="AA63" s="170">
        <v>1.0999999999999999E-2</v>
      </c>
      <c r="AB63" s="170" t="s">
        <v>2020</v>
      </c>
      <c r="AC63" s="171">
        <v>4.0000000000000001E-3</v>
      </c>
    </row>
    <row r="64" spans="2:29" ht="145.80000000000001" thickBot="1" x14ac:dyDescent="0.35">
      <c r="B64" s="161" t="s">
        <v>364</v>
      </c>
      <c r="C64" s="154" t="s">
        <v>944</v>
      </c>
      <c r="D64" s="154" t="s">
        <v>945</v>
      </c>
      <c r="E64" s="155" t="s">
        <v>946</v>
      </c>
      <c r="F64" s="155" t="s">
        <v>945</v>
      </c>
      <c r="G64" s="154" t="s">
        <v>947</v>
      </c>
      <c r="H64" s="154" t="s">
        <v>948</v>
      </c>
      <c r="I64" s="155" t="s">
        <v>949</v>
      </c>
      <c r="J64" s="155" t="s">
        <v>950</v>
      </c>
      <c r="K64" s="154" t="s">
        <v>951</v>
      </c>
      <c r="L64" s="154" t="s">
        <v>952</v>
      </c>
      <c r="M64" s="155" t="s">
        <v>953</v>
      </c>
      <c r="N64" s="155" t="s">
        <v>954</v>
      </c>
      <c r="O64" s="159"/>
      <c r="Q64" s="170" t="s">
        <v>1260</v>
      </c>
      <c r="R64" s="170" t="s">
        <v>944</v>
      </c>
      <c r="S64" s="170" t="s">
        <v>945</v>
      </c>
      <c r="T64" s="170">
        <v>0.01</v>
      </c>
      <c r="U64" s="170" t="s">
        <v>1458</v>
      </c>
      <c r="V64" s="171">
        <v>4.0000000000000001E-3</v>
      </c>
      <c r="X64" s="170" t="s">
        <v>1268</v>
      </c>
      <c r="Y64" s="170" t="s">
        <v>2021</v>
      </c>
      <c r="Z64" s="170" t="s">
        <v>2022</v>
      </c>
      <c r="AA64" s="170">
        <v>7.6999999999999999E-2</v>
      </c>
      <c r="AB64" s="170" t="s">
        <v>2023</v>
      </c>
      <c r="AC64" s="171">
        <v>3.0000000000000001E-3</v>
      </c>
    </row>
    <row r="65" spans="2:29" ht="119.4" thickBot="1" x14ac:dyDescent="0.35">
      <c r="B65" s="161" t="s">
        <v>365</v>
      </c>
      <c r="C65" s="154" t="s">
        <v>955</v>
      </c>
      <c r="D65" s="154" t="s">
        <v>956</v>
      </c>
      <c r="E65" s="155" t="s">
        <v>957</v>
      </c>
      <c r="F65" s="155" t="s">
        <v>958</v>
      </c>
      <c r="G65" s="154" t="s">
        <v>959</v>
      </c>
      <c r="H65" s="154" t="s">
        <v>960</v>
      </c>
      <c r="I65" s="155" t="s">
        <v>961</v>
      </c>
      <c r="J65" s="155" t="s">
        <v>962</v>
      </c>
      <c r="K65" s="154" t="s">
        <v>963</v>
      </c>
      <c r="L65" s="154" t="s">
        <v>964</v>
      </c>
      <c r="M65" s="155" t="s">
        <v>965</v>
      </c>
      <c r="N65" s="155" t="s">
        <v>966</v>
      </c>
      <c r="O65" s="159"/>
      <c r="Q65" s="170" t="s">
        <v>1264</v>
      </c>
      <c r="R65" s="170" t="s">
        <v>1459</v>
      </c>
      <c r="S65" s="170" t="s">
        <v>1460</v>
      </c>
      <c r="T65" s="170">
        <v>6.0000000000000001E-3</v>
      </c>
      <c r="U65" s="170" t="s">
        <v>1461</v>
      </c>
      <c r="V65" s="171">
        <v>5.0000000000000001E-3</v>
      </c>
      <c r="X65" s="170" t="s">
        <v>1272</v>
      </c>
      <c r="Y65" s="170" t="s">
        <v>2024</v>
      </c>
      <c r="Z65" s="170" t="s">
        <v>2025</v>
      </c>
      <c r="AA65" s="170">
        <v>2.7E-2</v>
      </c>
      <c r="AB65" s="170" t="s">
        <v>2026</v>
      </c>
      <c r="AC65" s="171">
        <v>2E-3</v>
      </c>
    </row>
    <row r="66" spans="2:29" ht="93" thickBot="1" x14ac:dyDescent="0.35">
      <c r="B66" s="161" t="s">
        <v>366</v>
      </c>
      <c r="C66" s="154" t="s">
        <v>967</v>
      </c>
      <c r="D66" s="154" t="s">
        <v>968</v>
      </c>
      <c r="E66" s="155" t="s">
        <v>969</v>
      </c>
      <c r="F66" s="155" t="s">
        <v>970</v>
      </c>
      <c r="G66" s="154" t="s">
        <v>971</v>
      </c>
      <c r="H66" s="154" t="s">
        <v>972</v>
      </c>
      <c r="I66" s="155" t="s">
        <v>973</v>
      </c>
      <c r="J66" s="155" t="s">
        <v>974</v>
      </c>
      <c r="K66" s="154" t="s">
        <v>975</v>
      </c>
      <c r="L66" s="154" t="s">
        <v>976</v>
      </c>
      <c r="M66" s="155" t="s">
        <v>977</v>
      </c>
      <c r="N66" s="155" t="s">
        <v>978</v>
      </c>
      <c r="O66" s="159"/>
      <c r="Q66" s="170" t="s">
        <v>1268</v>
      </c>
      <c r="R66" s="170" t="s">
        <v>1462</v>
      </c>
      <c r="S66" s="170" t="s">
        <v>1463</v>
      </c>
      <c r="T66" s="170">
        <v>6.2E-2</v>
      </c>
      <c r="U66" s="170" t="s">
        <v>1464</v>
      </c>
      <c r="V66" s="171">
        <v>3.0000000000000001E-3</v>
      </c>
      <c r="X66" s="170" t="s">
        <v>1276</v>
      </c>
      <c r="Y66" s="170" t="s">
        <v>2027</v>
      </c>
      <c r="Z66" s="170" t="s">
        <v>2028</v>
      </c>
      <c r="AA66" s="170">
        <v>3.5999999999999997E-2</v>
      </c>
      <c r="AB66" s="170" t="s">
        <v>2029</v>
      </c>
      <c r="AC66" s="171">
        <v>6.0000000000000001E-3</v>
      </c>
    </row>
    <row r="67" spans="2:29" ht="106.2" thickBot="1" x14ac:dyDescent="0.35">
      <c r="B67" s="161" t="s">
        <v>367</v>
      </c>
      <c r="C67" s="154" t="s">
        <v>979</v>
      </c>
      <c r="D67" s="154" t="s">
        <v>980</v>
      </c>
      <c r="E67" s="155" t="s">
        <v>981</v>
      </c>
      <c r="F67" s="155" t="s">
        <v>982</v>
      </c>
      <c r="G67" s="154" t="s">
        <v>983</v>
      </c>
      <c r="H67" s="154" t="s">
        <v>984</v>
      </c>
      <c r="I67" s="155" t="s">
        <v>985</v>
      </c>
      <c r="J67" s="155" t="s">
        <v>986</v>
      </c>
      <c r="K67" s="154" t="s">
        <v>987</v>
      </c>
      <c r="L67" s="154" t="s">
        <v>988</v>
      </c>
      <c r="M67" s="155" t="s">
        <v>989</v>
      </c>
      <c r="N67" s="155" t="s">
        <v>990</v>
      </c>
      <c r="O67" s="159"/>
      <c r="Q67" s="170" t="s">
        <v>1272</v>
      </c>
      <c r="R67" s="170" t="s">
        <v>1465</v>
      </c>
      <c r="S67" s="170" t="s">
        <v>1466</v>
      </c>
      <c r="T67" s="170">
        <v>1.9E-2</v>
      </c>
      <c r="U67" s="170" t="s">
        <v>1467</v>
      </c>
      <c r="V67" s="171">
        <v>4.0000000000000001E-3</v>
      </c>
      <c r="X67" s="170" t="s">
        <v>1280</v>
      </c>
      <c r="Y67" s="170" t="s">
        <v>2030</v>
      </c>
      <c r="Z67" s="170" t="s">
        <v>2031</v>
      </c>
      <c r="AA67" s="170">
        <v>3.9E-2</v>
      </c>
      <c r="AB67" s="170" t="s">
        <v>2032</v>
      </c>
      <c r="AC67" s="171">
        <v>1.2E-2</v>
      </c>
    </row>
    <row r="68" spans="2:29" ht="93" thickBot="1" x14ac:dyDescent="0.35">
      <c r="B68" s="161" t="s">
        <v>368</v>
      </c>
      <c r="C68" s="154" t="s">
        <v>991</v>
      </c>
      <c r="D68" s="154" t="s">
        <v>992</v>
      </c>
      <c r="E68" s="155" t="s">
        <v>993</v>
      </c>
      <c r="F68" s="155" t="s">
        <v>994</v>
      </c>
      <c r="G68" s="154" t="s">
        <v>995</v>
      </c>
      <c r="H68" s="154" t="s">
        <v>996</v>
      </c>
      <c r="I68" s="155" t="s">
        <v>997</v>
      </c>
      <c r="J68" s="155" t="s">
        <v>998</v>
      </c>
      <c r="K68" s="154" t="s">
        <v>999</v>
      </c>
      <c r="L68" s="154" t="s">
        <v>1000</v>
      </c>
      <c r="M68" s="155" t="s">
        <v>1001</v>
      </c>
      <c r="N68" s="155" t="s">
        <v>1002</v>
      </c>
      <c r="O68" s="159"/>
      <c r="Q68" s="170" t="s">
        <v>1276</v>
      </c>
      <c r="R68" s="170" t="s">
        <v>1468</v>
      </c>
      <c r="S68" s="170" t="s">
        <v>1469</v>
      </c>
      <c r="T68" s="170">
        <v>2.9000000000000001E-2</v>
      </c>
      <c r="U68" s="170" t="s">
        <v>1470</v>
      </c>
      <c r="V68" s="171">
        <v>3.0000000000000001E-3</v>
      </c>
      <c r="X68" s="170" t="s">
        <v>1284</v>
      </c>
      <c r="Y68" s="170" t="s">
        <v>2033</v>
      </c>
      <c r="Z68" s="170" t="s">
        <v>2034</v>
      </c>
      <c r="AA68" s="170">
        <v>3.1E-2</v>
      </c>
      <c r="AB68" s="170" t="s">
        <v>2035</v>
      </c>
      <c r="AC68" s="171">
        <v>8.9999999999999993E-3</v>
      </c>
    </row>
    <row r="69" spans="2:29" ht="93" thickBot="1" x14ac:dyDescent="0.35">
      <c r="B69" s="161" t="s">
        <v>369</v>
      </c>
      <c r="C69" s="154" t="s">
        <v>1003</v>
      </c>
      <c r="D69" s="154" t="s">
        <v>1004</v>
      </c>
      <c r="E69" s="155" t="s">
        <v>1005</v>
      </c>
      <c r="F69" s="155" t="s">
        <v>1006</v>
      </c>
      <c r="G69" s="154" t="s">
        <v>1007</v>
      </c>
      <c r="H69" s="154" t="s">
        <v>1008</v>
      </c>
      <c r="I69" s="155" t="s">
        <v>1009</v>
      </c>
      <c r="J69" s="155" t="s">
        <v>1010</v>
      </c>
      <c r="K69" s="154" t="s">
        <v>1011</v>
      </c>
      <c r="L69" s="154" t="s">
        <v>1012</v>
      </c>
      <c r="M69" s="155" t="s">
        <v>1013</v>
      </c>
      <c r="N69" s="155" t="s">
        <v>1014</v>
      </c>
      <c r="O69" s="159"/>
      <c r="Q69" s="170" t="s">
        <v>1280</v>
      </c>
      <c r="R69" s="170" t="s">
        <v>1471</v>
      </c>
      <c r="S69" s="170" t="s">
        <v>1472</v>
      </c>
      <c r="T69" s="170">
        <v>3.9E-2</v>
      </c>
      <c r="U69" s="170" t="s">
        <v>1473</v>
      </c>
      <c r="V69" s="171">
        <v>0.01</v>
      </c>
      <c r="X69" s="170" t="s">
        <v>1288</v>
      </c>
      <c r="Y69" s="170" t="s">
        <v>2036</v>
      </c>
      <c r="Z69" s="170" t="s">
        <v>2037</v>
      </c>
      <c r="AA69" s="170">
        <v>1.9E-2</v>
      </c>
      <c r="AB69" s="170" t="s">
        <v>2038</v>
      </c>
      <c r="AC69" s="171">
        <v>1E-3</v>
      </c>
    </row>
    <row r="70" spans="2:29" ht="93" thickBot="1" x14ac:dyDescent="0.35">
      <c r="B70" s="161" t="s">
        <v>370</v>
      </c>
      <c r="C70" s="154" t="s">
        <v>1015</v>
      </c>
      <c r="D70" s="154" t="s">
        <v>1016</v>
      </c>
      <c r="E70" s="155" t="s">
        <v>1017</v>
      </c>
      <c r="F70" s="155" t="s">
        <v>1018</v>
      </c>
      <c r="G70" s="154" t="s">
        <v>1019</v>
      </c>
      <c r="H70" s="154" t="s">
        <v>1020</v>
      </c>
      <c r="I70" s="155" t="s">
        <v>1021</v>
      </c>
      <c r="J70" s="155" t="s">
        <v>1022</v>
      </c>
      <c r="K70" s="154" t="s">
        <v>1023</v>
      </c>
      <c r="L70" s="154" t="s">
        <v>1024</v>
      </c>
      <c r="M70" s="155" t="s">
        <v>1025</v>
      </c>
      <c r="N70" s="155" t="s">
        <v>1026</v>
      </c>
      <c r="O70" s="159"/>
      <c r="Q70" s="170" t="s">
        <v>1284</v>
      </c>
      <c r="R70" s="170" t="s">
        <v>1474</v>
      </c>
      <c r="S70" s="170" t="s">
        <v>1475</v>
      </c>
      <c r="T70" s="170">
        <v>3.7999999999999999E-2</v>
      </c>
      <c r="U70" s="170" t="s">
        <v>1476</v>
      </c>
      <c r="V70" s="171">
        <v>5.0000000000000001E-3</v>
      </c>
      <c r="X70" s="170" t="s">
        <v>1292</v>
      </c>
      <c r="Y70" s="170" t="s">
        <v>2039</v>
      </c>
      <c r="Z70" s="170" t="s">
        <v>2040</v>
      </c>
      <c r="AA70" s="170">
        <v>0.01</v>
      </c>
      <c r="AB70" s="170" t="s">
        <v>2041</v>
      </c>
      <c r="AC70" s="171">
        <v>3.0000000000000001E-3</v>
      </c>
    </row>
    <row r="71" spans="2:29" ht="119.4" thickBot="1" x14ac:dyDescent="0.35">
      <c r="B71" s="161" t="s">
        <v>1027</v>
      </c>
      <c r="C71" s="162"/>
      <c r="D71" s="162"/>
      <c r="E71" s="163"/>
      <c r="F71" s="163"/>
      <c r="G71" s="162"/>
      <c r="H71" s="162"/>
      <c r="I71" s="163"/>
      <c r="J71" s="163"/>
      <c r="K71" s="162"/>
      <c r="L71" s="162"/>
      <c r="M71" s="163"/>
      <c r="N71" s="163"/>
      <c r="O71" s="159"/>
      <c r="Q71" s="170" t="s">
        <v>1288</v>
      </c>
      <c r="R71" s="170" t="s">
        <v>1477</v>
      </c>
      <c r="S71" s="170" t="s">
        <v>1478</v>
      </c>
      <c r="T71" s="170">
        <v>2.1000000000000001E-2</v>
      </c>
      <c r="U71" s="170" t="s">
        <v>1479</v>
      </c>
      <c r="V71" s="171">
        <v>1E-3</v>
      </c>
      <c r="X71" s="170" t="s">
        <v>1295</v>
      </c>
      <c r="Y71" s="170" t="s">
        <v>2042</v>
      </c>
      <c r="Z71" s="170" t="s">
        <v>2043</v>
      </c>
      <c r="AA71" s="170">
        <v>6.0000000000000001E-3</v>
      </c>
      <c r="AB71" s="170" t="s">
        <v>2044</v>
      </c>
      <c r="AC71" s="171">
        <v>1E-3</v>
      </c>
    </row>
    <row r="72" spans="2:29" ht="106.2" thickBot="1" x14ac:dyDescent="0.35">
      <c r="B72" s="161" t="s">
        <v>372</v>
      </c>
      <c r="C72" s="154" t="s">
        <v>1028</v>
      </c>
      <c r="D72" s="154" t="s">
        <v>1029</v>
      </c>
      <c r="E72" s="155" t="s">
        <v>1030</v>
      </c>
      <c r="F72" s="155" t="s">
        <v>1031</v>
      </c>
      <c r="G72" s="154" t="s">
        <v>1032</v>
      </c>
      <c r="H72" s="154" t="s">
        <v>1033</v>
      </c>
      <c r="I72" s="155" t="s">
        <v>1034</v>
      </c>
      <c r="J72" s="155" t="s">
        <v>1035</v>
      </c>
      <c r="K72" s="154" t="s">
        <v>1036</v>
      </c>
      <c r="L72" s="154" t="s">
        <v>1037</v>
      </c>
      <c r="M72" s="155" t="s">
        <v>1038</v>
      </c>
      <c r="N72" s="155" t="s">
        <v>1039</v>
      </c>
      <c r="O72" s="159"/>
      <c r="Q72" s="170" t="s">
        <v>1292</v>
      </c>
      <c r="R72" s="170" t="s">
        <v>1480</v>
      </c>
      <c r="S72" s="170" t="s">
        <v>1481</v>
      </c>
      <c r="T72" s="170">
        <v>7.0000000000000001E-3</v>
      </c>
      <c r="U72" s="170" t="s">
        <v>1482</v>
      </c>
      <c r="V72" s="171">
        <v>4.0000000000000001E-3</v>
      </c>
      <c r="X72" s="170" t="s">
        <v>1299</v>
      </c>
      <c r="Y72" s="170" t="s">
        <v>2045</v>
      </c>
      <c r="Z72" s="170" t="s">
        <v>1486</v>
      </c>
      <c r="AA72" s="170">
        <v>2E-3</v>
      </c>
      <c r="AB72" s="170" t="s">
        <v>2046</v>
      </c>
      <c r="AC72" s="171">
        <v>2E-3</v>
      </c>
    </row>
    <row r="73" spans="2:29" ht="119.4" thickBot="1" x14ac:dyDescent="0.35">
      <c r="B73" s="161" t="s">
        <v>373</v>
      </c>
      <c r="C73" s="154" t="s">
        <v>1040</v>
      </c>
      <c r="D73" s="154" t="s">
        <v>1041</v>
      </c>
      <c r="E73" s="155" t="s">
        <v>1042</v>
      </c>
      <c r="F73" s="155" t="s">
        <v>1043</v>
      </c>
      <c r="G73" s="154" t="s">
        <v>1044</v>
      </c>
      <c r="H73" s="154" t="s">
        <v>1045</v>
      </c>
      <c r="I73" s="155" t="s">
        <v>1046</v>
      </c>
      <c r="J73" s="155" t="s">
        <v>850</v>
      </c>
      <c r="K73" s="154" t="s">
        <v>1047</v>
      </c>
      <c r="L73" s="154" t="s">
        <v>1048</v>
      </c>
      <c r="M73" s="155" t="s">
        <v>1049</v>
      </c>
      <c r="N73" s="155" t="s">
        <v>1050</v>
      </c>
      <c r="O73" s="159"/>
      <c r="Q73" s="170" t="s">
        <v>1295</v>
      </c>
      <c r="R73" s="170" t="s">
        <v>1483</v>
      </c>
      <c r="S73" s="170" t="s">
        <v>1484</v>
      </c>
      <c r="T73" s="170">
        <v>2E-3</v>
      </c>
      <c r="U73" s="170" t="s">
        <v>1483</v>
      </c>
      <c r="V73" s="171">
        <v>1E-3</v>
      </c>
      <c r="X73" s="170" t="s">
        <v>1303</v>
      </c>
      <c r="Y73" s="170" t="s">
        <v>2047</v>
      </c>
      <c r="Z73" s="170" t="s">
        <v>1487</v>
      </c>
      <c r="AA73" s="170">
        <v>3.0000000000000001E-3</v>
      </c>
      <c r="AB73" s="170" t="s">
        <v>2048</v>
      </c>
      <c r="AC73" s="171">
        <v>3.0000000000000001E-3</v>
      </c>
    </row>
    <row r="74" spans="2:29" ht="106.2" thickBot="1" x14ac:dyDescent="0.35">
      <c r="B74" s="161" t="s">
        <v>374</v>
      </c>
      <c r="C74" s="154" t="s">
        <v>1051</v>
      </c>
      <c r="D74" s="154" t="s">
        <v>935</v>
      </c>
      <c r="E74" s="155" t="s">
        <v>1052</v>
      </c>
      <c r="F74" s="155" t="s">
        <v>1053</v>
      </c>
      <c r="G74" s="154" t="s">
        <v>1054</v>
      </c>
      <c r="H74" s="154" t="s">
        <v>560</v>
      </c>
      <c r="I74" s="155" t="s">
        <v>1055</v>
      </c>
      <c r="J74" s="155" t="s">
        <v>560</v>
      </c>
      <c r="K74" s="154" t="s">
        <v>1056</v>
      </c>
      <c r="L74" s="154" t="s">
        <v>1057</v>
      </c>
      <c r="M74" s="155" t="s">
        <v>1058</v>
      </c>
      <c r="N74" s="155" t="s">
        <v>1059</v>
      </c>
      <c r="O74" s="159"/>
      <c r="Q74" s="170" t="s">
        <v>1299</v>
      </c>
      <c r="R74" s="170" t="s">
        <v>1485</v>
      </c>
      <c r="S74" s="170" t="s">
        <v>1486</v>
      </c>
      <c r="T74" s="170">
        <v>1E-3</v>
      </c>
      <c r="U74" s="170" t="s">
        <v>1317</v>
      </c>
      <c r="V74" s="171">
        <v>2E-3</v>
      </c>
      <c r="X74" s="170" t="s">
        <v>2049</v>
      </c>
      <c r="Y74" s="170" t="s">
        <v>2050</v>
      </c>
      <c r="Z74" s="170" t="s">
        <v>855</v>
      </c>
      <c r="AA74" s="170">
        <v>2.9000000000000001E-2</v>
      </c>
      <c r="AB74" s="170" t="s">
        <v>855</v>
      </c>
      <c r="AC74" s="171">
        <v>2.9000000000000001E-2</v>
      </c>
    </row>
    <row r="75" spans="2:29" ht="119.4" thickBot="1" x14ac:dyDescent="0.35">
      <c r="B75" s="161" t="s">
        <v>375</v>
      </c>
      <c r="C75" s="154" t="s">
        <v>1060</v>
      </c>
      <c r="D75" s="154" t="s">
        <v>1061</v>
      </c>
      <c r="E75" s="155" t="s">
        <v>1062</v>
      </c>
      <c r="F75" s="155" t="s">
        <v>1061</v>
      </c>
      <c r="G75" s="154" t="s">
        <v>1063</v>
      </c>
      <c r="H75" s="154" t="s">
        <v>1064</v>
      </c>
      <c r="I75" s="155" t="s">
        <v>1065</v>
      </c>
      <c r="J75" s="155" t="s">
        <v>1064</v>
      </c>
      <c r="K75" s="154" t="s">
        <v>1066</v>
      </c>
      <c r="L75" s="154" t="s">
        <v>1067</v>
      </c>
      <c r="M75" s="155" t="s">
        <v>1068</v>
      </c>
      <c r="N75" s="155" t="s">
        <v>1069</v>
      </c>
      <c r="O75" s="159"/>
      <c r="Q75" s="170" t="s">
        <v>1303</v>
      </c>
      <c r="R75" s="170" t="s">
        <v>1304</v>
      </c>
      <c r="S75" s="170" t="s">
        <v>1487</v>
      </c>
      <c r="T75" s="170">
        <v>4.0000000000000001E-3</v>
      </c>
      <c r="U75" s="170" t="s">
        <v>1488</v>
      </c>
      <c r="V75" s="171">
        <v>4.0000000000000001E-3</v>
      </c>
      <c r="X75" s="170" t="s">
        <v>2051</v>
      </c>
      <c r="Y75" s="170" t="s">
        <v>2052</v>
      </c>
      <c r="Z75" s="170" t="s">
        <v>855</v>
      </c>
      <c r="AA75" s="170">
        <v>1.9E-2</v>
      </c>
      <c r="AB75" s="170" t="s">
        <v>855</v>
      </c>
      <c r="AC75" s="171">
        <v>1.9E-2</v>
      </c>
    </row>
    <row r="76" spans="2:29" ht="93" thickBot="1" x14ac:dyDescent="0.35">
      <c r="B76" s="161" t="s">
        <v>376</v>
      </c>
      <c r="C76" s="154" t="s">
        <v>1070</v>
      </c>
      <c r="D76" s="154" t="s">
        <v>1071</v>
      </c>
      <c r="E76" s="155" t="s">
        <v>1072</v>
      </c>
      <c r="F76" s="155" t="s">
        <v>1071</v>
      </c>
      <c r="G76" s="154" t="s">
        <v>1073</v>
      </c>
      <c r="H76" s="154" t="s">
        <v>1074</v>
      </c>
      <c r="I76" s="155" t="s">
        <v>1075</v>
      </c>
      <c r="J76" s="155" t="s">
        <v>1074</v>
      </c>
      <c r="K76" s="154" t="s">
        <v>1076</v>
      </c>
      <c r="L76" s="154" t="s">
        <v>1077</v>
      </c>
      <c r="M76" s="155" t="s">
        <v>1077</v>
      </c>
      <c r="N76" s="155" t="s">
        <v>1077</v>
      </c>
      <c r="X76" s="170" t="s">
        <v>2053</v>
      </c>
      <c r="Y76" s="170" t="s">
        <v>1872</v>
      </c>
      <c r="Z76" s="170" t="s">
        <v>855</v>
      </c>
      <c r="AA76" s="170">
        <v>2.1999999999999999E-2</v>
      </c>
      <c r="AB76" s="170" t="s">
        <v>855</v>
      </c>
      <c r="AC76" s="171">
        <v>2.1999999999999999E-2</v>
      </c>
    </row>
  </sheetData>
  <mergeCells count="16">
    <mergeCell ref="X5:X6"/>
    <mergeCell ref="AA5:AA6"/>
    <mergeCell ref="AC5:AC6"/>
    <mergeCell ref="O5:O6"/>
    <mergeCell ref="Q5:Q6"/>
    <mergeCell ref="T5:T6"/>
    <mergeCell ref="V5:V6"/>
    <mergeCell ref="C3:F3"/>
    <mergeCell ref="G3:J3"/>
    <mergeCell ref="K3:O3"/>
    <mergeCell ref="C4:D4"/>
    <mergeCell ref="E4:F4"/>
    <mergeCell ref="G4:H4"/>
    <mergeCell ref="I4:J4"/>
    <mergeCell ref="K4:L4"/>
    <mergeCell ref="M4:O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8A58-7A9D-4A08-A8E7-606BE151C285}">
  <dimension ref="A1:AC275"/>
  <sheetViews>
    <sheetView zoomScale="110" zoomScaleNormal="110" workbookViewId="0">
      <selection activeCell="H4" sqref="H4"/>
    </sheetView>
  </sheetViews>
  <sheetFormatPr defaultRowHeight="14.4" x14ac:dyDescent="0.3"/>
  <cols>
    <col min="1" max="1" width="10.33203125" bestFit="1" customWidth="1"/>
    <col min="2" max="2" width="12.33203125" customWidth="1"/>
    <col min="3" max="3" width="16.6640625" style="4" customWidth="1"/>
    <col min="4" max="4" width="11.5546875" style="4" customWidth="1"/>
    <col min="7" max="7" width="19" customWidth="1"/>
    <col min="8" max="8" width="11.109375" customWidth="1"/>
    <col min="13" max="13" width="29.6640625" style="225" customWidth="1"/>
  </cols>
  <sheetData>
    <row r="1" spans="2:19" x14ac:dyDescent="0.3">
      <c r="H1" t="s">
        <v>2462</v>
      </c>
      <c r="I1" s="4" t="s">
        <v>2837</v>
      </c>
      <c r="J1" t="s">
        <v>2715</v>
      </c>
    </row>
    <row r="2" spans="2:19" x14ac:dyDescent="0.3">
      <c r="H2">
        <v>21654</v>
      </c>
      <c r="I2" s="4">
        <v>46756</v>
      </c>
      <c r="J2">
        <v>92722</v>
      </c>
    </row>
    <row r="3" spans="2:19" x14ac:dyDescent="0.3">
      <c r="H3">
        <f>I3-I2</f>
        <v>21654</v>
      </c>
      <c r="I3" s="4">
        <v>68410</v>
      </c>
    </row>
    <row r="4" spans="2:19" x14ac:dyDescent="0.3">
      <c r="I4" s="4"/>
    </row>
    <row r="5" spans="2:19" ht="15" thickBot="1" x14ac:dyDescent="0.35">
      <c r="C5" s="4" t="s">
        <v>2055</v>
      </c>
      <c r="H5" t="s">
        <v>2178</v>
      </c>
    </row>
    <row r="6" spans="2:19" ht="15.75" customHeight="1" thickBot="1" x14ac:dyDescent="0.35">
      <c r="B6" s="396" t="s">
        <v>322</v>
      </c>
      <c r="C6" s="399" t="s">
        <v>323</v>
      </c>
      <c r="D6" s="400"/>
      <c r="E6" s="400"/>
      <c r="F6" s="400"/>
      <c r="G6" s="401"/>
      <c r="H6" s="402" t="s">
        <v>324</v>
      </c>
      <c r="I6" s="403"/>
      <c r="J6" s="403"/>
      <c r="K6" s="403"/>
      <c r="L6" s="404"/>
      <c r="N6" s="10" t="s">
        <v>2464</v>
      </c>
      <c r="O6" s="10" t="s">
        <v>2463</v>
      </c>
      <c r="P6" s="10" t="s">
        <v>2465</v>
      </c>
      <c r="Q6" s="10" t="s">
        <v>2466</v>
      </c>
      <c r="R6" s="10" t="s">
        <v>2467</v>
      </c>
      <c r="S6" s="10" t="s">
        <v>2468</v>
      </c>
    </row>
    <row r="7" spans="2:19" ht="44.25" customHeight="1" x14ac:dyDescent="0.3">
      <c r="B7" s="397"/>
      <c r="C7" s="227" t="s">
        <v>325</v>
      </c>
      <c r="D7" s="227" t="s">
        <v>326</v>
      </c>
      <c r="E7" s="405" t="s">
        <v>327</v>
      </c>
      <c r="F7" s="149" t="s">
        <v>328</v>
      </c>
      <c r="G7" s="405" t="s">
        <v>329</v>
      </c>
      <c r="H7" s="151" t="s">
        <v>325</v>
      </c>
      <c r="I7" s="151" t="s">
        <v>326</v>
      </c>
      <c r="J7" s="396" t="s">
        <v>327</v>
      </c>
      <c r="K7" s="151" t="s">
        <v>328</v>
      </c>
      <c r="L7" s="396" t="s">
        <v>329</v>
      </c>
      <c r="N7" s="10" t="s">
        <v>2461</v>
      </c>
      <c r="O7" s="10" t="s">
        <v>2462</v>
      </c>
      <c r="P7" s="10" t="s">
        <v>2471</v>
      </c>
      <c r="Q7" s="10" t="s">
        <v>2470</v>
      </c>
      <c r="R7" s="10" t="s">
        <v>2471</v>
      </c>
      <c r="S7" s="10" t="s">
        <v>2470</v>
      </c>
    </row>
    <row r="8" spans="2:19" ht="15" thickBot="1" x14ac:dyDescent="0.35">
      <c r="B8" s="398"/>
      <c r="C8" s="228" t="s">
        <v>1079</v>
      </c>
      <c r="D8" s="228" t="s">
        <v>1080</v>
      </c>
      <c r="E8" s="406"/>
      <c r="F8" s="150" t="s">
        <v>1082</v>
      </c>
      <c r="G8" s="406"/>
      <c r="H8" s="186" t="s">
        <v>2056</v>
      </c>
      <c r="I8" s="186" t="s">
        <v>1080</v>
      </c>
      <c r="J8" s="398"/>
      <c r="K8" s="152" t="s">
        <v>2057</v>
      </c>
      <c r="L8" s="398"/>
      <c r="N8">
        <v>0</v>
      </c>
      <c r="O8" t="s">
        <v>2469</v>
      </c>
      <c r="P8">
        <v>793</v>
      </c>
      <c r="Q8" s="224">
        <f>P8/$R$12*100</f>
        <v>0.48577291800667705</v>
      </c>
      <c r="R8">
        <f>P8</f>
        <v>793</v>
      </c>
      <c r="S8" s="224">
        <f>Q8</f>
        <v>0.48577291800667705</v>
      </c>
    </row>
    <row r="9" spans="2:19" ht="17.399999999999999" customHeight="1" thickBot="1" x14ac:dyDescent="0.35">
      <c r="B9" s="153" t="s">
        <v>330</v>
      </c>
      <c r="C9" s="229" t="s">
        <v>1085</v>
      </c>
      <c r="D9" s="229" t="s">
        <v>1086</v>
      </c>
      <c r="E9" s="154">
        <v>2.7E-2</v>
      </c>
      <c r="F9" s="154" t="s">
        <v>1087</v>
      </c>
      <c r="G9" s="154">
        <v>3.5999999999999997E-2</v>
      </c>
      <c r="H9" s="155" t="s">
        <v>2058</v>
      </c>
      <c r="I9" s="155" t="s">
        <v>1086</v>
      </c>
      <c r="J9" s="155">
        <v>3.9E-2</v>
      </c>
      <c r="K9" s="155" t="s">
        <v>2059</v>
      </c>
      <c r="L9" s="155">
        <v>2.8000000000000001E-2</v>
      </c>
      <c r="N9">
        <v>0</v>
      </c>
      <c r="O9">
        <v>2</v>
      </c>
      <c r="P9">
        <v>25355</v>
      </c>
      <c r="Q9" s="224">
        <f>P9/$R$12*100</f>
        <v>15.531869276241233</v>
      </c>
      <c r="R9">
        <f>P9+R8</f>
        <v>26148</v>
      </c>
      <c r="S9" s="224">
        <f>S8+Q9</f>
        <v>16.017642194247909</v>
      </c>
    </row>
    <row r="10" spans="2:19" ht="36" customHeight="1" thickBot="1" x14ac:dyDescent="0.35">
      <c r="B10" s="153" t="s">
        <v>331</v>
      </c>
      <c r="C10" s="229" t="s">
        <v>1089</v>
      </c>
      <c r="D10" s="229" t="s">
        <v>1090</v>
      </c>
      <c r="E10" s="154">
        <v>1.2E-2</v>
      </c>
      <c r="F10" s="154" t="s">
        <v>1091</v>
      </c>
      <c r="G10" s="154">
        <v>1.2E-2</v>
      </c>
      <c r="H10" s="155" t="s">
        <v>2060</v>
      </c>
      <c r="I10" s="155" t="s">
        <v>1090</v>
      </c>
      <c r="J10" s="155">
        <v>0.01</v>
      </c>
      <c r="K10" s="155" t="s">
        <v>2061</v>
      </c>
      <c r="L10" s="155">
        <v>1.4E-2</v>
      </c>
      <c r="N10">
        <v>0</v>
      </c>
      <c r="O10">
        <v>3</v>
      </c>
      <c r="P10">
        <v>66646</v>
      </c>
      <c r="Q10" s="224">
        <f>P10/$R$12*100</f>
        <v>40.825752702992432</v>
      </c>
      <c r="R10">
        <f>P10+R9</f>
        <v>92794</v>
      </c>
      <c r="S10" s="224">
        <f>S9+Q10</f>
        <v>56.843394897240344</v>
      </c>
    </row>
    <row r="11" spans="2:19" ht="15" thickBot="1" x14ac:dyDescent="0.35">
      <c r="B11" s="153" t="s">
        <v>332</v>
      </c>
      <c r="C11" s="229"/>
      <c r="D11" s="229"/>
      <c r="E11" s="154"/>
      <c r="F11" s="154"/>
      <c r="G11" s="154"/>
      <c r="H11" s="155"/>
      <c r="I11" s="155"/>
      <c r="J11" s="155"/>
      <c r="K11" s="155"/>
      <c r="L11" s="155"/>
      <c r="N11" s="10">
        <v>1</v>
      </c>
      <c r="O11">
        <v>0</v>
      </c>
      <c r="P11">
        <v>31441</v>
      </c>
      <c r="Q11" s="224">
        <f>P11/$R$12*100</f>
        <v>19.260007963490459</v>
      </c>
      <c r="R11">
        <f>P11+R10</f>
        <v>124235</v>
      </c>
      <c r="S11" s="224">
        <f>S10+Q11</f>
        <v>76.103402860730796</v>
      </c>
    </row>
    <row r="12" spans="2:19" ht="24.6" thickBot="1" x14ac:dyDescent="0.35">
      <c r="B12" s="153">
        <v>2007</v>
      </c>
      <c r="C12" s="229" t="s">
        <v>1093</v>
      </c>
      <c r="D12" s="229" t="s">
        <v>1094</v>
      </c>
      <c r="E12" s="154">
        <v>0.47199999999999998</v>
      </c>
      <c r="F12" s="154" t="s">
        <v>1095</v>
      </c>
      <c r="G12" s="154">
        <v>1E-3</v>
      </c>
      <c r="H12" s="155" t="s">
        <v>2062</v>
      </c>
      <c r="I12" s="155" t="s">
        <v>1094</v>
      </c>
      <c r="J12" s="155">
        <v>0.48</v>
      </c>
      <c r="K12" s="155" t="s">
        <v>2062</v>
      </c>
      <c r="L12" s="155">
        <v>1E-3</v>
      </c>
      <c r="N12" s="10">
        <v>1</v>
      </c>
      <c r="O12">
        <v>1</v>
      </c>
      <c r="P12">
        <v>39010</v>
      </c>
      <c r="Q12" s="224">
        <f>P12/$R$12*100</f>
        <v>23.896597139269197</v>
      </c>
      <c r="R12">
        <f>P12+R11</f>
        <v>163245</v>
      </c>
      <c r="S12" s="224">
        <f>S11+Q12</f>
        <v>100</v>
      </c>
    </row>
    <row r="13" spans="2:19" ht="24.6" thickBot="1" x14ac:dyDescent="0.35">
      <c r="B13" s="153">
        <v>2008</v>
      </c>
      <c r="C13" s="229" t="s">
        <v>1096</v>
      </c>
      <c r="D13" s="229" t="s">
        <v>1097</v>
      </c>
      <c r="E13" s="154">
        <v>0.40899999999999997</v>
      </c>
      <c r="F13" s="154" t="s">
        <v>1098</v>
      </c>
      <c r="G13" s="154">
        <v>1E-3</v>
      </c>
      <c r="H13" s="155" t="s">
        <v>2063</v>
      </c>
      <c r="I13" s="155" t="s">
        <v>1097</v>
      </c>
      <c r="J13" s="155">
        <v>0.42099999999999999</v>
      </c>
      <c r="K13" s="155" t="s">
        <v>2064</v>
      </c>
      <c r="L13" s="155">
        <v>1E-3</v>
      </c>
    </row>
    <row r="14" spans="2:19" ht="24.6" thickBot="1" x14ac:dyDescent="0.35">
      <c r="B14" s="153">
        <v>2009</v>
      </c>
      <c r="C14" s="229" t="s">
        <v>1099</v>
      </c>
      <c r="D14" s="229" t="s">
        <v>1100</v>
      </c>
      <c r="E14" s="154">
        <v>0.28699999999999998</v>
      </c>
      <c r="F14" s="154" t="s">
        <v>1101</v>
      </c>
      <c r="G14" s="154">
        <v>2E-3</v>
      </c>
      <c r="H14" s="155" t="s">
        <v>2065</v>
      </c>
      <c r="I14" s="155" t="s">
        <v>1100</v>
      </c>
      <c r="J14" s="155">
        <v>0.27600000000000002</v>
      </c>
      <c r="K14" s="155" t="s">
        <v>2066</v>
      </c>
      <c r="L14" s="155">
        <v>1E-3</v>
      </c>
      <c r="N14" s="10" t="s">
        <v>2464</v>
      </c>
      <c r="O14" s="10" t="s">
        <v>2463</v>
      </c>
      <c r="P14" s="10" t="s">
        <v>2465</v>
      </c>
    </row>
    <row r="15" spans="2:19" ht="24.6" thickBot="1" x14ac:dyDescent="0.35">
      <c r="B15" s="153">
        <v>2010</v>
      </c>
      <c r="C15" s="229" t="s">
        <v>1102</v>
      </c>
      <c r="D15" s="229" t="s">
        <v>1103</v>
      </c>
      <c r="E15" s="154">
        <v>7.6999999999999999E-2</v>
      </c>
      <c r="F15" s="154" t="s">
        <v>1104</v>
      </c>
      <c r="G15" s="154">
        <v>4.0000000000000001E-3</v>
      </c>
      <c r="H15" s="155" t="s">
        <v>2067</v>
      </c>
      <c r="I15" s="155" t="s">
        <v>1103</v>
      </c>
      <c r="J15" s="155">
        <v>0.06</v>
      </c>
      <c r="K15" s="155" t="s">
        <v>2068</v>
      </c>
      <c r="L15" s="155">
        <v>3.0000000000000001E-3</v>
      </c>
      <c r="N15" s="10" t="s">
        <v>2461</v>
      </c>
      <c r="O15" s="10" t="s">
        <v>2462</v>
      </c>
      <c r="P15" s="10" t="s">
        <v>2471</v>
      </c>
      <c r="S15" s="10" t="s">
        <v>2479</v>
      </c>
    </row>
    <row r="16" spans="2:19" ht="24.6" thickBot="1" x14ac:dyDescent="0.35">
      <c r="B16" s="153">
        <v>2011</v>
      </c>
      <c r="C16" s="229" t="s">
        <v>1105</v>
      </c>
      <c r="D16" s="229" t="s">
        <v>1106</v>
      </c>
      <c r="E16" s="154">
        <v>7.0999999999999994E-2</v>
      </c>
      <c r="F16" s="154" t="s">
        <v>1107</v>
      </c>
      <c r="G16" s="154">
        <v>1E-3</v>
      </c>
      <c r="H16" s="155" t="s">
        <v>2069</v>
      </c>
      <c r="I16" s="155" t="s">
        <v>1106</v>
      </c>
      <c r="J16" s="155">
        <v>3.5999999999999997E-2</v>
      </c>
      <c r="K16" s="155" t="s">
        <v>2070</v>
      </c>
      <c r="L16" s="155">
        <v>0</v>
      </c>
      <c r="N16">
        <v>0</v>
      </c>
      <c r="O16" t="s">
        <v>2469</v>
      </c>
      <c r="P16">
        <v>793</v>
      </c>
    </row>
    <row r="17" spans="2:20" ht="29.4" thickBot="1" x14ac:dyDescent="0.35">
      <c r="B17" s="153">
        <v>2012</v>
      </c>
      <c r="C17" s="229" t="s">
        <v>1108</v>
      </c>
      <c r="D17" s="229" t="s">
        <v>1109</v>
      </c>
      <c r="E17" s="154">
        <v>1.2E-2</v>
      </c>
      <c r="F17" s="154" t="s">
        <v>1110</v>
      </c>
      <c r="G17" s="154">
        <v>0</v>
      </c>
      <c r="H17" s="155" t="s">
        <v>2071</v>
      </c>
      <c r="I17" s="155" t="s">
        <v>1109</v>
      </c>
      <c r="J17" s="155">
        <v>0.05</v>
      </c>
      <c r="K17" s="155" t="s">
        <v>2072</v>
      </c>
      <c r="L17" s="155">
        <v>1E-3</v>
      </c>
      <c r="M17" s="226" t="s">
        <v>2476</v>
      </c>
      <c r="N17">
        <v>0</v>
      </c>
      <c r="O17">
        <v>2</v>
      </c>
      <c r="P17" s="10">
        <v>25355</v>
      </c>
      <c r="S17">
        <v>23657</v>
      </c>
      <c r="T17">
        <f>S17-P17</f>
        <v>-1698</v>
      </c>
    </row>
    <row r="18" spans="2:20" ht="24.6" thickBot="1" x14ac:dyDescent="0.35">
      <c r="B18" s="153">
        <v>2013</v>
      </c>
      <c r="C18" s="229" t="s">
        <v>1111</v>
      </c>
      <c r="D18" s="229" t="s">
        <v>1112</v>
      </c>
      <c r="E18" s="154">
        <v>2.1999999999999999E-2</v>
      </c>
      <c r="F18" s="154" t="s">
        <v>1113</v>
      </c>
      <c r="G18" s="154">
        <v>0</v>
      </c>
      <c r="H18" s="155" t="s">
        <v>2073</v>
      </c>
      <c r="I18" s="155" t="s">
        <v>1112</v>
      </c>
      <c r="J18" s="155">
        <v>5.7000000000000002E-2</v>
      </c>
      <c r="K18" s="155" t="s">
        <v>2074</v>
      </c>
      <c r="L18" s="155">
        <v>1E-3</v>
      </c>
      <c r="M18" s="225" t="s">
        <v>2475</v>
      </c>
      <c r="N18">
        <v>0</v>
      </c>
      <c r="O18">
        <v>3</v>
      </c>
      <c r="P18">
        <v>66646</v>
      </c>
      <c r="Q18">
        <f>SUM(P16:P18)</f>
        <v>92794</v>
      </c>
      <c r="R18" t="s">
        <v>2472</v>
      </c>
    </row>
    <row r="19" spans="2:20" ht="24.6" thickBot="1" x14ac:dyDescent="0.35">
      <c r="B19" s="153">
        <v>2014</v>
      </c>
      <c r="C19" s="229" t="s">
        <v>1114</v>
      </c>
      <c r="D19" s="229" t="s">
        <v>1115</v>
      </c>
      <c r="E19" s="154">
        <v>8.4000000000000005E-2</v>
      </c>
      <c r="F19" s="154" t="s">
        <v>1116</v>
      </c>
      <c r="G19" s="154">
        <v>2E-3</v>
      </c>
      <c r="H19" s="155" t="s">
        <v>2075</v>
      </c>
      <c r="I19" s="155" t="s">
        <v>1115</v>
      </c>
      <c r="J19" s="155">
        <v>0.115</v>
      </c>
      <c r="K19" s="155" t="s">
        <v>2076</v>
      </c>
      <c r="L19" s="155">
        <v>1E-3</v>
      </c>
      <c r="M19" s="225" t="s">
        <v>2474</v>
      </c>
      <c r="N19" s="10">
        <v>1</v>
      </c>
      <c r="O19">
        <v>0</v>
      </c>
      <c r="P19">
        <v>31441</v>
      </c>
      <c r="S19">
        <v>46794</v>
      </c>
      <c r="T19" t="s">
        <v>2477</v>
      </c>
    </row>
    <row r="20" spans="2:20" ht="24.6" thickBot="1" x14ac:dyDescent="0.35">
      <c r="B20" s="153">
        <v>2015</v>
      </c>
      <c r="C20" s="229" t="s">
        <v>1117</v>
      </c>
      <c r="D20" s="229" t="s">
        <v>1118</v>
      </c>
      <c r="E20" s="154">
        <v>0.14699999999999999</v>
      </c>
      <c r="F20" s="154" t="s">
        <v>1119</v>
      </c>
      <c r="G20" s="154">
        <v>0</v>
      </c>
      <c r="H20" s="155" t="s">
        <v>2077</v>
      </c>
      <c r="I20" s="155" t="s">
        <v>1118</v>
      </c>
      <c r="J20" s="155">
        <v>0.16200000000000001</v>
      </c>
      <c r="K20" s="155" t="s">
        <v>2078</v>
      </c>
      <c r="L20" s="155">
        <v>2E-3</v>
      </c>
      <c r="M20" s="226" t="s">
        <v>2473</v>
      </c>
      <c r="N20" s="10">
        <v>1</v>
      </c>
      <c r="O20">
        <v>1</v>
      </c>
      <c r="P20" s="10">
        <v>39010</v>
      </c>
      <c r="Q20">
        <f>SUM(P19:P20)</f>
        <v>70451</v>
      </c>
      <c r="R20" t="s">
        <v>2472</v>
      </c>
      <c r="S20" s="10">
        <f>Q20-S19</f>
        <v>23657</v>
      </c>
      <c r="T20" t="s">
        <v>2478</v>
      </c>
    </row>
    <row r="21" spans="2:20" ht="24.6" thickBot="1" x14ac:dyDescent="0.35">
      <c r="B21" s="153">
        <v>2016</v>
      </c>
      <c r="C21" s="229" t="s">
        <v>1120</v>
      </c>
      <c r="D21" s="229" t="s">
        <v>1121</v>
      </c>
      <c r="E21" s="154">
        <v>0.18</v>
      </c>
      <c r="F21" s="154" t="s">
        <v>1122</v>
      </c>
      <c r="G21" s="154">
        <v>3.0000000000000001E-3</v>
      </c>
      <c r="H21" s="155" t="s">
        <v>2079</v>
      </c>
      <c r="I21" s="155" t="s">
        <v>1121</v>
      </c>
      <c r="J21" s="155">
        <v>0.17799999999999999</v>
      </c>
      <c r="K21" s="155" t="s">
        <v>2080</v>
      </c>
      <c r="L21" s="155">
        <v>2E-3</v>
      </c>
    </row>
    <row r="22" spans="2:20" ht="24.6" thickBot="1" x14ac:dyDescent="0.35">
      <c r="B22" s="153">
        <v>2017</v>
      </c>
      <c r="C22" s="229" t="s">
        <v>1123</v>
      </c>
      <c r="D22" s="229" t="s">
        <v>1124</v>
      </c>
      <c r="E22" s="154">
        <v>0.20200000000000001</v>
      </c>
      <c r="F22" s="154" t="s">
        <v>1125</v>
      </c>
      <c r="G22" s="154">
        <v>3.0000000000000001E-3</v>
      </c>
      <c r="H22" s="155" t="s">
        <v>2081</v>
      </c>
      <c r="I22" s="155" t="s">
        <v>1124</v>
      </c>
      <c r="J22" s="155">
        <v>0.186</v>
      </c>
      <c r="K22" s="155" t="s">
        <v>2082</v>
      </c>
      <c r="L22" s="155">
        <v>1E-3</v>
      </c>
    </row>
    <row r="23" spans="2:20" ht="24.6" thickBot="1" x14ac:dyDescent="0.35">
      <c r="B23" s="153">
        <v>2018</v>
      </c>
      <c r="C23" s="229" t="s">
        <v>1126</v>
      </c>
      <c r="D23" s="229" t="s">
        <v>1127</v>
      </c>
      <c r="E23" s="154">
        <v>0.23100000000000001</v>
      </c>
      <c r="F23" s="154" t="s">
        <v>1128</v>
      </c>
      <c r="G23" s="154">
        <v>8.9999999999999993E-3</v>
      </c>
      <c r="H23" s="155" t="s">
        <v>2083</v>
      </c>
      <c r="I23" s="155" t="s">
        <v>1127</v>
      </c>
      <c r="J23" s="155">
        <v>0.20499999999999999</v>
      </c>
      <c r="K23" s="155" t="s">
        <v>2084</v>
      </c>
      <c r="L23" s="155">
        <v>7.0000000000000001E-3</v>
      </c>
    </row>
    <row r="24" spans="2:20" ht="24.6" thickBot="1" x14ac:dyDescent="0.35">
      <c r="B24" s="153">
        <v>2019</v>
      </c>
      <c r="C24" s="229" t="s">
        <v>1129</v>
      </c>
      <c r="D24" s="229" t="s">
        <v>1130</v>
      </c>
      <c r="E24" s="154">
        <v>0.23</v>
      </c>
      <c r="F24" s="154" t="s">
        <v>1131</v>
      </c>
      <c r="G24" s="154">
        <v>2E-3</v>
      </c>
      <c r="H24" s="155" t="s">
        <v>2085</v>
      </c>
      <c r="I24" s="155" t="s">
        <v>1130</v>
      </c>
      <c r="J24" s="155">
        <v>0.192</v>
      </c>
      <c r="K24" s="155" t="s">
        <v>2086</v>
      </c>
      <c r="L24" s="155">
        <v>0</v>
      </c>
    </row>
    <row r="25" spans="2:20" ht="24.6" thickBot="1" x14ac:dyDescent="0.35">
      <c r="B25" s="153">
        <v>2020</v>
      </c>
      <c r="C25" s="229" t="s">
        <v>1132</v>
      </c>
      <c r="D25" s="229" t="s">
        <v>1133</v>
      </c>
      <c r="E25" s="154">
        <v>0.152</v>
      </c>
      <c r="F25" s="154" t="s">
        <v>1134</v>
      </c>
      <c r="G25" s="154">
        <v>2E-3</v>
      </c>
      <c r="H25" s="155" t="s">
        <v>2087</v>
      </c>
      <c r="I25" s="155" t="s">
        <v>1133</v>
      </c>
      <c r="J25" s="155">
        <v>0.112</v>
      </c>
      <c r="K25" s="155" t="s">
        <v>2088</v>
      </c>
      <c r="L25" s="155">
        <v>2E-3</v>
      </c>
    </row>
    <row r="26" spans="2:20" ht="24.6" thickBot="1" x14ac:dyDescent="0.35">
      <c r="B26" s="153">
        <v>2021</v>
      </c>
      <c r="C26" s="229" t="s">
        <v>1135</v>
      </c>
      <c r="D26" s="229" t="s">
        <v>1136</v>
      </c>
      <c r="E26" s="154">
        <v>0.14299999999999999</v>
      </c>
      <c r="F26" s="154" t="s">
        <v>1137</v>
      </c>
      <c r="G26" s="154">
        <v>1E-3</v>
      </c>
      <c r="H26" s="155" t="s">
        <v>2089</v>
      </c>
      <c r="I26" s="155" t="s">
        <v>1136</v>
      </c>
      <c r="J26" s="155">
        <v>0.1</v>
      </c>
      <c r="K26" s="155" t="s">
        <v>2090</v>
      </c>
      <c r="L26" s="155">
        <v>1E-3</v>
      </c>
    </row>
    <row r="27" spans="2:20" ht="24.6" thickBot="1" x14ac:dyDescent="0.35">
      <c r="B27" s="153">
        <v>2022</v>
      </c>
      <c r="C27" s="229" t="s">
        <v>1138</v>
      </c>
      <c r="D27" s="229" t="s">
        <v>1139</v>
      </c>
      <c r="E27" s="154">
        <v>0.113</v>
      </c>
      <c r="F27" s="154" t="s">
        <v>1140</v>
      </c>
      <c r="G27" s="154">
        <v>1E-3</v>
      </c>
      <c r="H27" s="155" t="s">
        <v>2091</v>
      </c>
      <c r="I27" s="155" t="s">
        <v>1139</v>
      </c>
      <c r="J27" s="155">
        <v>7.5999999999999998E-2</v>
      </c>
      <c r="K27" s="155" t="s">
        <v>2092</v>
      </c>
      <c r="L27" s="155">
        <v>0</v>
      </c>
    </row>
    <row r="28" spans="2:20" ht="23.4" thickBot="1" x14ac:dyDescent="0.35">
      <c r="B28" s="153" t="s">
        <v>1491</v>
      </c>
      <c r="C28" s="229" t="s">
        <v>1142</v>
      </c>
      <c r="D28" s="229" t="s">
        <v>1143</v>
      </c>
      <c r="E28" s="154">
        <v>5.7000000000000002E-2</v>
      </c>
      <c r="F28" s="154" t="s">
        <v>1144</v>
      </c>
      <c r="G28" s="154">
        <v>5.5E-2</v>
      </c>
      <c r="H28" s="155" t="s">
        <v>2093</v>
      </c>
      <c r="I28" s="155" t="s">
        <v>1143</v>
      </c>
      <c r="J28" s="155">
        <v>0.06</v>
      </c>
      <c r="K28" s="155" t="s">
        <v>2094</v>
      </c>
      <c r="L28" s="155">
        <v>6.8000000000000005E-2</v>
      </c>
    </row>
    <row r="29" spans="2:20" ht="15" thickBot="1" x14ac:dyDescent="0.35">
      <c r="B29" s="153" t="s">
        <v>333</v>
      </c>
      <c r="C29" s="229"/>
      <c r="D29" s="229"/>
      <c r="E29" s="154"/>
      <c r="F29" s="154"/>
      <c r="G29" s="154"/>
      <c r="H29" s="155"/>
      <c r="I29" s="155"/>
      <c r="J29" s="155"/>
      <c r="K29" s="155"/>
      <c r="L29" s="155"/>
    </row>
    <row r="30" spans="2:20" ht="24.6" thickBot="1" x14ac:dyDescent="0.35">
      <c r="B30" s="153" t="s">
        <v>334</v>
      </c>
      <c r="C30" s="229" t="s">
        <v>1146</v>
      </c>
      <c r="D30" s="229" t="s">
        <v>1147</v>
      </c>
      <c r="E30" s="154">
        <v>0.17499999999999999</v>
      </c>
      <c r="F30" s="154" t="s">
        <v>1148</v>
      </c>
      <c r="G30" s="154">
        <v>1.4E-2</v>
      </c>
      <c r="H30" s="155" t="s">
        <v>2095</v>
      </c>
      <c r="I30" s="155" t="s">
        <v>1147</v>
      </c>
      <c r="J30" s="155">
        <v>0.17</v>
      </c>
      <c r="K30" s="155" t="s">
        <v>2096</v>
      </c>
      <c r="L30" s="155">
        <v>1.4E-2</v>
      </c>
      <c r="R30" t="s">
        <v>2485</v>
      </c>
    </row>
    <row r="31" spans="2:20" ht="24.6" thickBot="1" x14ac:dyDescent="0.35">
      <c r="B31" s="153" t="s">
        <v>335</v>
      </c>
      <c r="C31" s="229" t="s">
        <v>1149</v>
      </c>
      <c r="D31" s="229" t="s">
        <v>1150</v>
      </c>
      <c r="E31" s="154">
        <v>8.6999999999999994E-2</v>
      </c>
      <c r="F31" s="154" t="s">
        <v>1151</v>
      </c>
      <c r="G31" s="154">
        <v>2.1000000000000001E-2</v>
      </c>
      <c r="H31" s="155" t="s">
        <v>2097</v>
      </c>
      <c r="I31" s="155" t="s">
        <v>1150</v>
      </c>
      <c r="J31" s="155">
        <v>6.5000000000000002E-2</v>
      </c>
      <c r="K31" s="155" t="s">
        <v>2098</v>
      </c>
      <c r="L31" s="155">
        <v>0.02</v>
      </c>
    </row>
    <row r="32" spans="2:20" ht="24.6" thickBot="1" x14ac:dyDescent="0.35">
      <c r="B32" s="153" t="s">
        <v>336</v>
      </c>
      <c r="C32" s="229" t="s">
        <v>1152</v>
      </c>
      <c r="D32" s="229" t="s">
        <v>1153</v>
      </c>
      <c r="E32" s="154">
        <v>0.23100000000000001</v>
      </c>
      <c r="F32" s="154" t="s">
        <v>1154</v>
      </c>
      <c r="G32" s="154">
        <v>3.1E-2</v>
      </c>
      <c r="H32" s="155" t="s">
        <v>2099</v>
      </c>
      <c r="I32" s="155" t="s">
        <v>1153</v>
      </c>
      <c r="J32" s="155">
        <v>0.222</v>
      </c>
      <c r="K32" s="155" t="s">
        <v>2100</v>
      </c>
      <c r="L32" s="155">
        <v>3.3000000000000002E-2</v>
      </c>
    </row>
    <row r="33" spans="2:18" ht="24.6" thickBot="1" x14ac:dyDescent="0.35">
      <c r="B33" s="153" t="s">
        <v>337</v>
      </c>
      <c r="C33" s="229" t="s">
        <v>1156</v>
      </c>
      <c r="D33" s="229" t="s">
        <v>1157</v>
      </c>
      <c r="E33" s="154">
        <v>7.3999999999999996E-2</v>
      </c>
      <c r="F33" s="154" t="s">
        <v>1158</v>
      </c>
      <c r="G33" s="154">
        <v>0.01</v>
      </c>
      <c r="H33" s="155" t="s">
        <v>2101</v>
      </c>
      <c r="I33" s="155" t="s">
        <v>1157</v>
      </c>
      <c r="J33" s="155">
        <v>9.1999999999999998E-2</v>
      </c>
      <c r="K33" s="155" t="s">
        <v>2102</v>
      </c>
      <c r="L33" s="155">
        <v>1.2999999999999999E-2</v>
      </c>
    </row>
    <row r="34" spans="2:18" ht="15" thickBot="1" x14ac:dyDescent="0.35">
      <c r="B34" s="153" t="s">
        <v>338</v>
      </c>
      <c r="C34" s="229"/>
      <c r="D34" s="229"/>
      <c r="E34" s="154"/>
      <c r="F34" s="154"/>
      <c r="G34" s="154"/>
      <c r="H34" s="155"/>
      <c r="I34" s="155"/>
      <c r="J34" s="155"/>
      <c r="K34" s="155"/>
      <c r="L34" s="155"/>
    </row>
    <row r="35" spans="2:18" ht="24.6" thickBot="1" x14ac:dyDescent="0.35">
      <c r="B35" s="153" t="s">
        <v>339</v>
      </c>
      <c r="C35" s="229" t="s">
        <v>1160</v>
      </c>
      <c r="D35" s="229" t="s">
        <v>1161</v>
      </c>
      <c r="E35" s="154">
        <v>7.5999999999999998E-2</v>
      </c>
      <c r="F35" s="154" t="s">
        <v>1162</v>
      </c>
      <c r="G35" s="154">
        <v>3.0000000000000001E-3</v>
      </c>
      <c r="H35" s="155" t="s">
        <v>2103</v>
      </c>
      <c r="I35" s="155" t="s">
        <v>1161</v>
      </c>
      <c r="J35" s="155">
        <v>6.8000000000000005E-2</v>
      </c>
      <c r="K35" s="155" t="s">
        <v>2104</v>
      </c>
      <c r="L35" s="155">
        <v>5.0000000000000001E-3</v>
      </c>
    </row>
    <row r="36" spans="2:18" ht="24.6" thickBot="1" x14ac:dyDescent="0.35">
      <c r="B36" s="153" t="s">
        <v>340</v>
      </c>
      <c r="C36" s="229" t="s">
        <v>1163</v>
      </c>
      <c r="D36" s="229" t="s">
        <v>1164</v>
      </c>
      <c r="E36" s="154">
        <v>2.8000000000000001E-2</v>
      </c>
      <c r="F36" s="154" t="s">
        <v>1165</v>
      </c>
      <c r="G36" s="154">
        <v>4.0000000000000001E-3</v>
      </c>
      <c r="H36" s="155" t="s">
        <v>2105</v>
      </c>
      <c r="I36" s="155" t="s">
        <v>1164</v>
      </c>
      <c r="J36" s="155">
        <v>3.5999999999999997E-2</v>
      </c>
      <c r="K36" s="155" t="s">
        <v>2106</v>
      </c>
      <c r="L36" s="155">
        <v>5.0000000000000001E-3</v>
      </c>
    </row>
    <row r="37" spans="2:18" ht="24.6" thickBot="1" x14ac:dyDescent="0.35">
      <c r="B37" s="153" t="s">
        <v>337</v>
      </c>
      <c r="C37" s="229" t="s">
        <v>1166</v>
      </c>
      <c r="D37" s="229" t="s">
        <v>1167</v>
      </c>
      <c r="E37" s="154">
        <v>0.10299999999999999</v>
      </c>
      <c r="F37" s="154" t="s">
        <v>1168</v>
      </c>
      <c r="G37" s="154">
        <v>3.0000000000000001E-3</v>
      </c>
      <c r="H37" s="155" t="s">
        <v>2107</v>
      </c>
      <c r="I37" s="155" t="s">
        <v>1167</v>
      </c>
      <c r="J37" s="155">
        <v>0.10299999999999999</v>
      </c>
      <c r="K37" s="155" t="s">
        <v>2108</v>
      </c>
      <c r="L37" s="155">
        <v>7.0000000000000001E-3</v>
      </c>
    </row>
    <row r="38" spans="2:18" ht="24.6" thickBot="1" x14ac:dyDescent="0.35">
      <c r="B38" s="153" t="s">
        <v>341</v>
      </c>
      <c r="C38" s="229" t="s">
        <v>1169</v>
      </c>
      <c r="D38" s="229" t="s">
        <v>1170</v>
      </c>
      <c r="E38" s="154">
        <v>2.3E-2</v>
      </c>
      <c r="F38" s="154" t="s">
        <v>1171</v>
      </c>
      <c r="G38" s="154">
        <v>7.0000000000000001E-3</v>
      </c>
      <c r="H38" s="155" t="s">
        <v>2109</v>
      </c>
      <c r="I38" s="155" t="s">
        <v>1170</v>
      </c>
      <c r="J38" s="155">
        <v>2.9000000000000001E-2</v>
      </c>
      <c r="K38" s="155" t="s">
        <v>2110</v>
      </c>
      <c r="L38" s="155">
        <v>5.0000000000000001E-3</v>
      </c>
    </row>
    <row r="39" spans="2:18" ht="15" thickBot="1" x14ac:dyDescent="0.35">
      <c r="B39" s="153" t="s">
        <v>342</v>
      </c>
      <c r="C39" s="229"/>
      <c r="D39" s="229"/>
      <c r="E39" s="154"/>
      <c r="F39" s="154"/>
      <c r="G39" s="154"/>
      <c r="H39" s="155"/>
      <c r="I39" s="155"/>
      <c r="J39" s="155"/>
      <c r="K39" s="155"/>
      <c r="L39" s="155"/>
    </row>
    <row r="40" spans="2:18" ht="24.6" thickBot="1" x14ac:dyDescent="0.35">
      <c r="B40" s="153" t="s">
        <v>340</v>
      </c>
      <c r="C40" s="229" t="s">
        <v>1173</v>
      </c>
      <c r="D40" s="229" t="s">
        <v>1174</v>
      </c>
      <c r="E40" s="154">
        <v>2.5999999999999999E-2</v>
      </c>
      <c r="F40" s="154" t="s">
        <v>1175</v>
      </c>
      <c r="G40" s="154">
        <v>6.0000000000000001E-3</v>
      </c>
      <c r="H40" s="155" t="s">
        <v>2111</v>
      </c>
      <c r="I40" s="155" t="s">
        <v>1174</v>
      </c>
      <c r="J40" s="155">
        <v>2.8000000000000001E-2</v>
      </c>
      <c r="K40" s="155" t="s">
        <v>2112</v>
      </c>
      <c r="L40" s="155">
        <v>6.0000000000000001E-3</v>
      </c>
    </row>
    <row r="41" spans="2:18" ht="24.6" thickBot="1" x14ac:dyDescent="0.35">
      <c r="B41" s="153" t="s">
        <v>339</v>
      </c>
      <c r="C41" s="229" t="s">
        <v>1176</v>
      </c>
      <c r="D41" s="229" t="s">
        <v>1177</v>
      </c>
      <c r="E41" s="154">
        <v>6.3E-2</v>
      </c>
      <c r="F41" s="154" t="s">
        <v>1178</v>
      </c>
      <c r="G41" s="154">
        <v>4.0000000000000001E-3</v>
      </c>
      <c r="H41" s="155" t="s">
        <v>2113</v>
      </c>
      <c r="I41" s="155" t="s">
        <v>1177</v>
      </c>
      <c r="J41" s="155">
        <v>5.3999999999999999E-2</v>
      </c>
      <c r="K41" s="155" t="s">
        <v>2114</v>
      </c>
      <c r="L41" s="155">
        <v>5.0000000000000001E-3</v>
      </c>
    </row>
    <row r="42" spans="2:18" ht="24.6" thickBot="1" x14ac:dyDescent="0.35">
      <c r="B42" s="153" t="s">
        <v>337</v>
      </c>
      <c r="C42" s="229" t="s">
        <v>1179</v>
      </c>
      <c r="D42" s="229" t="s">
        <v>1180</v>
      </c>
      <c r="E42" s="154">
        <v>6.0000000000000001E-3</v>
      </c>
      <c r="F42" s="154" t="s">
        <v>1181</v>
      </c>
      <c r="G42" s="154">
        <v>2E-3</v>
      </c>
      <c r="H42" s="155" t="s">
        <v>2115</v>
      </c>
      <c r="I42" s="155" t="s">
        <v>1180</v>
      </c>
      <c r="J42" s="155">
        <v>1.7999999999999999E-2</v>
      </c>
      <c r="K42" s="155" t="s">
        <v>2116</v>
      </c>
      <c r="L42" s="155">
        <v>7.0000000000000001E-3</v>
      </c>
    </row>
    <row r="43" spans="2:18" ht="24.6" thickBot="1" x14ac:dyDescent="0.35">
      <c r="B43" s="153" t="s">
        <v>341</v>
      </c>
      <c r="C43" s="229" t="s">
        <v>1182</v>
      </c>
      <c r="D43" s="229" t="s">
        <v>1183</v>
      </c>
      <c r="E43" s="154">
        <v>1.6E-2</v>
      </c>
      <c r="F43" s="154" t="s">
        <v>1184</v>
      </c>
      <c r="G43" s="154">
        <v>7.0000000000000001E-3</v>
      </c>
      <c r="H43" s="155" t="s">
        <v>2117</v>
      </c>
      <c r="I43" s="155" t="s">
        <v>1183</v>
      </c>
      <c r="J43" s="155">
        <v>2.9000000000000001E-2</v>
      </c>
      <c r="K43" s="155" t="s">
        <v>2118</v>
      </c>
      <c r="L43" s="155">
        <v>3.0000000000000001E-3</v>
      </c>
    </row>
    <row r="44" spans="2:18" ht="23.4" thickBot="1" x14ac:dyDescent="0.35">
      <c r="B44" s="153" t="s">
        <v>343</v>
      </c>
      <c r="C44" s="229"/>
      <c r="D44" s="229"/>
      <c r="E44" s="154"/>
      <c r="F44" s="154"/>
      <c r="G44" s="154"/>
      <c r="H44" s="155"/>
      <c r="I44" s="155"/>
      <c r="J44" s="155"/>
      <c r="K44" s="155"/>
      <c r="L44" s="155"/>
    </row>
    <row r="45" spans="2:18" ht="24.6" thickBot="1" x14ac:dyDescent="0.35">
      <c r="B45" s="153" t="s">
        <v>344</v>
      </c>
      <c r="C45" s="229" t="s">
        <v>1187</v>
      </c>
      <c r="D45" s="229" t="s">
        <v>1188</v>
      </c>
      <c r="E45" s="154">
        <v>0.14899999999999999</v>
      </c>
      <c r="F45" s="154" t="s">
        <v>1189</v>
      </c>
      <c r="G45" s="154">
        <v>1.0999999999999999E-2</v>
      </c>
      <c r="H45" s="155" t="s">
        <v>2119</v>
      </c>
      <c r="I45" s="155" t="s">
        <v>1188</v>
      </c>
      <c r="J45" s="155">
        <v>0.186</v>
      </c>
      <c r="K45" s="155" t="s">
        <v>2120</v>
      </c>
      <c r="L45" s="155">
        <v>1.7000000000000001E-2</v>
      </c>
    </row>
    <row r="46" spans="2:18" ht="24.6" thickBot="1" x14ac:dyDescent="0.35">
      <c r="B46" s="153" t="s">
        <v>345</v>
      </c>
      <c r="C46" s="229" t="s">
        <v>1191</v>
      </c>
      <c r="D46" s="229" t="s">
        <v>1192</v>
      </c>
      <c r="E46" s="154">
        <v>0.17699999999999999</v>
      </c>
      <c r="F46" s="154" t="s">
        <v>1193</v>
      </c>
      <c r="G46" s="154">
        <v>2.1000000000000001E-2</v>
      </c>
      <c r="H46" s="155" t="s">
        <v>2121</v>
      </c>
      <c r="I46" s="155" t="s">
        <v>1192</v>
      </c>
      <c r="J46" s="155">
        <v>0.10199999999999999</v>
      </c>
      <c r="K46" s="155" t="s">
        <v>2122</v>
      </c>
      <c r="L46" s="155">
        <v>2.1000000000000001E-2</v>
      </c>
      <c r="R46">
        <f>25118-23657</f>
        <v>1461</v>
      </c>
    </row>
    <row r="47" spans="2:18" ht="24.6" thickBot="1" x14ac:dyDescent="0.35">
      <c r="B47" s="153" t="s">
        <v>346</v>
      </c>
      <c r="C47" s="229" t="s">
        <v>1195</v>
      </c>
      <c r="D47" s="229" t="s">
        <v>1196</v>
      </c>
      <c r="E47" s="154">
        <v>4.4999999999999998E-2</v>
      </c>
      <c r="F47" s="154" t="s">
        <v>1197</v>
      </c>
      <c r="G47" s="154">
        <v>2.5999999999999999E-2</v>
      </c>
      <c r="H47" s="155" t="s">
        <v>2123</v>
      </c>
      <c r="I47" s="155" t="s">
        <v>1196</v>
      </c>
      <c r="J47" s="155">
        <v>4.9000000000000002E-2</v>
      </c>
      <c r="K47" s="155" t="s">
        <v>2124</v>
      </c>
      <c r="L47" s="155">
        <v>2.9000000000000001E-2</v>
      </c>
    </row>
    <row r="48" spans="2:18" ht="24.6" thickBot="1" x14ac:dyDescent="0.35">
      <c r="B48" s="153" t="s">
        <v>347</v>
      </c>
      <c r="C48" s="229" t="s">
        <v>1198</v>
      </c>
      <c r="D48" s="229" t="s">
        <v>1199</v>
      </c>
      <c r="E48" s="154">
        <v>6.2E-2</v>
      </c>
      <c r="F48" s="154" t="s">
        <v>1200</v>
      </c>
      <c r="G48" s="154">
        <v>1E-3</v>
      </c>
      <c r="H48" s="155" t="s">
        <v>2125</v>
      </c>
      <c r="I48" s="155" t="s">
        <v>1199</v>
      </c>
      <c r="J48" s="155">
        <v>7.6999999999999999E-2</v>
      </c>
      <c r="K48" s="155" t="s">
        <v>2126</v>
      </c>
      <c r="L48" s="155">
        <v>1E-3</v>
      </c>
    </row>
    <row r="49" spans="2:12" ht="15" thickBot="1" x14ac:dyDescent="0.35">
      <c r="B49" s="153" t="s">
        <v>348</v>
      </c>
      <c r="C49" s="229"/>
      <c r="D49" s="229"/>
      <c r="E49" s="154"/>
      <c r="F49" s="154"/>
      <c r="G49" s="154"/>
      <c r="H49" s="155"/>
      <c r="I49" s="155"/>
      <c r="J49" s="155"/>
      <c r="K49" s="155"/>
      <c r="L49" s="155"/>
    </row>
    <row r="50" spans="2:12" ht="15" thickBot="1" x14ac:dyDescent="0.35">
      <c r="B50" s="153" t="s">
        <v>349</v>
      </c>
      <c r="C50" s="229" t="s">
        <v>1202</v>
      </c>
      <c r="D50" s="229" t="s">
        <v>1203</v>
      </c>
      <c r="E50" s="154">
        <v>2.7E-2</v>
      </c>
      <c r="F50" s="154" t="s">
        <v>1204</v>
      </c>
      <c r="G50" s="154">
        <v>3.0000000000000001E-3</v>
      </c>
      <c r="H50" s="155" t="s">
        <v>2127</v>
      </c>
      <c r="I50" s="155" t="s">
        <v>1203</v>
      </c>
      <c r="J50" s="155">
        <v>2.4E-2</v>
      </c>
      <c r="K50" s="155" t="s">
        <v>2128</v>
      </c>
      <c r="L50" s="155">
        <v>0</v>
      </c>
    </row>
    <row r="51" spans="2:12" ht="24.6" thickBot="1" x14ac:dyDescent="0.35">
      <c r="B51" s="153" t="s">
        <v>350</v>
      </c>
      <c r="C51" s="229" t="s">
        <v>1206</v>
      </c>
      <c r="D51" s="229" t="s">
        <v>1207</v>
      </c>
      <c r="E51" s="154">
        <v>3.7999999999999999E-2</v>
      </c>
      <c r="F51" s="154" t="s">
        <v>1208</v>
      </c>
      <c r="G51" s="154">
        <v>7.0000000000000001E-3</v>
      </c>
      <c r="H51" s="155" t="s">
        <v>2129</v>
      </c>
      <c r="I51" s="155" t="s">
        <v>1207</v>
      </c>
      <c r="J51" s="155">
        <v>4.2000000000000003E-2</v>
      </c>
      <c r="K51" s="155" t="s">
        <v>2130</v>
      </c>
      <c r="L51" s="155">
        <v>0</v>
      </c>
    </row>
    <row r="52" spans="2:12" ht="24.6" thickBot="1" x14ac:dyDescent="0.35">
      <c r="B52" s="153" t="s">
        <v>351</v>
      </c>
      <c r="C52" s="229" t="s">
        <v>1210</v>
      </c>
      <c r="D52" s="229" t="s">
        <v>1211</v>
      </c>
      <c r="E52" s="154">
        <v>0.26500000000000001</v>
      </c>
      <c r="F52" s="154" t="s">
        <v>1212</v>
      </c>
      <c r="G52" s="154">
        <v>2.7E-2</v>
      </c>
      <c r="H52" s="155" t="s">
        <v>2131</v>
      </c>
      <c r="I52" s="155" t="s">
        <v>1211</v>
      </c>
      <c r="J52" s="155">
        <v>0.30499999999999999</v>
      </c>
      <c r="K52" s="155" t="s">
        <v>2132</v>
      </c>
      <c r="L52" s="155">
        <v>2.7E-2</v>
      </c>
    </row>
    <row r="53" spans="2:12" ht="24.6" thickBot="1" x14ac:dyDescent="0.35">
      <c r="B53" s="153" t="s">
        <v>352</v>
      </c>
      <c r="C53" s="229" t="s">
        <v>1214</v>
      </c>
      <c r="D53" s="229" t="s">
        <v>1215</v>
      </c>
      <c r="E53" s="154">
        <v>1.4E-2</v>
      </c>
      <c r="F53" s="154" t="s">
        <v>1216</v>
      </c>
      <c r="G53" s="154">
        <v>3.0000000000000001E-3</v>
      </c>
      <c r="H53" s="155" t="s">
        <v>2133</v>
      </c>
      <c r="I53" s="155" t="s">
        <v>1215</v>
      </c>
      <c r="J53" s="155">
        <v>1.0999999999999999E-2</v>
      </c>
      <c r="K53" s="155" t="s">
        <v>2134</v>
      </c>
      <c r="L53" s="155">
        <v>5.0000000000000001E-3</v>
      </c>
    </row>
    <row r="54" spans="2:12" ht="34.799999999999997" thickBot="1" x14ac:dyDescent="0.35">
      <c r="B54" s="153" t="s">
        <v>353</v>
      </c>
      <c r="C54" s="229" t="s">
        <v>1218</v>
      </c>
      <c r="D54" s="229" t="s">
        <v>1219</v>
      </c>
      <c r="E54" s="154">
        <v>3.0000000000000001E-3</v>
      </c>
      <c r="F54" s="154" t="s">
        <v>1220</v>
      </c>
      <c r="G54" s="154">
        <v>2E-3</v>
      </c>
      <c r="H54" s="155" t="s">
        <v>2135</v>
      </c>
      <c r="I54" s="155" t="s">
        <v>1219</v>
      </c>
      <c r="J54" s="155">
        <v>2E-3</v>
      </c>
      <c r="K54" s="155" t="s">
        <v>2136</v>
      </c>
      <c r="L54" s="155">
        <v>1E-3</v>
      </c>
    </row>
    <row r="55" spans="2:12" ht="24.6" thickBot="1" x14ac:dyDescent="0.35">
      <c r="B55" s="153" t="s">
        <v>354</v>
      </c>
      <c r="C55" s="229" t="s">
        <v>1222</v>
      </c>
      <c r="D55" s="229" t="s">
        <v>1223</v>
      </c>
      <c r="E55" s="154">
        <v>3.0000000000000001E-3</v>
      </c>
      <c r="F55" s="154" t="s">
        <v>1224</v>
      </c>
      <c r="G55" s="154">
        <v>8.9999999999999993E-3</v>
      </c>
      <c r="H55" s="155" t="s">
        <v>2137</v>
      </c>
      <c r="I55" s="155" t="s">
        <v>1223</v>
      </c>
      <c r="J55" s="155">
        <v>4.0000000000000001E-3</v>
      </c>
      <c r="K55" s="155" t="s">
        <v>2138</v>
      </c>
      <c r="L55" s="155">
        <v>4.0000000000000001E-3</v>
      </c>
    </row>
    <row r="56" spans="2:12" ht="15" thickBot="1" x14ac:dyDescent="0.35">
      <c r="B56" s="153" t="s">
        <v>355</v>
      </c>
      <c r="C56" s="229"/>
      <c r="D56" s="229"/>
      <c r="E56" s="154"/>
      <c r="F56" s="154"/>
      <c r="G56" s="154"/>
      <c r="H56" s="155"/>
      <c r="I56" s="155"/>
      <c r="J56" s="155"/>
      <c r="K56" s="155"/>
      <c r="L56" s="155"/>
    </row>
    <row r="57" spans="2:12" ht="24.6" thickBot="1" x14ac:dyDescent="0.35">
      <c r="B57" s="153" t="s">
        <v>356</v>
      </c>
      <c r="C57" s="229" t="s">
        <v>1226</v>
      </c>
      <c r="D57" s="229" t="s">
        <v>1227</v>
      </c>
      <c r="E57" s="154">
        <v>8.4000000000000005E-2</v>
      </c>
      <c r="F57" s="154" t="s">
        <v>1228</v>
      </c>
      <c r="G57" s="154">
        <v>8.0000000000000002E-3</v>
      </c>
      <c r="H57" s="155" t="s">
        <v>2139</v>
      </c>
      <c r="I57" s="155" t="s">
        <v>1227</v>
      </c>
      <c r="J57" s="155">
        <v>0.08</v>
      </c>
      <c r="K57" s="155" t="s">
        <v>2140</v>
      </c>
      <c r="L57" s="155">
        <v>6.0000000000000001E-3</v>
      </c>
    </row>
    <row r="58" spans="2:12" ht="24.6" thickBot="1" x14ac:dyDescent="0.35">
      <c r="B58" s="153" t="s">
        <v>325</v>
      </c>
      <c r="C58" s="229" t="s">
        <v>855</v>
      </c>
      <c r="D58" s="229" t="s">
        <v>1230</v>
      </c>
      <c r="E58" s="154">
        <v>0.16800000000000001</v>
      </c>
      <c r="F58" s="154" t="s">
        <v>1231</v>
      </c>
      <c r="G58" s="154">
        <v>0.28799999999999998</v>
      </c>
      <c r="H58" s="155" t="s">
        <v>855</v>
      </c>
      <c r="I58" s="155" t="s">
        <v>1230</v>
      </c>
      <c r="J58" s="155">
        <v>0.16800000000000001</v>
      </c>
      <c r="K58" s="155" t="s">
        <v>2141</v>
      </c>
      <c r="L58" s="155">
        <v>0.27700000000000002</v>
      </c>
    </row>
    <row r="59" spans="2:12" ht="24.6" thickBot="1" x14ac:dyDescent="0.35">
      <c r="B59" s="153" t="s">
        <v>357</v>
      </c>
      <c r="C59" s="229" t="s">
        <v>1233</v>
      </c>
      <c r="D59" s="229" t="s">
        <v>1234</v>
      </c>
      <c r="E59" s="154">
        <v>0.26100000000000001</v>
      </c>
      <c r="F59" s="154" t="s">
        <v>1235</v>
      </c>
      <c r="G59" s="154">
        <v>1.6E-2</v>
      </c>
      <c r="H59" s="155" t="s">
        <v>2142</v>
      </c>
      <c r="I59" s="155" t="s">
        <v>1234</v>
      </c>
      <c r="J59" s="155">
        <v>0.22900000000000001</v>
      </c>
      <c r="K59" s="155" t="s">
        <v>2143</v>
      </c>
      <c r="L59" s="155">
        <v>0.01</v>
      </c>
    </row>
    <row r="60" spans="2:12" ht="24.6" thickBot="1" x14ac:dyDescent="0.35">
      <c r="B60" s="153" t="s">
        <v>358</v>
      </c>
      <c r="C60" s="229" t="s">
        <v>1237</v>
      </c>
      <c r="D60" s="229" t="s">
        <v>1238</v>
      </c>
      <c r="E60" s="154">
        <v>0.13400000000000001</v>
      </c>
      <c r="F60" s="154" t="s">
        <v>1239</v>
      </c>
      <c r="G60" s="154">
        <v>3.1E-2</v>
      </c>
      <c r="H60" s="155" t="s">
        <v>2144</v>
      </c>
      <c r="I60" s="155" t="s">
        <v>1238</v>
      </c>
      <c r="J60" s="155">
        <v>0.17</v>
      </c>
      <c r="K60" s="155" t="s">
        <v>2145</v>
      </c>
      <c r="L60" s="155">
        <v>7.0999999999999994E-2</v>
      </c>
    </row>
    <row r="61" spans="2:12" ht="24.6" thickBot="1" x14ac:dyDescent="0.35">
      <c r="B61" s="153" t="s">
        <v>359</v>
      </c>
      <c r="C61" s="229" t="s">
        <v>1241</v>
      </c>
      <c r="D61" s="229" t="s">
        <v>1242</v>
      </c>
      <c r="E61" s="154">
        <v>0.32600000000000001</v>
      </c>
      <c r="F61" s="154" t="s">
        <v>1243</v>
      </c>
      <c r="G61" s="154">
        <v>0.35099999999999998</v>
      </c>
      <c r="H61" s="155" t="s">
        <v>2146</v>
      </c>
      <c r="I61" s="155" t="s">
        <v>1242</v>
      </c>
      <c r="J61" s="155">
        <v>0.97499999999999998</v>
      </c>
      <c r="K61" s="155" t="s">
        <v>2147</v>
      </c>
      <c r="L61" s="155">
        <v>1.008</v>
      </c>
    </row>
    <row r="62" spans="2:12" ht="24.6" thickBot="1" x14ac:dyDescent="0.35">
      <c r="B62" s="153" t="s">
        <v>360</v>
      </c>
      <c r="C62" s="229" t="s">
        <v>1245</v>
      </c>
      <c r="D62" s="229" t="s">
        <v>1246</v>
      </c>
      <c r="E62" s="154">
        <v>0.45400000000000001</v>
      </c>
      <c r="F62" s="154" t="s">
        <v>1247</v>
      </c>
      <c r="G62" s="154">
        <v>1.2E-2</v>
      </c>
      <c r="H62" s="155" t="s">
        <v>2148</v>
      </c>
      <c r="I62" s="155" t="s">
        <v>1246</v>
      </c>
      <c r="J62" s="155">
        <v>0.48599999999999999</v>
      </c>
      <c r="K62" s="155" t="s">
        <v>2149</v>
      </c>
      <c r="L62" s="155">
        <v>1.0999999999999999E-2</v>
      </c>
    </row>
    <row r="63" spans="2:12" ht="24.6" thickBot="1" x14ac:dyDescent="0.35">
      <c r="B63" s="153" t="s">
        <v>361</v>
      </c>
      <c r="C63" s="229" t="s">
        <v>1249</v>
      </c>
      <c r="D63" s="229" t="s">
        <v>1250</v>
      </c>
      <c r="E63" s="154">
        <v>0.20300000000000001</v>
      </c>
      <c r="F63" s="154" t="s">
        <v>1251</v>
      </c>
      <c r="G63" s="154">
        <v>4.2999999999999997E-2</v>
      </c>
      <c r="H63" s="155" t="s">
        <v>2150</v>
      </c>
      <c r="I63" s="155" t="s">
        <v>1250</v>
      </c>
      <c r="J63" s="155">
        <v>0.14499999999999999</v>
      </c>
      <c r="K63" s="155" t="s">
        <v>2151</v>
      </c>
      <c r="L63" s="155">
        <v>2.1999999999999999E-2</v>
      </c>
    </row>
    <row r="64" spans="2:12" ht="24.6" thickBot="1" x14ac:dyDescent="0.35">
      <c r="B64" s="153" t="s">
        <v>362</v>
      </c>
      <c r="C64" s="229" t="s">
        <v>1253</v>
      </c>
      <c r="D64" s="229" t="s">
        <v>1254</v>
      </c>
      <c r="E64" s="154">
        <v>6.7000000000000004E-2</v>
      </c>
      <c r="F64" s="154" t="s">
        <v>1255</v>
      </c>
      <c r="G64" s="154">
        <v>3.2000000000000001E-2</v>
      </c>
      <c r="H64" s="155" t="s">
        <v>2152</v>
      </c>
      <c r="I64" s="155" t="s">
        <v>1254</v>
      </c>
      <c r="J64" s="155">
        <v>0.06</v>
      </c>
      <c r="K64" s="155" t="s">
        <v>2153</v>
      </c>
      <c r="L64" s="155">
        <v>2.9000000000000001E-2</v>
      </c>
    </row>
    <row r="65" spans="2:12" ht="34.799999999999997" thickBot="1" x14ac:dyDescent="0.35">
      <c r="B65" s="153" t="s">
        <v>363</v>
      </c>
      <c r="C65" s="229" t="s">
        <v>1257</v>
      </c>
      <c r="D65" s="229" t="s">
        <v>1258</v>
      </c>
      <c r="E65" s="154">
        <v>3.9E-2</v>
      </c>
      <c r="F65" s="154" t="s">
        <v>1259</v>
      </c>
      <c r="G65" s="154">
        <v>1.2E-2</v>
      </c>
      <c r="H65" s="155" t="s">
        <v>2154</v>
      </c>
      <c r="I65" s="155" t="s">
        <v>1258</v>
      </c>
      <c r="J65" s="155">
        <v>3.2000000000000001E-2</v>
      </c>
      <c r="K65" s="155" t="s">
        <v>2155</v>
      </c>
      <c r="L65" s="155">
        <v>1.6E-2</v>
      </c>
    </row>
    <row r="66" spans="2:12" ht="69" thickBot="1" x14ac:dyDescent="0.35">
      <c r="B66" s="153" t="s">
        <v>364</v>
      </c>
      <c r="C66" s="229" t="s">
        <v>1261</v>
      </c>
      <c r="D66" s="229" t="s">
        <v>1262</v>
      </c>
      <c r="E66" s="154">
        <v>2.1000000000000001E-2</v>
      </c>
      <c r="F66" s="154" t="s">
        <v>1263</v>
      </c>
      <c r="G66" s="154">
        <v>4.0000000000000001E-3</v>
      </c>
      <c r="H66" s="155" t="s">
        <v>1838</v>
      </c>
      <c r="I66" s="155" t="s">
        <v>1262</v>
      </c>
      <c r="J66" s="155">
        <v>4.1000000000000002E-2</v>
      </c>
      <c r="K66" s="155" t="s">
        <v>2156</v>
      </c>
      <c r="L66" s="155">
        <v>1.4E-2</v>
      </c>
    </row>
    <row r="67" spans="2:12" ht="24.6" thickBot="1" x14ac:dyDescent="0.35">
      <c r="B67" s="153" t="s">
        <v>365</v>
      </c>
      <c r="C67" s="229" t="s">
        <v>1265</v>
      </c>
      <c r="D67" s="229" t="s">
        <v>1266</v>
      </c>
      <c r="E67" s="154">
        <v>4.0000000000000001E-3</v>
      </c>
      <c r="F67" s="154" t="s">
        <v>1267</v>
      </c>
      <c r="G67" s="154">
        <v>7.0000000000000001E-3</v>
      </c>
      <c r="H67" s="155" t="s">
        <v>2157</v>
      </c>
      <c r="I67" s="155" t="s">
        <v>1266</v>
      </c>
      <c r="J67" s="155">
        <v>1.0999999999999999E-2</v>
      </c>
      <c r="K67" s="155" t="s">
        <v>2158</v>
      </c>
      <c r="L67" s="155">
        <v>7.0000000000000001E-3</v>
      </c>
    </row>
    <row r="68" spans="2:12" ht="24.6" thickBot="1" x14ac:dyDescent="0.35">
      <c r="B68" s="153" t="s">
        <v>366</v>
      </c>
      <c r="C68" s="229" t="s">
        <v>1269</v>
      </c>
      <c r="D68" s="229" t="s">
        <v>1270</v>
      </c>
      <c r="E68" s="154">
        <v>9.1999999999999998E-2</v>
      </c>
      <c r="F68" s="154" t="s">
        <v>1271</v>
      </c>
      <c r="G68" s="154">
        <v>4.0000000000000001E-3</v>
      </c>
      <c r="H68" s="155" t="s">
        <v>2159</v>
      </c>
      <c r="I68" s="155" t="s">
        <v>1270</v>
      </c>
      <c r="J68" s="155">
        <v>0.112</v>
      </c>
      <c r="K68" s="155" t="s">
        <v>2160</v>
      </c>
      <c r="L68" s="155">
        <v>3.0000000000000001E-3</v>
      </c>
    </row>
    <row r="69" spans="2:12" ht="24.6" thickBot="1" x14ac:dyDescent="0.35">
      <c r="B69" s="153" t="s">
        <v>367</v>
      </c>
      <c r="C69" s="229" t="s">
        <v>1273</v>
      </c>
      <c r="D69" s="229" t="s">
        <v>1274</v>
      </c>
      <c r="E69" s="154">
        <v>2.5000000000000001E-2</v>
      </c>
      <c r="F69" s="154" t="s">
        <v>1275</v>
      </c>
      <c r="G69" s="154">
        <v>1E-3</v>
      </c>
      <c r="H69" s="155" t="s">
        <v>2161</v>
      </c>
      <c r="I69" s="155" t="s">
        <v>1274</v>
      </c>
      <c r="J69" s="155">
        <v>3.4000000000000002E-2</v>
      </c>
      <c r="K69" s="155" t="s">
        <v>2162</v>
      </c>
      <c r="L69" s="155">
        <v>0</v>
      </c>
    </row>
    <row r="70" spans="2:12" ht="24.6" thickBot="1" x14ac:dyDescent="0.35">
      <c r="B70" s="153" t="s">
        <v>368</v>
      </c>
      <c r="C70" s="229" t="s">
        <v>1277</v>
      </c>
      <c r="D70" s="229" t="s">
        <v>1278</v>
      </c>
      <c r="E70" s="154">
        <v>0.04</v>
      </c>
      <c r="F70" s="154" t="s">
        <v>1279</v>
      </c>
      <c r="G70" s="154">
        <v>3.0000000000000001E-3</v>
      </c>
      <c r="H70" s="155" t="s">
        <v>2163</v>
      </c>
      <c r="I70" s="155" t="s">
        <v>1278</v>
      </c>
      <c r="J70" s="155">
        <v>4.9000000000000002E-2</v>
      </c>
      <c r="K70" s="155" t="s">
        <v>2164</v>
      </c>
      <c r="L70" s="155">
        <v>1E-3</v>
      </c>
    </row>
    <row r="71" spans="2:12" ht="24.6" thickBot="1" x14ac:dyDescent="0.35">
      <c r="B71" s="153" t="s">
        <v>369</v>
      </c>
      <c r="C71" s="229" t="s">
        <v>1281</v>
      </c>
      <c r="D71" s="229" t="s">
        <v>1282</v>
      </c>
      <c r="E71" s="154">
        <v>5.5E-2</v>
      </c>
      <c r="F71" s="154" t="s">
        <v>1283</v>
      </c>
      <c r="G71" s="154">
        <v>1.0999999999999999E-2</v>
      </c>
      <c r="H71" s="155" t="s">
        <v>2165</v>
      </c>
      <c r="I71" s="155" t="s">
        <v>1282</v>
      </c>
      <c r="J71" s="155">
        <v>5.3999999999999999E-2</v>
      </c>
      <c r="K71" s="155" t="s">
        <v>2166</v>
      </c>
      <c r="L71" s="155">
        <v>1.0999999999999999E-2</v>
      </c>
    </row>
    <row r="72" spans="2:12" ht="24.6" thickBot="1" x14ac:dyDescent="0.35">
      <c r="B72" s="153" t="s">
        <v>370</v>
      </c>
      <c r="C72" s="229" t="s">
        <v>1285</v>
      </c>
      <c r="D72" s="229" t="s">
        <v>1286</v>
      </c>
      <c r="E72" s="154">
        <v>5.0999999999999997E-2</v>
      </c>
      <c r="F72" s="154" t="s">
        <v>1287</v>
      </c>
      <c r="G72" s="154">
        <v>1.6E-2</v>
      </c>
      <c r="H72" s="155" t="s">
        <v>2167</v>
      </c>
      <c r="I72" s="155" t="s">
        <v>1286</v>
      </c>
      <c r="J72" s="155">
        <v>4.4999999999999998E-2</v>
      </c>
      <c r="K72" s="155" t="s">
        <v>2168</v>
      </c>
      <c r="L72" s="155">
        <v>1.0999999999999999E-2</v>
      </c>
    </row>
    <row r="73" spans="2:12" ht="34.799999999999997" thickBot="1" x14ac:dyDescent="0.35">
      <c r="B73" s="153" t="s">
        <v>371</v>
      </c>
      <c r="C73" s="229"/>
      <c r="D73" s="229"/>
      <c r="E73" s="154"/>
      <c r="F73" s="154"/>
      <c r="G73" s="154"/>
      <c r="H73" s="155"/>
      <c r="I73" s="155"/>
      <c r="J73" s="155"/>
      <c r="K73" s="155"/>
      <c r="L73" s="155"/>
    </row>
    <row r="74" spans="2:12" ht="24.6" thickBot="1" x14ac:dyDescent="0.35">
      <c r="B74" s="153" t="s">
        <v>372</v>
      </c>
      <c r="C74" s="229" t="s">
        <v>1289</v>
      </c>
      <c r="D74" s="229" t="s">
        <v>1290</v>
      </c>
      <c r="E74" s="154">
        <v>3.1E-2</v>
      </c>
      <c r="F74" s="154" t="s">
        <v>1291</v>
      </c>
      <c r="G74" s="154">
        <v>2E-3</v>
      </c>
      <c r="H74" s="155" t="s">
        <v>2169</v>
      </c>
      <c r="I74" s="155" t="s">
        <v>1290</v>
      </c>
      <c r="J74" s="155">
        <v>0.03</v>
      </c>
      <c r="K74" s="155" t="s">
        <v>2170</v>
      </c>
      <c r="L74" s="155">
        <v>2E-3</v>
      </c>
    </row>
    <row r="75" spans="2:12" ht="24.6" thickBot="1" x14ac:dyDescent="0.35">
      <c r="B75" s="153" t="s">
        <v>373</v>
      </c>
      <c r="C75" s="229" t="s">
        <v>1265</v>
      </c>
      <c r="D75" s="229" t="s">
        <v>1293</v>
      </c>
      <c r="E75" s="154">
        <v>1.2999999999999999E-2</v>
      </c>
      <c r="F75" s="154" t="s">
        <v>1294</v>
      </c>
      <c r="G75" s="154">
        <v>5.0000000000000001E-3</v>
      </c>
      <c r="H75" s="155" t="s">
        <v>2171</v>
      </c>
      <c r="I75" s="155" t="s">
        <v>1293</v>
      </c>
      <c r="J75" s="155">
        <v>1.7999999999999999E-2</v>
      </c>
      <c r="K75" s="155" t="s">
        <v>2172</v>
      </c>
      <c r="L75" s="155">
        <v>4.0000000000000001E-3</v>
      </c>
    </row>
    <row r="76" spans="2:12" ht="23.4" thickBot="1" x14ac:dyDescent="0.35">
      <c r="B76" s="153" t="s">
        <v>374</v>
      </c>
      <c r="C76" s="229" t="s">
        <v>1296</v>
      </c>
      <c r="D76" s="229" t="s">
        <v>1297</v>
      </c>
      <c r="E76" s="154">
        <v>1E-3</v>
      </c>
      <c r="F76" s="154" t="s">
        <v>1298</v>
      </c>
      <c r="G76" s="154">
        <v>1E-3</v>
      </c>
      <c r="H76" s="155" t="s">
        <v>2173</v>
      </c>
      <c r="I76" s="155" t="s">
        <v>1297</v>
      </c>
      <c r="J76" s="155">
        <v>4.0000000000000001E-3</v>
      </c>
      <c r="K76" s="155" t="s">
        <v>2174</v>
      </c>
      <c r="L76" s="155">
        <v>3.0000000000000001E-3</v>
      </c>
    </row>
    <row r="77" spans="2:12" ht="23.4" thickBot="1" x14ac:dyDescent="0.35">
      <c r="B77" s="153" t="s">
        <v>375</v>
      </c>
      <c r="C77" s="229" t="s">
        <v>1300</v>
      </c>
      <c r="D77" s="229" t="s">
        <v>1301</v>
      </c>
      <c r="E77" s="154">
        <v>1E-3</v>
      </c>
      <c r="F77" s="154" t="s">
        <v>1302</v>
      </c>
      <c r="G77" s="154">
        <v>3.0000000000000001E-3</v>
      </c>
      <c r="H77" s="155" t="s">
        <v>2175</v>
      </c>
      <c r="I77" s="155" t="s">
        <v>1301</v>
      </c>
      <c r="J77" s="155">
        <v>2E-3</v>
      </c>
      <c r="K77" s="155" t="s">
        <v>2176</v>
      </c>
      <c r="L77" s="155">
        <v>3.0000000000000001E-3</v>
      </c>
    </row>
    <row r="78" spans="2:12" ht="23.4" thickBot="1" x14ac:dyDescent="0.35">
      <c r="B78" s="153" t="s">
        <v>376</v>
      </c>
      <c r="C78" s="229" t="s">
        <v>1304</v>
      </c>
      <c r="D78" s="229" t="s">
        <v>1305</v>
      </c>
      <c r="E78" s="154">
        <v>6.0000000000000001E-3</v>
      </c>
      <c r="F78" s="154" t="s">
        <v>1306</v>
      </c>
      <c r="G78" s="154">
        <v>4.0000000000000001E-3</v>
      </c>
      <c r="H78" s="155" t="s">
        <v>2047</v>
      </c>
      <c r="I78" s="155" t="s">
        <v>1305</v>
      </c>
      <c r="J78" s="155">
        <v>5.0000000000000001E-3</v>
      </c>
      <c r="K78" s="155" t="s">
        <v>2048</v>
      </c>
      <c r="L78" s="155">
        <v>3.0000000000000001E-3</v>
      </c>
    </row>
    <row r="81" spans="1:9" x14ac:dyDescent="0.3">
      <c r="H81" s="223" t="s">
        <v>2488</v>
      </c>
    </row>
    <row r="82" spans="1:9" x14ac:dyDescent="0.3">
      <c r="G82" t="s">
        <v>2492</v>
      </c>
      <c r="H82">
        <v>0</v>
      </c>
      <c r="I82">
        <f>43349+3445</f>
        <v>46794</v>
      </c>
    </row>
    <row r="84" spans="1:9" x14ac:dyDescent="0.3">
      <c r="G84" t="s">
        <v>2489</v>
      </c>
      <c r="H84">
        <v>1</v>
      </c>
      <c r="I84">
        <v>21673</v>
      </c>
    </row>
    <row r="86" spans="1:9" x14ac:dyDescent="0.3">
      <c r="G86" t="s">
        <v>2490</v>
      </c>
      <c r="H86">
        <v>2</v>
      </c>
      <c r="I86">
        <v>21673</v>
      </c>
    </row>
    <row r="87" spans="1:9" x14ac:dyDescent="0.3">
      <c r="G87" t="s">
        <v>2491</v>
      </c>
      <c r="H87">
        <v>3</v>
      </c>
      <c r="I87">
        <f>67676+3445</f>
        <v>71121</v>
      </c>
    </row>
    <row r="88" spans="1:9" x14ac:dyDescent="0.3">
      <c r="I88">
        <f>SUM(I82:I87)</f>
        <v>161261</v>
      </c>
    </row>
    <row r="89" spans="1:9" x14ac:dyDescent="0.3">
      <c r="D89" s="4">
        <f>163245-1984</f>
        <v>161261</v>
      </c>
    </row>
    <row r="90" spans="1:9" x14ac:dyDescent="0.3">
      <c r="B90" t="s">
        <v>2494</v>
      </c>
      <c r="C90" s="4" t="s">
        <v>2495</v>
      </c>
    </row>
    <row r="92" spans="1:9" x14ac:dyDescent="0.3">
      <c r="A92" s="10" t="s">
        <v>2496</v>
      </c>
      <c r="B92" s="10" t="s">
        <v>2497</v>
      </c>
      <c r="C92" s="143" t="s">
        <v>2498</v>
      </c>
      <c r="D92" s="143" t="s">
        <v>2460</v>
      </c>
      <c r="E92" s="10" t="s">
        <v>2501</v>
      </c>
      <c r="G92" t="s">
        <v>2488</v>
      </c>
    </row>
    <row r="93" spans="1:9" x14ac:dyDescent="0.3">
      <c r="A93">
        <v>1</v>
      </c>
      <c r="B93">
        <v>1</v>
      </c>
      <c r="C93" s="4">
        <v>1</v>
      </c>
      <c r="D93" s="4" t="s">
        <v>2500</v>
      </c>
      <c r="E93">
        <v>43349</v>
      </c>
      <c r="G93">
        <v>0</v>
      </c>
      <c r="H93" t="s">
        <v>2503</v>
      </c>
    </row>
    <row r="94" spans="1:9" x14ac:dyDescent="0.3">
      <c r="A94">
        <v>1</v>
      </c>
      <c r="B94">
        <v>1</v>
      </c>
      <c r="C94" s="4" t="s">
        <v>2499</v>
      </c>
      <c r="D94" s="4">
        <v>1</v>
      </c>
      <c r="E94">
        <v>1984</v>
      </c>
      <c r="F94" t="s">
        <v>2502</v>
      </c>
      <c r="G94" t="s">
        <v>2504</v>
      </c>
    </row>
    <row r="95" spans="1:9" x14ac:dyDescent="0.3">
      <c r="A95">
        <v>1</v>
      </c>
      <c r="B95">
        <v>2</v>
      </c>
      <c r="C95" s="4">
        <v>2</v>
      </c>
      <c r="D95" s="4" t="s">
        <v>2499</v>
      </c>
      <c r="E95">
        <v>3445</v>
      </c>
      <c r="G95">
        <v>0</v>
      </c>
      <c r="H95" t="s">
        <v>2503</v>
      </c>
    </row>
    <row r="96" spans="1:9" x14ac:dyDescent="0.3">
      <c r="A96">
        <v>1</v>
      </c>
      <c r="B96">
        <v>2</v>
      </c>
      <c r="C96" s="4" t="s">
        <v>2499</v>
      </c>
      <c r="D96" s="4">
        <v>1</v>
      </c>
      <c r="E96">
        <v>21673</v>
      </c>
      <c r="G96">
        <v>1</v>
      </c>
      <c r="H96" t="s">
        <v>2505</v>
      </c>
    </row>
    <row r="97" spans="1:8" x14ac:dyDescent="0.3">
      <c r="A97">
        <v>0</v>
      </c>
      <c r="B97">
        <v>1</v>
      </c>
      <c r="C97" s="4">
        <v>1</v>
      </c>
      <c r="D97" s="4" t="s">
        <v>2500</v>
      </c>
      <c r="E97">
        <v>67676</v>
      </c>
      <c r="G97">
        <v>3</v>
      </c>
      <c r="H97" t="s">
        <v>2506</v>
      </c>
    </row>
    <row r="98" spans="1:8" x14ac:dyDescent="0.3">
      <c r="A98">
        <v>0</v>
      </c>
      <c r="B98">
        <v>2</v>
      </c>
      <c r="C98" s="4">
        <v>2</v>
      </c>
      <c r="D98" s="4" t="s">
        <v>2500</v>
      </c>
      <c r="E98">
        <v>3445</v>
      </c>
      <c r="G98">
        <v>3</v>
      </c>
      <c r="H98" t="s">
        <v>2506</v>
      </c>
    </row>
    <row r="99" spans="1:8" x14ac:dyDescent="0.3">
      <c r="A99">
        <v>0</v>
      </c>
      <c r="B99">
        <v>2</v>
      </c>
      <c r="C99" s="4">
        <v>1</v>
      </c>
      <c r="D99" s="4" t="s">
        <v>2500</v>
      </c>
      <c r="E99">
        <v>21673</v>
      </c>
      <c r="G99">
        <v>2</v>
      </c>
      <c r="H99" t="s">
        <v>2507</v>
      </c>
    </row>
    <row r="101" spans="1:8" x14ac:dyDescent="0.3">
      <c r="E101" s="10">
        <f>25118-3445</f>
        <v>21673</v>
      </c>
      <c r="G101" t="s">
        <v>2487</v>
      </c>
    </row>
    <row r="102" spans="1:8" x14ac:dyDescent="0.3">
      <c r="B102" t="s">
        <v>2486</v>
      </c>
    </row>
    <row r="110" spans="1:8" x14ac:dyDescent="0.3">
      <c r="C110" s="3" t="s">
        <v>2493</v>
      </c>
    </row>
    <row r="111" spans="1:8" x14ac:dyDescent="0.3">
      <c r="D111" s="4">
        <f>132698+3445</f>
        <v>136143</v>
      </c>
    </row>
    <row r="134" spans="1:11" x14ac:dyDescent="0.3">
      <c r="K134">
        <f>43349+3445+21673</f>
        <v>68467</v>
      </c>
    </row>
    <row r="135" spans="1:11" x14ac:dyDescent="0.3">
      <c r="J135">
        <f>43349+3445</f>
        <v>46794</v>
      </c>
    </row>
    <row r="136" spans="1:11" x14ac:dyDescent="0.3">
      <c r="J136">
        <v>21673</v>
      </c>
    </row>
    <row r="138" spans="1:11" x14ac:dyDescent="0.3">
      <c r="K138">
        <f>289462-289394</f>
        <v>68</v>
      </c>
    </row>
    <row r="141" spans="1:11" x14ac:dyDescent="0.3">
      <c r="A141" s="230">
        <v>45655</v>
      </c>
    </row>
    <row r="142" spans="1:11" x14ac:dyDescent="0.3">
      <c r="A142" t="s">
        <v>2508</v>
      </c>
    </row>
    <row r="143" spans="1:11" x14ac:dyDescent="0.3">
      <c r="A143" t="s">
        <v>2509</v>
      </c>
    </row>
    <row r="144" spans="1:11" x14ac:dyDescent="0.3">
      <c r="A144" t="s">
        <v>2510</v>
      </c>
    </row>
    <row r="145" spans="1:1" x14ac:dyDescent="0.3">
      <c r="A145" t="s">
        <v>2511</v>
      </c>
    </row>
    <row r="146" spans="1:1" x14ac:dyDescent="0.3">
      <c r="A146" t="s">
        <v>2512</v>
      </c>
    </row>
    <row r="176" spans="8:8" x14ac:dyDescent="0.3">
      <c r="H176" t="s">
        <v>2513</v>
      </c>
    </row>
    <row r="177" spans="8:8" x14ac:dyDescent="0.3">
      <c r="H177" t="s">
        <v>2514</v>
      </c>
    </row>
    <row r="243" spans="12:29" x14ac:dyDescent="0.3">
      <c r="L243">
        <f>61539+20326+1301+250+3907+1868+40044+11+20326+98+3097</f>
        <v>152767</v>
      </c>
    </row>
    <row r="244" spans="12:29" x14ac:dyDescent="0.3">
      <c r="L244">
        <f>63218+71297</f>
        <v>134515</v>
      </c>
    </row>
    <row r="251" spans="12:29" x14ac:dyDescent="0.3">
      <c r="AC251">
        <f>749+11+2+549+1</f>
        <v>1312</v>
      </c>
    </row>
    <row r="265" spans="13:13" x14ac:dyDescent="0.3">
      <c r="M265" s="225">
        <f>61524+250+3097</f>
        <v>64871</v>
      </c>
    </row>
    <row r="275" spans="4:4" x14ac:dyDescent="0.3">
      <c r="D275" s="4">
        <f>71121+21673</f>
        <v>92794</v>
      </c>
    </row>
  </sheetData>
  <mergeCells count="7">
    <mergeCell ref="B6:B8"/>
    <mergeCell ref="C6:G6"/>
    <mergeCell ref="H6:L6"/>
    <mergeCell ref="E7:E8"/>
    <mergeCell ref="G7:G8"/>
    <mergeCell ref="J7:J8"/>
    <mergeCell ref="L7:L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5961-4E18-4265-BCA0-24624BF1D247}">
  <dimension ref="B1:V79"/>
  <sheetViews>
    <sheetView zoomScale="120" zoomScaleNormal="120" workbookViewId="0">
      <selection activeCell="G2" sqref="G2"/>
    </sheetView>
  </sheetViews>
  <sheetFormatPr defaultRowHeight="14.4" x14ac:dyDescent="0.3"/>
  <cols>
    <col min="13" max="13" width="3.6640625" customWidth="1"/>
    <col min="14" max="14" width="3.109375" customWidth="1"/>
  </cols>
  <sheetData>
    <row r="1" spans="2:20" x14ac:dyDescent="0.3">
      <c r="C1" t="s">
        <v>2054</v>
      </c>
      <c r="H1" s="187" t="s">
        <v>2482</v>
      </c>
      <c r="I1" s="187"/>
      <c r="J1" s="188"/>
      <c r="K1" s="188"/>
    </row>
    <row r="2" spans="2:20" x14ac:dyDescent="0.3">
      <c r="G2">
        <f>H3-G3</f>
        <v>72421</v>
      </c>
      <c r="H2" s="187" t="s">
        <v>1078</v>
      </c>
      <c r="I2" s="187" t="s">
        <v>2687</v>
      </c>
      <c r="J2" s="188"/>
      <c r="K2" s="188"/>
    </row>
    <row r="3" spans="2:20" ht="15" thickBot="1" x14ac:dyDescent="0.35">
      <c r="G3">
        <v>5235</v>
      </c>
      <c r="H3" s="187">
        <v>77656</v>
      </c>
      <c r="I3" s="187">
        <v>23301</v>
      </c>
      <c r="J3" s="188"/>
      <c r="K3" s="188"/>
    </row>
    <row r="4" spans="2:20" ht="15.75" customHeight="1" thickBot="1" x14ac:dyDescent="0.35">
      <c r="B4" s="396" t="s">
        <v>322</v>
      </c>
      <c r="C4" s="399" t="s">
        <v>323</v>
      </c>
      <c r="D4" s="400"/>
      <c r="E4" s="400"/>
      <c r="F4" s="400"/>
      <c r="G4" s="401"/>
      <c r="H4" s="402" t="s">
        <v>324</v>
      </c>
      <c r="I4" s="403"/>
      <c r="J4" s="403"/>
      <c r="K4" s="403"/>
      <c r="L4" s="404"/>
    </row>
    <row r="5" spans="2:20" ht="44.25" customHeight="1" x14ac:dyDescent="0.3">
      <c r="B5" s="397"/>
      <c r="C5" s="149" t="s">
        <v>325</v>
      </c>
      <c r="D5" s="149" t="s">
        <v>384</v>
      </c>
      <c r="E5" s="405" t="s">
        <v>327</v>
      </c>
      <c r="F5" s="149" t="s">
        <v>1492</v>
      </c>
      <c r="G5" s="405" t="s">
        <v>329</v>
      </c>
      <c r="H5" s="151" t="s">
        <v>325</v>
      </c>
      <c r="I5" s="151" t="s">
        <v>384</v>
      </c>
      <c r="J5" s="396" t="s">
        <v>327</v>
      </c>
      <c r="K5" s="151" t="s">
        <v>1492</v>
      </c>
      <c r="L5" s="396" t="s">
        <v>329</v>
      </c>
      <c r="O5" s="392" t="s">
        <v>322</v>
      </c>
      <c r="P5" s="168" t="s">
        <v>1078</v>
      </c>
      <c r="Q5" s="168" t="s">
        <v>384</v>
      </c>
      <c r="R5" s="392" t="s">
        <v>1081</v>
      </c>
      <c r="S5" s="168" t="s">
        <v>384</v>
      </c>
      <c r="T5" s="392" t="s">
        <v>1083</v>
      </c>
    </row>
    <row r="6" spans="2:20" ht="28.2" thickBot="1" x14ac:dyDescent="0.35">
      <c r="B6" s="398"/>
      <c r="C6" s="218" t="s">
        <v>1516</v>
      </c>
      <c r="D6" s="218" t="s">
        <v>1517</v>
      </c>
      <c r="E6" s="406"/>
      <c r="F6" s="150" t="s">
        <v>1518</v>
      </c>
      <c r="G6" s="406"/>
      <c r="H6" s="217" t="s">
        <v>2275</v>
      </c>
      <c r="I6" s="217" t="s">
        <v>1517</v>
      </c>
      <c r="J6" s="398"/>
      <c r="K6" s="152" t="s">
        <v>2276</v>
      </c>
      <c r="L6" s="398"/>
      <c r="O6" s="393"/>
      <c r="P6" s="169" t="s">
        <v>2275</v>
      </c>
      <c r="Q6" s="169" t="s">
        <v>1517</v>
      </c>
      <c r="R6" s="393"/>
      <c r="S6" s="169" t="s">
        <v>2276</v>
      </c>
      <c r="T6" s="393"/>
    </row>
    <row r="7" spans="2:20" ht="93" thickBot="1" x14ac:dyDescent="0.35">
      <c r="B7" s="177" t="s">
        <v>330</v>
      </c>
      <c r="C7" s="154" t="s">
        <v>1519</v>
      </c>
      <c r="D7" s="154" t="s">
        <v>1520</v>
      </c>
      <c r="E7" s="154">
        <v>0.182</v>
      </c>
      <c r="F7" s="154" t="s">
        <v>1521</v>
      </c>
      <c r="G7" s="154">
        <v>9.2999999999999999E-2</v>
      </c>
      <c r="H7" s="155" t="s">
        <v>2277</v>
      </c>
      <c r="I7" s="155" t="s">
        <v>1520</v>
      </c>
      <c r="J7" s="155">
        <v>0.17799999999999999</v>
      </c>
      <c r="K7" s="155" t="s">
        <v>2278</v>
      </c>
      <c r="L7" s="155">
        <v>9.5000000000000001E-2</v>
      </c>
      <c r="O7" s="170" t="s">
        <v>1084</v>
      </c>
      <c r="P7" s="170" t="s">
        <v>2277</v>
      </c>
      <c r="Q7" s="170" t="s">
        <v>1520</v>
      </c>
      <c r="R7" s="170">
        <v>0.17799999999999999</v>
      </c>
      <c r="S7" s="170" t="s">
        <v>2278</v>
      </c>
      <c r="T7" s="171">
        <v>9.5000000000000001E-2</v>
      </c>
    </row>
    <row r="8" spans="2:20" ht="53.4" thickBot="1" x14ac:dyDescent="0.35">
      <c r="B8" s="177" t="s">
        <v>331</v>
      </c>
      <c r="C8" s="154" t="s">
        <v>1522</v>
      </c>
      <c r="D8" s="154" t="s">
        <v>1523</v>
      </c>
      <c r="E8" s="154">
        <v>4.7E-2</v>
      </c>
      <c r="F8" s="154" t="s">
        <v>1524</v>
      </c>
      <c r="G8" s="154">
        <v>1.2999999999999999E-2</v>
      </c>
      <c r="H8" s="155" t="s">
        <v>2279</v>
      </c>
      <c r="I8" s="155" t="s">
        <v>1523</v>
      </c>
      <c r="J8" s="155">
        <v>4.2000000000000003E-2</v>
      </c>
      <c r="K8" s="155" t="s">
        <v>2280</v>
      </c>
      <c r="L8" s="155">
        <v>0.01</v>
      </c>
      <c r="O8" s="170" t="s">
        <v>1088</v>
      </c>
      <c r="P8" s="170" t="s">
        <v>2279</v>
      </c>
      <c r="Q8" s="170" t="s">
        <v>1523</v>
      </c>
      <c r="R8" s="170">
        <v>4.2000000000000003E-2</v>
      </c>
      <c r="S8" s="170" t="s">
        <v>2280</v>
      </c>
      <c r="T8" s="171">
        <v>0.01</v>
      </c>
    </row>
    <row r="9" spans="2:20" ht="27" thickBot="1" x14ac:dyDescent="0.35">
      <c r="B9" s="177" t="s">
        <v>1493</v>
      </c>
      <c r="C9" s="154"/>
      <c r="D9" s="154"/>
      <c r="E9" s="154"/>
      <c r="F9" s="154"/>
      <c r="G9" s="154"/>
      <c r="H9" s="155"/>
      <c r="I9" s="155"/>
      <c r="J9" s="155"/>
      <c r="K9" s="155"/>
      <c r="L9" s="155"/>
      <c r="O9" s="172" t="s">
        <v>1092</v>
      </c>
      <c r="P9" s="170"/>
      <c r="Q9" s="170"/>
      <c r="R9" s="170"/>
      <c r="S9" s="170"/>
      <c r="T9" s="171"/>
    </row>
    <row r="10" spans="2:20" ht="27" thickBot="1" x14ac:dyDescent="0.35">
      <c r="B10" s="178">
        <v>2007</v>
      </c>
      <c r="C10" s="154" t="s">
        <v>1525</v>
      </c>
      <c r="D10" s="154" t="s">
        <v>1526</v>
      </c>
      <c r="E10" s="154">
        <v>0.879</v>
      </c>
      <c r="F10" s="154" t="s">
        <v>1525</v>
      </c>
      <c r="G10" s="154">
        <v>1E-3</v>
      </c>
      <c r="H10" s="155" t="s">
        <v>2281</v>
      </c>
      <c r="I10" s="155" t="s">
        <v>1526</v>
      </c>
      <c r="J10" s="155">
        <v>0.877</v>
      </c>
      <c r="K10" s="155" t="s">
        <v>2281</v>
      </c>
      <c r="L10" s="155">
        <v>1E-3</v>
      </c>
      <c r="O10" s="170">
        <v>2007</v>
      </c>
      <c r="P10" s="170" t="s">
        <v>2281</v>
      </c>
      <c r="Q10" s="170" t="s">
        <v>1526</v>
      </c>
      <c r="R10" s="170">
        <v>0.877</v>
      </c>
      <c r="S10" s="170" t="s">
        <v>2281</v>
      </c>
      <c r="T10" s="171">
        <v>1E-3</v>
      </c>
    </row>
    <row r="11" spans="2:20" ht="27" thickBot="1" x14ac:dyDescent="0.35">
      <c r="B11" s="178">
        <v>2008</v>
      </c>
      <c r="C11" s="154" t="s">
        <v>1527</v>
      </c>
      <c r="D11" s="154" t="s">
        <v>1528</v>
      </c>
      <c r="E11" s="154">
        <v>0.54600000000000004</v>
      </c>
      <c r="F11" s="154" t="s">
        <v>1529</v>
      </c>
      <c r="G11" s="154">
        <v>3.0000000000000001E-3</v>
      </c>
      <c r="H11" s="155" t="s">
        <v>2282</v>
      </c>
      <c r="I11" s="155" t="s">
        <v>1528</v>
      </c>
      <c r="J11" s="155">
        <v>0.53600000000000003</v>
      </c>
      <c r="K11" s="155" t="s">
        <v>2283</v>
      </c>
      <c r="L11" s="155">
        <v>3.0000000000000001E-3</v>
      </c>
      <c r="O11" s="170">
        <v>2008</v>
      </c>
      <c r="P11" s="170" t="s">
        <v>2282</v>
      </c>
      <c r="Q11" s="170" t="s">
        <v>1528</v>
      </c>
      <c r="R11" s="170">
        <v>0.53600000000000003</v>
      </c>
      <c r="S11" s="170" t="s">
        <v>2283</v>
      </c>
      <c r="T11" s="171">
        <v>3.0000000000000001E-3</v>
      </c>
    </row>
    <row r="12" spans="2:20" ht="27" thickBot="1" x14ac:dyDescent="0.35">
      <c r="B12" s="178">
        <v>2009</v>
      </c>
      <c r="C12" s="154" t="s">
        <v>1530</v>
      </c>
      <c r="D12" s="154" t="s">
        <v>1531</v>
      </c>
      <c r="E12" s="154">
        <v>0.377</v>
      </c>
      <c r="F12" s="154" t="s">
        <v>1532</v>
      </c>
      <c r="G12" s="154">
        <v>7.0000000000000001E-3</v>
      </c>
      <c r="H12" s="155" t="s">
        <v>2284</v>
      </c>
      <c r="I12" s="155" t="s">
        <v>1531</v>
      </c>
      <c r="J12" s="155">
        <v>0.36</v>
      </c>
      <c r="K12" s="155" t="s">
        <v>2285</v>
      </c>
      <c r="L12" s="155">
        <v>7.0000000000000001E-3</v>
      </c>
      <c r="O12" s="170">
        <v>2009</v>
      </c>
      <c r="P12" s="170" t="s">
        <v>2284</v>
      </c>
      <c r="Q12" s="170" t="s">
        <v>1531</v>
      </c>
      <c r="R12" s="170">
        <v>0.36</v>
      </c>
      <c r="S12" s="170" t="s">
        <v>2285</v>
      </c>
      <c r="T12" s="171">
        <v>7.0000000000000001E-3</v>
      </c>
    </row>
    <row r="13" spans="2:20" ht="27" thickBot="1" x14ac:dyDescent="0.35">
      <c r="B13" s="178">
        <v>2010</v>
      </c>
      <c r="C13" s="154" t="s">
        <v>1533</v>
      </c>
      <c r="D13" s="154" t="s">
        <v>1534</v>
      </c>
      <c r="E13" s="154">
        <v>0.151</v>
      </c>
      <c r="F13" s="154" t="s">
        <v>1535</v>
      </c>
      <c r="G13" s="154">
        <v>1.0999999999999999E-2</v>
      </c>
      <c r="H13" s="155" t="s">
        <v>2286</v>
      </c>
      <c r="I13" s="155" t="s">
        <v>1534</v>
      </c>
      <c r="J13" s="155">
        <v>0.125</v>
      </c>
      <c r="K13" s="155" t="s">
        <v>2287</v>
      </c>
      <c r="L13" s="155">
        <v>1.0999999999999999E-2</v>
      </c>
      <c r="O13" s="170">
        <v>2010</v>
      </c>
      <c r="P13" s="170" t="s">
        <v>2286</v>
      </c>
      <c r="Q13" s="170" t="s">
        <v>1534</v>
      </c>
      <c r="R13" s="170">
        <v>0.125</v>
      </c>
      <c r="S13" s="170" t="s">
        <v>2287</v>
      </c>
      <c r="T13" s="171">
        <v>1.0999999999999999E-2</v>
      </c>
    </row>
    <row r="14" spans="2:20" ht="27" thickBot="1" x14ac:dyDescent="0.35">
      <c r="B14" s="178">
        <v>2011</v>
      </c>
      <c r="C14" s="154" t="s">
        <v>1536</v>
      </c>
      <c r="D14" s="154" t="s">
        <v>1537</v>
      </c>
      <c r="E14" s="154">
        <v>2.4E-2</v>
      </c>
      <c r="F14" s="154" t="s">
        <v>1538</v>
      </c>
      <c r="G14" s="154">
        <v>8.0000000000000002E-3</v>
      </c>
      <c r="H14" s="155" t="s">
        <v>2288</v>
      </c>
      <c r="I14" s="155" t="s">
        <v>1537</v>
      </c>
      <c r="J14" s="155">
        <v>4.4999999999999998E-2</v>
      </c>
      <c r="K14" s="155" t="s">
        <v>2289</v>
      </c>
      <c r="L14" s="155">
        <v>7.0000000000000001E-3</v>
      </c>
      <c r="O14" s="170">
        <v>2011</v>
      </c>
      <c r="P14" s="170" t="s">
        <v>2288</v>
      </c>
      <c r="Q14" s="170" t="s">
        <v>1537</v>
      </c>
      <c r="R14" s="170">
        <v>4.4999999999999998E-2</v>
      </c>
      <c r="S14" s="170" t="s">
        <v>2289</v>
      </c>
      <c r="T14" s="171">
        <v>7.0000000000000001E-3</v>
      </c>
    </row>
    <row r="15" spans="2:20" ht="27" thickBot="1" x14ac:dyDescent="0.35">
      <c r="B15" s="178">
        <v>2012</v>
      </c>
      <c r="C15" s="154" t="s">
        <v>1539</v>
      </c>
      <c r="D15" s="154" t="s">
        <v>1540</v>
      </c>
      <c r="E15" s="154">
        <v>0.255</v>
      </c>
      <c r="F15" s="154" t="s">
        <v>1541</v>
      </c>
      <c r="G15" s="154">
        <v>3.0000000000000001E-3</v>
      </c>
      <c r="H15" s="155" t="s">
        <v>2290</v>
      </c>
      <c r="I15" s="155" t="s">
        <v>1540</v>
      </c>
      <c r="J15" s="155">
        <v>0.26700000000000002</v>
      </c>
      <c r="K15" s="155" t="s">
        <v>2291</v>
      </c>
      <c r="L15" s="155">
        <v>1E-3</v>
      </c>
      <c r="O15" s="170">
        <v>2012</v>
      </c>
      <c r="P15" s="170" t="s">
        <v>2290</v>
      </c>
      <c r="Q15" s="170" t="s">
        <v>1540</v>
      </c>
      <c r="R15" s="170">
        <v>0.26700000000000002</v>
      </c>
      <c r="S15" s="170" t="s">
        <v>2291</v>
      </c>
      <c r="T15" s="171">
        <v>1E-3</v>
      </c>
    </row>
    <row r="16" spans="2:20" ht="27" thickBot="1" x14ac:dyDescent="0.35">
      <c r="B16" s="178">
        <v>2013</v>
      </c>
      <c r="C16" s="154" t="s">
        <v>1542</v>
      </c>
      <c r="D16" s="154" t="s">
        <v>1543</v>
      </c>
      <c r="E16" s="154">
        <v>0.28100000000000003</v>
      </c>
      <c r="F16" s="154" t="s">
        <v>1544</v>
      </c>
      <c r="G16" s="154">
        <v>2E-3</v>
      </c>
      <c r="H16" s="155" t="s">
        <v>2292</v>
      </c>
      <c r="I16" s="155" t="s">
        <v>1543</v>
      </c>
      <c r="J16" s="155">
        <v>0.28100000000000003</v>
      </c>
      <c r="K16" s="155" t="s">
        <v>2293</v>
      </c>
      <c r="L16" s="155">
        <v>3.0000000000000001E-3</v>
      </c>
      <c r="O16" s="170">
        <v>2013</v>
      </c>
      <c r="P16" s="170" t="s">
        <v>2292</v>
      </c>
      <c r="Q16" s="170" t="s">
        <v>1543</v>
      </c>
      <c r="R16" s="170">
        <v>0.28100000000000003</v>
      </c>
      <c r="S16" s="170" t="s">
        <v>2293</v>
      </c>
      <c r="T16" s="171">
        <v>3.0000000000000001E-3</v>
      </c>
    </row>
    <row r="17" spans="2:22" ht="27" thickBot="1" x14ac:dyDescent="0.35">
      <c r="B17" s="178">
        <v>2014</v>
      </c>
      <c r="C17" s="154" t="s">
        <v>1545</v>
      </c>
      <c r="D17" s="154" t="s">
        <v>1546</v>
      </c>
      <c r="E17" s="154">
        <v>0.315</v>
      </c>
      <c r="F17" s="154" t="s">
        <v>1547</v>
      </c>
      <c r="G17" s="154">
        <v>1.2E-2</v>
      </c>
      <c r="H17" s="155" t="s">
        <v>2294</v>
      </c>
      <c r="I17" s="155" t="s">
        <v>1546</v>
      </c>
      <c r="J17" s="155">
        <v>0.308</v>
      </c>
      <c r="K17" s="155" t="s">
        <v>2295</v>
      </c>
      <c r="L17" s="155">
        <v>1.0999999999999999E-2</v>
      </c>
      <c r="O17" s="170">
        <v>2014</v>
      </c>
      <c r="P17" s="170" t="s">
        <v>2294</v>
      </c>
      <c r="Q17" s="170" t="s">
        <v>1546</v>
      </c>
      <c r="R17" s="170">
        <v>0.308</v>
      </c>
      <c r="S17" s="170" t="s">
        <v>2295</v>
      </c>
      <c r="T17" s="171">
        <v>1.0999999999999999E-2</v>
      </c>
    </row>
    <row r="18" spans="2:22" ht="27" thickBot="1" x14ac:dyDescent="0.35">
      <c r="B18" s="178">
        <v>2015</v>
      </c>
      <c r="C18" s="154" t="s">
        <v>1548</v>
      </c>
      <c r="D18" s="154" t="s">
        <v>1549</v>
      </c>
      <c r="E18" s="154">
        <v>0.307</v>
      </c>
      <c r="F18" s="154" t="s">
        <v>1550</v>
      </c>
      <c r="G18" s="154">
        <v>2E-3</v>
      </c>
      <c r="H18" s="155" t="s">
        <v>2296</v>
      </c>
      <c r="I18" s="155" t="s">
        <v>1549</v>
      </c>
      <c r="J18" s="155">
        <v>0.29899999999999999</v>
      </c>
      <c r="K18" s="155" t="s">
        <v>2297</v>
      </c>
      <c r="L18" s="155">
        <v>3.0000000000000001E-3</v>
      </c>
      <c r="O18" s="170">
        <v>2015</v>
      </c>
      <c r="P18" s="170" t="s">
        <v>2296</v>
      </c>
      <c r="Q18" s="170" t="s">
        <v>1549</v>
      </c>
      <c r="R18" s="170">
        <v>0.29899999999999999</v>
      </c>
      <c r="S18" s="170" t="s">
        <v>2297</v>
      </c>
      <c r="T18" s="171">
        <v>3.0000000000000001E-3</v>
      </c>
    </row>
    <row r="19" spans="2:22" ht="27" thickBot="1" x14ac:dyDescent="0.35">
      <c r="B19" s="178">
        <v>2016</v>
      </c>
      <c r="C19" s="154" t="s">
        <v>1551</v>
      </c>
      <c r="D19" s="154" t="s">
        <v>1552</v>
      </c>
      <c r="E19" s="154">
        <v>0.29799999999999999</v>
      </c>
      <c r="F19" s="154" t="s">
        <v>1553</v>
      </c>
      <c r="G19" s="154">
        <v>3.0000000000000001E-3</v>
      </c>
      <c r="H19" s="155" t="s">
        <v>2298</v>
      </c>
      <c r="I19" s="155" t="s">
        <v>1552</v>
      </c>
      <c r="J19" s="155">
        <v>0.28799999999999998</v>
      </c>
      <c r="K19" s="155" t="s">
        <v>2299</v>
      </c>
      <c r="L19" s="155">
        <v>3.0000000000000001E-3</v>
      </c>
      <c r="O19" s="170">
        <v>2016</v>
      </c>
      <c r="P19" s="170" t="s">
        <v>2298</v>
      </c>
      <c r="Q19" s="170" t="s">
        <v>1552</v>
      </c>
      <c r="R19" s="170">
        <v>0.28799999999999998</v>
      </c>
      <c r="S19" s="170" t="s">
        <v>2299</v>
      </c>
      <c r="T19" s="171">
        <v>3.0000000000000001E-3</v>
      </c>
    </row>
    <row r="20" spans="2:22" ht="27" thickBot="1" x14ac:dyDescent="0.35">
      <c r="B20" s="178">
        <v>2017</v>
      </c>
      <c r="C20" s="154" t="s">
        <v>1554</v>
      </c>
      <c r="D20" s="154" t="s">
        <v>1555</v>
      </c>
      <c r="E20" s="154">
        <v>0.27500000000000002</v>
      </c>
      <c r="F20" s="154" t="s">
        <v>1556</v>
      </c>
      <c r="G20" s="154">
        <v>1.0999999999999999E-2</v>
      </c>
      <c r="H20" s="155" t="s">
        <v>2300</v>
      </c>
      <c r="I20" s="155" t="s">
        <v>1555</v>
      </c>
      <c r="J20" s="155">
        <v>0.26300000000000001</v>
      </c>
      <c r="K20" s="155" t="s">
        <v>2301</v>
      </c>
      <c r="L20" s="155">
        <v>8.9999999999999993E-3</v>
      </c>
      <c r="O20" s="170">
        <v>2017</v>
      </c>
      <c r="P20" s="170" t="s">
        <v>2300</v>
      </c>
      <c r="Q20" s="170" t="s">
        <v>1555</v>
      </c>
      <c r="R20" s="170">
        <v>0.26300000000000001</v>
      </c>
      <c r="S20" s="170" t="s">
        <v>2301</v>
      </c>
      <c r="T20" s="171">
        <v>8.9999999999999993E-3</v>
      </c>
    </row>
    <row r="21" spans="2:22" ht="27" thickBot="1" x14ac:dyDescent="0.35">
      <c r="B21" s="178">
        <v>2018</v>
      </c>
      <c r="C21" s="154" t="s">
        <v>1557</v>
      </c>
      <c r="D21" s="154" t="s">
        <v>1558</v>
      </c>
      <c r="E21" s="154">
        <v>0.27400000000000002</v>
      </c>
      <c r="F21" s="154" t="s">
        <v>1559</v>
      </c>
      <c r="G21" s="154">
        <v>0</v>
      </c>
      <c r="H21" s="155" t="s">
        <v>2302</v>
      </c>
      <c r="I21" s="155" t="s">
        <v>1558</v>
      </c>
      <c r="J21" s="155">
        <v>0.26400000000000001</v>
      </c>
      <c r="K21" s="155" t="s">
        <v>2303</v>
      </c>
      <c r="L21" s="155">
        <v>0</v>
      </c>
      <c r="O21" s="170">
        <v>2018</v>
      </c>
      <c r="P21" s="170" t="s">
        <v>2302</v>
      </c>
      <c r="Q21" s="170" t="s">
        <v>1558</v>
      </c>
      <c r="R21" s="170">
        <v>0.26400000000000001</v>
      </c>
      <c r="S21" s="170" t="s">
        <v>2303</v>
      </c>
      <c r="T21" s="171">
        <v>0</v>
      </c>
    </row>
    <row r="22" spans="2:22" ht="27" thickBot="1" x14ac:dyDescent="0.35">
      <c r="B22" s="178">
        <v>2019</v>
      </c>
      <c r="C22" s="154" t="s">
        <v>1560</v>
      </c>
      <c r="D22" s="154" t="s">
        <v>1561</v>
      </c>
      <c r="E22" s="154">
        <v>0.26800000000000002</v>
      </c>
      <c r="F22" s="154" t="s">
        <v>1562</v>
      </c>
      <c r="G22" s="154">
        <v>0.01</v>
      </c>
      <c r="H22" s="155" t="s">
        <v>2304</v>
      </c>
      <c r="I22" s="155" t="s">
        <v>1561</v>
      </c>
      <c r="J22" s="155">
        <v>0.255</v>
      </c>
      <c r="K22" s="155" t="s">
        <v>2305</v>
      </c>
      <c r="L22" s="155">
        <v>1.2E-2</v>
      </c>
      <c r="O22" s="170">
        <v>2019</v>
      </c>
      <c r="P22" s="170" t="s">
        <v>2304</v>
      </c>
      <c r="Q22" s="170" t="s">
        <v>1561</v>
      </c>
      <c r="R22" s="170">
        <v>0.255</v>
      </c>
      <c r="S22" s="170" t="s">
        <v>2305</v>
      </c>
      <c r="T22" s="171">
        <v>1.2E-2</v>
      </c>
    </row>
    <row r="23" spans="2:22" ht="27" thickBot="1" x14ac:dyDescent="0.35">
      <c r="B23" s="178">
        <v>2020</v>
      </c>
      <c r="C23" s="154" t="s">
        <v>1563</v>
      </c>
      <c r="D23" s="154" t="s">
        <v>1564</v>
      </c>
      <c r="E23" s="154">
        <v>0.22900000000000001</v>
      </c>
      <c r="F23" s="154" t="s">
        <v>1565</v>
      </c>
      <c r="G23" s="154">
        <v>2.1000000000000001E-2</v>
      </c>
      <c r="H23" s="155" t="s">
        <v>2306</v>
      </c>
      <c r="I23" s="155" t="s">
        <v>1564</v>
      </c>
      <c r="J23" s="155">
        <v>0.219</v>
      </c>
      <c r="K23" s="155" t="s">
        <v>2307</v>
      </c>
      <c r="L23" s="155">
        <v>2.1000000000000001E-2</v>
      </c>
      <c r="O23" s="170">
        <v>2020</v>
      </c>
      <c r="P23" s="170" t="s">
        <v>2306</v>
      </c>
      <c r="Q23" s="170" t="s">
        <v>1564</v>
      </c>
      <c r="R23" s="170">
        <v>0.219</v>
      </c>
      <c r="S23" s="170" t="s">
        <v>2307</v>
      </c>
      <c r="T23" s="171">
        <v>2.1000000000000001E-2</v>
      </c>
    </row>
    <row r="24" spans="2:22" ht="27" thickBot="1" x14ac:dyDescent="0.35">
      <c r="B24" s="178">
        <v>2021</v>
      </c>
      <c r="C24" s="154" t="s">
        <v>1566</v>
      </c>
      <c r="D24" s="154" t="s">
        <v>1567</v>
      </c>
      <c r="E24" s="154">
        <v>0.23899999999999999</v>
      </c>
      <c r="F24" s="154" t="s">
        <v>1568</v>
      </c>
      <c r="G24" s="154">
        <v>3.0000000000000001E-3</v>
      </c>
      <c r="H24" s="155" t="s">
        <v>2308</v>
      </c>
      <c r="I24" s="155" t="s">
        <v>1567</v>
      </c>
      <c r="J24" s="155">
        <v>0.22900000000000001</v>
      </c>
      <c r="K24" s="155" t="s">
        <v>2309</v>
      </c>
      <c r="L24" s="155">
        <v>2E-3</v>
      </c>
      <c r="O24" s="170">
        <v>2021</v>
      </c>
      <c r="P24" s="170" t="s">
        <v>2308</v>
      </c>
      <c r="Q24" s="170" t="s">
        <v>1567</v>
      </c>
      <c r="R24" s="170">
        <v>0.22900000000000001</v>
      </c>
      <c r="S24" s="170" t="s">
        <v>2309</v>
      </c>
      <c r="T24" s="171">
        <v>2E-3</v>
      </c>
    </row>
    <row r="25" spans="2:22" ht="27" thickBot="1" x14ac:dyDescent="0.35">
      <c r="B25" s="178">
        <v>2022</v>
      </c>
      <c r="C25" s="154" t="s">
        <v>1569</v>
      </c>
      <c r="D25" s="154" t="s">
        <v>1570</v>
      </c>
      <c r="E25" s="154">
        <v>0.193</v>
      </c>
      <c r="F25" s="154" t="s">
        <v>1571</v>
      </c>
      <c r="G25" s="154">
        <v>6.0000000000000001E-3</v>
      </c>
      <c r="H25" s="155" t="s">
        <v>2310</v>
      </c>
      <c r="I25" s="155" t="s">
        <v>1570</v>
      </c>
      <c r="J25" s="155">
        <v>0.184</v>
      </c>
      <c r="K25" s="155" t="s">
        <v>2311</v>
      </c>
      <c r="L25" s="155">
        <v>5.0000000000000001E-3</v>
      </c>
      <c r="O25" s="170">
        <v>2022</v>
      </c>
      <c r="P25" s="170" t="s">
        <v>2310</v>
      </c>
      <c r="Q25" s="170" t="s">
        <v>1570</v>
      </c>
      <c r="R25" s="170">
        <v>0.184</v>
      </c>
      <c r="S25" s="170" t="s">
        <v>2311</v>
      </c>
      <c r="T25" s="171">
        <v>5.0000000000000001E-3</v>
      </c>
    </row>
    <row r="26" spans="2:22" ht="46.2" thickBot="1" x14ac:dyDescent="0.35">
      <c r="B26" s="153" t="s">
        <v>1491</v>
      </c>
      <c r="C26" s="154" t="s">
        <v>1572</v>
      </c>
      <c r="D26" s="154" t="s">
        <v>1573</v>
      </c>
      <c r="E26" s="154">
        <v>5.2999999999999999E-2</v>
      </c>
      <c r="F26" s="154" t="s">
        <v>1574</v>
      </c>
      <c r="G26" s="154">
        <v>5.3999999999999999E-2</v>
      </c>
      <c r="H26" s="155" t="s">
        <v>2312</v>
      </c>
      <c r="I26" s="155" t="s">
        <v>1573</v>
      </c>
      <c r="J26" s="155">
        <v>5.1999999999999998E-2</v>
      </c>
      <c r="K26" s="155" t="s">
        <v>2313</v>
      </c>
      <c r="L26" s="155">
        <v>5.2999999999999999E-2</v>
      </c>
      <c r="O26" s="170" t="s">
        <v>1141</v>
      </c>
      <c r="P26" s="170" t="s">
        <v>2312</v>
      </c>
      <c r="Q26" s="170" t="s">
        <v>1573</v>
      </c>
      <c r="R26" s="170">
        <v>5.1999999999999998E-2</v>
      </c>
      <c r="S26" s="170" t="s">
        <v>2313</v>
      </c>
      <c r="T26" s="171">
        <v>5.2999999999999999E-2</v>
      </c>
    </row>
    <row r="27" spans="2:22" ht="27" thickBot="1" x14ac:dyDescent="0.35">
      <c r="B27" s="177" t="s">
        <v>333</v>
      </c>
      <c r="C27" s="154"/>
      <c r="D27" s="154"/>
      <c r="E27" s="154"/>
      <c r="F27" s="154"/>
      <c r="G27" s="154"/>
      <c r="H27" s="155"/>
      <c r="I27" s="155"/>
      <c r="J27" s="155"/>
      <c r="K27" s="155"/>
      <c r="L27" s="155"/>
      <c r="O27" s="172" t="s">
        <v>1145</v>
      </c>
      <c r="P27" s="170"/>
      <c r="Q27" s="170"/>
      <c r="R27" s="170"/>
      <c r="S27" s="170"/>
      <c r="T27" s="171"/>
    </row>
    <row r="28" spans="2:22" ht="27" thickBot="1" x14ac:dyDescent="0.35">
      <c r="B28" s="178" t="s">
        <v>1494</v>
      </c>
      <c r="C28" s="154" t="s">
        <v>1575</v>
      </c>
      <c r="D28" s="154" t="s">
        <v>1576</v>
      </c>
      <c r="E28" s="154">
        <v>3.2000000000000001E-2</v>
      </c>
      <c r="F28" s="154" t="s">
        <v>1577</v>
      </c>
      <c r="G28" s="154">
        <v>1.7000000000000001E-2</v>
      </c>
      <c r="H28" s="155" t="s">
        <v>2314</v>
      </c>
      <c r="I28" s="155" t="s">
        <v>1576</v>
      </c>
      <c r="J28" s="155">
        <v>3.5999999999999997E-2</v>
      </c>
      <c r="K28" s="155" t="s">
        <v>2315</v>
      </c>
      <c r="L28" s="155">
        <v>1.4E-2</v>
      </c>
      <c r="O28" s="170" t="s">
        <v>334</v>
      </c>
      <c r="P28" s="170" t="s">
        <v>2314</v>
      </c>
      <c r="Q28" s="170" t="s">
        <v>1576</v>
      </c>
      <c r="R28" s="170">
        <v>3.5999999999999997E-2</v>
      </c>
      <c r="S28" s="170" t="s">
        <v>2315</v>
      </c>
      <c r="T28" s="171">
        <v>1.4E-2</v>
      </c>
    </row>
    <row r="29" spans="2:22" ht="27" thickBot="1" x14ac:dyDescent="0.35">
      <c r="B29" s="178" t="s">
        <v>1495</v>
      </c>
      <c r="C29" s="154" t="s">
        <v>1578</v>
      </c>
      <c r="D29" s="154" t="s">
        <v>1579</v>
      </c>
      <c r="E29" s="154">
        <v>8.2000000000000003E-2</v>
      </c>
      <c r="F29" s="154" t="s">
        <v>1580</v>
      </c>
      <c r="G29" s="154">
        <v>2.8000000000000001E-2</v>
      </c>
      <c r="H29" s="155" t="s">
        <v>2316</v>
      </c>
      <c r="I29" s="155" t="s">
        <v>1579</v>
      </c>
      <c r="J29" s="155">
        <v>8.3000000000000004E-2</v>
      </c>
      <c r="K29" s="155" t="s">
        <v>2317</v>
      </c>
      <c r="L29" s="155">
        <v>2.8000000000000001E-2</v>
      </c>
      <c r="O29" s="170" t="s">
        <v>335</v>
      </c>
      <c r="P29" s="170" t="s">
        <v>2316</v>
      </c>
      <c r="Q29" s="170" t="s">
        <v>1579</v>
      </c>
      <c r="R29" s="170">
        <v>8.3000000000000004E-2</v>
      </c>
      <c r="S29" s="170" t="s">
        <v>2317</v>
      </c>
      <c r="T29" s="171">
        <v>2.8000000000000001E-2</v>
      </c>
    </row>
    <row r="30" spans="2:22" ht="27" thickBot="1" x14ac:dyDescent="0.35">
      <c r="B30" s="178" t="s">
        <v>1496</v>
      </c>
      <c r="C30" s="154" t="s">
        <v>1581</v>
      </c>
      <c r="D30" s="154" t="s">
        <v>1582</v>
      </c>
      <c r="E30" s="154">
        <v>6.0000000000000001E-3</v>
      </c>
      <c r="F30" s="154" t="s">
        <v>1583</v>
      </c>
      <c r="G30" s="154">
        <v>0.04</v>
      </c>
      <c r="H30" s="155" t="s">
        <v>2318</v>
      </c>
      <c r="I30" s="155" t="s">
        <v>1582</v>
      </c>
      <c r="J30" s="155">
        <v>1.4999999999999999E-2</v>
      </c>
      <c r="K30" s="155" t="s">
        <v>2319</v>
      </c>
      <c r="L30" s="155">
        <v>3.7999999999999999E-2</v>
      </c>
      <c r="O30" s="170" t="s">
        <v>336</v>
      </c>
      <c r="P30" s="170" t="s">
        <v>2318</v>
      </c>
      <c r="Q30" s="170" t="s">
        <v>1582</v>
      </c>
      <c r="R30" s="170">
        <v>1.4999999999999999E-2</v>
      </c>
      <c r="S30" s="170" t="s">
        <v>2319</v>
      </c>
      <c r="T30" s="171">
        <v>3.7999999999999999E-2</v>
      </c>
      <c r="V30">
        <f>63218+71297</f>
        <v>134515</v>
      </c>
    </row>
    <row r="31" spans="2:22" ht="27" thickBot="1" x14ac:dyDescent="0.35">
      <c r="B31" s="178" t="s">
        <v>337</v>
      </c>
      <c r="C31" s="154" t="s">
        <v>1584</v>
      </c>
      <c r="D31" s="154" t="s">
        <v>1585</v>
      </c>
      <c r="E31" s="154">
        <v>0.158</v>
      </c>
      <c r="F31" s="154" t="s">
        <v>1586</v>
      </c>
      <c r="G31" s="154">
        <v>8.9999999999999993E-3</v>
      </c>
      <c r="H31" s="155" t="s">
        <v>2320</v>
      </c>
      <c r="I31" s="155" t="s">
        <v>1585</v>
      </c>
      <c r="J31" s="155">
        <v>0.14899999999999999</v>
      </c>
      <c r="K31" s="155" t="s">
        <v>2321</v>
      </c>
      <c r="L31" s="155">
        <v>8.9999999999999993E-3</v>
      </c>
      <c r="O31" s="170" t="s">
        <v>1155</v>
      </c>
      <c r="P31" s="170" t="s">
        <v>2320</v>
      </c>
      <c r="Q31" s="170" t="s">
        <v>1585</v>
      </c>
      <c r="R31" s="170">
        <v>0.14899999999999999</v>
      </c>
      <c r="S31" s="170" t="s">
        <v>2321</v>
      </c>
      <c r="T31" s="171">
        <v>8.9999999999999993E-3</v>
      </c>
      <c r="V31">
        <f>40044+20326+98+3097</f>
        <v>63565</v>
      </c>
    </row>
    <row r="32" spans="2:22" ht="27" thickBot="1" x14ac:dyDescent="0.35">
      <c r="B32" s="177" t="s">
        <v>338</v>
      </c>
      <c r="C32" s="154"/>
      <c r="D32" s="154"/>
      <c r="E32" s="154"/>
      <c r="F32" s="154"/>
      <c r="G32" s="154"/>
      <c r="H32" s="155"/>
      <c r="I32" s="155"/>
      <c r="J32" s="155"/>
      <c r="K32" s="155"/>
      <c r="L32" s="155"/>
      <c r="O32" s="172" t="s">
        <v>1159</v>
      </c>
      <c r="P32" s="170"/>
      <c r="Q32" s="170"/>
      <c r="R32" s="170"/>
      <c r="S32" s="170"/>
      <c r="T32" s="171"/>
    </row>
    <row r="33" spans="2:20" ht="27" thickBot="1" x14ac:dyDescent="0.35">
      <c r="B33" s="178" t="s">
        <v>1497</v>
      </c>
      <c r="C33" s="154" t="s">
        <v>1587</v>
      </c>
      <c r="D33" s="154" t="s">
        <v>1588</v>
      </c>
      <c r="E33" s="154">
        <v>3.0000000000000001E-3</v>
      </c>
      <c r="F33" s="154" t="s">
        <v>1589</v>
      </c>
      <c r="G33" s="154">
        <v>1.2999999999999999E-2</v>
      </c>
      <c r="H33" s="155" t="s">
        <v>2322</v>
      </c>
      <c r="I33" s="155" t="s">
        <v>1588</v>
      </c>
      <c r="J33" s="155">
        <v>4.0000000000000001E-3</v>
      </c>
      <c r="K33" s="155" t="s">
        <v>2323</v>
      </c>
      <c r="L33" s="155">
        <v>1.6E-2</v>
      </c>
      <c r="O33" s="170" t="s">
        <v>339</v>
      </c>
      <c r="P33" s="170" t="s">
        <v>2322</v>
      </c>
      <c r="Q33" s="170" t="s">
        <v>1588</v>
      </c>
      <c r="R33" s="170">
        <v>4.0000000000000001E-3</v>
      </c>
      <c r="S33" s="170" t="s">
        <v>2323</v>
      </c>
      <c r="T33" s="171">
        <v>1.6E-2</v>
      </c>
    </row>
    <row r="34" spans="2:20" ht="27" thickBot="1" x14ac:dyDescent="0.35">
      <c r="B34" s="178" t="s">
        <v>1498</v>
      </c>
      <c r="C34" s="154" t="s">
        <v>1590</v>
      </c>
      <c r="D34" s="154" t="s">
        <v>1591</v>
      </c>
      <c r="E34" s="154">
        <v>2.1999999999999999E-2</v>
      </c>
      <c r="F34" s="154" t="s">
        <v>1592</v>
      </c>
      <c r="G34" s="154">
        <v>2.1000000000000001E-2</v>
      </c>
      <c r="H34" s="155" t="s">
        <v>2324</v>
      </c>
      <c r="I34" s="155" t="s">
        <v>1591</v>
      </c>
      <c r="J34" s="155">
        <v>2.1999999999999999E-2</v>
      </c>
      <c r="K34" s="155" t="s">
        <v>2325</v>
      </c>
      <c r="L34" s="155">
        <v>1.7000000000000001E-2</v>
      </c>
      <c r="O34" s="170" t="s">
        <v>340</v>
      </c>
      <c r="P34" s="170" t="s">
        <v>2324</v>
      </c>
      <c r="Q34" s="170" t="s">
        <v>1591</v>
      </c>
      <c r="R34" s="170">
        <v>2.1999999999999999E-2</v>
      </c>
      <c r="S34" s="170" t="s">
        <v>2325</v>
      </c>
      <c r="T34" s="171">
        <v>1.7000000000000001E-2</v>
      </c>
    </row>
    <row r="35" spans="2:20" ht="27" thickBot="1" x14ac:dyDescent="0.35">
      <c r="B35" s="178" t="s">
        <v>1499</v>
      </c>
      <c r="C35" s="154" t="s">
        <v>1593</v>
      </c>
      <c r="D35" s="154" t="s">
        <v>1594</v>
      </c>
      <c r="E35" s="154">
        <v>3.7999999999999999E-2</v>
      </c>
      <c r="F35" s="154" t="s">
        <v>1595</v>
      </c>
      <c r="G35" s="154">
        <v>1E-3</v>
      </c>
      <c r="H35" s="155" t="s">
        <v>2326</v>
      </c>
      <c r="I35" s="155" t="s">
        <v>1594</v>
      </c>
      <c r="J35" s="155">
        <v>3.6999999999999998E-2</v>
      </c>
      <c r="K35" s="155" t="s">
        <v>2327</v>
      </c>
      <c r="L35" s="155">
        <v>4.0000000000000001E-3</v>
      </c>
      <c r="O35" s="170" t="s">
        <v>337</v>
      </c>
      <c r="P35" s="170" t="s">
        <v>2326</v>
      </c>
      <c r="Q35" s="170" t="s">
        <v>1594</v>
      </c>
      <c r="R35" s="170">
        <v>3.6999999999999998E-2</v>
      </c>
      <c r="S35" s="170" t="s">
        <v>2327</v>
      </c>
      <c r="T35" s="171">
        <v>4.0000000000000001E-3</v>
      </c>
    </row>
    <row r="36" spans="2:20" ht="27" thickBot="1" x14ac:dyDescent="0.35">
      <c r="B36" s="178" t="s">
        <v>1500</v>
      </c>
      <c r="C36" s="154" t="s">
        <v>1596</v>
      </c>
      <c r="D36" s="154" t="s">
        <v>1597</v>
      </c>
      <c r="E36" s="154">
        <v>5.3999999999999999E-2</v>
      </c>
      <c r="F36" s="154" t="s">
        <v>1598</v>
      </c>
      <c r="G36" s="154">
        <v>3.0000000000000001E-3</v>
      </c>
      <c r="H36" s="155" t="s">
        <v>2328</v>
      </c>
      <c r="I36" s="155" t="s">
        <v>1597</v>
      </c>
      <c r="J36" s="155">
        <v>5.1999999999999998E-2</v>
      </c>
      <c r="K36" s="155" t="s">
        <v>2329</v>
      </c>
      <c r="L36" s="155">
        <v>2E-3</v>
      </c>
      <c r="O36" s="170" t="s">
        <v>341</v>
      </c>
      <c r="P36" s="170" t="s">
        <v>2328</v>
      </c>
      <c r="Q36" s="170" t="s">
        <v>1597</v>
      </c>
      <c r="R36" s="170">
        <v>5.1999999999999998E-2</v>
      </c>
      <c r="S36" s="170" t="s">
        <v>2329</v>
      </c>
      <c r="T36" s="171">
        <v>2E-3</v>
      </c>
    </row>
    <row r="37" spans="2:20" ht="27" thickBot="1" x14ac:dyDescent="0.35">
      <c r="B37" s="177" t="s">
        <v>342</v>
      </c>
      <c r="C37" s="154"/>
      <c r="D37" s="154"/>
      <c r="E37" s="154"/>
      <c r="F37" s="154"/>
      <c r="G37" s="154"/>
      <c r="H37" s="155"/>
      <c r="I37" s="155"/>
      <c r="J37" s="155"/>
      <c r="K37" s="155"/>
      <c r="L37" s="155"/>
      <c r="O37" s="172" t="s">
        <v>1172</v>
      </c>
      <c r="P37" s="170"/>
      <c r="Q37" s="170"/>
      <c r="R37" s="170"/>
      <c r="S37" s="170"/>
      <c r="T37" s="171"/>
    </row>
    <row r="38" spans="2:20" ht="27" thickBot="1" x14ac:dyDescent="0.35">
      <c r="B38" s="178" t="s">
        <v>1498</v>
      </c>
      <c r="C38" s="154" t="s">
        <v>1599</v>
      </c>
      <c r="D38" s="154" t="s">
        <v>1600</v>
      </c>
      <c r="E38" s="154">
        <v>0.04</v>
      </c>
      <c r="F38" s="154" t="s">
        <v>1601</v>
      </c>
      <c r="G38" s="154">
        <v>8.0000000000000002E-3</v>
      </c>
      <c r="H38" s="155" t="s">
        <v>2330</v>
      </c>
      <c r="I38" s="155" t="s">
        <v>1600</v>
      </c>
      <c r="J38" s="155">
        <v>3.7999999999999999E-2</v>
      </c>
      <c r="K38" s="155" t="s">
        <v>2331</v>
      </c>
      <c r="L38" s="155">
        <v>5.0000000000000001E-3</v>
      </c>
      <c r="O38" s="170" t="s">
        <v>340</v>
      </c>
      <c r="P38" s="170" t="s">
        <v>2330</v>
      </c>
      <c r="Q38" s="170" t="s">
        <v>1600</v>
      </c>
      <c r="R38" s="170">
        <v>3.7999999999999999E-2</v>
      </c>
      <c r="S38" s="170" t="s">
        <v>2331</v>
      </c>
      <c r="T38" s="171">
        <v>5.0000000000000001E-3</v>
      </c>
    </row>
    <row r="39" spans="2:20" ht="27" thickBot="1" x14ac:dyDescent="0.35">
      <c r="B39" s="178" t="s">
        <v>1497</v>
      </c>
      <c r="C39" s="154" t="s">
        <v>1602</v>
      </c>
      <c r="D39" s="154" t="s">
        <v>1603</v>
      </c>
      <c r="E39" s="154">
        <v>6.3E-2</v>
      </c>
      <c r="F39" s="154" t="s">
        <v>1604</v>
      </c>
      <c r="G39" s="154">
        <v>3.0000000000000001E-3</v>
      </c>
      <c r="H39" s="155" t="s">
        <v>2332</v>
      </c>
      <c r="I39" s="155" t="s">
        <v>1603</v>
      </c>
      <c r="J39" s="155">
        <v>6.2E-2</v>
      </c>
      <c r="K39" s="155" t="s">
        <v>2333</v>
      </c>
      <c r="L39" s="155">
        <v>4.0000000000000001E-3</v>
      </c>
      <c r="O39" s="170" t="s">
        <v>339</v>
      </c>
      <c r="P39" s="170" t="s">
        <v>2332</v>
      </c>
      <c r="Q39" s="170" t="s">
        <v>1603</v>
      </c>
      <c r="R39" s="170">
        <v>6.2E-2</v>
      </c>
      <c r="S39" s="170" t="s">
        <v>2333</v>
      </c>
      <c r="T39" s="171">
        <v>4.0000000000000001E-3</v>
      </c>
    </row>
    <row r="40" spans="2:20" ht="27" thickBot="1" x14ac:dyDescent="0.35">
      <c r="B40" s="178" t="s">
        <v>1499</v>
      </c>
      <c r="C40" s="154" t="s">
        <v>1605</v>
      </c>
      <c r="D40" s="154" t="s">
        <v>1606</v>
      </c>
      <c r="E40" s="154">
        <v>0.151</v>
      </c>
      <c r="F40" s="154" t="s">
        <v>1607</v>
      </c>
      <c r="G40" s="154">
        <v>1.2E-2</v>
      </c>
      <c r="H40" s="155" t="s">
        <v>2334</v>
      </c>
      <c r="I40" s="155" t="s">
        <v>1606</v>
      </c>
      <c r="J40" s="155">
        <v>0.14299999999999999</v>
      </c>
      <c r="K40" s="155" t="s">
        <v>2335</v>
      </c>
      <c r="L40" s="155">
        <v>6.0000000000000001E-3</v>
      </c>
      <c r="O40" s="170" t="s">
        <v>337</v>
      </c>
      <c r="P40" s="170" t="s">
        <v>2334</v>
      </c>
      <c r="Q40" s="170" t="s">
        <v>1606</v>
      </c>
      <c r="R40" s="170">
        <v>0.14299999999999999</v>
      </c>
      <c r="S40" s="170" t="s">
        <v>2335</v>
      </c>
      <c r="T40" s="171">
        <v>6.0000000000000001E-3</v>
      </c>
    </row>
    <row r="41" spans="2:20" ht="27" thickBot="1" x14ac:dyDescent="0.35">
      <c r="B41" s="178" t="s">
        <v>1500</v>
      </c>
      <c r="C41" s="154" t="s">
        <v>1608</v>
      </c>
      <c r="D41" s="154" t="s">
        <v>1609</v>
      </c>
      <c r="E41" s="154">
        <v>0.04</v>
      </c>
      <c r="F41" s="154" t="s">
        <v>1610</v>
      </c>
      <c r="G41" s="154">
        <v>4.0000000000000001E-3</v>
      </c>
      <c r="H41" s="155" t="s">
        <v>2336</v>
      </c>
      <c r="I41" s="155" t="s">
        <v>1609</v>
      </c>
      <c r="J41" s="155">
        <v>3.5999999999999997E-2</v>
      </c>
      <c r="K41" s="155" t="s">
        <v>2337</v>
      </c>
      <c r="L41" s="155">
        <v>4.0000000000000001E-3</v>
      </c>
      <c r="O41" s="170" t="s">
        <v>341</v>
      </c>
      <c r="P41" s="170" t="s">
        <v>2336</v>
      </c>
      <c r="Q41" s="170" t="s">
        <v>1609</v>
      </c>
      <c r="R41" s="170">
        <v>3.5999999999999997E-2</v>
      </c>
      <c r="S41" s="170" t="s">
        <v>2337</v>
      </c>
      <c r="T41" s="171">
        <v>4.0000000000000001E-3</v>
      </c>
    </row>
    <row r="42" spans="2:20" ht="27" thickBot="1" x14ac:dyDescent="0.35">
      <c r="B42" s="177" t="s">
        <v>343</v>
      </c>
      <c r="C42" s="154"/>
      <c r="D42" s="154"/>
      <c r="E42" s="154"/>
      <c r="F42" s="154"/>
      <c r="G42" s="154"/>
      <c r="H42" s="155"/>
      <c r="I42" s="155"/>
      <c r="J42" s="155"/>
      <c r="K42" s="155"/>
      <c r="L42" s="155"/>
      <c r="O42" s="172" t="s">
        <v>1185</v>
      </c>
      <c r="P42" s="170"/>
      <c r="Q42" s="170"/>
      <c r="R42" s="170"/>
      <c r="S42" s="170"/>
      <c r="T42" s="171"/>
    </row>
    <row r="43" spans="2:20" ht="40.200000000000003" thickBot="1" x14ac:dyDescent="0.35">
      <c r="B43" s="178" t="s">
        <v>1501</v>
      </c>
      <c r="C43" s="154" t="s">
        <v>1611</v>
      </c>
      <c r="D43" s="154" t="s">
        <v>1612</v>
      </c>
      <c r="E43" s="154">
        <v>2.4E-2</v>
      </c>
      <c r="F43" s="154" t="s">
        <v>1613</v>
      </c>
      <c r="G43" s="154">
        <v>4.2999999999999997E-2</v>
      </c>
      <c r="H43" s="155" t="s">
        <v>2338</v>
      </c>
      <c r="I43" s="155" t="s">
        <v>1612</v>
      </c>
      <c r="J43" s="155">
        <v>4.1000000000000002E-2</v>
      </c>
      <c r="K43" s="155" t="s">
        <v>2339</v>
      </c>
      <c r="L43" s="155">
        <v>3.6999999999999998E-2</v>
      </c>
      <c r="O43" s="170" t="s">
        <v>1186</v>
      </c>
      <c r="P43" s="170" t="s">
        <v>2338</v>
      </c>
      <c r="Q43" s="170" t="s">
        <v>1612</v>
      </c>
      <c r="R43" s="170">
        <v>4.1000000000000002E-2</v>
      </c>
      <c r="S43" s="170" t="s">
        <v>2339</v>
      </c>
      <c r="T43" s="171">
        <v>3.6999999999999998E-2</v>
      </c>
    </row>
    <row r="44" spans="2:20" ht="40.200000000000003" thickBot="1" x14ac:dyDescent="0.35">
      <c r="B44" s="178" t="s">
        <v>1502</v>
      </c>
      <c r="C44" s="154" t="s">
        <v>1614</v>
      </c>
      <c r="D44" s="154" t="s">
        <v>1615</v>
      </c>
      <c r="E44" s="154">
        <v>3.9E-2</v>
      </c>
      <c r="F44" s="154" t="s">
        <v>1616</v>
      </c>
      <c r="G44" s="154">
        <v>3.4000000000000002E-2</v>
      </c>
      <c r="H44" s="155" t="s">
        <v>2340</v>
      </c>
      <c r="I44" s="155" t="s">
        <v>1615</v>
      </c>
      <c r="J44" s="155">
        <v>4.1000000000000002E-2</v>
      </c>
      <c r="K44" s="155" t="s">
        <v>2341</v>
      </c>
      <c r="L44" s="155">
        <v>3.4000000000000002E-2</v>
      </c>
      <c r="O44" s="170" t="s">
        <v>1190</v>
      </c>
      <c r="P44" s="170" t="s">
        <v>2340</v>
      </c>
      <c r="Q44" s="170" t="s">
        <v>1615</v>
      </c>
      <c r="R44" s="170">
        <v>4.1000000000000002E-2</v>
      </c>
      <c r="S44" s="170" t="s">
        <v>2341</v>
      </c>
      <c r="T44" s="171">
        <v>3.4000000000000002E-2</v>
      </c>
    </row>
    <row r="45" spans="2:20" ht="40.200000000000003" thickBot="1" x14ac:dyDescent="0.35">
      <c r="B45" s="178" t="s">
        <v>1503</v>
      </c>
      <c r="C45" s="154" t="s">
        <v>1617</v>
      </c>
      <c r="D45" s="154" t="s">
        <v>1618</v>
      </c>
      <c r="E45" s="154">
        <v>5.5E-2</v>
      </c>
      <c r="F45" s="154" t="s">
        <v>1619</v>
      </c>
      <c r="G45" s="154">
        <v>5.8000000000000003E-2</v>
      </c>
      <c r="H45" s="155" t="s">
        <v>2342</v>
      </c>
      <c r="I45" s="155" t="s">
        <v>1618</v>
      </c>
      <c r="J45" s="155">
        <v>6.6000000000000003E-2</v>
      </c>
      <c r="K45" s="155" t="s">
        <v>2343</v>
      </c>
      <c r="L45" s="155">
        <v>5.5E-2</v>
      </c>
      <c r="O45" s="170" t="s">
        <v>1194</v>
      </c>
      <c r="P45" s="170" t="s">
        <v>2342</v>
      </c>
      <c r="Q45" s="170" t="s">
        <v>1618</v>
      </c>
      <c r="R45" s="170">
        <v>6.6000000000000003E-2</v>
      </c>
      <c r="S45" s="170" t="s">
        <v>2343</v>
      </c>
      <c r="T45" s="171">
        <v>5.5E-2</v>
      </c>
    </row>
    <row r="46" spans="2:20" ht="34.799999999999997" thickBot="1" x14ac:dyDescent="0.35">
      <c r="B46" s="178" t="s">
        <v>1504</v>
      </c>
      <c r="C46" s="154" t="s">
        <v>1620</v>
      </c>
      <c r="D46" s="154" t="s">
        <v>1621</v>
      </c>
      <c r="E46" s="154">
        <v>0.03</v>
      </c>
      <c r="F46" s="154" t="s">
        <v>1622</v>
      </c>
      <c r="G46" s="154">
        <v>1.9E-2</v>
      </c>
      <c r="H46" s="155" t="s">
        <v>2344</v>
      </c>
      <c r="I46" s="155" t="s">
        <v>1621</v>
      </c>
      <c r="J46" s="155">
        <v>2.8000000000000001E-2</v>
      </c>
      <c r="K46" s="155" t="s">
        <v>2345</v>
      </c>
      <c r="L46" s="155">
        <v>1.9E-2</v>
      </c>
      <c r="O46" s="170" t="s">
        <v>347</v>
      </c>
      <c r="P46" s="170" t="s">
        <v>2344</v>
      </c>
      <c r="Q46" s="170" t="s">
        <v>1621</v>
      </c>
      <c r="R46" s="170">
        <v>2.8000000000000001E-2</v>
      </c>
      <c r="S46" s="170" t="s">
        <v>2345</v>
      </c>
      <c r="T46" s="171">
        <v>1.9E-2</v>
      </c>
    </row>
    <row r="47" spans="2:20" ht="23.4" thickBot="1" x14ac:dyDescent="0.35">
      <c r="B47" s="177" t="s">
        <v>348</v>
      </c>
      <c r="C47" s="154"/>
      <c r="D47" s="154"/>
      <c r="E47" s="154"/>
      <c r="F47" s="154"/>
      <c r="G47" s="154"/>
      <c r="H47" s="155"/>
      <c r="I47" s="155"/>
      <c r="J47" s="155"/>
      <c r="K47" s="155"/>
      <c r="L47" s="155"/>
      <c r="O47" s="170"/>
      <c r="P47" s="170"/>
      <c r="Q47" s="170"/>
      <c r="R47" s="170"/>
      <c r="S47" s="170"/>
      <c r="T47" s="171"/>
    </row>
    <row r="48" spans="2:20" ht="93" thickBot="1" x14ac:dyDescent="0.35">
      <c r="B48" s="177" t="s">
        <v>349</v>
      </c>
      <c r="C48" s="154" t="s">
        <v>1623</v>
      </c>
      <c r="D48" s="154" t="s">
        <v>1624</v>
      </c>
      <c r="E48" s="154">
        <v>1E-3</v>
      </c>
      <c r="F48" s="154" t="s">
        <v>1625</v>
      </c>
      <c r="G48" s="154">
        <v>4.0000000000000001E-3</v>
      </c>
      <c r="H48" s="155" t="s">
        <v>2346</v>
      </c>
      <c r="I48" s="155" t="s">
        <v>1624</v>
      </c>
      <c r="J48" s="155">
        <v>1E-3</v>
      </c>
      <c r="K48" s="155" t="s">
        <v>2347</v>
      </c>
      <c r="L48" s="155">
        <v>5.0000000000000001E-3</v>
      </c>
      <c r="O48" s="170" t="s">
        <v>1201</v>
      </c>
      <c r="P48" s="170" t="s">
        <v>2346</v>
      </c>
      <c r="Q48" s="170" t="s">
        <v>1624</v>
      </c>
      <c r="R48" s="170">
        <v>1E-3</v>
      </c>
      <c r="S48" s="170" t="s">
        <v>2347</v>
      </c>
      <c r="T48" s="171">
        <v>5.0000000000000001E-3</v>
      </c>
    </row>
    <row r="49" spans="2:20" ht="93" thickBot="1" x14ac:dyDescent="0.35">
      <c r="B49" s="177" t="s">
        <v>1505</v>
      </c>
      <c r="C49" s="154" t="s">
        <v>1626</v>
      </c>
      <c r="D49" s="154" t="s">
        <v>1627</v>
      </c>
      <c r="E49" s="154">
        <v>7.0000000000000001E-3</v>
      </c>
      <c r="F49" s="154" t="s">
        <v>1628</v>
      </c>
      <c r="G49" s="154">
        <v>0.02</v>
      </c>
      <c r="H49" s="155" t="s">
        <v>2348</v>
      </c>
      <c r="I49" s="155" t="s">
        <v>1627</v>
      </c>
      <c r="J49" s="155">
        <v>6.0000000000000001E-3</v>
      </c>
      <c r="K49" s="155" t="s">
        <v>2349</v>
      </c>
      <c r="L49" s="155">
        <v>1.7000000000000001E-2</v>
      </c>
      <c r="O49" s="170" t="s">
        <v>1205</v>
      </c>
      <c r="P49" s="170" t="s">
        <v>2348</v>
      </c>
      <c r="Q49" s="170" t="s">
        <v>1627</v>
      </c>
      <c r="R49" s="170">
        <v>6.0000000000000001E-3</v>
      </c>
      <c r="S49" s="170" t="s">
        <v>2349</v>
      </c>
      <c r="T49" s="171">
        <v>1.7000000000000001E-2</v>
      </c>
    </row>
    <row r="50" spans="2:20" ht="106.2" thickBot="1" x14ac:dyDescent="0.35">
      <c r="B50" s="177" t="s">
        <v>351</v>
      </c>
      <c r="C50" s="154" t="s">
        <v>1629</v>
      </c>
      <c r="D50" s="154" t="s">
        <v>1630</v>
      </c>
      <c r="E50" s="154">
        <v>0.30499999999999999</v>
      </c>
      <c r="F50" s="154" t="s">
        <v>1631</v>
      </c>
      <c r="G50" s="154">
        <v>2.1999999999999999E-2</v>
      </c>
      <c r="H50" s="155" t="s">
        <v>2350</v>
      </c>
      <c r="I50" s="155" t="s">
        <v>1630</v>
      </c>
      <c r="J50" s="155">
        <v>0.30599999999999999</v>
      </c>
      <c r="K50" s="155" t="s">
        <v>2351</v>
      </c>
      <c r="L50" s="155">
        <v>2.1999999999999999E-2</v>
      </c>
      <c r="O50" s="170" t="s">
        <v>1209</v>
      </c>
      <c r="P50" s="170" t="s">
        <v>2350</v>
      </c>
      <c r="Q50" s="170" t="s">
        <v>1630</v>
      </c>
      <c r="R50" s="170">
        <v>0.30599999999999999</v>
      </c>
      <c r="S50" s="170" t="s">
        <v>2351</v>
      </c>
      <c r="T50" s="171">
        <v>2.1999999999999999E-2</v>
      </c>
    </row>
    <row r="51" spans="2:20" ht="119.4" thickBot="1" x14ac:dyDescent="0.35">
      <c r="B51" s="177" t="s">
        <v>1506</v>
      </c>
      <c r="C51" s="154" t="s">
        <v>1632</v>
      </c>
      <c r="D51" s="154" t="s">
        <v>1633</v>
      </c>
      <c r="E51" s="154">
        <v>9.6000000000000002E-2</v>
      </c>
      <c r="F51" s="154" t="s">
        <v>1634</v>
      </c>
      <c r="G51" s="154">
        <v>0.02</v>
      </c>
      <c r="H51" s="155" t="s">
        <v>2352</v>
      </c>
      <c r="I51" s="155" t="s">
        <v>1633</v>
      </c>
      <c r="J51" s="155">
        <v>8.8999999999999996E-2</v>
      </c>
      <c r="K51" s="155" t="s">
        <v>2353</v>
      </c>
      <c r="L51" s="155">
        <v>1.4E-2</v>
      </c>
      <c r="O51" s="170" t="s">
        <v>1213</v>
      </c>
      <c r="P51" s="170" t="s">
        <v>2352</v>
      </c>
      <c r="Q51" s="170" t="s">
        <v>1633</v>
      </c>
      <c r="R51" s="170">
        <v>8.8999999999999996E-2</v>
      </c>
      <c r="S51" s="170" t="s">
        <v>2353</v>
      </c>
      <c r="T51" s="171">
        <v>1.4E-2</v>
      </c>
    </row>
    <row r="52" spans="2:20" ht="106.2" thickBot="1" x14ac:dyDescent="0.35">
      <c r="B52" s="177" t="s">
        <v>353</v>
      </c>
      <c r="C52" s="154" t="s">
        <v>1635</v>
      </c>
      <c r="D52" s="154" t="s">
        <v>1636</v>
      </c>
      <c r="E52" s="154">
        <v>9.0999999999999998E-2</v>
      </c>
      <c r="F52" s="154" t="s">
        <v>1637</v>
      </c>
      <c r="G52" s="154">
        <v>2.3E-2</v>
      </c>
      <c r="H52" s="155" t="s">
        <v>2354</v>
      </c>
      <c r="I52" s="155" t="s">
        <v>1636</v>
      </c>
      <c r="J52" s="155">
        <v>8.4000000000000005E-2</v>
      </c>
      <c r="K52" s="155" t="s">
        <v>2355</v>
      </c>
      <c r="L52" s="155">
        <v>2.1999999999999999E-2</v>
      </c>
      <c r="O52" s="170" t="s">
        <v>1217</v>
      </c>
      <c r="P52" s="170" t="s">
        <v>2354</v>
      </c>
      <c r="Q52" s="170" t="s">
        <v>1636</v>
      </c>
      <c r="R52" s="170">
        <v>8.4000000000000005E-2</v>
      </c>
      <c r="S52" s="170" t="s">
        <v>2355</v>
      </c>
      <c r="T52" s="171">
        <v>2.1999999999999999E-2</v>
      </c>
    </row>
    <row r="53" spans="2:20" ht="106.2" thickBot="1" x14ac:dyDescent="0.35">
      <c r="B53" s="177" t="s">
        <v>354</v>
      </c>
      <c r="C53" s="154" t="s">
        <v>1638</v>
      </c>
      <c r="D53" s="154" t="s">
        <v>1639</v>
      </c>
      <c r="E53" s="154">
        <v>2.5000000000000001E-2</v>
      </c>
      <c r="F53" s="154" t="s">
        <v>1640</v>
      </c>
      <c r="G53" s="154">
        <v>0</v>
      </c>
      <c r="H53" s="155" t="s">
        <v>2356</v>
      </c>
      <c r="I53" s="155" t="s">
        <v>1639</v>
      </c>
      <c r="J53" s="155">
        <v>2.4E-2</v>
      </c>
      <c r="K53" s="155" t="s">
        <v>2357</v>
      </c>
      <c r="L53" s="155">
        <v>1E-3</v>
      </c>
      <c r="O53" s="170" t="s">
        <v>1221</v>
      </c>
      <c r="P53" s="170" t="s">
        <v>2356</v>
      </c>
      <c r="Q53" s="170" t="s">
        <v>1639</v>
      </c>
      <c r="R53" s="170">
        <v>2.4E-2</v>
      </c>
      <c r="S53" s="170" t="s">
        <v>2357</v>
      </c>
      <c r="T53" s="171">
        <v>1E-3</v>
      </c>
    </row>
    <row r="54" spans="2:20" ht="23.4" thickBot="1" x14ac:dyDescent="0.35">
      <c r="B54" s="177" t="s">
        <v>355</v>
      </c>
      <c r="C54" s="154"/>
      <c r="D54" s="154"/>
      <c r="E54" s="154"/>
      <c r="F54" s="154"/>
      <c r="G54" s="154"/>
      <c r="H54" s="155"/>
      <c r="I54" s="155"/>
      <c r="J54" s="155"/>
      <c r="K54" s="155"/>
      <c r="L54" s="155"/>
      <c r="O54" s="170"/>
      <c r="P54" s="170"/>
      <c r="Q54" s="170"/>
      <c r="R54" s="170"/>
      <c r="S54" s="170"/>
      <c r="T54" s="171"/>
    </row>
    <row r="55" spans="2:20" ht="132.6" thickBot="1" x14ac:dyDescent="0.35">
      <c r="B55" s="177" t="s">
        <v>356</v>
      </c>
      <c r="C55" s="154" t="s">
        <v>1641</v>
      </c>
      <c r="D55" s="154" t="s">
        <v>1642</v>
      </c>
      <c r="E55" s="154">
        <v>0.04</v>
      </c>
      <c r="F55" s="154" t="s">
        <v>1643</v>
      </c>
      <c r="G55" s="154">
        <v>9.0999999999999998E-2</v>
      </c>
      <c r="H55" s="155" t="s">
        <v>2358</v>
      </c>
      <c r="I55" s="155" t="s">
        <v>1642</v>
      </c>
      <c r="J55" s="155">
        <v>0.04</v>
      </c>
      <c r="K55" s="155" t="s">
        <v>2359</v>
      </c>
      <c r="L55" s="155">
        <v>8.6999999999999994E-2</v>
      </c>
      <c r="O55" s="170" t="s">
        <v>1225</v>
      </c>
      <c r="P55" s="170" t="s">
        <v>2358</v>
      </c>
      <c r="Q55" s="170" t="s">
        <v>1642</v>
      </c>
      <c r="R55" s="170">
        <v>0.04</v>
      </c>
      <c r="S55" s="170" t="s">
        <v>2359</v>
      </c>
      <c r="T55" s="171">
        <v>8.6999999999999994E-2</v>
      </c>
    </row>
    <row r="56" spans="2:20" ht="145.80000000000001" thickBot="1" x14ac:dyDescent="0.35">
      <c r="B56" s="177" t="s">
        <v>1507</v>
      </c>
      <c r="C56" s="154" t="s">
        <v>855</v>
      </c>
      <c r="D56" s="154" t="s">
        <v>1644</v>
      </c>
      <c r="E56" s="154">
        <v>0.20100000000000001</v>
      </c>
      <c r="F56" s="154" t="s">
        <v>1645</v>
      </c>
      <c r="G56" s="154">
        <v>0.376</v>
      </c>
      <c r="H56" s="155" t="s">
        <v>855</v>
      </c>
      <c r="I56" s="155" t="s">
        <v>1644</v>
      </c>
      <c r="J56" s="155">
        <v>0.20100000000000001</v>
      </c>
      <c r="K56" s="155" t="s">
        <v>2360</v>
      </c>
      <c r="L56" s="155">
        <v>0.36899999999999999</v>
      </c>
      <c r="O56" s="170" t="s">
        <v>1229</v>
      </c>
      <c r="P56" s="170" t="s">
        <v>855</v>
      </c>
      <c r="Q56" s="170" t="s">
        <v>1644</v>
      </c>
      <c r="R56" s="170">
        <v>0.20100000000000001</v>
      </c>
      <c r="S56" s="170" t="s">
        <v>2360</v>
      </c>
      <c r="T56" s="171">
        <v>0.36899999999999999</v>
      </c>
    </row>
    <row r="57" spans="2:20" ht="132.6" thickBot="1" x14ac:dyDescent="0.35">
      <c r="B57" s="177" t="s">
        <v>357</v>
      </c>
      <c r="C57" s="154" t="s">
        <v>1646</v>
      </c>
      <c r="D57" s="154" t="s">
        <v>1647</v>
      </c>
      <c r="E57" s="154">
        <v>0.20399999999999999</v>
      </c>
      <c r="F57" s="154" t="s">
        <v>1648</v>
      </c>
      <c r="G57" s="154">
        <v>5.8000000000000003E-2</v>
      </c>
      <c r="H57" s="155" t="s">
        <v>2361</v>
      </c>
      <c r="I57" s="155" t="s">
        <v>1647</v>
      </c>
      <c r="J57" s="155">
        <v>0.192</v>
      </c>
      <c r="K57" s="155" t="s">
        <v>2362</v>
      </c>
      <c r="L57" s="155">
        <v>5.6000000000000001E-2</v>
      </c>
      <c r="O57" s="170" t="s">
        <v>1232</v>
      </c>
      <c r="P57" s="170" t="s">
        <v>2361</v>
      </c>
      <c r="Q57" s="170" t="s">
        <v>1647</v>
      </c>
      <c r="R57" s="170">
        <v>0.192</v>
      </c>
      <c r="S57" s="170" t="s">
        <v>2362</v>
      </c>
      <c r="T57" s="171">
        <v>5.6000000000000001E-2</v>
      </c>
    </row>
    <row r="58" spans="2:20" ht="145.80000000000001" thickBot="1" x14ac:dyDescent="0.35">
      <c r="B58" s="177" t="s">
        <v>1508</v>
      </c>
      <c r="C58" s="154" t="s">
        <v>1649</v>
      </c>
      <c r="D58" s="154" t="s">
        <v>1650</v>
      </c>
      <c r="E58" s="154">
        <v>0.20100000000000001</v>
      </c>
      <c r="F58" s="154" t="s">
        <v>1651</v>
      </c>
      <c r="G58" s="154">
        <v>0.35499999999999998</v>
      </c>
      <c r="H58" s="155" t="s">
        <v>2363</v>
      </c>
      <c r="I58" s="155" t="s">
        <v>1650</v>
      </c>
      <c r="J58" s="155">
        <v>0.38700000000000001</v>
      </c>
      <c r="K58" s="155" t="s">
        <v>2364</v>
      </c>
      <c r="L58" s="155">
        <v>0.52600000000000002</v>
      </c>
      <c r="O58" s="170" t="s">
        <v>1236</v>
      </c>
      <c r="P58" s="170" t="s">
        <v>2363</v>
      </c>
      <c r="Q58" s="170" t="s">
        <v>1650</v>
      </c>
      <c r="R58" s="170">
        <v>0.38700000000000001</v>
      </c>
      <c r="S58" s="170" t="s">
        <v>2364</v>
      </c>
      <c r="T58" s="171">
        <v>0.52600000000000002</v>
      </c>
    </row>
    <row r="59" spans="2:20" ht="132.6" thickBot="1" x14ac:dyDescent="0.35">
      <c r="B59" s="177" t="s">
        <v>359</v>
      </c>
      <c r="C59" s="154" t="s">
        <v>1652</v>
      </c>
      <c r="D59" s="154" t="s">
        <v>1653</v>
      </c>
      <c r="E59" s="154">
        <v>0.186</v>
      </c>
      <c r="F59" s="154" t="s">
        <v>1654</v>
      </c>
      <c r="G59" s="154">
        <v>8.6999999999999994E-2</v>
      </c>
      <c r="H59" s="155" t="s">
        <v>2365</v>
      </c>
      <c r="I59" s="155" t="s">
        <v>1653</v>
      </c>
      <c r="J59" s="155">
        <v>0.159</v>
      </c>
      <c r="K59" s="155" t="s">
        <v>2366</v>
      </c>
      <c r="L59" s="155">
        <v>7.9000000000000001E-2</v>
      </c>
      <c r="O59" s="170" t="s">
        <v>1240</v>
      </c>
      <c r="P59" s="170" t="s">
        <v>2365</v>
      </c>
      <c r="Q59" s="170" t="s">
        <v>1653</v>
      </c>
      <c r="R59" s="170">
        <v>0.159</v>
      </c>
      <c r="S59" s="170" t="s">
        <v>2366</v>
      </c>
      <c r="T59" s="171">
        <v>7.9000000000000001E-2</v>
      </c>
    </row>
    <row r="60" spans="2:20" ht="106.2" thickBot="1" x14ac:dyDescent="0.35">
      <c r="B60" s="177" t="s">
        <v>360</v>
      </c>
      <c r="C60" s="154" t="s">
        <v>1655</v>
      </c>
      <c r="D60" s="154" t="s">
        <v>1656</v>
      </c>
      <c r="E60" s="154">
        <v>2.1999999999999999E-2</v>
      </c>
      <c r="F60" s="154" t="s">
        <v>1657</v>
      </c>
      <c r="G60" s="154">
        <v>3.5000000000000003E-2</v>
      </c>
      <c r="H60" s="155" t="s">
        <v>2367</v>
      </c>
      <c r="I60" s="155" t="s">
        <v>1656</v>
      </c>
      <c r="J60" s="155">
        <v>1.0999999999999999E-2</v>
      </c>
      <c r="K60" s="155" t="s">
        <v>2368</v>
      </c>
      <c r="L60" s="155">
        <v>3.7999999999999999E-2</v>
      </c>
      <c r="O60" s="170" t="s">
        <v>1244</v>
      </c>
      <c r="P60" s="170" t="s">
        <v>2367</v>
      </c>
      <c r="Q60" s="170" t="s">
        <v>1656</v>
      </c>
      <c r="R60" s="170">
        <v>1.0999999999999999E-2</v>
      </c>
      <c r="S60" s="170" t="s">
        <v>2368</v>
      </c>
      <c r="T60" s="171">
        <v>3.7999999999999999E-2</v>
      </c>
    </row>
    <row r="61" spans="2:20" ht="66.599999999999994" thickBot="1" x14ac:dyDescent="0.35">
      <c r="B61" s="177" t="s">
        <v>361</v>
      </c>
      <c r="C61" s="154" t="s">
        <v>1658</v>
      </c>
      <c r="D61" s="154" t="s">
        <v>1659</v>
      </c>
      <c r="E61" s="154">
        <v>1.0999999999999999E-2</v>
      </c>
      <c r="F61" s="154" t="s">
        <v>1660</v>
      </c>
      <c r="G61" s="154">
        <v>0.03</v>
      </c>
      <c r="H61" s="155" t="s">
        <v>2369</v>
      </c>
      <c r="I61" s="155" t="s">
        <v>1659</v>
      </c>
      <c r="J61" s="155">
        <v>7.0000000000000001E-3</v>
      </c>
      <c r="K61" s="155" t="s">
        <v>2370</v>
      </c>
      <c r="L61" s="155">
        <v>2.4E-2</v>
      </c>
      <c r="O61" s="170" t="s">
        <v>1248</v>
      </c>
      <c r="P61" s="170" t="s">
        <v>2369</v>
      </c>
      <c r="Q61" s="170" t="s">
        <v>1659</v>
      </c>
      <c r="R61" s="170">
        <v>7.0000000000000001E-3</v>
      </c>
      <c r="S61" s="170" t="s">
        <v>2370</v>
      </c>
      <c r="T61" s="171">
        <v>2.4E-2</v>
      </c>
    </row>
    <row r="62" spans="2:20" ht="106.2" thickBot="1" x14ac:dyDescent="0.35">
      <c r="B62" s="177" t="s">
        <v>362</v>
      </c>
      <c r="C62" s="154" t="s">
        <v>1661</v>
      </c>
      <c r="D62" s="154" t="s">
        <v>1662</v>
      </c>
      <c r="E62" s="154">
        <v>3.2000000000000001E-2</v>
      </c>
      <c r="F62" s="154" t="s">
        <v>1663</v>
      </c>
      <c r="G62" s="154">
        <v>3.7999999999999999E-2</v>
      </c>
      <c r="H62" s="155" t="s">
        <v>2371</v>
      </c>
      <c r="I62" s="155" t="s">
        <v>1662</v>
      </c>
      <c r="J62" s="155">
        <v>2.7E-2</v>
      </c>
      <c r="K62" s="155" t="s">
        <v>2372</v>
      </c>
      <c r="L62" s="155">
        <v>3.5000000000000003E-2</v>
      </c>
      <c r="O62" s="170" t="s">
        <v>1252</v>
      </c>
      <c r="P62" s="170" t="s">
        <v>2371</v>
      </c>
      <c r="Q62" s="170" t="s">
        <v>1662</v>
      </c>
      <c r="R62" s="170">
        <v>2.7E-2</v>
      </c>
      <c r="S62" s="170" t="s">
        <v>2372</v>
      </c>
      <c r="T62" s="171">
        <v>3.5000000000000003E-2</v>
      </c>
    </row>
    <row r="63" spans="2:20" ht="106.2" thickBot="1" x14ac:dyDescent="0.35">
      <c r="B63" s="177" t="s">
        <v>1509</v>
      </c>
      <c r="C63" s="154" t="s">
        <v>1664</v>
      </c>
      <c r="D63" s="154" t="s">
        <v>1665</v>
      </c>
      <c r="E63" s="154">
        <v>7.9000000000000001E-2</v>
      </c>
      <c r="F63" s="154" t="s">
        <v>1666</v>
      </c>
      <c r="G63" s="154">
        <v>3.0000000000000001E-3</v>
      </c>
      <c r="H63" s="155" t="s">
        <v>2373</v>
      </c>
      <c r="I63" s="155" t="s">
        <v>1665</v>
      </c>
      <c r="J63" s="155">
        <v>7.0999999999999994E-2</v>
      </c>
      <c r="K63" s="155" t="s">
        <v>2374</v>
      </c>
      <c r="L63" s="155">
        <v>1E-3</v>
      </c>
      <c r="O63" s="170" t="s">
        <v>1256</v>
      </c>
      <c r="P63" s="170" t="s">
        <v>2373</v>
      </c>
      <c r="Q63" s="170" t="s">
        <v>1665</v>
      </c>
      <c r="R63" s="170">
        <v>7.0999999999999994E-2</v>
      </c>
      <c r="S63" s="170" t="s">
        <v>2374</v>
      </c>
      <c r="T63" s="171">
        <v>1E-3</v>
      </c>
    </row>
    <row r="64" spans="2:20" ht="145.80000000000001" thickBot="1" x14ac:dyDescent="0.35">
      <c r="B64" s="177" t="s">
        <v>1510</v>
      </c>
      <c r="C64" s="154" t="s">
        <v>1667</v>
      </c>
      <c r="D64" s="154" t="s">
        <v>948</v>
      </c>
      <c r="E64" s="154">
        <v>6.7000000000000004E-2</v>
      </c>
      <c r="F64" s="154" t="s">
        <v>1668</v>
      </c>
      <c r="G64" s="154">
        <v>1.2E-2</v>
      </c>
      <c r="H64" s="155" t="s">
        <v>2375</v>
      </c>
      <c r="I64" s="155" t="s">
        <v>948</v>
      </c>
      <c r="J64" s="155">
        <v>6.6000000000000003E-2</v>
      </c>
      <c r="K64" s="155" t="s">
        <v>2376</v>
      </c>
      <c r="L64" s="155">
        <v>7.0000000000000001E-3</v>
      </c>
      <c r="O64" s="170" t="s">
        <v>1260</v>
      </c>
      <c r="P64" s="170" t="s">
        <v>2375</v>
      </c>
      <c r="Q64" s="170" t="s">
        <v>948</v>
      </c>
      <c r="R64" s="170">
        <v>6.6000000000000003E-2</v>
      </c>
      <c r="S64" s="170" t="s">
        <v>2376</v>
      </c>
      <c r="T64" s="171">
        <v>7.0000000000000001E-3</v>
      </c>
    </row>
    <row r="65" spans="2:20" ht="119.4" thickBot="1" x14ac:dyDescent="0.35">
      <c r="B65" s="177" t="s">
        <v>365</v>
      </c>
      <c r="C65" s="154" t="s">
        <v>1669</v>
      </c>
      <c r="D65" s="154" t="s">
        <v>1670</v>
      </c>
      <c r="E65" s="154">
        <v>2.4E-2</v>
      </c>
      <c r="F65" s="154" t="s">
        <v>1671</v>
      </c>
      <c r="G65" s="154">
        <v>3.0000000000000001E-3</v>
      </c>
      <c r="H65" s="155" t="s">
        <v>2377</v>
      </c>
      <c r="I65" s="155" t="s">
        <v>1670</v>
      </c>
      <c r="J65" s="155">
        <v>2.3E-2</v>
      </c>
      <c r="K65" s="155" t="s">
        <v>2378</v>
      </c>
      <c r="L65" s="155">
        <v>3.0000000000000001E-3</v>
      </c>
      <c r="O65" s="170" t="s">
        <v>1264</v>
      </c>
      <c r="P65" s="170" t="s">
        <v>2377</v>
      </c>
      <c r="Q65" s="170" t="s">
        <v>1670</v>
      </c>
      <c r="R65" s="170">
        <v>2.3E-2</v>
      </c>
      <c r="S65" s="170" t="s">
        <v>2378</v>
      </c>
      <c r="T65" s="171">
        <v>3.0000000000000001E-3</v>
      </c>
    </row>
    <row r="66" spans="2:20" ht="79.8" thickBot="1" x14ac:dyDescent="0.35">
      <c r="B66" s="177" t="s">
        <v>366</v>
      </c>
      <c r="C66" s="154" t="s">
        <v>1672</v>
      </c>
      <c r="D66" s="154" t="s">
        <v>1673</v>
      </c>
      <c r="E66" s="154">
        <v>8.8999999999999996E-2</v>
      </c>
      <c r="F66" s="154" t="s">
        <v>1674</v>
      </c>
      <c r="G66" s="154">
        <v>1.0999999999999999E-2</v>
      </c>
      <c r="H66" s="155" t="s">
        <v>2379</v>
      </c>
      <c r="I66" s="155" t="s">
        <v>1673</v>
      </c>
      <c r="J66" s="155">
        <v>9.0999999999999998E-2</v>
      </c>
      <c r="K66" s="155" t="s">
        <v>2380</v>
      </c>
      <c r="L66" s="155">
        <v>0.01</v>
      </c>
      <c r="O66" s="170" t="s">
        <v>1268</v>
      </c>
      <c r="P66" s="170" t="s">
        <v>2379</v>
      </c>
      <c r="Q66" s="170" t="s">
        <v>1673</v>
      </c>
      <c r="R66" s="170">
        <v>9.0999999999999998E-2</v>
      </c>
      <c r="S66" s="170" t="s">
        <v>2380</v>
      </c>
      <c r="T66" s="171">
        <v>0.01</v>
      </c>
    </row>
    <row r="67" spans="2:20" ht="106.2" thickBot="1" x14ac:dyDescent="0.35">
      <c r="B67" s="177" t="s">
        <v>1511</v>
      </c>
      <c r="C67" s="154" t="s">
        <v>1675</v>
      </c>
      <c r="D67" s="154" t="s">
        <v>1676</v>
      </c>
      <c r="E67" s="154">
        <v>1.7999999999999999E-2</v>
      </c>
      <c r="F67" s="154" t="s">
        <v>1677</v>
      </c>
      <c r="G67" s="154">
        <v>1.4E-2</v>
      </c>
      <c r="H67" s="155" t="s">
        <v>2381</v>
      </c>
      <c r="I67" s="155" t="s">
        <v>1676</v>
      </c>
      <c r="J67" s="155">
        <v>1.9E-2</v>
      </c>
      <c r="K67" s="155" t="s">
        <v>2382</v>
      </c>
      <c r="L67" s="155">
        <v>1.2E-2</v>
      </c>
      <c r="O67" s="170" t="s">
        <v>1272</v>
      </c>
      <c r="P67" s="170" t="s">
        <v>2381</v>
      </c>
      <c r="Q67" s="170" t="s">
        <v>1676</v>
      </c>
      <c r="R67" s="170">
        <v>1.9E-2</v>
      </c>
      <c r="S67" s="170" t="s">
        <v>2382</v>
      </c>
      <c r="T67" s="171">
        <v>1.2E-2</v>
      </c>
    </row>
    <row r="68" spans="2:20" ht="93" thickBot="1" x14ac:dyDescent="0.35">
      <c r="B68" s="177" t="s">
        <v>368</v>
      </c>
      <c r="C68" s="154" t="s">
        <v>1678</v>
      </c>
      <c r="D68" s="154" t="s">
        <v>1679</v>
      </c>
      <c r="E68" s="154">
        <v>3.6999999999999998E-2</v>
      </c>
      <c r="F68" s="154" t="s">
        <v>1680</v>
      </c>
      <c r="G68" s="154">
        <v>0.01</v>
      </c>
      <c r="H68" s="155" t="s">
        <v>2383</v>
      </c>
      <c r="I68" s="155" t="s">
        <v>1679</v>
      </c>
      <c r="J68" s="155">
        <v>3.9E-2</v>
      </c>
      <c r="K68" s="155" t="s">
        <v>2384</v>
      </c>
      <c r="L68" s="155">
        <v>7.0000000000000001E-3</v>
      </c>
      <c r="O68" s="170" t="s">
        <v>1276</v>
      </c>
      <c r="P68" s="170" t="s">
        <v>2383</v>
      </c>
      <c r="Q68" s="170" t="s">
        <v>1679</v>
      </c>
      <c r="R68" s="170">
        <v>3.9E-2</v>
      </c>
      <c r="S68" s="170" t="s">
        <v>2384</v>
      </c>
      <c r="T68" s="171">
        <v>7.0000000000000001E-3</v>
      </c>
    </row>
    <row r="69" spans="2:20" ht="79.8" thickBot="1" x14ac:dyDescent="0.35">
      <c r="B69" s="177" t="s">
        <v>369</v>
      </c>
      <c r="C69" s="154" t="s">
        <v>1681</v>
      </c>
      <c r="D69" s="154" t="s">
        <v>1682</v>
      </c>
      <c r="E69" s="154">
        <v>4.5999999999999999E-2</v>
      </c>
      <c r="F69" s="154" t="s">
        <v>1683</v>
      </c>
      <c r="G69" s="154">
        <v>1.6E-2</v>
      </c>
      <c r="H69" s="155" t="s">
        <v>2385</v>
      </c>
      <c r="I69" s="155" t="s">
        <v>1682</v>
      </c>
      <c r="J69" s="155">
        <v>4.4999999999999998E-2</v>
      </c>
      <c r="K69" s="155" t="s">
        <v>2386</v>
      </c>
      <c r="L69" s="155">
        <v>2.1999999999999999E-2</v>
      </c>
      <c r="O69" s="170" t="s">
        <v>1280</v>
      </c>
      <c r="P69" s="170" t="s">
        <v>2385</v>
      </c>
      <c r="Q69" s="170" t="s">
        <v>1682</v>
      </c>
      <c r="R69" s="170">
        <v>4.4999999999999998E-2</v>
      </c>
      <c r="S69" s="170" t="s">
        <v>2386</v>
      </c>
      <c r="T69" s="171">
        <v>2.1999999999999999E-2</v>
      </c>
    </row>
    <row r="70" spans="2:20" ht="93" thickBot="1" x14ac:dyDescent="0.35">
      <c r="B70" s="177" t="s">
        <v>370</v>
      </c>
      <c r="C70" s="154" t="s">
        <v>1684</v>
      </c>
      <c r="D70" s="154" t="s">
        <v>1685</v>
      </c>
      <c r="E70" s="154">
        <v>7.0000000000000007E-2</v>
      </c>
      <c r="F70" s="154" t="s">
        <v>1686</v>
      </c>
      <c r="G70" s="154">
        <v>4.0000000000000001E-3</v>
      </c>
      <c r="H70" s="155" t="s">
        <v>2387</v>
      </c>
      <c r="I70" s="155" t="s">
        <v>1685</v>
      </c>
      <c r="J70" s="155">
        <v>6.6000000000000003E-2</v>
      </c>
      <c r="K70" s="155" t="s">
        <v>2388</v>
      </c>
      <c r="L70" s="155">
        <v>1E-3</v>
      </c>
      <c r="O70" s="170" t="s">
        <v>1284</v>
      </c>
      <c r="P70" s="170" t="s">
        <v>2387</v>
      </c>
      <c r="Q70" s="170" t="s">
        <v>1685</v>
      </c>
      <c r="R70" s="170">
        <v>6.6000000000000003E-2</v>
      </c>
      <c r="S70" s="170" t="s">
        <v>2388</v>
      </c>
      <c r="T70" s="171">
        <v>1E-3</v>
      </c>
    </row>
    <row r="71" spans="2:20" ht="34.799999999999997" thickBot="1" x14ac:dyDescent="0.35">
      <c r="B71" s="177" t="s">
        <v>371</v>
      </c>
      <c r="C71" s="154"/>
      <c r="D71" s="154"/>
      <c r="E71" s="154"/>
      <c r="F71" s="154"/>
      <c r="G71" s="154"/>
      <c r="H71" s="155"/>
      <c r="I71" s="155"/>
      <c r="J71" s="155"/>
      <c r="K71" s="155"/>
      <c r="L71" s="155"/>
      <c r="O71" s="170"/>
      <c r="P71" s="170"/>
      <c r="Q71" s="170"/>
      <c r="R71" s="170"/>
      <c r="S71" s="170"/>
      <c r="T71" s="171"/>
    </row>
    <row r="72" spans="2:20" ht="93" thickBot="1" x14ac:dyDescent="0.35">
      <c r="B72" s="177" t="s">
        <v>372</v>
      </c>
      <c r="C72" s="154" t="s">
        <v>1687</v>
      </c>
      <c r="D72" s="154" t="s">
        <v>1688</v>
      </c>
      <c r="E72" s="154">
        <v>3.9E-2</v>
      </c>
      <c r="F72" s="154" t="s">
        <v>1689</v>
      </c>
      <c r="G72" s="154">
        <v>6.0000000000000001E-3</v>
      </c>
      <c r="H72" s="155" t="s">
        <v>2389</v>
      </c>
      <c r="I72" s="155" t="s">
        <v>1688</v>
      </c>
      <c r="J72" s="155">
        <v>3.6999999999999998E-2</v>
      </c>
      <c r="K72" s="155" t="s">
        <v>2390</v>
      </c>
      <c r="L72" s="155">
        <v>5.0000000000000001E-3</v>
      </c>
      <c r="O72" s="170" t="s">
        <v>1288</v>
      </c>
      <c r="P72" s="170" t="s">
        <v>2389</v>
      </c>
      <c r="Q72" s="170" t="s">
        <v>1688</v>
      </c>
      <c r="R72" s="170">
        <v>3.6999999999999998E-2</v>
      </c>
      <c r="S72" s="170" t="s">
        <v>2390</v>
      </c>
      <c r="T72" s="171">
        <v>5.0000000000000001E-3</v>
      </c>
    </row>
    <row r="73" spans="2:20" ht="93" thickBot="1" x14ac:dyDescent="0.35">
      <c r="B73" s="177" t="s">
        <v>373</v>
      </c>
      <c r="C73" s="154" t="s">
        <v>1690</v>
      </c>
      <c r="D73" s="154" t="s">
        <v>1691</v>
      </c>
      <c r="E73" s="154">
        <v>3.4000000000000002E-2</v>
      </c>
      <c r="F73" s="154" t="s">
        <v>1692</v>
      </c>
      <c r="G73" s="154">
        <v>3.0000000000000001E-3</v>
      </c>
      <c r="H73" s="155" t="s">
        <v>2391</v>
      </c>
      <c r="I73" s="155" t="s">
        <v>1691</v>
      </c>
      <c r="J73" s="155">
        <v>3.4000000000000002E-2</v>
      </c>
      <c r="K73" s="155" t="s">
        <v>2392</v>
      </c>
      <c r="L73" s="155">
        <v>2E-3</v>
      </c>
      <c r="O73" s="170" t="s">
        <v>1292</v>
      </c>
      <c r="P73" s="170" t="s">
        <v>2391</v>
      </c>
      <c r="Q73" s="170" t="s">
        <v>1691</v>
      </c>
      <c r="R73" s="170">
        <v>3.4000000000000002E-2</v>
      </c>
      <c r="S73" s="170" t="s">
        <v>2392</v>
      </c>
      <c r="T73" s="171">
        <v>2E-3</v>
      </c>
    </row>
    <row r="74" spans="2:20" ht="119.4" thickBot="1" x14ac:dyDescent="0.35">
      <c r="B74" s="177" t="s">
        <v>374</v>
      </c>
      <c r="C74" s="154" t="s">
        <v>1693</v>
      </c>
      <c r="D74" s="154" t="s">
        <v>1694</v>
      </c>
      <c r="E74" s="154">
        <v>1.4999999999999999E-2</v>
      </c>
      <c r="F74" s="154" t="s">
        <v>1695</v>
      </c>
      <c r="G74" s="154">
        <v>1.4999999999999999E-2</v>
      </c>
      <c r="H74" s="155" t="s">
        <v>2393</v>
      </c>
      <c r="I74" s="155" t="s">
        <v>1694</v>
      </c>
      <c r="J74" s="155">
        <v>1.4E-2</v>
      </c>
      <c r="K74" s="155" t="s">
        <v>2394</v>
      </c>
      <c r="L74" s="155">
        <v>1.4E-2</v>
      </c>
      <c r="O74" s="170" t="s">
        <v>1295</v>
      </c>
      <c r="P74" s="170" t="s">
        <v>2393</v>
      </c>
      <c r="Q74" s="170" t="s">
        <v>1694</v>
      </c>
      <c r="R74" s="170">
        <v>1.4E-2</v>
      </c>
      <c r="S74" s="170" t="s">
        <v>2394</v>
      </c>
      <c r="T74" s="171">
        <v>1.4E-2</v>
      </c>
    </row>
    <row r="75" spans="2:20" ht="106.2" thickBot="1" x14ac:dyDescent="0.35">
      <c r="B75" s="177" t="s">
        <v>1512</v>
      </c>
      <c r="C75" s="154" t="s">
        <v>1696</v>
      </c>
      <c r="D75" s="154" t="s">
        <v>1697</v>
      </c>
      <c r="E75" s="154">
        <v>1.9E-2</v>
      </c>
      <c r="F75" s="154" t="s">
        <v>1698</v>
      </c>
      <c r="G75" s="154">
        <v>1.0999999999999999E-2</v>
      </c>
      <c r="H75" s="155" t="s">
        <v>2045</v>
      </c>
      <c r="I75" s="155" t="s">
        <v>1697</v>
      </c>
      <c r="J75" s="155">
        <v>1.7000000000000001E-2</v>
      </c>
      <c r="K75" s="155" t="s">
        <v>2395</v>
      </c>
      <c r="L75" s="155">
        <v>8.9999999999999993E-3</v>
      </c>
      <c r="O75" s="170" t="s">
        <v>1299</v>
      </c>
      <c r="P75" s="170" t="s">
        <v>2045</v>
      </c>
      <c r="Q75" s="170" t="s">
        <v>1697</v>
      </c>
      <c r="R75" s="170">
        <v>1.7000000000000001E-2</v>
      </c>
      <c r="S75" s="170" t="s">
        <v>2395</v>
      </c>
      <c r="T75" s="171">
        <v>8.9999999999999993E-3</v>
      </c>
    </row>
    <row r="76" spans="2:20" ht="119.4" thickBot="1" x14ac:dyDescent="0.35">
      <c r="B76" s="177" t="s">
        <v>376</v>
      </c>
      <c r="C76" s="154" t="s">
        <v>1699</v>
      </c>
      <c r="D76" s="154" t="s">
        <v>1700</v>
      </c>
      <c r="E76" s="154">
        <v>2E-3</v>
      </c>
      <c r="F76" s="154" t="s">
        <v>1701</v>
      </c>
      <c r="G76" s="154">
        <v>8.0000000000000002E-3</v>
      </c>
      <c r="H76" s="155" t="s">
        <v>2396</v>
      </c>
      <c r="I76" s="155" t="s">
        <v>1700</v>
      </c>
      <c r="J76" s="155">
        <v>1E-3</v>
      </c>
      <c r="K76" s="155" t="s">
        <v>2397</v>
      </c>
      <c r="L76" s="155">
        <v>6.0000000000000001E-3</v>
      </c>
      <c r="O76" s="170" t="s">
        <v>1303</v>
      </c>
      <c r="P76" s="170" t="s">
        <v>2396</v>
      </c>
      <c r="Q76" s="170" t="s">
        <v>1700</v>
      </c>
      <c r="R76" s="170">
        <v>1E-3</v>
      </c>
      <c r="S76" s="170" t="s">
        <v>2397</v>
      </c>
      <c r="T76" s="171">
        <v>6.0000000000000001E-3</v>
      </c>
    </row>
    <row r="77" spans="2:20" ht="34.799999999999997" thickBot="1" x14ac:dyDescent="0.35">
      <c r="B77" s="177" t="s">
        <v>2181</v>
      </c>
      <c r="C77" s="154" t="s">
        <v>1702</v>
      </c>
      <c r="D77" s="154" t="s">
        <v>1703</v>
      </c>
      <c r="E77" s="154"/>
      <c r="F77" s="154" t="s">
        <v>1704</v>
      </c>
      <c r="G77" s="154"/>
      <c r="H77" s="155"/>
      <c r="I77" s="155"/>
      <c r="J77" s="155"/>
      <c r="K77" s="155"/>
      <c r="L77" s="155"/>
      <c r="O77" s="170" t="s">
        <v>2049</v>
      </c>
      <c r="P77" s="170" t="s">
        <v>2398</v>
      </c>
      <c r="Q77" s="170" t="s">
        <v>855</v>
      </c>
      <c r="R77" s="170">
        <v>1.2999999999999999E-2</v>
      </c>
      <c r="S77" s="170" t="s">
        <v>855</v>
      </c>
      <c r="T77" s="171">
        <v>1.2999999999999999E-2</v>
      </c>
    </row>
    <row r="78" spans="2:20" ht="93" thickBot="1" x14ac:dyDescent="0.35">
      <c r="O78" s="170" t="s">
        <v>2051</v>
      </c>
      <c r="P78" s="170" t="s">
        <v>855</v>
      </c>
      <c r="Q78" s="170" t="s">
        <v>855</v>
      </c>
      <c r="R78" s="170">
        <v>1.0999999999999999E-2</v>
      </c>
      <c r="S78" s="170" t="s">
        <v>855</v>
      </c>
      <c r="T78" s="171">
        <v>1.0999999999999999E-2</v>
      </c>
    </row>
    <row r="79" spans="2:20" ht="93" thickBot="1" x14ac:dyDescent="0.35">
      <c r="O79" s="170" t="s">
        <v>2053</v>
      </c>
      <c r="P79" s="170" t="s">
        <v>855</v>
      </c>
      <c r="Q79" s="170" t="s">
        <v>855</v>
      </c>
      <c r="R79" s="170">
        <v>7.0000000000000001E-3</v>
      </c>
      <c r="S79" s="170" t="s">
        <v>855</v>
      </c>
      <c r="T79" s="171">
        <v>7.0000000000000001E-3</v>
      </c>
    </row>
  </sheetData>
  <mergeCells count="10">
    <mergeCell ref="O5:O6"/>
    <mergeCell ref="R5:R6"/>
    <mergeCell ref="T5:T6"/>
    <mergeCell ref="B4:B6"/>
    <mergeCell ref="C4:G4"/>
    <mergeCell ref="H4:L4"/>
    <mergeCell ref="E5:E6"/>
    <mergeCell ref="G5:G6"/>
    <mergeCell ref="J5:J6"/>
    <mergeCell ref="L5:L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AA6B-5A40-4D50-A845-0C8335700EC3}">
  <dimension ref="A1:AC111"/>
  <sheetViews>
    <sheetView workbookViewId="0">
      <selection activeCell="G2" sqref="G2"/>
    </sheetView>
  </sheetViews>
  <sheetFormatPr defaultRowHeight="14.4" x14ac:dyDescent="0.3"/>
  <cols>
    <col min="7" max="7" width="12.5546875" customWidth="1"/>
    <col min="8" max="9" width="8.88671875" style="219"/>
    <col min="14" max="14" width="54.6640625" customWidth="1"/>
  </cols>
  <sheetData>
    <row r="1" spans="1:29" x14ac:dyDescent="0.3">
      <c r="F1" t="s">
        <v>2462</v>
      </c>
      <c r="G1" t="s">
        <v>2503</v>
      </c>
    </row>
    <row r="2" spans="1:29" x14ac:dyDescent="0.3">
      <c r="E2" s="2">
        <f>H2-G2</f>
        <v>3856</v>
      </c>
      <c r="F2">
        <v>3856</v>
      </c>
      <c r="G2" s="2">
        <v>59103</v>
      </c>
      <c r="H2" s="219">
        <v>62959</v>
      </c>
      <c r="I2" s="219">
        <v>37810</v>
      </c>
    </row>
    <row r="3" spans="1:29" ht="15.6" customHeight="1" thickBot="1" x14ac:dyDescent="0.35">
      <c r="A3" t="s">
        <v>1513</v>
      </c>
      <c r="C3" t="s">
        <v>2481</v>
      </c>
      <c r="G3" s="189"/>
      <c r="H3" s="219" t="s">
        <v>2480</v>
      </c>
      <c r="I3" s="109"/>
      <c r="M3" t="s">
        <v>2182</v>
      </c>
    </row>
    <row r="4" spans="1:29" ht="15" thickBot="1" x14ac:dyDescent="0.35">
      <c r="B4" s="179"/>
      <c r="C4" s="399" t="s">
        <v>323</v>
      </c>
      <c r="D4" s="400"/>
      <c r="E4" s="400"/>
      <c r="F4" s="400"/>
      <c r="G4" s="401"/>
      <c r="H4" s="402" t="s">
        <v>324</v>
      </c>
      <c r="I4" s="403"/>
      <c r="J4" s="403"/>
      <c r="K4" s="403"/>
      <c r="L4" s="404"/>
      <c r="V4" t="s">
        <v>2237</v>
      </c>
    </row>
    <row r="5" spans="1:29" ht="22.8" x14ac:dyDescent="0.3">
      <c r="B5" s="396" t="s">
        <v>322</v>
      </c>
      <c r="C5" s="149" t="s">
        <v>325</v>
      </c>
      <c r="D5" s="149" t="s">
        <v>357</v>
      </c>
      <c r="E5" s="405" t="s">
        <v>327</v>
      </c>
      <c r="F5" s="149" t="s">
        <v>1514</v>
      </c>
      <c r="G5" s="405" t="s">
        <v>329</v>
      </c>
      <c r="H5" s="220" t="s">
        <v>325</v>
      </c>
      <c r="I5" s="220" t="s">
        <v>357</v>
      </c>
      <c r="J5" s="396" t="s">
        <v>327</v>
      </c>
      <c r="K5" s="151" t="s">
        <v>1514</v>
      </c>
      <c r="L5" s="396" t="s">
        <v>329</v>
      </c>
      <c r="N5" s="392" t="s">
        <v>322</v>
      </c>
      <c r="O5" s="168" t="s">
        <v>1078</v>
      </c>
      <c r="P5" s="168" t="s">
        <v>357</v>
      </c>
      <c r="Q5" s="392" t="s">
        <v>1081</v>
      </c>
      <c r="R5" s="168" t="s">
        <v>357</v>
      </c>
      <c r="S5" s="392" t="s">
        <v>1083</v>
      </c>
      <c r="U5" s="392" t="s">
        <v>322</v>
      </c>
      <c r="V5" s="168" t="s">
        <v>1078</v>
      </c>
      <c r="W5" s="168" t="s">
        <v>357</v>
      </c>
      <c r="X5" s="392" t="s">
        <v>1081</v>
      </c>
      <c r="Y5" s="168" t="s">
        <v>357</v>
      </c>
      <c r="Z5" s="392" t="s">
        <v>1083</v>
      </c>
    </row>
    <row r="6" spans="1:29" ht="60" customHeight="1" thickBot="1" x14ac:dyDescent="0.35">
      <c r="B6" s="398"/>
      <c r="C6" s="218" t="s">
        <v>1705</v>
      </c>
      <c r="D6" s="218" t="s">
        <v>1706</v>
      </c>
      <c r="E6" s="406"/>
      <c r="F6" s="150" t="s">
        <v>1707</v>
      </c>
      <c r="G6" s="406"/>
      <c r="H6" s="217" t="s">
        <v>2399</v>
      </c>
      <c r="I6" s="217" t="s">
        <v>1706</v>
      </c>
      <c r="J6" s="398"/>
      <c r="K6" s="152" t="s">
        <v>2183</v>
      </c>
      <c r="L6" s="398"/>
      <c r="M6">
        <f>59154+37853</f>
        <v>97007</v>
      </c>
      <c r="N6" s="393"/>
      <c r="O6" s="169" t="s">
        <v>2399</v>
      </c>
      <c r="P6" s="169" t="s">
        <v>1706</v>
      </c>
      <c r="Q6" s="393"/>
      <c r="R6" s="169" t="s">
        <v>2183</v>
      </c>
      <c r="S6" s="393"/>
      <c r="U6" s="393"/>
      <c r="V6" s="185" t="s">
        <v>1705</v>
      </c>
      <c r="W6" s="185" t="s">
        <v>1706</v>
      </c>
      <c r="X6" s="393"/>
      <c r="Y6" s="169" t="s">
        <v>1707</v>
      </c>
      <c r="Z6" s="393"/>
      <c r="AC6" s="10"/>
    </row>
    <row r="7" spans="1:29" ht="93" thickBot="1" x14ac:dyDescent="0.35">
      <c r="B7" s="177" t="s">
        <v>330</v>
      </c>
      <c r="C7" s="154" t="s">
        <v>1708</v>
      </c>
      <c r="D7" s="154" t="s">
        <v>1709</v>
      </c>
      <c r="E7" s="154">
        <v>0.39600000000000002</v>
      </c>
      <c r="F7" s="154" t="s">
        <v>1710</v>
      </c>
      <c r="G7" s="154">
        <v>4.3999999999999997E-2</v>
      </c>
      <c r="H7" s="221" t="s">
        <v>2400</v>
      </c>
      <c r="I7" s="221" t="s">
        <v>1709</v>
      </c>
      <c r="J7" s="155">
        <v>0.36699999999999999</v>
      </c>
      <c r="K7" s="155" t="s">
        <v>2184</v>
      </c>
      <c r="L7" s="155">
        <v>8.1000000000000003E-2</v>
      </c>
      <c r="N7" s="170" t="s">
        <v>1084</v>
      </c>
      <c r="O7" s="170" t="s">
        <v>2400</v>
      </c>
      <c r="P7" s="170" t="s">
        <v>1709</v>
      </c>
      <c r="Q7" s="170">
        <v>0.36699999999999999</v>
      </c>
      <c r="R7" s="170" t="s">
        <v>2184</v>
      </c>
      <c r="S7" s="171">
        <v>8.1000000000000003E-2</v>
      </c>
      <c r="U7" s="170" t="s">
        <v>1084</v>
      </c>
      <c r="V7" s="170" t="s">
        <v>1708</v>
      </c>
      <c r="W7" s="170" t="s">
        <v>1709</v>
      </c>
      <c r="X7" s="170">
        <v>0.39600000000000002</v>
      </c>
      <c r="Y7" s="170" t="s">
        <v>1710</v>
      </c>
      <c r="Z7" s="171">
        <v>4.3999999999999997E-2</v>
      </c>
    </row>
    <row r="8" spans="1:29" ht="53.4" thickBot="1" x14ac:dyDescent="0.35">
      <c r="B8" s="177" t="s">
        <v>331</v>
      </c>
      <c r="C8" s="154" t="s">
        <v>1711</v>
      </c>
      <c r="D8" s="154" t="s">
        <v>1712</v>
      </c>
      <c r="E8" s="154">
        <v>6.7000000000000004E-2</v>
      </c>
      <c r="F8" s="154" t="s">
        <v>1713</v>
      </c>
      <c r="G8" s="154">
        <v>1.2E-2</v>
      </c>
      <c r="H8" s="221" t="s">
        <v>2401</v>
      </c>
      <c r="I8" s="221" t="s">
        <v>1712</v>
      </c>
      <c r="J8" s="155">
        <v>7.0000000000000007E-2</v>
      </c>
      <c r="K8" s="155" t="s">
        <v>2185</v>
      </c>
      <c r="L8" s="155">
        <v>1.4999999999999999E-2</v>
      </c>
      <c r="N8" s="170" t="s">
        <v>1088</v>
      </c>
      <c r="O8" s="170" t="s">
        <v>2401</v>
      </c>
      <c r="P8" s="170" t="s">
        <v>1712</v>
      </c>
      <c r="Q8" s="170">
        <v>7.0000000000000007E-2</v>
      </c>
      <c r="R8" s="170" t="s">
        <v>2185</v>
      </c>
      <c r="S8" s="171">
        <v>1.4999999999999999E-2</v>
      </c>
      <c r="U8" s="170" t="s">
        <v>1088</v>
      </c>
      <c r="V8" s="170" t="s">
        <v>1711</v>
      </c>
      <c r="W8" s="170" t="s">
        <v>1712</v>
      </c>
      <c r="X8" s="170">
        <v>6.7000000000000004E-2</v>
      </c>
      <c r="Y8" s="170" t="s">
        <v>1713</v>
      </c>
      <c r="Z8" s="171">
        <v>1.2E-2</v>
      </c>
    </row>
    <row r="9" spans="1:29" ht="27" thickBot="1" x14ac:dyDescent="0.35">
      <c r="B9" s="177" t="s">
        <v>332</v>
      </c>
      <c r="C9" s="154"/>
      <c r="D9" s="154"/>
      <c r="E9" s="154"/>
      <c r="F9" s="154"/>
      <c r="G9" s="154"/>
      <c r="H9" s="221"/>
      <c r="I9" s="221"/>
      <c r="J9" s="155"/>
      <c r="K9" s="155"/>
      <c r="L9" s="155"/>
      <c r="N9" s="172" t="s">
        <v>1092</v>
      </c>
      <c r="O9" s="170"/>
      <c r="P9" s="170"/>
      <c r="Q9" s="170"/>
      <c r="R9" s="170"/>
      <c r="S9" s="171"/>
      <c r="U9" s="172" t="s">
        <v>1092</v>
      </c>
      <c r="V9" s="170"/>
      <c r="W9" s="170"/>
      <c r="X9" s="170"/>
      <c r="Y9" s="170"/>
      <c r="Z9" s="171"/>
    </row>
    <row r="10" spans="1:29" ht="27" thickBot="1" x14ac:dyDescent="0.35">
      <c r="B10" s="177">
        <v>2007</v>
      </c>
      <c r="C10" s="154" t="s">
        <v>419</v>
      </c>
      <c r="D10" s="154" t="s">
        <v>419</v>
      </c>
      <c r="E10" s="154" t="s">
        <v>419</v>
      </c>
      <c r="F10" s="154" t="s">
        <v>419</v>
      </c>
      <c r="G10" s="154"/>
      <c r="H10" s="221" t="s">
        <v>419</v>
      </c>
      <c r="I10" s="221" t="s">
        <v>419</v>
      </c>
      <c r="J10" s="155" t="s">
        <v>419</v>
      </c>
      <c r="K10" s="155" t="s">
        <v>419</v>
      </c>
      <c r="L10" s="155"/>
      <c r="N10" s="172"/>
      <c r="O10" s="170"/>
      <c r="P10" s="170"/>
      <c r="Q10" s="170"/>
      <c r="R10" s="170"/>
      <c r="S10" s="171"/>
      <c r="U10" s="170">
        <v>2012</v>
      </c>
      <c r="V10" s="170" t="s">
        <v>1714</v>
      </c>
      <c r="W10" s="170" t="s">
        <v>855</v>
      </c>
      <c r="X10" s="170">
        <v>0.61</v>
      </c>
      <c r="Y10" s="170" t="s">
        <v>855</v>
      </c>
      <c r="Z10" s="171">
        <v>0.61</v>
      </c>
    </row>
    <row r="11" spans="1:29" ht="27" thickBot="1" x14ac:dyDescent="0.35">
      <c r="B11" s="177">
        <v>2008</v>
      </c>
      <c r="C11" s="154" t="s">
        <v>419</v>
      </c>
      <c r="D11" s="154" t="s">
        <v>419</v>
      </c>
      <c r="E11" s="154" t="s">
        <v>419</v>
      </c>
      <c r="F11" s="154" t="s">
        <v>419</v>
      </c>
      <c r="G11" s="154"/>
      <c r="H11" s="221" t="s">
        <v>419</v>
      </c>
      <c r="I11" s="221" t="s">
        <v>419</v>
      </c>
      <c r="J11" s="155" t="s">
        <v>419</v>
      </c>
      <c r="K11" s="155" t="s">
        <v>419</v>
      </c>
      <c r="L11" s="155"/>
      <c r="N11" s="172"/>
      <c r="O11" s="170"/>
      <c r="P11" s="170"/>
      <c r="Q11" s="170"/>
      <c r="R11" s="170"/>
      <c r="S11" s="171"/>
      <c r="U11" s="170">
        <v>2013</v>
      </c>
      <c r="V11" s="170" t="s">
        <v>1715</v>
      </c>
      <c r="W11" s="170" t="s">
        <v>1716</v>
      </c>
      <c r="X11" s="170">
        <v>0.48499999999999999</v>
      </c>
      <c r="Y11" s="170" t="s">
        <v>1717</v>
      </c>
      <c r="Z11" s="171">
        <v>0.05</v>
      </c>
    </row>
    <row r="12" spans="1:29" ht="27" thickBot="1" x14ac:dyDescent="0.35">
      <c r="B12" s="177">
        <v>2009</v>
      </c>
      <c r="C12" s="154" t="s">
        <v>419</v>
      </c>
      <c r="D12" s="154" t="s">
        <v>419</v>
      </c>
      <c r="E12" s="154" t="s">
        <v>419</v>
      </c>
      <c r="F12" s="154" t="s">
        <v>419</v>
      </c>
      <c r="G12" s="154"/>
      <c r="H12" s="221" t="s">
        <v>419</v>
      </c>
      <c r="I12" s="221" t="s">
        <v>419</v>
      </c>
      <c r="J12" s="155" t="s">
        <v>419</v>
      </c>
      <c r="K12" s="155" t="s">
        <v>419</v>
      </c>
      <c r="L12" s="155"/>
      <c r="N12" s="172"/>
      <c r="O12" s="170"/>
      <c r="P12" s="170"/>
      <c r="Q12" s="170"/>
      <c r="R12" s="170"/>
      <c r="S12" s="171"/>
      <c r="U12" s="170">
        <v>2014</v>
      </c>
      <c r="V12" s="170" t="s">
        <v>1718</v>
      </c>
      <c r="W12" s="170" t="s">
        <v>1719</v>
      </c>
      <c r="X12" s="170">
        <v>0.26</v>
      </c>
      <c r="Y12" s="170" t="s">
        <v>1720</v>
      </c>
      <c r="Z12" s="171">
        <v>3.5000000000000003E-2</v>
      </c>
    </row>
    <row r="13" spans="1:29" ht="27" thickBot="1" x14ac:dyDescent="0.35">
      <c r="B13" s="177">
        <v>2010</v>
      </c>
      <c r="C13" s="154" t="s">
        <v>419</v>
      </c>
      <c r="D13" s="154" t="s">
        <v>419</v>
      </c>
      <c r="E13" s="154" t="s">
        <v>419</v>
      </c>
      <c r="F13" s="154" t="s">
        <v>419</v>
      </c>
      <c r="G13" s="154"/>
      <c r="H13" s="221" t="s">
        <v>419</v>
      </c>
      <c r="I13" s="221" t="s">
        <v>419</v>
      </c>
      <c r="J13" s="155" t="s">
        <v>419</v>
      </c>
      <c r="K13" s="155" t="s">
        <v>419</v>
      </c>
      <c r="L13" s="155"/>
      <c r="N13" s="172"/>
      <c r="O13" s="170"/>
      <c r="P13" s="170"/>
      <c r="Q13" s="170"/>
      <c r="R13" s="170"/>
      <c r="S13" s="171"/>
      <c r="U13" s="170">
        <v>2015</v>
      </c>
      <c r="V13" s="170" t="s">
        <v>1721</v>
      </c>
      <c r="W13" s="170" t="s">
        <v>1722</v>
      </c>
      <c r="X13" s="170">
        <v>0.14000000000000001</v>
      </c>
      <c r="Y13" s="170" t="s">
        <v>1723</v>
      </c>
      <c r="Z13" s="171">
        <v>4.9000000000000002E-2</v>
      </c>
    </row>
    <row r="14" spans="1:29" ht="27" thickBot="1" x14ac:dyDescent="0.35">
      <c r="B14" s="177">
        <v>2011</v>
      </c>
      <c r="C14" s="154" t="s">
        <v>419</v>
      </c>
      <c r="D14" s="154" t="s">
        <v>419</v>
      </c>
      <c r="E14" s="154" t="s">
        <v>419</v>
      </c>
      <c r="F14" s="154" t="s">
        <v>419</v>
      </c>
      <c r="G14" s="154"/>
      <c r="H14" s="221" t="s">
        <v>419</v>
      </c>
      <c r="I14" s="221" t="s">
        <v>419</v>
      </c>
      <c r="J14" s="155" t="s">
        <v>419</v>
      </c>
      <c r="K14" s="155" t="s">
        <v>419</v>
      </c>
      <c r="L14" s="155"/>
      <c r="N14" s="172"/>
      <c r="O14" s="170"/>
      <c r="P14" s="170"/>
      <c r="Q14" s="170"/>
      <c r="R14" s="170"/>
      <c r="S14" s="171"/>
      <c r="U14" s="170">
        <v>2016</v>
      </c>
      <c r="V14" s="170" t="s">
        <v>1724</v>
      </c>
      <c r="W14" s="170" t="s">
        <v>1725</v>
      </c>
      <c r="X14" s="170">
        <v>4.2999999999999997E-2</v>
      </c>
      <c r="Y14" s="170" t="s">
        <v>1726</v>
      </c>
      <c r="Z14" s="171">
        <v>8.5000000000000006E-2</v>
      </c>
    </row>
    <row r="15" spans="1:29" ht="27" thickBot="1" x14ac:dyDescent="0.35">
      <c r="B15" s="178">
        <v>2012</v>
      </c>
      <c r="C15" s="154" t="s">
        <v>1714</v>
      </c>
      <c r="D15" s="154" t="s">
        <v>855</v>
      </c>
      <c r="E15" s="154">
        <v>0.61</v>
      </c>
      <c r="F15" s="154" t="s">
        <v>855</v>
      </c>
      <c r="G15" s="154">
        <v>0.61</v>
      </c>
      <c r="H15" s="221" t="s">
        <v>2402</v>
      </c>
      <c r="I15" s="221" t="s">
        <v>855</v>
      </c>
      <c r="J15" s="155">
        <v>0.58399999999999996</v>
      </c>
      <c r="K15" s="155" t="s">
        <v>855</v>
      </c>
      <c r="L15" s="155">
        <v>0.58399999999999996</v>
      </c>
      <c r="N15" s="170">
        <v>2012</v>
      </c>
      <c r="O15" s="170" t="s">
        <v>2402</v>
      </c>
      <c r="P15" s="170" t="s">
        <v>855</v>
      </c>
      <c r="Q15" s="170">
        <v>0.58399999999999996</v>
      </c>
      <c r="R15" s="170" t="s">
        <v>855</v>
      </c>
      <c r="S15" s="171">
        <v>0.58399999999999996</v>
      </c>
      <c r="U15" s="170">
        <v>2017</v>
      </c>
      <c r="V15" s="170" t="s">
        <v>1727</v>
      </c>
      <c r="W15" s="170" t="s">
        <v>1728</v>
      </c>
      <c r="X15" s="170">
        <v>2.3E-2</v>
      </c>
      <c r="Y15" s="170" t="s">
        <v>1729</v>
      </c>
      <c r="Z15" s="171">
        <v>5.0999999999999997E-2</v>
      </c>
    </row>
    <row r="16" spans="1:29" ht="27" thickBot="1" x14ac:dyDescent="0.35">
      <c r="B16" s="178">
        <v>2013</v>
      </c>
      <c r="C16" s="154" t="s">
        <v>1715</v>
      </c>
      <c r="D16" s="154" t="s">
        <v>1716</v>
      </c>
      <c r="E16" s="154">
        <v>0.48499999999999999</v>
      </c>
      <c r="F16" s="154" t="s">
        <v>1717</v>
      </c>
      <c r="G16" s="154">
        <v>0.05</v>
      </c>
      <c r="H16" s="221" t="s">
        <v>2403</v>
      </c>
      <c r="I16" s="221" t="s">
        <v>1716</v>
      </c>
      <c r="J16" s="155">
        <v>0.46</v>
      </c>
      <c r="K16" s="155" t="s">
        <v>2186</v>
      </c>
      <c r="L16" s="155">
        <v>1.6E-2</v>
      </c>
      <c r="N16" s="170">
        <v>2013</v>
      </c>
      <c r="O16" s="170" t="s">
        <v>2403</v>
      </c>
      <c r="P16" s="170" t="s">
        <v>1716</v>
      </c>
      <c r="Q16" s="170">
        <v>0.46</v>
      </c>
      <c r="R16" s="170" t="s">
        <v>2186</v>
      </c>
      <c r="S16" s="171">
        <v>1.6E-2</v>
      </c>
      <c r="U16" s="170">
        <v>2018</v>
      </c>
      <c r="V16" s="170" t="s">
        <v>1730</v>
      </c>
      <c r="W16" s="170" t="s">
        <v>1731</v>
      </c>
      <c r="X16" s="170">
        <v>0.05</v>
      </c>
      <c r="Y16" s="170" t="s">
        <v>1732</v>
      </c>
      <c r="Z16" s="171">
        <v>6.5000000000000002E-2</v>
      </c>
    </row>
    <row r="17" spans="2:26" ht="27" thickBot="1" x14ac:dyDescent="0.35">
      <c r="B17" s="178">
        <v>2014</v>
      </c>
      <c r="C17" s="154" t="s">
        <v>1718</v>
      </c>
      <c r="D17" s="154" t="s">
        <v>1719</v>
      </c>
      <c r="E17" s="154">
        <v>0.26</v>
      </c>
      <c r="F17" s="154" t="s">
        <v>1720</v>
      </c>
      <c r="G17" s="154">
        <v>3.5000000000000003E-2</v>
      </c>
      <c r="H17" s="221" t="s">
        <v>2404</v>
      </c>
      <c r="I17" s="221" t="s">
        <v>1719</v>
      </c>
      <c r="J17" s="155">
        <v>0.23899999999999999</v>
      </c>
      <c r="K17" s="155" t="s">
        <v>2187</v>
      </c>
      <c r="L17" s="155">
        <v>2.5000000000000001E-2</v>
      </c>
      <c r="N17" s="170">
        <v>2014</v>
      </c>
      <c r="O17" s="170" t="s">
        <v>2404</v>
      </c>
      <c r="P17" s="170" t="s">
        <v>1719</v>
      </c>
      <c r="Q17" s="170">
        <v>0.23899999999999999</v>
      </c>
      <c r="R17" s="170" t="s">
        <v>2187</v>
      </c>
      <c r="S17" s="171">
        <v>2.5000000000000001E-2</v>
      </c>
      <c r="U17" s="170">
        <v>2019</v>
      </c>
      <c r="V17" s="170" t="s">
        <v>1733</v>
      </c>
      <c r="W17" s="170" t="s">
        <v>1734</v>
      </c>
      <c r="X17" s="170">
        <v>0.14000000000000001</v>
      </c>
      <c r="Y17" s="170" t="s">
        <v>1735</v>
      </c>
      <c r="Z17" s="171">
        <v>5.5E-2</v>
      </c>
    </row>
    <row r="18" spans="2:26" ht="27" thickBot="1" x14ac:dyDescent="0.35">
      <c r="B18" s="178">
        <v>2015</v>
      </c>
      <c r="C18" s="154" t="s">
        <v>1721</v>
      </c>
      <c r="D18" s="154" t="s">
        <v>1722</v>
      </c>
      <c r="E18" s="154">
        <v>0.14000000000000001</v>
      </c>
      <c r="F18" s="154" t="s">
        <v>1723</v>
      </c>
      <c r="G18" s="154">
        <v>4.9000000000000002E-2</v>
      </c>
      <c r="H18" s="221" t="s">
        <v>2405</v>
      </c>
      <c r="I18" s="221" t="s">
        <v>1722</v>
      </c>
      <c r="J18" s="155">
        <v>0.124</v>
      </c>
      <c r="K18" s="155" t="s">
        <v>2188</v>
      </c>
      <c r="L18" s="155">
        <v>4.2000000000000003E-2</v>
      </c>
      <c r="N18" s="170">
        <v>2015</v>
      </c>
      <c r="O18" s="170" t="s">
        <v>2405</v>
      </c>
      <c r="P18" s="170" t="s">
        <v>1722</v>
      </c>
      <c r="Q18" s="170">
        <v>0.124</v>
      </c>
      <c r="R18" s="170" t="s">
        <v>2188</v>
      </c>
      <c r="S18" s="171">
        <v>4.2000000000000003E-2</v>
      </c>
      <c r="U18" s="170">
        <v>2020</v>
      </c>
      <c r="V18" s="170" t="s">
        <v>1736</v>
      </c>
      <c r="W18" s="170" t="s">
        <v>1737</v>
      </c>
      <c r="X18" s="170">
        <v>0.189</v>
      </c>
      <c r="Y18" s="170" t="s">
        <v>1738</v>
      </c>
      <c r="Z18" s="171">
        <v>0.05</v>
      </c>
    </row>
    <row r="19" spans="2:26" ht="27" thickBot="1" x14ac:dyDescent="0.35">
      <c r="B19" s="178">
        <v>2016</v>
      </c>
      <c r="C19" s="154" t="s">
        <v>1724</v>
      </c>
      <c r="D19" s="154" t="s">
        <v>1725</v>
      </c>
      <c r="E19" s="154">
        <v>4.2999999999999997E-2</v>
      </c>
      <c r="F19" s="154" t="s">
        <v>1726</v>
      </c>
      <c r="G19" s="154">
        <v>8.5000000000000006E-2</v>
      </c>
      <c r="H19" s="221" t="s">
        <v>2406</v>
      </c>
      <c r="I19" s="221" t="s">
        <v>1725</v>
      </c>
      <c r="J19" s="155">
        <v>3.6999999999999998E-2</v>
      </c>
      <c r="K19" s="155" t="s">
        <v>2189</v>
      </c>
      <c r="L19" s="155">
        <v>7.5999999999999998E-2</v>
      </c>
      <c r="N19" s="170">
        <v>2016</v>
      </c>
      <c r="O19" s="170" t="s">
        <v>2406</v>
      </c>
      <c r="P19" s="170" t="s">
        <v>1725</v>
      </c>
      <c r="Q19" s="170">
        <v>3.6999999999999998E-2</v>
      </c>
      <c r="R19" s="170" t="s">
        <v>2189</v>
      </c>
      <c r="S19" s="171">
        <v>7.5999999999999998E-2</v>
      </c>
      <c r="U19" s="170">
        <v>2021</v>
      </c>
      <c r="V19" s="170" t="s">
        <v>1739</v>
      </c>
      <c r="W19" s="170" t="s">
        <v>1740</v>
      </c>
      <c r="X19" s="170">
        <v>0.42399999999999999</v>
      </c>
      <c r="Y19" s="170" t="s">
        <v>1741</v>
      </c>
      <c r="Z19" s="171">
        <v>6.8000000000000005E-2</v>
      </c>
    </row>
    <row r="20" spans="2:26" ht="27" thickBot="1" x14ac:dyDescent="0.35">
      <c r="B20" s="178">
        <v>2017</v>
      </c>
      <c r="C20" s="180" t="s">
        <v>1727</v>
      </c>
      <c r="D20" s="180" t="s">
        <v>1728</v>
      </c>
      <c r="E20" s="180">
        <v>2.3E-2</v>
      </c>
      <c r="F20" s="180" t="s">
        <v>1729</v>
      </c>
      <c r="G20" s="180">
        <v>5.0999999999999997E-2</v>
      </c>
      <c r="H20" s="222" t="s">
        <v>2407</v>
      </c>
      <c r="I20" s="222" t="s">
        <v>1728</v>
      </c>
      <c r="J20" s="181">
        <v>1.7000000000000001E-2</v>
      </c>
      <c r="K20" s="181" t="s">
        <v>2190</v>
      </c>
      <c r="L20" s="155">
        <v>5.3999999999999999E-2</v>
      </c>
      <c r="N20" s="170">
        <v>2017</v>
      </c>
      <c r="O20" s="170" t="s">
        <v>2407</v>
      </c>
      <c r="P20" s="170" t="s">
        <v>1728</v>
      </c>
      <c r="Q20" s="170">
        <v>1.7000000000000001E-2</v>
      </c>
      <c r="R20" s="170" t="s">
        <v>2190</v>
      </c>
      <c r="S20" s="171">
        <v>5.3999999999999999E-2</v>
      </c>
      <c r="U20" s="170">
        <v>2022</v>
      </c>
      <c r="V20" s="170" t="s">
        <v>1742</v>
      </c>
      <c r="W20" s="170" t="s">
        <v>1743</v>
      </c>
      <c r="X20" s="170">
        <v>0.58199999999999996</v>
      </c>
      <c r="Y20" s="170" t="s">
        <v>1744</v>
      </c>
      <c r="Z20" s="171">
        <v>5.1999999999999998E-2</v>
      </c>
    </row>
    <row r="21" spans="2:26" ht="40.200000000000003" thickBot="1" x14ac:dyDescent="0.35">
      <c r="B21" s="178">
        <v>2018</v>
      </c>
      <c r="C21" s="154" t="s">
        <v>1730</v>
      </c>
      <c r="D21" s="154" t="s">
        <v>1731</v>
      </c>
      <c r="E21" s="154">
        <v>0.05</v>
      </c>
      <c r="F21" s="154" t="s">
        <v>1732</v>
      </c>
      <c r="G21" s="154">
        <v>6.5000000000000002E-2</v>
      </c>
      <c r="H21" s="221" t="s">
        <v>2408</v>
      </c>
      <c r="I21" s="221" t="s">
        <v>1731</v>
      </c>
      <c r="J21" s="155">
        <v>3.6999999999999998E-2</v>
      </c>
      <c r="K21" s="155" t="s">
        <v>2191</v>
      </c>
      <c r="L21" s="155">
        <v>6.9000000000000006E-2</v>
      </c>
      <c r="N21" s="170">
        <v>2018</v>
      </c>
      <c r="O21" s="170" t="s">
        <v>2408</v>
      </c>
      <c r="P21" s="170" t="s">
        <v>1731</v>
      </c>
      <c r="Q21" s="170">
        <v>3.6999999999999998E-2</v>
      </c>
      <c r="R21" s="170" t="s">
        <v>2191</v>
      </c>
      <c r="S21" s="171">
        <v>6.9000000000000006E-2</v>
      </c>
      <c r="U21" s="170" t="s">
        <v>1141</v>
      </c>
      <c r="V21" s="170" t="s">
        <v>1745</v>
      </c>
      <c r="W21" s="170" t="s">
        <v>1746</v>
      </c>
      <c r="X21" s="170">
        <v>4.3999999999999997E-2</v>
      </c>
      <c r="Y21" s="170" t="s">
        <v>1747</v>
      </c>
      <c r="Z21" s="171">
        <v>7.0000000000000001E-3</v>
      </c>
    </row>
    <row r="22" spans="2:26" ht="27" thickBot="1" x14ac:dyDescent="0.35">
      <c r="B22" s="178">
        <v>2019</v>
      </c>
      <c r="C22" s="154" t="s">
        <v>1733</v>
      </c>
      <c r="D22" s="154" t="s">
        <v>1734</v>
      </c>
      <c r="E22" s="154">
        <v>0.14000000000000001</v>
      </c>
      <c r="F22" s="154" t="s">
        <v>1735</v>
      </c>
      <c r="G22" s="154">
        <v>5.5E-2</v>
      </c>
      <c r="H22" s="221" t="s">
        <v>2409</v>
      </c>
      <c r="I22" s="221" t="s">
        <v>1734</v>
      </c>
      <c r="J22" s="155">
        <v>0.11600000000000001</v>
      </c>
      <c r="K22" s="155" t="s">
        <v>2192</v>
      </c>
      <c r="L22" s="155">
        <v>6.2E-2</v>
      </c>
      <c r="N22" s="170">
        <v>2019</v>
      </c>
      <c r="O22" s="170" t="s">
        <v>2409</v>
      </c>
      <c r="P22" s="170" t="s">
        <v>1734</v>
      </c>
      <c r="Q22" s="170">
        <v>0.11600000000000001</v>
      </c>
      <c r="R22" s="170" t="s">
        <v>2192</v>
      </c>
      <c r="S22" s="171">
        <v>6.2E-2</v>
      </c>
      <c r="U22" s="172" t="s">
        <v>1145</v>
      </c>
      <c r="V22" s="170"/>
      <c r="W22" s="170"/>
      <c r="X22" s="170"/>
      <c r="Y22" s="170"/>
      <c r="Z22" s="171"/>
    </row>
    <row r="23" spans="2:26" ht="27" thickBot="1" x14ac:dyDescent="0.35">
      <c r="B23" s="178">
        <v>2020</v>
      </c>
      <c r="C23" s="154" t="s">
        <v>1736</v>
      </c>
      <c r="D23" s="154" t="s">
        <v>1737</v>
      </c>
      <c r="E23" s="154">
        <v>0.189</v>
      </c>
      <c r="F23" s="154" t="s">
        <v>1738</v>
      </c>
      <c r="G23" s="154">
        <v>0.05</v>
      </c>
      <c r="H23" s="221" t="s">
        <v>2410</v>
      </c>
      <c r="I23" s="221" t="s">
        <v>1737</v>
      </c>
      <c r="J23" s="155">
        <v>0.16</v>
      </c>
      <c r="K23" s="155" t="s">
        <v>2193</v>
      </c>
      <c r="L23" s="155">
        <v>5.8000000000000003E-2</v>
      </c>
      <c r="N23" s="170">
        <v>2020</v>
      </c>
      <c r="O23" s="170" t="s">
        <v>2410</v>
      </c>
      <c r="P23" s="170" t="s">
        <v>1737</v>
      </c>
      <c r="Q23" s="170">
        <v>0.16</v>
      </c>
      <c r="R23" s="170" t="s">
        <v>2193</v>
      </c>
      <c r="S23" s="171">
        <v>5.8000000000000003E-2</v>
      </c>
      <c r="U23" s="170" t="s">
        <v>334</v>
      </c>
      <c r="V23" s="170" t="s">
        <v>1748</v>
      </c>
      <c r="W23" s="170" t="s">
        <v>1749</v>
      </c>
      <c r="X23" s="170">
        <v>0.13500000000000001</v>
      </c>
      <c r="Y23" s="170" t="s">
        <v>1750</v>
      </c>
      <c r="Z23" s="171">
        <v>1.2999999999999999E-2</v>
      </c>
    </row>
    <row r="24" spans="2:26" ht="27" thickBot="1" x14ac:dyDescent="0.35">
      <c r="B24" s="178">
        <v>2021</v>
      </c>
      <c r="C24" s="154" t="s">
        <v>1739</v>
      </c>
      <c r="D24" s="154" t="s">
        <v>1740</v>
      </c>
      <c r="E24" s="154">
        <v>0.42399999999999999</v>
      </c>
      <c r="F24" s="154" t="s">
        <v>1741</v>
      </c>
      <c r="G24" s="154">
        <v>6.8000000000000005E-2</v>
      </c>
      <c r="H24" s="221" t="s">
        <v>2411</v>
      </c>
      <c r="I24" s="221" t="s">
        <v>1740</v>
      </c>
      <c r="J24" s="155">
        <v>0.38800000000000001</v>
      </c>
      <c r="K24" s="155" t="s">
        <v>2194</v>
      </c>
      <c r="L24" s="155">
        <v>6.9000000000000006E-2</v>
      </c>
      <c r="N24" s="170">
        <v>2021</v>
      </c>
      <c r="O24" s="170" t="s">
        <v>2411</v>
      </c>
      <c r="P24" s="170" t="s">
        <v>1740</v>
      </c>
      <c r="Q24" s="170">
        <v>0.38800000000000001</v>
      </c>
      <c r="R24" s="170" t="s">
        <v>2194</v>
      </c>
      <c r="S24" s="171">
        <v>6.9000000000000006E-2</v>
      </c>
      <c r="U24" s="170" t="s">
        <v>335</v>
      </c>
      <c r="V24" s="170" t="s">
        <v>1751</v>
      </c>
      <c r="W24" s="170" t="s">
        <v>1752</v>
      </c>
      <c r="X24" s="170">
        <v>0.216</v>
      </c>
      <c r="Y24" s="170" t="s">
        <v>1753</v>
      </c>
      <c r="Z24" s="171">
        <v>3.0000000000000001E-3</v>
      </c>
    </row>
    <row r="25" spans="2:26" ht="27" thickBot="1" x14ac:dyDescent="0.35">
      <c r="B25" s="178">
        <v>2022</v>
      </c>
      <c r="C25" s="154" t="s">
        <v>1742</v>
      </c>
      <c r="D25" s="154" t="s">
        <v>1743</v>
      </c>
      <c r="E25" s="154">
        <v>0.58199999999999996</v>
      </c>
      <c r="F25" s="154" t="s">
        <v>1744</v>
      </c>
      <c r="G25" s="154">
        <v>5.1999999999999998E-2</v>
      </c>
      <c r="H25" s="221" t="s">
        <v>2412</v>
      </c>
      <c r="I25" s="221" t="s">
        <v>1743</v>
      </c>
      <c r="J25" s="155">
        <v>0.54100000000000004</v>
      </c>
      <c r="K25" s="155" t="s">
        <v>2195</v>
      </c>
      <c r="L25" s="155">
        <v>5.8999999999999997E-2</v>
      </c>
      <c r="N25" s="170">
        <v>2022</v>
      </c>
      <c r="O25" s="170" t="s">
        <v>2412</v>
      </c>
      <c r="P25" s="170" t="s">
        <v>1743</v>
      </c>
      <c r="Q25" s="170">
        <v>0.54100000000000004</v>
      </c>
      <c r="R25" s="170" t="s">
        <v>2195</v>
      </c>
      <c r="S25" s="171">
        <v>5.8999999999999997E-2</v>
      </c>
      <c r="U25" s="170" t="s">
        <v>336</v>
      </c>
      <c r="V25" s="170" t="s">
        <v>1754</v>
      </c>
      <c r="W25" s="170" t="s">
        <v>1755</v>
      </c>
      <c r="X25" s="170">
        <v>0.16200000000000001</v>
      </c>
      <c r="Y25" s="170" t="s">
        <v>1756</v>
      </c>
      <c r="Z25" s="171">
        <v>5.0000000000000001E-3</v>
      </c>
    </row>
    <row r="26" spans="2:26" ht="46.2" thickBot="1" x14ac:dyDescent="0.35">
      <c r="B26" s="153" t="s">
        <v>1491</v>
      </c>
      <c r="C26" s="154" t="s">
        <v>1745</v>
      </c>
      <c r="D26" s="154" t="s">
        <v>1746</v>
      </c>
      <c r="E26" s="154">
        <v>4.3999999999999997E-2</v>
      </c>
      <c r="F26" s="154" t="s">
        <v>1747</v>
      </c>
      <c r="G26" s="154">
        <v>7.0000000000000001E-3</v>
      </c>
      <c r="H26" s="221" t="s">
        <v>2413</v>
      </c>
      <c r="I26" s="221" t="s">
        <v>1746</v>
      </c>
      <c r="J26" s="155">
        <v>0.04</v>
      </c>
      <c r="K26" s="155" t="s">
        <v>2196</v>
      </c>
      <c r="L26" s="155">
        <v>0</v>
      </c>
      <c r="N26" s="170" t="s">
        <v>1141</v>
      </c>
      <c r="O26" s="170" t="s">
        <v>2413</v>
      </c>
      <c r="P26" s="170" t="s">
        <v>1746</v>
      </c>
      <c r="Q26" s="170">
        <v>0.04</v>
      </c>
      <c r="R26" s="170" t="s">
        <v>2196</v>
      </c>
      <c r="S26" s="171">
        <v>0</v>
      </c>
      <c r="U26" s="170" t="s">
        <v>1155</v>
      </c>
      <c r="V26" s="170" t="s">
        <v>1757</v>
      </c>
      <c r="W26" s="170" t="s">
        <v>1758</v>
      </c>
      <c r="X26" s="170">
        <v>0.13200000000000001</v>
      </c>
      <c r="Y26" s="170" t="s">
        <v>1759</v>
      </c>
      <c r="Z26" s="171">
        <v>1.4999999999999999E-2</v>
      </c>
    </row>
    <row r="27" spans="2:26" ht="27" thickBot="1" x14ac:dyDescent="0.35">
      <c r="B27" s="177" t="s">
        <v>333</v>
      </c>
      <c r="C27" s="154"/>
      <c r="D27" s="154"/>
      <c r="E27" s="154"/>
      <c r="F27" s="154"/>
      <c r="G27" s="154"/>
      <c r="H27" s="221"/>
      <c r="I27" s="221"/>
      <c r="J27" s="155"/>
      <c r="K27" s="155"/>
      <c r="L27" s="155"/>
      <c r="N27" s="172" t="s">
        <v>1145</v>
      </c>
      <c r="O27" s="170"/>
      <c r="P27" s="170"/>
      <c r="Q27" s="170"/>
      <c r="R27" s="170"/>
      <c r="S27" s="171"/>
      <c r="U27" s="172" t="s">
        <v>1159</v>
      </c>
      <c r="V27" s="170"/>
      <c r="W27" s="170"/>
      <c r="X27" s="170"/>
      <c r="Y27" s="170"/>
      <c r="Z27" s="171"/>
    </row>
    <row r="28" spans="2:26" ht="27" thickBot="1" x14ac:dyDescent="0.35">
      <c r="B28" s="178" t="s">
        <v>1494</v>
      </c>
      <c r="C28" s="154" t="s">
        <v>1748</v>
      </c>
      <c r="D28" s="154" t="s">
        <v>1749</v>
      </c>
      <c r="E28" s="154">
        <v>0.13500000000000001</v>
      </c>
      <c r="F28" s="154" t="s">
        <v>1750</v>
      </c>
      <c r="G28" s="154">
        <v>1.2999999999999999E-2</v>
      </c>
      <c r="H28" s="221" t="s">
        <v>2414</v>
      </c>
      <c r="I28" s="221" t="s">
        <v>1749</v>
      </c>
      <c r="J28" s="155">
        <v>0.125</v>
      </c>
      <c r="K28" s="155" t="s">
        <v>2197</v>
      </c>
      <c r="L28" s="155">
        <v>2.9000000000000001E-2</v>
      </c>
      <c r="N28" s="170" t="s">
        <v>334</v>
      </c>
      <c r="O28" s="170" t="s">
        <v>2414</v>
      </c>
      <c r="P28" s="170" t="s">
        <v>1749</v>
      </c>
      <c r="Q28" s="170">
        <v>0.125</v>
      </c>
      <c r="R28" s="170" t="s">
        <v>2197</v>
      </c>
      <c r="S28" s="171">
        <v>2.9000000000000001E-2</v>
      </c>
      <c r="U28" s="170" t="s">
        <v>339</v>
      </c>
      <c r="V28" s="170" t="s">
        <v>1760</v>
      </c>
      <c r="W28" s="170" t="s">
        <v>1761</v>
      </c>
      <c r="X28" s="170">
        <v>1.4E-2</v>
      </c>
      <c r="Y28" s="170" t="s">
        <v>1762</v>
      </c>
      <c r="Z28" s="171">
        <v>2.5999999999999999E-2</v>
      </c>
    </row>
    <row r="29" spans="2:26" ht="27" thickBot="1" x14ac:dyDescent="0.35">
      <c r="B29" s="178" t="s">
        <v>1495</v>
      </c>
      <c r="C29" s="154" t="s">
        <v>1751</v>
      </c>
      <c r="D29" s="154" t="s">
        <v>1752</v>
      </c>
      <c r="E29" s="154">
        <v>0.216</v>
      </c>
      <c r="F29" s="154" t="s">
        <v>1753</v>
      </c>
      <c r="G29" s="154">
        <v>3.0000000000000001E-3</v>
      </c>
      <c r="H29" s="221" t="s">
        <v>2415</v>
      </c>
      <c r="I29" s="221" t="s">
        <v>1752</v>
      </c>
      <c r="J29" s="155">
        <v>0.20899999999999999</v>
      </c>
      <c r="K29" s="155" t="s">
        <v>2198</v>
      </c>
      <c r="L29" s="155">
        <v>1.2E-2</v>
      </c>
      <c r="N29" s="170" t="s">
        <v>335</v>
      </c>
      <c r="O29" s="170" t="s">
        <v>2415</v>
      </c>
      <c r="P29" s="170" t="s">
        <v>1752</v>
      </c>
      <c r="Q29" s="170">
        <v>0.20899999999999999</v>
      </c>
      <c r="R29" s="170" t="s">
        <v>2198</v>
      </c>
      <c r="S29" s="171">
        <v>1.2E-2</v>
      </c>
      <c r="U29" s="170" t="s">
        <v>340</v>
      </c>
      <c r="V29" s="170" t="s">
        <v>1763</v>
      </c>
      <c r="W29" s="170" t="s">
        <v>1764</v>
      </c>
      <c r="X29" s="170">
        <v>7.9000000000000001E-2</v>
      </c>
      <c r="Y29" s="170" t="s">
        <v>1765</v>
      </c>
      <c r="Z29" s="171">
        <v>5.0000000000000001E-3</v>
      </c>
    </row>
    <row r="30" spans="2:26" ht="27" thickBot="1" x14ac:dyDescent="0.35">
      <c r="B30" s="178" t="s">
        <v>1496</v>
      </c>
      <c r="C30" s="154" t="s">
        <v>1754</v>
      </c>
      <c r="D30" s="154" t="s">
        <v>1755</v>
      </c>
      <c r="E30" s="154">
        <v>0.16200000000000001</v>
      </c>
      <c r="F30" s="154" t="s">
        <v>1756</v>
      </c>
      <c r="G30" s="154">
        <v>5.0000000000000001E-3</v>
      </c>
      <c r="H30" s="221" t="s">
        <v>2416</v>
      </c>
      <c r="I30" s="221" t="s">
        <v>1755</v>
      </c>
      <c r="J30" s="155">
        <v>0.14799999999999999</v>
      </c>
      <c r="K30" s="155" t="s">
        <v>2199</v>
      </c>
      <c r="L30" s="155">
        <v>2.1999999999999999E-2</v>
      </c>
      <c r="N30" s="170" t="s">
        <v>336</v>
      </c>
      <c r="O30" s="170" t="s">
        <v>2416</v>
      </c>
      <c r="P30" s="170" t="s">
        <v>1755</v>
      </c>
      <c r="Q30" s="170">
        <v>0.14799999999999999</v>
      </c>
      <c r="R30" s="170" t="s">
        <v>2199</v>
      </c>
      <c r="S30" s="171">
        <v>2.1999999999999999E-2</v>
      </c>
      <c r="U30" s="170" t="s">
        <v>337</v>
      </c>
      <c r="V30" s="170" t="s">
        <v>1766</v>
      </c>
      <c r="W30" s="170" t="s">
        <v>1767</v>
      </c>
      <c r="X30" s="170">
        <v>7.3999999999999996E-2</v>
      </c>
      <c r="Y30" s="170" t="s">
        <v>1768</v>
      </c>
      <c r="Z30" s="171">
        <v>0.03</v>
      </c>
    </row>
    <row r="31" spans="2:26" ht="27" thickBot="1" x14ac:dyDescent="0.35">
      <c r="B31" s="178" t="s">
        <v>337</v>
      </c>
      <c r="C31" s="154" t="s">
        <v>1757</v>
      </c>
      <c r="D31" s="154" t="s">
        <v>1758</v>
      </c>
      <c r="E31" s="154">
        <v>0.13200000000000001</v>
      </c>
      <c r="F31" s="154" t="s">
        <v>1759</v>
      </c>
      <c r="G31" s="154">
        <v>1.4999999999999999E-2</v>
      </c>
      <c r="H31" s="221" t="s">
        <v>2417</v>
      </c>
      <c r="I31" s="221" t="s">
        <v>1758</v>
      </c>
      <c r="J31" s="155">
        <v>0.13400000000000001</v>
      </c>
      <c r="K31" s="155" t="s">
        <v>2200</v>
      </c>
      <c r="L31" s="155">
        <v>8.9999999999999993E-3</v>
      </c>
      <c r="N31" s="170" t="s">
        <v>1155</v>
      </c>
      <c r="O31" s="170" t="s">
        <v>2417</v>
      </c>
      <c r="P31" s="170" t="s">
        <v>1758</v>
      </c>
      <c r="Q31" s="170">
        <v>0.13400000000000001</v>
      </c>
      <c r="R31" s="170" t="s">
        <v>2200</v>
      </c>
      <c r="S31" s="171">
        <v>8.9999999999999993E-3</v>
      </c>
      <c r="U31" s="170" t="s">
        <v>341</v>
      </c>
      <c r="V31" s="170" t="s">
        <v>1769</v>
      </c>
      <c r="W31" s="170" t="s">
        <v>1770</v>
      </c>
      <c r="X31" s="170">
        <v>1.0999999999999999E-2</v>
      </c>
      <c r="Y31" s="170" t="s">
        <v>1771</v>
      </c>
      <c r="Z31" s="171">
        <v>1E-3</v>
      </c>
    </row>
    <row r="32" spans="2:26" ht="27" thickBot="1" x14ac:dyDescent="0.35">
      <c r="B32" s="177" t="s">
        <v>338</v>
      </c>
      <c r="C32" s="154"/>
      <c r="D32" s="154"/>
      <c r="E32" s="154"/>
      <c r="F32" s="154"/>
      <c r="G32" s="154"/>
      <c r="H32" s="221"/>
      <c r="I32" s="221"/>
      <c r="J32" s="155"/>
      <c r="K32" s="155"/>
      <c r="L32" s="155"/>
      <c r="N32" s="172" t="s">
        <v>1159</v>
      </c>
      <c r="O32" s="170"/>
      <c r="P32" s="170"/>
      <c r="Q32" s="170"/>
      <c r="R32" s="170"/>
      <c r="S32" s="171"/>
      <c r="U32" s="172" t="s">
        <v>1172</v>
      </c>
      <c r="V32" s="170"/>
      <c r="W32" s="170"/>
      <c r="X32" s="170"/>
      <c r="Y32" s="170"/>
      <c r="Z32" s="171"/>
    </row>
    <row r="33" spans="2:26" ht="27" thickBot="1" x14ac:dyDescent="0.35">
      <c r="B33" s="178" t="s">
        <v>1497</v>
      </c>
      <c r="C33" s="154" t="s">
        <v>1760</v>
      </c>
      <c r="D33" s="154" t="s">
        <v>1761</v>
      </c>
      <c r="E33" s="154">
        <v>1.4E-2</v>
      </c>
      <c r="F33" s="154" t="s">
        <v>1762</v>
      </c>
      <c r="G33" s="154">
        <v>2.5999999999999999E-2</v>
      </c>
      <c r="H33" s="221" t="s">
        <v>2418</v>
      </c>
      <c r="I33" s="221" t="s">
        <v>1761</v>
      </c>
      <c r="J33" s="155">
        <v>0.02</v>
      </c>
      <c r="K33" s="155" t="s">
        <v>2201</v>
      </c>
      <c r="L33" s="155">
        <v>2.5999999999999999E-2</v>
      </c>
      <c r="N33" s="170" t="s">
        <v>339</v>
      </c>
      <c r="O33" s="170" t="s">
        <v>2418</v>
      </c>
      <c r="P33" s="170" t="s">
        <v>1761</v>
      </c>
      <c r="Q33" s="170">
        <v>0.02</v>
      </c>
      <c r="R33" s="170" t="s">
        <v>2201</v>
      </c>
      <c r="S33" s="171">
        <v>2.5999999999999999E-2</v>
      </c>
      <c r="U33" s="170" t="s">
        <v>340</v>
      </c>
      <c r="V33" s="170" t="s">
        <v>1772</v>
      </c>
      <c r="W33" s="170" t="s">
        <v>1773</v>
      </c>
      <c r="X33" s="170">
        <v>5.1999999999999998E-2</v>
      </c>
      <c r="Y33" s="170" t="s">
        <v>1774</v>
      </c>
      <c r="Z33" s="171">
        <v>2E-3</v>
      </c>
    </row>
    <row r="34" spans="2:26" ht="27" thickBot="1" x14ac:dyDescent="0.35">
      <c r="B34" s="178" t="s">
        <v>1498</v>
      </c>
      <c r="C34" s="154" t="s">
        <v>1763</v>
      </c>
      <c r="D34" s="154" t="s">
        <v>1764</v>
      </c>
      <c r="E34" s="154">
        <v>7.9000000000000001E-2</v>
      </c>
      <c r="F34" s="154" t="s">
        <v>1765</v>
      </c>
      <c r="G34" s="154">
        <v>5.0000000000000001E-3</v>
      </c>
      <c r="H34" s="221" t="s">
        <v>2419</v>
      </c>
      <c r="I34" s="221" t="s">
        <v>1764</v>
      </c>
      <c r="J34" s="155">
        <v>7.4999999999999997E-2</v>
      </c>
      <c r="K34" s="155" t="s">
        <v>2202</v>
      </c>
      <c r="L34" s="155">
        <v>3.0000000000000001E-3</v>
      </c>
      <c r="N34" s="170" t="s">
        <v>340</v>
      </c>
      <c r="O34" s="170" t="s">
        <v>2419</v>
      </c>
      <c r="P34" s="170" t="s">
        <v>1764</v>
      </c>
      <c r="Q34" s="170">
        <v>7.4999999999999997E-2</v>
      </c>
      <c r="R34" s="170" t="s">
        <v>2202</v>
      </c>
      <c r="S34" s="171">
        <v>3.0000000000000001E-3</v>
      </c>
      <c r="U34" s="170" t="s">
        <v>339</v>
      </c>
      <c r="V34" s="170" t="s">
        <v>1775</v>
      </c>
      <c r="W34" s="170" t="s">
        <v>1776</v>
      </c>
      <c r="X34" s="170">
        <v>1.4E-2</v>
      </c>
      <c r="Y34" s="170" t="s">
        <v>1777</v>
      </c>
      <c r="Z34" s="171">
        <v>1.2E-2</v>
      </c>
    </row>
    <row r="35" spans="2:26" ht="27" thickBot="1" x14ac:dyDescent="0.35">
      <c r="B35" s="178" t="s">
        <v>1499</v>
      </c>
      <c r="C35" s="154" t="s">
        <v>1766</v>
      </c>
      <c r="D35" s="154" t="s">
        <v>1767</v>
      </c>
      <c r="E35" s="154">
        <v>7.3999999999999996E-2</v>
      </c>
      <c r="F35" s="154" t="s">
        <v>1768</v>
      </c>
      <c r="G35" s="154">
        <v>0.03</v>
      </c>
      <c r="H35" s="221" t="s">
        <v>2420</v>
      </c>
      <c r="I35" s="221" t="s">
        <v>1767</v>
      </c>
      <c r="J35" s="155">
        <v>7.8E-2</v>
      </c>
      <c r="K35" s="155" t="s">
        <v>2203</v>
      </c>
      <c r="L35" s="155">
        <v>2.5000000000000001E-2</v>
      </c>
      <c r="N35" s="170" t="s">
        <v>337</v>
      </c>
      <c r="O35" s="170" t="s">
        <v>2420</v>
      </c>
      <c r="P35" s="170" t="s">
        <v>1767</v>
      </c>
      <c r="Q35" s="170">
        <v>7.8E-2</v>
      </c>
      <c r="R35" s="170" t="s">
        <v>2203</v>
      </c>
      <c r="S35" s="171">
        <v>2.5000000000000001E-2</v>
      </c>
      <c r="U35" s="170" t="s">
        <v>337</v>
      </c>
      <c r="V35" s="170" t="s">
        <v>1778</v>
      </c>
      <c r="W35" s="170" t="s">
        <v>1779</v>
      </c>
      <c r="X35" s="170">
        <v>0.189</v>
      </c>
      <c r="Y35" s="170" t="s">
        <v>1780</v>
      </c>
      <c r="Z35" s="171">
        <v>2E-3</v>
      </c>
    </row>
    <row r="36" spans="2:26" ht="27" thickBot="1" x14ac:dyDescent="0.35">
      <c r="B36" s="178" t="s">
        <v>1500</v>
      </c>
      <c r="C36" s="154" t="s">
        <v>1769</v>
      </c>
      <c r="D36" s="154" t="s">
        <v>1770</v>
      </c>
      <c r="E36" s="154">
        <v>1.0999999999999999E-2</v>
      </c>
      <c r="F36" s="154" t="s">
        <v>1771</v>
      </c>
      <c r="G36" s="154">
        <v>1E-3</v>
      </c>
      <c r="H36" s="221" t="s">
        <v>2421</v>
      </c>
      <c r="I36" s="221" t="s">
        <v>1770</v>
      </c>
      <c r="J36" s="155">
        <v>1.2E-2</v>
      </c>
      <c r="K36" s="155" t="s">
        <v>2204</v>
      </c>
      <c r="L36" s="155">
        <v>5.0000000000000001E-3</v>
      </c>
      <c r="N36" s="170" t="s">
        <v>341</v>
      </c>
      <c r="O36" s="170" t="s">
        <v>2421</v>
      </c>
      <c r="P36" s="170" t="s">
        <v>1770</v>
      </c>
      <c r="Q36" s="170">
        <v>1.2E-2</v>
      </c>
      <c r="R36" s="170" t="s">
        <v>2204</v>
      </c>
      <c r="S36" s="171">
        <v>5.0000000000000001E-3</v>
      </c>
      <c r="U36" s="170" t="s">
        <v>341</v>
      </c>
      <c r="V36" s="170" t="s">
        <v>1781</v>
      </c>
      <c r="W36" s="170" t="s">
        <v>1782</v>
      </c>
      <c r="X36" s="170">
        <v>0.12</v>
      </c>
      <c r="Y36" s="170" t="s">
        <v>1783</v>
      </c>
      <c r="Z36" s="171">
        <v>1.2E-2</v>
      </c>
    </row>
    <row r="37" spans="2:26" ht="27" thickBot="1" x14ac:dyDescent="0.35">
      <c r="B37" s="177" t="s">
        <v>342</v>
      </c>
      <c r="C37" s="154"/>
      <c r="D37" s="154"/>
      <c r="E37" s="154"/>
      <c r="F37" s="154"/>
      <c r="G37" s="154"/>
      <c r="H37" s="221"/>
      <c r="I37" s="221"/>
      <c r="J37" s="155"/>
      <c r="K37" s="155"/>
      <c r="L37" s="155"/>
      <c r="N37" s="172" t="s">
        <v>1172</v>
      </c>
      <c r="O37" s="170"/>
      <c r="P37" s="170"/>
      <c r="Q37" s="170"/>
      <c r="R37" s="170"/>
      <c r="S37" s="171"/>
      <c r="U37" s="172" t="s">
        <v>1185</v>
      </c>
      <c r="V37" s="170"/>
      <c r="W37" s="170"/>
      <c r="X37" s="170"/>
      <c r="Y37" s="170"/>
      <c r="Z37" s="171"/>
    </row>
    <row r="38" spans="2:26" ht="40.200000000000003" thickBot="1" x14ac:dyDescent="0.35">
      <c r="B38" s="178" t="s">
        <v>1498</v>
      </c>
      <c r="C38" s="154" t="s">
        <v>1772</v>
      </c>
      <c r="D38" s="154" t="s">
        <v>1773</v>
      </c>
      <c r="E38" s="154">
        <v>5.1999999999999998E-2</v>
      </c>
      <c r="F38" s="154" t="s">
        <v>1774</v>
      </c>
      <c r="G38" s="154">
        <v>2E-3</v>
      </c>
      <c r="H38" s="221" t="s">
        <v>2422</v>
      </c>
      <c r="I38" s="221" t="s">
        <v>1773</v>
      </c>
      <c r="J38" s="155">
        <v>5.2999999999999999E-2</v>
      </c>
      <c r="K38" s="155" t="s">
        <v>2205</v>
      </c>
      <c r="L38" s="155">
        <v>5.0000000000000001E-3</v>
      </c>
      <c r="N38" s="170" t="s">
        <v>340</v>
      </c>
      <c r="O38" s="170" t="s">
        <v>2422</v>
      </c>
      <c r="P38" s="170" t="s">
        <v>1773</v>
      </c>
      <c r="Q38" s="170">
        <v>5.2999999999999999E-2</v>
      </c>
      <c r="R38" s="170" t="s">
        <v>2205</v>
      </c>
      <c r="S38" s="171">
        <v>5.0000000000000001E-3</v>
      </c>
      <c r="U38" s="170" t="s">
        <v>1186</v>
      </c>
      <c r="V38" s="170" t="s">
        <v>1784</v>
      </c>
      <c r="W38" s="170" t="s">
        <v>1785</v>
      </c>
      <c r="X38" s="170">
        <v>0.188</v>
      </c>
      <c r="Y38" s="170" t="s">
        <v>1786</v>
      </c>
      <c r="Z38" s="171">
        <v>7.1999999999999995E-2</v>
      </c>
    </row>
    <row r="39" spans="2:26" ht="40.200000000000003" thickBot="1" x14ac:dyDescent="0.35">
      <c r="B39" s="178" t="s">
        <v>1497</v>
      </c>
      <c r="C39" s="154" t="s">
        <v>1775</v>
      </c>
      <c r="D39" s="154" t="s">
        <v>1776</v>
      </c>
      <c r="E39" s="154">
        <v>1.4E-2</v>
      </c>
      <c r="F39" s="154" t="s">
        <v>1777</v>
      </c>
      <c r="G39" s="154">
        <v>1.2E-2</v>
      </c>
      <c r="H39" s="221" t="s">
        <v>2423</v>
      </c>
      <c r="I39" s="221" t="s">
        <v>1776</v>
      </c>
      <c r="J39" s="155">
        <v>1.7000000000000001E-2</v>
      </c>
      <c r="K39" s="155" t="s">
        <v>2206</v>
      </c>
      <c r="L39" s="155">
        <v>1.2999999999999999E-2</v>
      </c>
      <c r="N39" s="170" t="s">
        <v>339</v>
      </c>
      <c r="O39" s="170" t="s">
        <v>2423</v>
      </c>
      <c r="P39" s="170" t="s">
        <v>1776</v>
      </c>
      <c r="Q39" s="170">
        <v>1.7000000000000001E-2</v>
      </c>
      <c r="R39" s="170" t="s">
        <v>2206</v>
      </c>
      <c r="S39" s="171">
        <v>1.2999999999999999E-2</v>
      </c>
      <c r="U39" s="170" t="s">
        <v>1190</v>
      </c>
      <c r="V39" s="170" t="s">
        <v>1787</v>
      </c>
      <c r="W39" s="170" t="s">
        <v>1788</v>
      </c>
      <c r="X39" s="170">
        <v>0.19800000000000001</v>
      </c>
      <c r="Y39" s="170" t="s">
        <v>1789</v>
      </c>
      <c r="Z39" s="171">
        <v>8.0000000000000002E-3</v>
      </c>
    </row>
    <row r="40" spans="2:26" ht="40.200000000000003" thickBot="1" x14ac:dyDescent="0.35">
      <c r="B40" s="178" t="s">
        <v>1499</v>
      </c>
      <c r="C40" s="154" t="s">
        <v>1778</v>
      </c>
      <c r="D40" s="154" t="s">
        <v>1779</v>
      </c>
      <c r="E40" s="154">
        <v>0.189</v>
      </c>
      <c r="F40" s="154" t="s">
        <v>1780</v>
      </c>
      <c r="G40" s="154">
        <v>2E-3</v>
      </c>
      <c r="H40" s="221" t="s">
        <v>2424</v>
      </c>
      <c r="I40" s="221" t="s">
        <v>1779</v>
      </c>
      <c r="J40" s="155">
        <v>0.187</v>
      </c>
      <c r="K40" s="155" t="s">
        <v>2207</v>
      </c>
      <c r="L40" s="155">
        <v>3.0000000000000001E-3</v>
      </c>
      <c r="N40" s="170" t="s">
        <v>337</v>
      </c>
      <c r="O40" s="170" t="s">
        <v>2424</v>
      </c>
      <c r="P40" s="170" t="s">
        <v>1779</v>
      </c>
      <c r="Q40" s="170">
        <v>0.187</v>
      </c>
      <c r="R40" s="170" t="s">
        <v>2207</v>
      </c>
      <c r="S40" s="171">
        <v>3.0000000000000001E-3</v>
      </c>
      <c r="U40" s="170" t="s">
        <v>1194</v>
      </c>
      <c r="V40" s="170" t="s">
        <v>1790</v>
      </c>
      <c r="W40" s="170" t="s">
        <v>1791</v>
      </c>
      <c r="X40" s="170">
        <v>2.5000000000000001E-2</v>
      </c>
      <c r="Y40" s="170" t="s">
        <v>1792</v>
      </c>
      <c r="Z40" s="171">
        <v>5.1999999999999998E-2</v>
      </c>
    </row>
    <row r="41" spans="2:26" ht="27" thickBot="1" x14ac:dyDescent="0.35">
      <c r="B41" s="178" t="s">
        <v>1500</v>
      </c>
      <c r="C41" s="154" t="s">
        <v>1781</v>
      </c>
      <c r="D41" s="154" t="s">
        <v>1782</v>
      </c>
      <c r="E41" s="154">
        <v>0.12</v>
      </c>
      <c r="F41" s="154" t="s">
        <v>1783</v>
      </c>
      <c r="G41" s="154">
        <v>1.2E-2</v>
      </c>
      <c r="H41" s="221" t="s">
        <v>2425</v>
      </c>
      <c r="I41" s="221" t="s">
        <v>1782</v>
      </c>
      <c r="J41" s="155">
        <v>0.11600000000000001</v>
      </c>
      <c r="K41" s="155" t="s">
        <v>2208</v>
      </c>
      <c r="L41" s="155">
        <v>1.6E-2</v>
      </c>
      <c r="N41" s="170" t="s">
        <v>341</v>
      </c>
      <c r="O41" s="170" t="s">
        <v>2425</v>
      </c>
      <c r="P41" s="170" t="s">
        <v>1782</v>
      </c>
      <c r="Q41" s="170">
        <v>0.11600000000000001</v>
      </c>
      <c r="R41" s="170" t="s">
        <v>2208</v>
      </c>
      <c r="S41" s="171">
        <v>1.6E-2</v>
      </c>
      <c r="U41" s="170" t="s">
        <v>347</v>
      </c>
      <c r="V41" s="170" t="s">
        <v>1793</v>
      </c>
      <c r="W41" s="170" t="s">
        <v>1794</v>
      </c>
      <c r="X41" s="170">
        <v>0.19900000000000001</v>
      </c>
      <c r="Y41" s="170" t="s">
        <v>1795</v>
      </c>
      <c r="Z41" s="171">
        <v>2.3E-2</v>
      </c>
    </row>
    <row r="42" spans="2:26" ht="93" thickBot="1" x14ac:dyDescent="0.35">
      <c r="B42" s="177" t="s">
        <v>343</v>
      </c>
      <c r="C42" s="154"/>
      <c r="D42" s="154"/>
      <c r="E42" s="154"/>
      <c r="F42" s="154"/>
      <c r="G42" s="154"/>
      <c r="H42" s="221"/>
      <c r="I42" s="221"/>
      <c r="J42" s="155"/>
      <c r="K42" s="155"/>
      <c r="L42" s="155"/>
      <c r="N42" s="172" t="s">
        <v>1185</v>
      </c>
      <c r="O42" s="170"/>
      <c r="P42" s="170"/>
      <c r="Q42" s="170"/>
      <c r="R42" s="170"/>
      <c r="S42" s="171"/>
      <c r="U42" s="170" t="s">
        <v>1201</v>
      </c>
      <c r="V42" s="170" t="s">
        <v>1796</v>
      </c>
      <c r="W42" s="170" t="s">
        <v>1797</v>
      </c>
      <c r="X42" s="170">
        <v>2.5000000000000001E-2</v>
      </c>
      <c r="Y42" s="170" t="s">
        <v>1798</v>
      </c>
      <c r="Z42" s="171">
        <v>7.0000000000000001E-3</v>
      </c>
    </row>
    <row r="43" spans="2:26" ht="93" thickBot="1" x14ac:dyDescent="0.35">
      <c r="B43" s="177" t="s">
        <v>1501</v>
      </c>
      <c r="C43" s="154" t="s">
        <v>1784</v>
      </c>
      <c r="D43" s="154" t="s">
        <v>1785</v>
      </c>
      <c r="E43" s="154">
        <v>0.188</v>
      </c>
      <c r="F43" s="154" t="s">
        <v>1786</v>
      </c>
      <c r="G43" s="154">
        <v>7.1999999999999995E-2</v>
      </c>
      <c r="H43" s="221" t="s">
        <v>2426</v>
      </c>
      <c r="I43" s="221" t="s">
        <v>1785</v>
      </c>
      <c r="J43" s="155">
        <v>0.19800000000000001</v>
      </c>
      <c r="K43" s="155" t="s">
        <v>2209</v>
      </c>
      <c r="L43" s="155">
        <v>7.3999999999999996E-2</v>
      </c>
      <c r="N43" s="170" t="s">
        <v>1186</v>
      </c>
      <c r="O43" s="170" t="s">
        <v>2426</v>
      </c>
      <c r="P43" s="170" t="s">
        <v>1785</v>
      </c>
      <c r="Q43" s="170">
        <v>0.19800000000000001</v>
      </c>
      <c r="R43" s="170" t="s">
        <v>2209</v>
      </c>
      <c r="S43" s="171">
        <v>7.3999999999999996E-2</v>
      </c>
      <c r="U43" s="170" t="s">
        <v>1205</v>
      </c>
      <c r="V43" s="170" t="s">
        <v>1799</v>
      </c>
      <c r="W43" s="170" t="s">
        <v>1800</v>
      </c>
      <c r="X43" s="170">
        <v>3.5999999999999997E-2</v>
      </c>
      <c r="Y43" s="170" t="s">
        <v>1801</v>
      </c>
      <c r="Z43" s="171">
        <v>3.0000000000000001E-3</v>
      </c>
    </row>
    <row r="44" spans="2:26" ht="106.2" thickBot="1" x14ac:dyDescent="0.35">
      <c r="B44" s="177" t="s">
        <v>1502</v>
      </c>
      <c r="C44" s="154" t="s">
        <v>1787</v>
      </c>
      <c r="D44" s="154" t="s">
        <v>1788</v>
      </c>
      <c r="E44" s="154">
        <v>0.19800000000000001</v>
      </c>
      <c r="F44" s="154" t="s">
        <v>1789</v>
      </c>
      <c r="G44" s="154">
        <v>8.0000000000000002E-3</v>
      </c>
      <c r="H44" s="221" t="s">
        <v>2427</v>
      </c>
      <c r="I44" s="221" t="s">
        <v>1788</v>
      </c>
      <c r="J44" s="155">
        <v>0.19800000000000001</v>
      </c>
      <c r="K44" s="155" t="s">
        <v>2210</v>
      </c>
      <c r="L44" s="155">
        <v>7.0000000000000001E-3</v>
      </c>
      <c r="N44" s="170" t="s">
        <v>1190</v>
      </c>
      <c r="O44" s="170" t="s">
        <v>2427</v>
      </c>
      <c r="P44" s="170" t="s">
        <v>1788</v>
      </c>
      <c r="Q44" s="170">
        <v>0.19800000000000001</v>
      </c>
      <c r="R44" s="170" t="s">
        <v>2210</v>
      </c>
      <c r="S44" s="171">
        <v>7.0000000000000001E-3</v>
      </c>
      <c r="U44" s="170" t="s">
        <v>1209</v>
      </c>
      <c r="V44" s="170" t="s">
        <v>1802</v>
      </c>
      <c r="W44" s="170" t="s">
        <v>1803</v>
      </c>
      <c r="X44" s="170">
        <v>8.0000000000000002E-3</v>
      </c>
      <c r="Y44" s="170" t="s">
        <v>1804</v>
      </c>
      <c r="Z44" s="171">
        <v>2.7E-2</v>
      </c>
    </row>
    <row r="45" spans="2:26" ht="119.4" thickBot="1" x14ac:dyDescent="0.35">
      <c r="B45" s="177" t="s">
        <v>1503</v>
      </c>
      <c r="C45" s="154" t="s">
        <v>1790</v>
      </c>
      <c r="D45" s="154" t="s">
        <v>1791</v>
      </c>
      <c r="E45" s="154">
        <v>2.5000000000000001E-2</v>
      </c>
      <c r="F45" s="154" t="s">
        <v>1792</v>
      </c>
      <c r="G45" s="154">
        <v>5.1999999999999998E-2</v>
      </c>
      <c r="H45" s="221" t="s">
        <v>2428</v>
      </c>
      <c r="I45" s="221" t="s">
        <v>1791</v>
      </c>
      <c r="J45" s="155">
        <v>3.1E-2</v>
      </c>
      <c r="K45" s="155" t="s">
        <v>2211</v>
      </c>
      <c r="L45" s="155">
        <v>5.0999999999999997E-2</v>
      </c>
      <c r="N45" s="170" t="s">
        <v>1194</v>
      </c>
      <c r="O45" s="170" t="s">
        <v>2428</v>
      </c>
      <c r="P45" s="170" t="s">
        <v>1791</v>
      </c>
      <c r="Q45" s="170">
        <v>3.1E-2</v>
      </c>
      <c r="R45" s="170" t="s">
        <v>2211</v>
      </c>
      <c r="S45" s="171">
        <v>5.0999999999999997E-2</v>
      </c>
      <c r="U45" s="170" t="s">
        <v>1213</v>
      </c>
      <c r="V45" s="170" t="s">
        <v>1805</v>
      </c>
      <c r="W45" s="170" t="s">
        <v>1806</v>
      </c>
      <c r="X45" s="170">
        <v>7.6999999999999999E-2</v>
      </c>
      <c r="Y45" s="170" t="s">
        <v>1807</v>
      </c>
      <c r="Z45" s="171">
        <v>6.3E-2</v>
      </c>
    </row>
    <row r="46" spans="2:26" ht="106.2" thickBot="1" x14ac:dyDescent="0.35">
      <c r="B46" s="177" t="s">
        <v>1504</v>
      </c>
      <c r="C46" s="154" t="s">
        <v>1793</v>
      </c>
      <c r="D46" s="154" t="s">
        <v>1794</v>
      </c>
      <c r="E46" s="154">
        <v>0.19900000000000001</v>
      </c>
      <c r="F46" s="154" t="s">
        <v>1795</v>
      </c>
      <c r="G46" s="154">
        <v>2.3E-2</v>
      </c>
      <c r="H46" s="221" t="s">
        <v>2429</v>
      </c>
      <c r="I46" s="221" t="s">
        <v>1794</v>
      </c>
      <c r="J46" s="155">
        <v>0.20100000000000001</v>
      </c>
      <c r="K46" s="155" t="s">
        <v>2212</v>
      </c>
      <c r="L46" s="155">
        <v>2.1000000000000001E-2</v>
      </c>
      <c r="N46" s="170" t="s">
        <v>347</v>
      </c>
      <c r="O46" s="170" t="s">
        <v>2429</v>
      </c>
      <c r="P46" s="170" t="s">
        <v>1794</v>
      </c>
      <c r="Q46" s="170">
        <v>0.20100000000000001</v>
      </c>
      <c r="R46" s="170" t="s">
        <v>2212</v>
      </c>
      <c r="S46" s="171">
        <v>2.1000000000000001E-2</v>
      </c>
      <c r="U46" s="170" t="s">
        <v>1217</v>
      </c>
      <c r="V46" s="170" t="s">
        <v>1808</v>
      </c>
      <c r="W46" s="170" t="s">
        <v>1809</v>
      </c>
      <c r="X46" s="170">
        <v>8.8999999999999996E-2</v>
      </c>
      <c r="Y46" s="170" t="s">
        <v>1810</v>
      </c>
      <c r="Z46" s="171">
        <v>6.0999999999999999E-2</v>
      </c>
    </row>
    <row r="47" spans="2:26" ht="106.2" thickBot="1" x14ac:dyDescent="0.35">
      <c r="B47" s="177" t="s">
        <v>348</v>
      </c>
      <c r="C47" s="154"/>
      <c r="D47" s="154"/>
      <c r="E47" s="154"/>
      <c r="F47" s="154"/>
      <c r="G47" s="154"/>
      <c r="H47" s="221"/>
      <c r="I47" s="221"/>
      <c r="J47" s="155"/>
      <c r="K47" s="155"/>
      <c r="L47" s="155"/>
      <c r="N47" s="170"/>
      <c r="O47" s="170"/>
      <c r="P47" s="170"/>
      <c r="Q47" s="170"/>
      <c r="R47" s="170"/>
      <c r="S47" s="171"/>
      <c r="U47" s="170" t="s">
        <v>1221</v>
      </c>
      <c r="V47" s="170" t="s">
        <v>1811</v>
      </c>
      <c r="W47" s="170" t="s">
        <v>1812</v>
      </c>
      <c r="X47" s="170">
        <v>5.1999999999999998E-2</v>
      </c>
      <c r="Y47" s="170" t="s">
        <v>1813</v>
      </c>
      <c r="Z47" s="171">
        <v>3.0000000000000001E-3</v>
      </c>
    </row>
    <row r="48" spans="2:26" ht="132.6" thickBot="1" x14ac:dyDescent="0.35">
      <c r="B48" s="177" t="s">
        <v>349</v>
      </c>
      <c r="C48" s="154" t="s">
        <v>1796</v>
      </c>
      <c r="D48" s="154" t="s">
        <v>1797</v>
      </c>
      <c r="E48" s="154">
        <v>2.5000000000000001E-2</v>
      </c>
      <c r="F48" s="154" t="s">
        <v>1798</v>
      </c>
      <c r="G48" s="154">
        <v>7.0000000000000001E-3</v>
      </c>
      <c r="H48" s="221" t="s">
        <v>2430</v>
      </c>
      <c r="I48" s="221" t="s">
        <v>1797</v>
      </c>
      <c r="J48" s="155">
        <v>2.4E-2</v>
      </c>
      <c r="K48" s="155" t="s">
        <v>2213</v>
      </c>
      <c r="L48" s="155">
        <v>1E-3</v>
      </c>
      <c r="N48" s="170" t="s">
        <v>1201</v>
      </c>
      <c r="O48" s="170" t="s">
        <v>2430</v>
      </c>
      <c r="P48" s="170" t="s">
        <v>1797</v>
      </c>
      <c r="Q48" s="170">
        <v>2.4E-2</v>
      </c>
      <c r="R48" s="170" t="s">
        <v>2213</v>
      </c>
      <c r="S48" s="171">
        <v>1E-3</v>
      </c>
      <c r="U48" s="170" t="s">
        <v>1225</v>
      </c>
      <c r="V48" s="170" t="s">
        <v>1814</v>
      </c>
      <c r="W48" s="170" t="s">
        <v>1815</v>
      </c>
      <c r="X48" s="170">
        <v>0.45300000000000001</v>
      </c>
      <c r="Y48" s="170" t="s">
        <v>1816</v>
      </c>
      <c r="Z48" s="171">
        <v>0.15</v>
      </c>
    </row>
    <row r="49" spans="2:26" ht="145.80000000000001" thickBot="1" x14ac:dyDescent="0.35">
      <c r="B49" s="177" t="s">
        <v>1505</v>
      </c>
      <c r="C49" s="154" t="s">
        <v>1799</v>
      </c>
      <c r="D49" s="154" t="s">
        <v>1800</v>
      </c>
      <c r="E49" s="154">
        <v>3.5999999999999997E-2</v>
      </c>
      <c r="F49" s="154" t="s">
        <v>1801</v>
      </c>
      <c r="G49" s="154">
        <v>3.0000000000000001E-3</v>
      </c>
      <c r="H49" s="221" t="s">
        <v>2431</v>
      </c>
      <c r="I49" s="221" t="s">
        <v>1800</v>
      </c>
      <c r="J49" s="155">
        <v>3.1E-2</v>
      </c>
      <c r="K49" s="155" t="s">
        <v>2214</v>
      </c>
      <c r="L49" s="155">
        <v>1E-3</v>
      </c>
      <c r="N49" s="170" t="s">
        <v>1205</v>
      </c>
      <c r="O49" s="170" t="s">
        <v>2431</v>
      </c>
      <c r="P49" s="170" t="s">
        <v>1800</v>
      </c>
      <c r="Q49" s="170">
        <v>3.1E-2</v>
      </c>
      <c r="R49" s="170" t="s">
        <v>2214</v>
      </c>
      <c r="S49" s="171">
        <v>1E-3</v>
      </c>
      <c r="U49" s="170" t="s">
        <v>1229</v>
      </c>
      <c r="V49" s="170" t="s">
        <v>855</v>
      </c>
      <c r="W49" s="170" t="s">
        <v>1817</v>
      </c>
      <c r="X49" s="170">
        <v>0.55400000000000005</v>
      </c>
      <c r="Y49" s="170" t="s">
        <v>1818</v>
      </c>
      <c r="Z49" s="171">
        <v>0.50600000000000001</v>
      </c>
    </row>
    <row r="50" spans="2:26" ht="132.6" thickBot="1" x14ac:dyDescent="0.35">
      <c r="B50" s="177" t="s">
        <v>351</v>
      </c>
      <c r="C50" s="154" t="s">
        <v>1802</v>
      </c>
      <c r="D50" s="154" t="s">
        <v>1803</v>
      </c>
      <c r="E50" s="154">
        <v>8.0000000000000002E-3</v>
      </c>
      <c r="F50" s="154" t="s">
        <v>1804</v>
      </c>
      <c r="G50" s="154">
        <v>2.7E-2</v>
      </c>
      <c r="H50" s="221" t="s">
        <v>2432</v>
      </c>
      <c r="I50" s="221" t="s">
        <v>1803</v>
      </c>
      <c r="J50" s="155">
        <v>1E-3</v>
      </c>
      <c r="K50" s="155" t="s">
        <v>2215</v>
      </c>
      <c r="L50" s="155">
        <v>2.9000000000000001E-2</v>
      </c>
      <c r="N50" s="170" t="s">
        <v>1209</v>
      </c>
      <c r="O50" s="170" t="s">
        <v>2432</v>
      </c>
      <c r="P50" s="170" t="s">
        <v>1803</v>
      </c>
      <c r="Q50" s="170">
        <v>1E-3</v>
      </c>
      <c r="R50" s="170" t="s">
        <v>2215</v>
      </c>
      <c r="S50" s="171">
        <v>2.9000000000000001E-2</v>
      </c>
      <c r="U50" s="170" t="s">
        <v>1232</v>
      </c>
      <c r="V50" s="170" t="s">
        <v>1819</v>
      </c>
      <c r="W50" s="170" t="s">
        <v>855</v>
      </c>
      <c r="X50" s="170">
        <v>0.129</v>
      </c>
      <c r="Y50" s="170" t="s">
        <v>855</v>
      </c>
      <c r="Z50" s="171">
        <v>0.129</v>
      </c>
    </row>
    <row r="51" spans="2:26" ht="145.80000000000001" thickBot="1" x14ac:dyDescent="0.35">
      <c r="B51" s="177" t="s">
        <v>1506</v>
      </c>
      <c r="C51" s="154" t="s">
        <v>1805</v>
      </c>
      <c r="D51" s="154" t="s">
        <v>1806</v>
      </c>
      <c r="E51" s="154">
        <v>7.6999999999999999E-2</v>
      </c>
      <c r="F51" s="154" t="s">
        <v>1807</v>
      </c>
      <c r="G51" s="154">
        <v>6.3E-2</v>
      </c>
      <c r="H51" s="221" t="s">
        <v>2433</v>
      </c>
      <c r="I51" s="221" t="s">
        <v>1806</v>
      </c>
      <c r="J51" s="155">
        <v>8.2000000000000003E-2</v>
      </c>
      <c r="K51" s="155" t="s">
        <v>2216</v>
      </c>
      <c r="L51" s="155">
        <v>0.06</v>
      </c>
      <c r="N51" s="170" t="s">
        <v>1213</v>
      </c>
      <c r="O51" s="170" t="s">
        <v>2433</v>
      </c>
      <c r="P51" s="170" t="s">
        <v>1806</v>
      </c>
      <c r="Q51" s="170">
        <v>8.2000000000000003E-2</v>
      </c>
      <c r="R51" s="170" t="s">
        <v>2216</v>
      </c>
      <c r="S51" s="171">
        <v>0.06</v>
      </c>
      <c r="U51" s="170" t="s">
        <v>1236</v>
      </c>
      <c r="V51" s="170" t="s">
        <v>1820</v>
      </c>
      <c r="W51" s="170" t="s">
        <v>1821</v>
      </c>
      <c r="X51" s="170">
        <v>5.3999999999999999E-2</v>
      </c>
      <c r="Y51" s="170" t="s">
        <v>1822</v>
      </c>
      <c r="Z51" s="171">
        <v>1E-3</v>
      </c>
    </row>
    <row r="52" spans="2:26" ht="132.6" thickBot="1" x14ac:dyDescent="0.35">
      <c r="B52" s="177" t="s">
        <v>353</v>
      </c>
      <c r="C52" s="154" t="s">
        <v>1808</v>
      </c>
      <c r="D52" s="154" t="s">
        <v>1809</v>
      </c>
      <c r="E52" s="154">
        <v>8.8999999999999996E-2</v>
      </c>
      <c r="F52" s="154" t="s">
        <v>1810</v>
      </c>
      <c r="G52" s="154">
        <v>6.0999999999999999E-2</v>
      </c>
      <c r="H52" s="221" t="s">
        <v>2434</v>
      </c>
      <c r="I52" s="221" t="s">
        <v>1809</v>
      </c>
      <c r="J52" s="155">
        <v>7.9000000000000001E-2</v>
      </c>
      <c r="K52" s="155" t="s">
        <v>2217</v>
      </c>
      <c r="L52" s="155">
        <v>3.1E-2</v>
      </c>
      <c r="N52" s="170" t="s">
        <v>1217</v>
      </c>
      <c r="O52" s="170" t="s">
        <v>2434</v>
      </c>
      <c r="P52" s="170" t="s">
        <v>1809</v>
      </c>
      <c r="Q52" s="170">
        <v>7.9000000000000001E-2</v>
      </c>
      <c r="R52" s="170" t="s">
        <v>2217</v>
      </c>
      <c r="S52" s="171">
        <v>3.1E-2</v>
      </c>
      <c r="U52" s="170" t="s">
        <v>1240</v>
      </c>
      <c r="V52" s="170" t="s">
        <v>1823</v>
      </c>
      <c r="W52" s="170" t="s">
        <v>1824</v>
      </c>
      <c r="X52" s="170">
        <v>0.20899999999999999</v>
      </c>
      <c r="Y52" s="170" t="s">
        <v>1825</v>
      </c>
      <c r="Z52" s="171">
        <v>5.6000000000000001E-2</v>
      </c>
    </row>
    <row r="53" spans="2:26" ht="106.2" thickBot="1" x14ac:dyDescent="0.35">
      <c r="B53" s="177" t="s">
        <v>354</v>
      </c>
      <c r="C53" s="154" t="s">
        <v>1811</v>
      </c>
      <c r="D53" s="154" t="s">
        <v>1812</v>
      </c>
      <c r="E53" s="154">
        <v>5.1999999999999998E-2</v>
      </c>
      <c r="F53" s="154" t="s">
        <v>1813</v>
      </c>
      <c r="G53" s="154">
        <v>3.0000000000000001E-3</v>
      </c>
      <c r="H53" s="221" t="s">
        <v>2435</v>
      </c>
      <c r="I53" s="221" t="s">
        <v>1812</v>
      </c>
      <c r="J53" s="155">
        <v>4.7E-2</v>
      </c>
      <c r="K53" s="155" t="s">
        <v>2218</v>
      </c>
      <c r="L53" s="155">
        <v>4.0000000000000001E-3</v>
      </c>
      <c r="N53" s="170" t="s">
        <v>1221</v>
      </c>
      <c r="O53" s="170" t="s">
        <v>2435</v>
      </c>
      <c r="P53" s="170" t="s">
        <v>1812</v>
      </c>
      <c r="Q53" s="170">
        <v>4.7E-2</v>
      </c>
      <c r="R53" s="170" t="s">
        <v>2218</v>
      </c>
      <c r="S53" s="171">
        <v>4.0000000000000001E-3</v>
      </c>
      <c r="U53" s="170" t="s">
        <v>1244</v>
      </c>
      <c r="V53" s="170" t="s">
        <v>1826</v>
      </c>
      <c r="W53" s="170" t="s">
        <v>1827</v>
      </c>
      <c r="X53" s="170">
        <v>0.33600000000000002</v>
      </c>
      <c r="Y53" s="170" t="s">
        <v>1828</v>
      </c>
      <c r="Z53" s="171">
        <v>7.5999999999999998E-2</v>
      </c>
    </row>
    <row r="54" spans="2:26" ht="66.599999999999994" thickBot="1" x14ac:dyDescent="0.35">
      <c r="B54" s="177" t="s">
        <v>355</v>
      </c>
      <c r="C54" s="154"/>
      <c r="D54" s="154"/>
      <c r="E54" s="154"/>
      <c r="F54" s="154"/>
      <c r="G54" s="154"/>
      <c r="H54" s="221"/>
      <c r="I54" s="221"/>
      <c r="J54" s="155"/>
      <c r="K54" s="155"/>
      <c r="L54" s="155"/>
      <c r="N54" s="170"/>
      <c r="O54" s="170"/>
      <c r="P54" s="170"/>
      <c r="Q54" s="170"/>
      <c r="R54" s="170"/>
      <c r="S54" s="171"/>
      <c r="U54" s="170" t="s">
        <v>1248</v>
      </c>
      <c r="V54" s="170" t="s">
        <v>1829</v>
      </c>
      <c r="W54" s="170" t="s">
        <v>1830</v>
      </c>
      <c r="X54" s="170">
        <v>0.26500000000000001</v>
      </c>
      <c r="Y54" s="170" t="s">
        <v>1831</v>
      </c>
      <c r="Z54" s="171">
        <v>0.04</v>
      </c>
    </row>
    <row r="55" spans="2:26" ht="106.2" thickBot="1" x14ac:dyDescent="0.35">
      <c r="B55" s="177" t="s">
        <v>356</v>
      </c>
      <c r="C55" s="154" t="s">
        <v>1814</v>
      </c>
      <c r="D55" s="154" t="s">
        <v>1815</v>
      </c>
      <c r="E55" s="154">
        <v>0.45300000000000001</v>
      </c>
      <c r="F55" s="154" t="s">
        <v>1816</v>
      </c>
      <c r="G55" s="154">
        <v>0.15</v>
      </c>
      <c r="H55" s="221" t="s">
        <v>2436</v>
      </c>
      <c r="I55" s="221" t="s">
        <v>1815</v>
      </c>
      <c r="J55" s="155">
        <v>0.438</v>
      </c>
      <c r="K55" s="155" t="s">
        <v>2219</v>
      </c>
      <c r="L55" s="155">
        <v>0.14099999999999999</v>
      </c>
      <c r="N55" s="170" t="s">
        <v>1225</v>
      </c>
      <c r="O55" s="170" t="s">
        <v>2436</v>
      </c>
      <c r="P55" s="170" t="s">
        <v>1815</v>
      </c>
      <c r="Q55" s="170">
        <v>0.438</v>
      </c>
      <c r="R55" s="170" t="s">
        <v>2219</v>
      </c>
      <c r="S55" s="171">
        <v>0.14099999999999999</v>
      </c>
      <c r="U55" s="170" t="s">
        <v>1252</v>
      </c>
      <c r="V55" s="170" t="s">
        <v>1832</v>
      </c>
      <c r="W55" s="170" t="s">
        <v>1833</v>
      </c>
      <c r="X55" s="170">
        <v>2.1999999999999999E-2</v>
      </c>
      <c r="Y55" s="170" t="s">
        <v>1834</v>
      </c>
      <c r="Z55" s="171">
        <v>2.1999999999999999E-2</v>
      </c>
    </row>
    <row r="56" spans="2:26" ht="106.2" thickBot="1" x14ac:dyDescent="0.35">
      <c r="B56" s="177" t="s">
        <v>1507</v>
      </c>
      <c r="C56" s="154" t="s">
        <v>855</v>
      </c>
      <c r="D56" s="154" t="s">
        <v>1817</v>
      </c>
      <c r="E56" s="154">
        <v>0.55400000000000005</v>
      </c>
      <c r="F56" s="154" t="s">
        <v>1818</v>
      </c>
      <c r="G56" s="154">
        <v>0.50600000000000001</v>
      </c>
      <c r="H56" s="221" t="s">
        <v>855</v>
      </c>
      <c r="I56" s="221" t="s">
        <v>1817</v>
      </c>
      <c r="J56" s="155">
        <v>0.55400000000000005</v>
      </c>
      <c r="K56" s="155" t="s">
        <v>2220</v>
      </c>
      <c r="L56" s="155">
        <v>0.504</v>
      </c>
      <c r="N56" s="170" t="s">
        <v>1229</v>
      </c>
      <c r="O56" s="170" t="s">
        <v>855</v>
      </c>
      <c r="P56" s="170" t="s">
        <v>1817</v>
      </c>
      <c r="Q56" s="170">
        <v>0.55400000000000005</v>
      </c>
      <c r="R56" s="170" t="s">
        <v>2220</v>
      </c>
      <c r="S56" s="171">
        <v>0.504</v>
      </c>
      <c r="U56" s="170" t="s">
        <v>1256</v>
      </c>
      <c r="V56" s="170" t="s">
        <v>1835</v>
      </c>
      <c r="W56" s="170" t="s">
        <v>1836</v>
      </c>
      <c r="X56" s="170">
        <v>2.5999999999999999E-2</v>
      </c>
      <c r="Y56" s="170" t="s">
        <v>1837</v>
      </c>
      <c r="Z56" s="171">
        <v>1E-3</v>
      </c>
    </row>
    <row r="57" spans="2:26" ht="145.80000000000001" thickBot="1" x14ac:dyDescent="0.35">
      <c r="B57" s="177" t="s">
        <v>357</v>
      </c>
      <c r="C57" s="154" t="s">
        <v>1819</v>
      </c>
      <c r="D57" s="154" t="s">
        <v>855</v>
      </c>
      <c r="E57" s="154">
        <v>0.129</v>
      </c>
      <c r="F57" s="154" t="s">
        <v>855</v>
      </c>
      <c r="G57" s="154">
        <v>0.129</v>
      </c>
      <c r="H57" s="221" t="s">
        <v>2437</v>
      </c>
      <c r="I57" s="221" t="s">
        <v>855</v>
      </c>
      <c r="J57" s="155">
        <v>0.40799999999999997</v>
      </c>
      <c r="K57" s="155" t="s">
        <v>855</v>
      </c>
      <c r="L57" s="155">
        <v>0.40799999999999997</v>
      </c>
      <c r="N57" s="170" t="s">
        <v>1232</v>
      </c>
      <c r="O57" s="170" t="s">
        <v>2437</v>
      </c>
      <c r="P57" s="170" t="s">
        <v>855</v>
      </c>
      <c r="Q57" s="170">
        <v>0.40799999999999997</v>
      </c>
      <c r="R57" s="170" t="s">
        <v>855</v>
      </c>
      <c r="S57" s="171">
        <v>0.40799999999999997</v>
      </c>
      <c r="U57" s="170" t="s">
        <v>1260</v>
      </c>
      <c r="V57" s="170" t="s">
        <v>1838</v>
      </c>
      <c r="W57" s="170" t="s">
        <v>1839</v>
      </c>
      <c r="X57" s="170">
        <v>4.4999999999999998E-2</v>
      </c>
      <c r="Y57" s="170" t="s">
        <v>1668</v>
      </c>
      <c r="Z57" s="171">
        <v>5.0999999999999997E-2</v>
      </c>
    </row>
    <row r="58" spans="2:26" ht="119.4" thickBot="1" x14ac:dyDescent="0.35">
      <c r="B58" s="177" t="s">
        <v>358</v>
      </c>
      <c r="C58" s="154" t="s">
        <v>1820</v>
      </c>
      <c r="D58" s="154" t="s">
        <v>1821</v>
      </c>
      <c r="E58" s="154">
        <v>5.3999999999999999E-2</v>
      </c>
      <c r="F58" s="154" t="s">
        <v>1822</v>
      </c>
      <c r="G58" s="154">
        <v>1E-3</v>
      </c>
      <c r="H58" s="221" t="s">
        <v>2438</v>
      </c>
      <c r="I58" s="221" t="s">
        <v>1821</v>
      </c>
      <c r="J58" s="155">
        <v>4.7E-2</v>
      </c>
      <c r="K58" s="155" t="s">
        <v>2221</v>
      </c>
      <c r="L58" s="155">
        <v>8.9999999999999993E-3</v>
      </c>
      <c r="N58" s="170" t="s">
        <v>1236</v>
      </c>
      <c r="O58" s="170" t="s">
        <v>2438</v>
      </c>
      <c r="P58" s="170" t="s">
        <v>1821</v>
      </c>
      <c r="Q58" s="170">
        <v>4.7E-2</v>
      </c>
      <c r="R58" s="170" t="s">
        <v>2221</v>
      </c>
      <c r="S58" s="171">
        <v>8.9999999999999993E-3</v>
      </c>
      <c r="U58" s="170" t="s">
        <v>1264</v>
      </c>
      <c r="V58" s="170" t="s">
        <v>1840</v>
      </c>
      <c r="W58" s="170" t="s">
        <v>1841</v>
      </c>
      <c r="X58" s="170">
        <v>2E-3</v>
      </c>
      <c r="Y58" s="170" t="s">
        <v>1842</v>
      </c>
      <c r="Z58" s="171">
        <v>1.4999999999999999E-2</v>
      </c>
    </row>
    <row r="59" spans="2:26" ht="79.8" thickBot="1" x14ac:dyDescent="0.35">
      <c r="B59" s="177" t="s">
        <v>359</v>
      </c>
      <c r="C59" s="154" t="s">
        <v>1823</v>
      </c>
      <c r="D59" s="154" t="s">
        <v>1824</v>
      </c>
      <c r="E59" s="154">
        <v>0.20899999999999999</v>
      </c>
      <c r="F59" s="154" t="s">
        <v>1825</v>
      </c>
      <c r="G59" s="154">
        <v>5.6000000000000001E-2</v>
      </c>
      <c r="H59" s="221" t="s">
        <v>2439</v>
      </c>
      <c r="I59" s="221" t="s">
        <v>1824</v>
      </c>
      <c r="J59" s="155">
        <v>0.19600000000000001</v>
      </c>
      <c r="K59" s="155" t="s">
        <v>2222</v>
      </c>
      <c r="L59" s="155">
        <v>6.3E-2</v>
      </c>
      <c r="N59" s="170" t="s">
        <v>1240</v>
      </c>
      <c r="O59" s="170" t="s">
        <v>2439</v>
      </c>
      <c r="P59" s="170" t="s">
        <v>1824</v>
      </c>
      <c r="Q59" s="170">
        <v>0.19600000000000001</v>
      </c>
      <c r="R59" s="170" t="s">
        <v>2222</v>
      </c>
      <c r="S59" s="171">
        <v>6.3E-2</v>
      </c>
      <c r="U59" s="170" t="s">
        <v>1268</v>
      </c>
      <c r="V59" s="170" t="s">
        <v>1843</v>
      </c>
      <c r="W59" s="170" t="s">
        <v>1844</v>
      </c>
      <c r="X59" s="170">
        <v>2.9000000000000001E-2</v>
      </c>
      <c r="Y59" s="170" t="s">
        <v>1845</v>
      </c>
      <c r="Z59" s="171">
        <v>2.3E-2</v>
      </c>
    </row>
    <row r="60" spans="2:26" ht="106.2" thickBot="1" x14ac:dyDescent="0.35">
      <c r="B60" s="177" t="s">
        <v>360</v>
      </c>
      <c r="C60" s="154" t="s">
        <v>1826</v>
      </c>
      <c r="D60" s="154" t="s">
        <v>1827</v>
      </c>
      <c r="E60" s="154">
        <v>0.33600000000000002</v>
      </c>
      <c r="F60" s="154" t="s">
        <v>1828</v>
      </c>
      <c r="G60" s="154">
        <v>7.5999999999999998E-2</v>
      </c>
      <c r="H60" s="221" t="s">
        <v>2440</v>
      </c>
      <c r="I60" s="221" t="s">
        <v>1827</v>
      </c>
      <c r="J60" s="155">
        <v>0.34799999999999998</v>
      </c>
      <c r="K60" s="155" t="s">
        <v>2223</v>
      </c>
      <c r="L60" s="155">
        <v>7.1999999999999995E-2</v>
      </c>
      <c r="N60" s="170" t="s">
        <v>1244</v>
      </c>
      <c r="O60" s="170" t="s">
        <v>2440</v>
      </c>
      <c r="P60" s="170" t="s">
        <v>1827</v>
      </c>
      <c r="Q60" s="170">
        <v>0.34799999999999998</v>
      </c>
      <c r="R60" s="170" t="s">
        <v>2223</v>
      </c>
      <c r="S60" s="171">
        <v>7.1999999999999995E-2</v>
      </c>
      <c r="U60" s="170" t="s">
        <v>1272</v>
      </c>
      <c r="V60" s="170" t="s">
        <v>1846</v>
      </c>
      <c r="W60" s="170" t="s">
        <v>1847</v>
      </c>
      <c r="X60" s="170">
        <v>1.9E-2</v>
      </c>
      <c r="Y60" s="170" t="s">
        <v>1848</v>
      </c>
      <c r="Z60" s="171">
        <v>2.5999999999999999E-2</v>
      </c>
    </row>
    <row r="61" spans="2:26" ht="93" thickBot="1" x14ac:dyDescent="0.35">
      <c r="B61" s="177" t="s">
        <v>361</v>
      </c>
      <c r="C61" s="154" t="s">
        <v>1829</v>
      </c>
      <c r="D61" s="154" t="s">
        <v>1830</v>
      </c>
      <c r="E61" s="154">
        <v>0.26500000000000001</v>
      </c>
      <c r="F61" s="154" t="s">
        <v>1831</v>
      </c>
      <c r="G61" s="154">
        <v>0.04</v>
      </c>
      <c r="H61" s="221" t="s">
        <v>2441</v>
      </c>
      <c r="I61" s="221" t="s">
        <v>1830</v>
      </c>
      <c r="J61" s="155">
        <v>0.26900000000000002</v>
      </c>
      <c r="K61" s="155" t="s">
        <v>2224</v>
      </c>
      <c r="L61" s="155">
        <v>3.7999999999999999E-2</v>
      </c>
      <c r="N61" s="170" t="s">
        <v>1248</v>
      </c>
      <c r="O61" s="170" t="s">
        <v>2441</v>
      </c>
      <c r="P61" s="170" t="s">
        <v>1830</v>
      </c>
      <c r="Q61" s="170">
        <v>0.26900000000000002</v>
      </c>
      <c r="R61" s="170" t="s">
        <v>2224</v>
      </c>
      <c r="S61" s="171">
        <v>3.7999999999999999E-2</v>
      </c>
      <c r="U61" s="170" t="s">
        <v>1276</v>
      </c>
      <c r="V61" s="170" t="s">
        <v>1849</v>
      </c>
      <c r="W61" s="170" t="s">
        <v>1850</v>
      </c>
      <c r="X61" s="170">
        <v>5.2999999999999999E-2</v>
      </c>
      <c r="Y61" s="170" t="s">
        <v>1851</v>
      </c>
      <c r="Z61" s="171">
        <v>1.4E-2</v>
      </c>
    </row>
    <row r="62" spans="2:26" ht="79.8" thickBot="1" x14ac:dyDescent="0.35">
      <c r="B62" s="177" t="s">
        <v>362</v>
      </c>
      <c r="C62" s="154" t="s">
        <v>1832</v>
      </c>
      <c r="D62" s="154" t="s">
        <v>1833</v>
      </c>
      <c r="E62" s="154">
        <v>2.1999999999999999E-2</v>
      </c>
      <c r="F62" s="154" t="s">
        <v>1834</v>
      </c>
      <c r="G62" s="154">
        <v>2.1999999999999999E-2</v>
      </c>
      <c r="H62" s="221" t="s">
        <v>2442</v>
      </c>
      <c r="I62" s="221" t="s">
        <v>1833</v>
      </c>
      <c r="J62" s="155">
        <v>1.9E-2</v>
      </c>
      <c r="K62" s="155" t="s">
        <v>2225</v>
      </c>
      <c r="L62" s="155">
        <v>1.9E-2</v>
      </c>
      <c r="N62" s="170" t="s">
        <v>1252</v>
      </c>
      <c r="O62" s="170" t="s">
        <v>2442</v>
      </c>
      <c r="P62" s="170" t="s">
        <v>1833</v>
      </c>
      <c r="Q62" s="170">
        <v>1.9E-2</v>
      </c>
      <c r="R62" s="170" t="s">
        <v>2225</v>
      </c>
      <c r="S62" s="171">
        <v>1.9E-2</v>
      </c>
      <c r="U62" s="170" t="s">
        <v>1280</v>
      </c>
      <c r="V62" s="170" t="s">
        <v>1852</v>
      </c>
      <c r="W62" s="170" t="s">
        <v>1853</v>
      </c>
      <c r="X62" s="170">
        <v>0.107</v>
      </c>
      <c r="Y62" s="170" t="s">
        <v>1854</v>
      </c>
      <c r="Z62" s="171">
        <v>0.01</v>
      </c>
    </row>
    <row r="63" spans="2:26" ht="93" thickBot="1" x14ac:dyDescent="0.35">
      <c r="B63" s="177" t="s">
        <v>1509</v>
      </c>
      <c r="C63" s="154" t="s">
        <v>1835</v>
      </c>
      <c r="D63" s="154" t="s">
        <v>1836</v>
      </c>
      <c r="E63" s="154">
        <v>2.5999999999999999E-2</v>
      </c>
      <c r="F63" s="154" t="s">
        <v>1837</v>
      </c>
      <c r="G63" s="154">
        <v>1E-3</v>
      </c>
      <c r="H63" s="221" t="s">
        <v>2443</v>
      </c>
      <c r="I63" s="221" t="s">
        <v>1836</v>
      </c>
      <c r="J63" s="155">
        <v>2.1999999999999999E-2</v>
      </c>
      <c r="K63" s="155" t="s">
        <v>2226</v>
      </c>
      <c r="L63" s="155">
        <v>7.0000000000000001E-3</v>
      </c>
      <c r="N63" s="170" t="s">
        <v>1256</v>
      </c>
      <c r="O63" s="170" t="s">
        <v>2443</v>
      </c>
      <c r="P63" s="170" t="s">
        <v>1836</v>
      </c>
      <c r="Q63" s="170">
        <v>2.1999999999999999E-2</v>
      </c>
      <c r="R63" s="170" t="s">
        <v>2226</v>
      </c>
      <c r="S63" s="171">
        <v>7.0000000000000001E-3</v>
      </c>
      <c r="U63" s="170" t="s">
        <v>1284</v>
      </c>
      <c r="V63" s="170" t="s">
        <v>1855</v>
      </c>
      <c r="W63" s="170" t="s">
        <v>1856</v>
      </c>
      <c r="X63" s="170">
        <v>0.14099999999999999</v>
      </c>
      <c r="Y63" s="170" t="s">
        <v>1857</v>
      </c>
      <c r="Z63" s="171">
        <v>2.1000000000000001E-2</v>
      </c>
    </row>
    <row r="64" spans="2:26" ht="114.6" thickBot="1" x14ac:dyDescent="0.35">
      <c r="B64" s="177" t="s">
        <v>1510</v>
      </c>
      <c r="C64" s="154" t="s">
        <v>1838</v>
      </c>
      <c r="D64" s="154" t="s">
        <v>1839</v>
      </c>
      <c r="E64" s="154">
        <v>4.4999999999999998E-2</v>
      </c>
      <c r="F64" s="154" t="s">
        <v>1668</v>
      </c>
      <c r="G64" s="154">
        <v>5.0999999999999997E-2</v>
      </c>
      <c r="H64" s="221" t="s">
        <v>2444</v>
      </c>
      <c r="I64" s="221" t="s">
        <v>1839</v>
      </c>
      <c r="J64" s="155">
        <v>3.7999999999999999E-2</v>
      </c>
      <c r="K64" s="155" t="s">
        <v>1667</v>
      </c>
      <c r="L64" s="155">
        <v>4.9000000000000002E-2</v>
      </c>
      <c r="N64" s="170" t="s">
        <v>1260</v>
      </c>
      <c r="O64" s="170" t="s">
        <v>2444</v>
      </c>
      <c r="P64" s="170" t="s">
        <v>1839</v>
      </c>
      <c r="Q64" s="170">
        <v>3.7999999999999999E-2</v>
      </c>
      <c r="R64" s="170" t="s">
        <v>1667</v>
      </c>
      <c r="S64" s="171">
        <v>4.9000000000000002E-2</v>
      </c>
      <c r="U64" s="170" t="s">
        <v>1288</v>
      </c>
      <c r="V64" s="170" t="s">
        <v>1858</v>
      </c>
      <c r="W64" s="170" t="s">
        <v>1859</v>
      </c>
      <c r="X64" s="170">
        <v>1.6E-2</v>
      </c>
      <c r="Y64" s="170" t="s">
        <v>1860</v>
      </c>
      <c r="Z64" s="171">
        <v>7.0000000000000001E-3</v>
      </c>
    </row>
    <row r="65" spans="2:26" ht="93" thickBot="1" x14ac:dyDescent="0.35">
      <c r="B65" s="177" t="s">
        <v>365</v>
      </c>
      <c r="C65" s="154" t="s">
        <v>1840</v>
      </c>
      <c r="D65" s="154" t="s">
        <v>1841</v>
      </c>
      <c r="E65" s="154">
        <v>2E-3</v>
      </c>
      <c r="F65" s="154" t="s">
        <v>1842</v>
      </c>
      <c r="G65" s="154">
        <v>1.4999999999999999E-2</v>
      </c>
      <c r="H65" s="221" t="s">
        <v>2445</v>
      </c>
      <c r="I65" s="221" t="s">
        <v>1841</v>
      </c>
      <c r="J65" s="155">
        <v>0</v>
      </c>
      <c r="K65" s="155" t="s">
        <v>2227</v>
      </c>
      <c r="L65" s="155">
        <v>1.6E-2</v>
      </c>
      <c r="N65" s="170" t="s">
        <v>1264</v>
      </c>
      <c r="O65" s="170" t="s">
        <v>2445</v>
      </c>
      <c r="P65" s="170" t="s">
        <v>1841</v>
      </c>
      <c r="Q65" s="170">
        <v>0</v>
      </c>
      <c r="R65" s="170" t="s">
        <v>2227</v>
      </c>
      <c r="S65" s="171">
        <v>1.6E-2</v>
      </c>
      <c r="U65" s="170" t="s">
        <v>1292</v>
      </c>
      <c r="V65" s="170" t="s">
        <v>1861</v>
      </c>
      <c r="W65" s="170" t="s">
        <v>1862</v>
      </c>
      <c r="X65" s="170">
        <v>3.1E-2</v>
      </c>
      <c r="Y65" s="170" t="s">
        <v>1863</v>
      </c>
      <c r="Z65" s="171">
        <v>2.1999999999999999E-2</v>
      </c>
    </row>
    <row r="66" spans="2:26" ht="119.4" thickBot="1" x14ac:dyDescent="0.35">
      <c r="B66" s="177" t="s">
        <v>366</v>
      </c>
      <c r="C66" s="154" t="s">
        <v>1843</v>
      </c>
      <c r="D66" s="154" t="s">
        <v>1844</v>
      </c>
      <c r="E66" s="154">
        <v>2.9000000000000001E-2</v>
      </c>
      <c r="F66" s="154" t="s">
        <v>1845</v>
      </c>
      <c r="G66" s="154">
        <v>2.3E-2</v>
      </c>
      <c r="H66" s="221" t="s">
        <v>2446</v>
      </c>
      <c r="I66" s="221" t="s">
        <v>1844</v>
      </c>
      <c r="J66" s="155">
        <v>0.02</v>
      </c>
      <c r="K66" s="155" t="s">
        <v>2228</v>
      </c>
      <c r="L66" s="155">
        <v>0.03</v>
      </c>
      <c r="N66" s="170" t="s">
        <v>1268</v>
      </c>
      <c r="O66" s="170" t="s">
        <v>2446</v>
      </c>
      <c r="P66" s="170" t="s">
        <v>1844</v>
      </c>
      <c r="Q66" s="170">
        <v>0.02</v>
      </c>
      <c r="R66" s="170" t="s">
        <v>2228</v>
      </c>
      <c r="S66" s="171">
        <v>0.03</v>
      </c>
      <c r="U66" s="170" t="s">
        <v>1295</v>
      </c>
      <c r="V66" s="170" t="s">
        <v>1864</v>
      </c>
      <c r="W66" s="170" t="s">
        <v>1865</v>
      </c>
      <c r="X66" s="170">
        <v>1.0999999999999999E-2</v>
      </c>
      <c r="Y66" s="170" t="s">
        <v>1866</v>
      </c>
      <c r="Z66" s="171">
        <v>8.0000000000000002E-3</v>
      </c>
    </row>
    <row r="67" spans="2:26" ht="106.2" thickBot="1" x14ac:dyDescent="0.35">
      <c r="B67" s="177" t="s">
        <v>1511</v>
      </c>
      <c r="C67" s="154" t="s">
        <v>1846</v>
      </c>
      <c r="D67" s="154" t="s">
        <v>1847</v>
      </c>
      <c r="E67" s="154">
        <v>1.9E-2</v>
      </c>
      <c r="F67" s="154" t="s">
        <v>1848</v>
      </c>
      <c r="G67" s="154">
        <v>2.5999999999999999E-2</v>
      </c>
      <c r="H67" s="221" t="s">
        <v>2447</v>
      </c>
      <c r="I67" s="221" t="s">
        <v>1847</v>
      </c>
      <c r="J67" s="155">
        <v>2.1999999999999999E-2</v>
      </c>
      <c r="K67" s="155" t="s">
        <v>2229</v>
      </c>
      <c r="L67" s="155">
        <v>2.5000000000000001E-2</v>
      </c>
      <c r="N67" s="170" t="s">
        <v>1272</v>
      </c>
      <c r="O67" s="170" t="s">
        <v>2447</v>
      </c>
      <c r="P67" s="170" t="s">
        <v>1847</v>
      </c>
      <c r="Q67" s="170">
        <v>2.1999999999999999E-2</v>
      </c>
      <c r="R67" s="170" t="s">
        <v>2229</v>
      </c>
      <c r="S67" s="171">
        <v>2.5000000000000001E-2</v>
      </c>
      <c r="U67" s="170" t="s">
        <v>1299</v>
      </c>
      <c r="V67" s="170" t="s">
        <v>1867</v>
      </c>
      <c r="W67" s="170" t="s">
        <v>1868</v>
      </c>
      <c r="X67" s="170">
        <v>1E-3</v>
      </c>
      <c r="Y67" s="170" t="s">
        <v>1869</v>
      </c>
      <c r="Z67" s="171">
        <v>2.5999999999999999E-2</v>
      </c>
    </row>
    <row r="68" spans="2:26" ht="119.4" thickBot="1" x14ac:dyDescent="0.35">
      <c r="B68" s="177" t="s">
        <v>368</v>
      </c>
      <c r="C68" s="154" t="s">
        <v>1849</v>
      </c>
      <c r="D68" s="154" t="s">
        <v>1850</v>
      </c>
      <c r="E68" s="154">
        <v>5.2999999999999999E-2</v>
      </c>
      <c r="F68" s="154" t="s">
        <v>1851</v>
      </c>
      <c r="G68" s="154">
        <v>1.4E-2</v>
      </c>
      <c r="H68" s="221" t="s">
        <v>2448</v>
      </c>
      <c r="I68" s="221" t="s">
        <v>1850</v>
      </c>
      <c r="J68" s="155">
        <v>5.3999999999999999E-2</v>
      </c>
      <c r="K68" s="155" t="s">
        <v>2230</v>
      </c>
      <c r="L68" s="155">
        <v>1.4999999999999999E-2</v>
      </c>
      <c r="N68" s="170" t="s">
        <v>1276</v>
      </c>
      <c r="O68" s="170" t="s">
        <v>2448</v>
      </c>
      <c r="P68" s="170" t="s">
        <v>1850</v>
      </c>
      <c r="Q68" s="170">
        <v>5.3999999999999999E-2</v>
      </c>
      <c r="R68" s="170" t="s">
        <v>2230</v>
      </c>
      <c r="S68" s="171">
        <v>1.4999999999999999E-2</v>
      </c>
      <c r="U68" s="170" t="s">
        <v>1303</v>
      </c>
      <c r="V68" s="170" t="s">
        <v>1870</v>
      </c>
      <c r="W68" s="170" t="s">
        <v>1871</v>
      </c>
      <c r="X68" s="170">
        <v>8.0000000000000002E-3</v>
      </c>
      <c r="Y68" s="170" t="s">
        <v>1872</v>
      </c>
      <c r="Z68" s="171">
        <v>8.9999999999999993E-3</v>
      </c>
    </row>
    <row r="69" spans="2:26" ht="27" thickBot="1" x14ac:dyDescent="0.35">
      <c r="B69" s="177" t="s">
        <v>369</v>
      </c>
      <c r="C69" s="154" t="s">
        <v>1852</v>
      </c>
      <c r="D69" s="154" t="s">
        <v>1853</v>
      </c>
      <c r="E69" s="154">
        <v>0.107</v>
      </c>
      <c r="F69" s="154" t="s">
        <v>1854</v>
      </c>
      <c r="G69" s="154">
        <v>0.01</v>
      </c>
      <c r="H69" s="221" t="s">
        <v>2449</v>
      </c>
      <c r="I69" s="221" t="s">
        <v>1853</v>
      </c>
      <c r="J69" s="155">
        <v>9.2999999999999999E-2</v>
      </c>
      <c r="K69" s="155" t="s">
        <v>2231</v>
      </c>
      <c r="L69" s="155">
        <v>2.1999999999999999E-2</v>
      </c>
      <c r="N69" s="170" t="s">
        <v>1280</v>
      </c>
      <c r="O69" s="170" t="s">
        <v>2449</v>
      </c>
      <c r="P69" s="170" t="s">
        <v>1853</v>
      </c>
      <c r="Q69" s="170">
        <v>9.2999999999999999E-2</v>
      </c>
      <c r="R69" s="170" t="s">
        <v>2231</v>
      </c>
      <c r="S69" s="171">
        <v>2.1999999999999999E-2</v>
      </c>
    </row>
    <row r="70" spans="2:26" ht="34.799999999999997" thickBot="1" x14ac:dyDescent="0.35">
      <c r="B70" s="177" t="s">
        <v>370</v>
      </c>
      <c r="C70" s="154" t="s">
        <v>1855</v>
      </c>
      <c r="D70" s="154" t="s">
        <v>1856</v>
      </c>
      <c r="E70" s="154">
        <v>0.14099999999999999</v>
      </c>
      <c r="F70" s="154" t="s">
        <v>1857</v>
      </c>
      <c r="G70" s="154">
        <v>2.1000000000000001E-2</v>
      </c>
      <c r="H70" s="221" t="s">
        <v>2450</v>
      </c>
      <c r="I70" s="221" t="s">
        <v>1856</v>
      </c>
      <c r="J70" s="155">
        <v>0.124</v>
      </c>
      <c r="K70" s="155" t="s">
        <v>2232</v>
      </c>
      <c r="L70" s="155">
        <v>3.4000000000000002E-2</v>
      </c>
      <c r="N70" s="170" t="s">
        <v>1284</v>
      </c>
      <c r="O70" s="170" t="s">
        <v>2450</v>
      </c>
      <c r="P70" s="170" t="s">
        <v>1856</v>
      </c>
      <c r="Q70" s="170">
        <v>0.124</v>
      </c>
      <c r="R70" s="170" t="s">
        <v>2232</v>
      </c>
      <c r="S70" s="171">
        <v>3.4000000000000002E-2</v>
      </c>
    </row>
    <row r="71" spans="2:26" ht="34.799999999999997" thickBot="1" x14ac:dyDescent="0.35">
      <c r="B71" s="177" t="s">
        <v>371</v>
      </c>
      <c r="C71" s="154"/>
      <c r="D71" s="154"/>
      <c r="E71" s="154"/>
      <c r="F71" s="154"/>
      <c r="G71" s="154"/>
      <c r="H71" s="221"/>
      <c r="I71" s="221"/>
      <c r="J71" s="155"/>
      <c r="K71" s="155"/>
      <c r="L71" s="155"/>
      <c r="N71" s="170"/>
      <c r="O71" s="170"/>
      <c r="P71" s="170"/>
      <c r="Q71" s="170"/>
      <c r="R71" s="170"/>
      <c r="S71" s="171"/>
    </row>
    <row r="72" spans="2:26" ht="27" thickBot="1" x14ac:dyDescent="0.35">
      <c r="B72" s="178" t="s">
        <v>372</v>
      </c>
      <c r="C72" s="154" t="s">
        <v>1858</v>
      </c>
      <c r="D72" s="154" t="s">
        <v>1859</v>
      </c>
      <c r="E72" s="154">
        <v>1.6E-2</v>
      </c>
      <c r="F72" s="154" t="s">
        <v>1860</v>
      </c>
      <c r="G72" s="154">
        <v>7.0000000000000001E-3</v>
      </c>
      <c r="H72" s="221" t="s">
        <v>2451</v>
      </c>
      <c r="I72" s="221" t="s">
        <v>1859</v>
      </c>
      <c r="J72" s="155">
        <v>1.4999999999999999E-2</v>
      </c>
      <c r="K72" s="155" t="s">
        <v>2233</v>
      </c>
      <c r="L72" s="155">
        <v>3.0000000000000001E-3</v>
      </c>
      <c r="N72" s="170" t="s">
        <v>1288</v>
      </c>
      <c r="O72" s="170" t="s">
        <v>2451</v>
      </c>
      <c r="P72" s="170" t="s">
        <v>1859</v>
      </c>
      <c r="Q72" s="170">
        <v>1.4999999999999999E-2</v>
      </c>
      <c r="R72" s="170" t="s">
        <v>2233</v>
      </c>
      <c r="S72" s="171">
        <v>3.0000000000000001E-3</v>
      </c>
    </row>
    <row r="73" spans="2:26" ht="27" thickBot="1" x14ac:dyDescent="0.35">
      <c r="B73" s="178" t="s">
        <v>373</v>
      </c>
      <c r="C73" s="154" t="s">
        <v>1861</v>
      </c>
      <c r="D73" s="154" t="s">
        <v>1862</v>
      </c>
      <c r="E73" s="154">
        <v>3.1E-2</v>
      </c>
      <c r="F73" s="154" t="s">
        <v>1863</v>
      </c>
      <c r="G73" s="154">
        <v>2.1999999999999999E-2</v>
      </c>
      <c r="H73" s="221" t="s">
        <v>2452</v>
      </c>
      <c r="I73" s="221" t="s">
        <v>1862</v>
      </c>
      <c r="J73" s="155">
        <v>0.03</v>
      </c>
      <c r="K73" s="155" t="s">
        <v>2234</v>
      </c>
      <c r="L73" s="155">
        <v>1.7000000000000001E-2</v>
      </c>
      <c r="N73" s="170" t="s">
        <v>1292</v>
      </c>
      <c r="O73" s="170" t="s">
        <v>2452</v>
      </c>
      <c r="P73" s="170" t="s">
        <v>1862</v>
      </c>
      <c r="Q73" s="170">
        <v>0.03</v>
      </c>
      <c r="R73" s="170" t="s">
        <v>2234</v>
      </c>
      <c r="S73" s="171">
        <v>1.7000000000000001E-2</v>
      </c>
    </row>
    <row r="74" spans="2:26" ht="27" thickBot="1" x14ac:dyDescent="0.35">
      <c r="B74" s="178" t="s">
        <v>374</v>
      </c>
      <c r="C74" s="154" t="s">
        <v>1864</v>
      </c>
      <c r="D74" s="154" t="s">
        <v>1865</v>
      </c>
      <c r="E74" s="154">
        <v>1.0999999999999999E-2</v>
      </c>
      <c r="F74" s="154" t="s">
        <v>1866</v>
      </c>
      <c r="G74" s="154">
        <v>8.0000000000000002E-3</v>
      </c>
      <c r="H74" s="221" t="s">
        <v>2453</v>
      </c>
      <c r="I74" s="221" t="s">
        <v>1865</v>
      </c>
      <c r="J74" s="155">
        <v>0.01</v>
      </c>
      <c r="K74" s="155" t="s">
        <v>2235</v>
      </c>
      <c r="L74" s="155">
        <v>5.0000000000000001E-3</v>
      </c>
      <c r="N74" s="170" t="s">
        <v>1295</v>
      </c>
      <c r="O74" s="170" t="s">
        <v>2453</v>
      </c>
      <c r="P74" s="170" t="s">
        <v>1865</v>
      </c>
      <c r="Q74" s="170">
        <v>0.01</v>
      </c>
      <c r="R74" s="170" t="s">
        <v>2235</v>
      </c>
      <c r="S74" s="171">
        <v>5.0000000000000001E-3</v>
      </c>
    </row>
    <row r="75" spans="2:26" ht="23.4" thickBot="1" x14ac:dyDescent="0.35">
      <c r="B75" s="178" t="s">
        <v>1512</v>
      </c>
      <c r="C75" s="154" t="s">
        <v>1867</v>
      </c>
      <c r="D75" s="154" t="s">
        <v>1868</v>
      </c>
      <c r="E75" s="154">
        <v>1E-3</v>
      </c>
      <c r="F75" s="154" t="s">
        <v>1869</v>
      </c>
      <c r="G75" s="154">
        <v>2.5999999999999999E-2</v>
      </c>
      <c r="H75" s="221" t="s">
        <v>2454</v>
      </c>
      <c r="I75" s="221" t="s">
        <v>1868</v>
      </c>
      <c r="J75" s="155">
        <v>1E-3</v>
      </c>
      <c r="K75" s="155" t="s">
        <v>2236</v>
      </c>
      <c r="L75" s="155">
        <v>1.7000000000000001E-2</v>
      </c>
      <c r="N75" s="170" t="s">
        <v>1299</v>
      </c>
      <c r="O75" s="170" t="s">
        <v>2454</v>
      </c>
      <c r="P75" s="170" t="s">
        <v>1868</v>
      </c>
      <c r="Q75" s="170">
        <v>1E-3</v>
      </c>
      <c r="R75" s="170" t="s">
        <v>2236</v>
      </c>
      <c r="S75" s="171">
        <v>1.7000000000000001E-2</v>
      </c>
    </row>
    <row r="76" spans="2:26" ht="46.2" thickBot="1" x14ac:dyDescent="0.35">
      <c r="B76" s="178" t="s">
        <v>376</v>
      </c>
      <c r="C76" s="154" t="s">
        <v>1870</v>
      </c>
      <c r="D76" s="154" t="s">
        <v>1871</v>
      </c>
      <c r="E76" s="154">
        <v>8.0000000000000002E-3</v>
      </c>
      <c r="F76" s="154" t="s">
        <v>1872</v>
      </c>
      <c r="G76" s="154">
        <v>8.9999999999999993E-3</v>
      </c>
      <c r="H76" s="221" t="s">
        <v>2455</v>
      </c>
      <c r="I76" s="221" t="s">
        <v>1871</v>
      </c>
      <c r="J76" s="155">
        <v>8.0000000000000002E-3</v>
      </c>
      <c r="K76" s="155" t="s">
        <v>1488</v>
      </c>
      <c r="L76" s="155">
        <v>7.0000000000000001E-3</v>
      </c>
      <c r="N76" s="170" t="s">
        <v>1303</v>
      </c>
      <c r="O76" s="170" t="s">
        <v>2455</v>
      </c>
      <c r="P76" s="170" t="s">
        <v>1871</v>
      </c>
      <c r="Q76" s="170">
        <v>8.0000000000000002E-3</v>
      </c>
      <c r="R76" s="170" t="s">
        <v>1488</v>
      </c>
      <c r="S76" s="171">
        <v>7.0000000000000001E-3</v>
      </c>
    </row>
    <row r="77" spans="2:26" ht="15" thickBot="1" x14ac:dyDescent="0.35">
      <c r="N77" s="170" t="s">
        <v>2049</v>
      </c>
      <c r="O77" s="170" t="s">
        <v>855</v>
      </c>
      <c r="P77" s="170" t="s">
        <v>855</v>
      </c>
      <c r="Q77" s="170">
        <v>1.0999999999999999E-2</v>
      </c>
      <c r="R77" s="170" t="s">
        <v>855</v>
      </c>
      <c r="S77" s="171">
        <v>1.0999999999999999E-2</v>
      </c>
    </row>
    <row r="78" spans="2:26" ht="15" thickBot="1" x14ac:dyDescent="0.35">
      <c r="N78" s="170" t="s">
        <v>2051</v>
      </c>
      <c r="O78" s="170" t="s">
        <v>855</v>
      </c>
      <c r="P78" s="170" t="s">
        <v>855</v>
      </c>
      <c r="Q78" s="170">
        <v>8.0000000000000002E-3</v>
      </c>
      <c r="R78" s="170" t="s">
        <v>855</v>
      </c>
      <c r="S78" s="171">
        <v>8.0000000000000002E-3</v>
      </c>
    </row>
    <row r="79" spans="2:26" ht="15" thickBot="1" x14ac:dyDescent="0.35">
      <c r="N79" s="170" t="s">
        <v>2053</v>
      </c>
      <c r="O79" s="170" t="s">
        <v>855</v>
      </c>
      <c r="P79" s="170" t="s">
        <v>855</v>
      </c>
      <c r="Q79" s="170">
        <v>8.0000000000000002E-3</v>
      </c>
      <c r="R79" s="170" t="s">
        <v>855</v>
      </c>
      <c r="S79" s="171">
        <v>8.0000000000000002E-3</v>
      </c>
    </row>
    <row r="81" spans="2:14" x14ac:dyDescent="0.3">
      <c r="B81" s="255" t="s">
        <v>2571</v>
      </c>
    </row>
    <row r="82" spans="2:14" ht="15" thickBot="1" x14ac:dyDescent="0.35">
      <c r="B82" t="s">
        <v>2572</v>
      </c>
    </row>
    <row r="83" spans="2:14" x14ac:dyDescent="0.3">
      <c r="B83" s="407" t="s">
        <v>2570</v>
      </c>
      <c r="C83" s="408"/>
      <c r="D83" s="408"/>
      <c r="E83" s="408"/>
      <c r="F83" s="408"/>
      <c r="G83" s="408"/>
      <c r="H83" s="408"/>
      <c r="I83" s="408"/>
      <c r="J83" s="408"/>
      <c r="K83" s="408"/>
      <c r="L83" s="408"/>
      <c r="M83" s="408"/>
      <c r="N83" s="408"/>
    </row>
    <row r="84" spans="2:14" ht="41.4" x14ac:dyDescent="0.3">
      <c r="B84" s="241" t="s">
        <v>2534</v>
      </c>
      <c r="C84" s="409" t="s">
        <v>2553</v>
      </c>
      <c r="D84" s="409" t="s">
        <v>2537</v>
      </c>
      <c r="E84" s="409" t="s">
        <v>2540</v>
      </c>
      <c r="F84" s="409" t="s">
        <v>2541</v>
      </c>
      <c r="G84" s="409" t="s">
        <v>2542</v>
      </c>
      <c r="H84" s="409" t="s">
        <v>2543</v>
      </c>
      <c r="I84" s="409" t="s">
        <v>2544</v>
      </c>
      <c r="J84" s="409" t="s">
        <v>2545</v>
      </c>
      <c r="K84" s="409" t="s">
        <v>2546</v>
      </c>
      <c r="L84" s="409" t="s">
        <v>2547</v>
      </c>
      <c r="M84" s="409" t="s">
        <v>2548</v>
      </c>
      <c r="N84" s="409" t="s">
        <v>2549</v>
      </c>
    </row>
    <row r="85" spans="2:14" ht="55.2" x14ac:dyDescent="0.3">
      <c r="B85" s="241" t="s">
        <v>2535</v>
      </c>
      <c r="C85" s="409"/>
      <c r="D85" s="409"/>
      <c r="E85" s="409"/>
      <c r="F85" s="409"/>
      <c r="G85" s="409"/>
      <c r="H85" s="409"/>
      <c r="I85" s="409"/>
      <c r="J85" s="409"/>
      <c r="K85" s="409"/>
      <c r="L85" s="409"/>
      <c r="M85" s="409"/>
      <c r="N85" s="409"/>
    </row>
    <row r="86" spans="2:14" ht="27.6" x14ac:dyDescent="0.3">
      <c r="B86" s="241" t="s">
        <v>2536</v>
      </c>
      <c r="C86" s="409"/>
      <c r="D86" s="409"/>
      <c r="E86" s="409"/>
      <c r="F86" s="409"/>
      <c r="G86" s="409"/>
      <c r="H86" s="409"/>
      <c r="I86" s="409"/>
      <c r="J86" s="409"/>
      <c r="K86" s="409"/>
      <c r="L86" s="409"/>
      <c r="M86" s="409"/>
      <c r="N86" s="409"/>
    </row>
    <row r="87" spans="2:14" x14ac:dyDescent="0.3">
      <c r="B87" s="241">
        <v>0</v>
      </c>
      <c r="C87" s="236">
        <v>0</v>
      </c>
      <c r="D87" s="236">
        <v>30996</v>
      </c>
      <c r="E87" s="237">
        <v>30996</v>
      </c>
      <c r="F87" s="237">
        <v>0</v>
      </c>
      <c r="G87" s="237">
        <v>74744</v>
      </c>
      <c r="H87" s="237">
        <v>2.4114149999999999</v>
      </c>
      <c r="I87" s="237">
        <v>2.105334</v>
      </c>
      <c r="J87" s="237">
        <v>2.738E-3</v>
      </c>
      <c r="K87" s="237">
        <v>9.3059550000000009</v>
      </c>
      <c r="L87" s="237">
        <v>0.67898700000000001</v>
      </c>
      <c r="M87" s="237">
        <v>1.749487</v>
      </c>
      <c r="N87" s="237">
        <v>3.7344279999999999</v>
      </c>
    </row>
    <row r="88" spans="2:14" x14ac:dyDescent="0.3">
      <c r="B88" s="241"/>
      <c r="C88" s="236">
        <v>1</v>
      </c>
      <c r="D88" s="236">
        <v>33</v>
      </c>
      <c r="E88" s="237">
        <v>33</v>
      </c>
      <c r="F88" s="237">
        <v>0</v>
      </c>
      <c r="G88" s="237">
        <v>50.360027000000002</v>
      </c>
      <c r="H88" s="237">
        <v>1.5260609999999999</v>
      </c>
      <c r="I88" s="237">
        <v>1.364711</v>
      </c>
      <c r="J88" s="237">
        <v>2.4641E-2</v>
      </c>
      <c r="K88" s="237">
        <v>5.4510610000000002</v>
      </c>
      <c r="L88" s="237">
        <v>0.48733700000000002</v>
      </c>
      <c r="M88" s="237">
        <v>1.1581109999999999</v>
      </c>
      <c r="N88" s="237">
        <v>1.9739899999999999</v>
      </c>
    </row>
    <row r="89" spans="2:14" x14ac:dyDescent="0.3">
      <c r="B89" s="241">
        <v>1</v>
      </c>
      <c r="C89" s="236">
        <v>0</v>
      </c>
      <c r="D89" s="236">
        <v>57520</v>
      </c>
      <c r="E89" s="237">
        <v>57520</v>
      </c>
      <c r="F89" s="237">
        <v>0</v>
      </c>
      <c r="G89" s="237">
        <v>214315</v>
      </c>
      <c r="H89" s="237">
        <v>3.7259129999999998</v>
      </c>
      <c r="I89" s="237">
        <v>2.7443650000000002</v>
      </c>
      <c r="J89" s="237">
        <v>2.738E-3</v>
      </c>
      <c r="K89" s="237">
        <v>10.403833000000001</v>
      </c>
      <c r="L89" s="237">
        <v>1.38809</v>
      </c>
      <c r="M89" s="237">
        <v>3.1348389999999999</v>
      </c>
      <c r="N89" s="237">
        <v>5.7193699999999996</v>
      </c>
    </row>
    <row r="90" spans="2:14" x14ac:dyDescent="0.3">
      <c r="B90" s="241"/>
      <c r="C90" s="236">
        <v>1</v>
      </c>
      <c r="D90" s="236">
        <v>93</v>
      </c>
      <c r="E90" s="237">
        <v>93</v>
      </c>
      <c r="F90" s="237">
        <v>0</v>
      </c>
      <c r="G90" s="237">
        <v>288.04928100000001</v>
      </c>
      <c r="H90" s="237">
        <v>3.0973039999999998</v>
      </c>
      <c r="I90" s="237">
        <v>2.36924</v>
      </c>
      <c r="J90" s="237">
        <v>3.5591999999999999E-2</v>
      </c>
      <c r="K90" s="237">
        <v>9.5277209999999997</v>
      </c>
      <c r="L90" s="237">
        <v>1.533196</v>
      </c>
      <c r="M90" s="237">
        <v>2.53525</v>
      </c>
      <c r="N90" s="237">
        <v>4.3230659999999999</v>
      </c>
    </row>
    <row r="93" spans="2:14" ht="79.2" x14ac:dyDescent="0.3">
      <c r="B93" s="256" t="s">
        <v>2573</v>
      </c>
      <c r="H93"/>
      <c r="I93"/>
    </row>
    <row r="94" spans="2:14" ht="15" thickBot="1" x14ac:dyDescent="0.35">
      <c r="B94" s="257"/>
      <c r="H94"/>
      <c r="I94"/>
    </row>
    <row r="95" spans="2:14" ht="41.4" x14ac:dyDescent="0.3">
      <c r="B95" s="239" t="s">
        <v>2488</v>
      </c>
      <c r="C95" s="240" t="s">
        <v>2574</v>
      </c>
      <c r="D95" s="240" t="s">
        <v>2575</v>
      </c>
      <c r="E95" s="240" t="s">
        <v>2576</v>
      </c>
      <c r="F95" s="240" t="s">
        <v>2577</v>
      </c>
      <c r="G95" s="240" t="s">
        <v>2578</v>
      </c>
      <c r="H95" s="240" t="s">
        <v>2579</v>
      </c>
      <c r="I95" s="240" t="s">
        <v>2580</v>
      </c>
      <c r="J95" s="240" t="s">
        <v>2581</v>
      </c>
      <c r="K95" s="240" t="s">
        <v>2582</v>
      </c>
      <c r="L95" s="240" t="s">
        <v>2583</v>
      </c>
      <c r="M95" s="240" t="s">
        <v>2584</v>
      </c>
    </row>
    <row r="96" spans="2:14" ht="27.6" x14ac:dyDescent="0.3">
      <c r="B96" s="258">
        <v>0</v>
      </c>
      <c r="C96" s="237" t="s">
        <v>1078</v>
      </c>
      <c r="D96" s="237" t="s">
        <v>2585</v>
      </c>
      <c r="E96" s="237">
        <v>54301</v>
      </c>
      <c r="F96" s="237">
        <v>88</v>
      </c>
      <c r="G96" s="237">
        <v>206340.8</v>
      </c>
      <c r="H96" s="237" t="s">
        <v>2586</v>
      </c>
      <c r="I96" s="237">
        <v>138362.5</v>
      </c>
      <c r="J96" s="237" t="s">
        <v>2587</v>
      </c>
      <c r="K96" s="237"/>
      <c r="L96" s="237"/>
      <c r="M96" s="237"/>
    </row>
    <row r="97" spans="2:20" ht="27.6" x14ac:dyDescent="0.3">
      <c r="B97" s="258">
        <v>1</v>
      </c>
      <c r="C97" s="237" t="s">
        <v>1078</v>
      </c>
      <c r="D97" s="237" t="s">
        <v>2588</v>
      </c>
      <c r="E97" s="237">
        <v>3312</v>
      </c>
      <c r="F97" s="237">
        <v>5</v>
      </c>
      <c r="G97" s="237">
        <v>8261.8259999999991</v>
      </c>
      <c r="H97" s="237" t="s">
        <v>2589</v>
      </c>
      <c r="I97" s="237">
        <v>6428.7259999999997</v>
      </c>
      <c r="J97" s="237" t="s">
        <v>2590</v>
      </c>
      <c r="K97" s="237"/>
      <c r="L97" s="237"/>
      <c r="M97" s="237"/>
    </row>
    <row r="98" spans="2:20" ht="41.4" x14ac:dyDescent="0.3">
      <c r="B98" s="258" t="s">
        <v>2591</v>
      </c>
      <c r="C98" s="237" t="s">
        <v>1078</v>
      </c>
      <c r="D98" s="237" t="s">
        <v>2542</v>
      </c>
      <c r="E98" s="237">
        <v>57613</v>
      </c>
      <c r="F98" s="237">
        <v>93</v>
      </c>
      <c r="G98" s="237">
        <v>214602.6</v>
      </c>
      <c r="H98" s="237" t="s">
        <v>2592</v>
      </c>
      <c r="I98" s="237">
        <v>144791.20000000001</v>
      </c>
      <c r="J98" s="237" t="s">
        <v>2593</v>
      </c>
      <c r="K98" s="237" t="s">
        <v>2594</v>
      </c>
      <c r="L98" s="237"/>
      <c r="M98" s="237"/>
    </row>
    <row r="99" spans="2:20" ht="27.6" x14ac:dyDescent="0.3">
      <c r="B99" s="258">
        <v>3</v>
      </c>
      <c r="C99" s="237" t="s">
        <v>2595</v>
      </c>
      <c r="D99" s="237" t="s">
        <v>2585</v>
      </c>
      <c r="E99" s="237">
        <v>27212</v>
      </c>
      <c r="F99" s="237">
        <v>30</v>
      </c>
      <c r="G99" s="237">
        <v>68670.3</v>
      </c>
      <c r="H99" s="237" t="s">
        <v>2596</v>
      </c>
      <c r="I99" s="237">
        <v>61612.1</v>
      </c>
      <c r="J99" s="237" t="s">
        <v>2597</v>
      </c>
      <c r="K99" s="237"/>
      <c r="L99" s="237"/>
      <c r="M99" s="237"/>
    </row>
    <row r="100" spans="2:20" ht="27.6" x14ac:dyDescent="0.3">
      <c r="B100" s="258">
        <v>2</v>
      </c>
      <c r="C100" s="237" t="s">
        <v>2595</v>
      </c>
      <c r="D100" s="237" t="s">
        <v>2588</v>
      </c>
      <c r="E100" s="237">
        <v>3817</v>
      </c>
      <c r="F100" s="237">
        <v>3</v>
      </c>
      <c r="G100" s="237">
        <v>6124.277</v>
      </c>
      <c r="H100" s="237" t="s">
        <v>2598</v>
      </c>
      <c r="I100" s="237">
        <v>5700.5420000000004</v>
      </c>
      <c r="J100" s="237" t="s">
        <v>2599</v>
      </c>
      <c r="K100" s="237"/>
      <c r="L100" s="237"/>
      <c r="M100" s="237"/>
    </row>
    <row r="101" spans="2:20" ht="41.4" x14ac:dyDescent="0.3">
      <c r="B101" s="258" t="s">
        <v>2591</v>
      </c>
      <c r="C101" s="237" t="s">
        <v>2595</v>
      </c>
      <c r="D101" s="237" t="s">
        <v>2542</v>
      </c>
      <c r="E101" s="237">
        <v>31029</v>
      </c>
      <c r="F101" s="237">
        <v>33</v>
      </c>
      <c r="G101" s="237">
        <v>74794.570000000007</v>
      </c>
      <c r="H101" s="237" t="s">
        <v>2600</v>
      </c>
      <c r="I101" s="237">
        <v>67312.649999999994</v>
      </c>
      <c r="J101" s="237" t="s">
        <v>2601</v>
      </c>
      <c r="K101" s="237" t="s">
        <v>2602</v>
      </c>
      <c r="L101" s="237" t="s">
        <v>2603</v>
      </c>
      <c r="M101" s="237" t="s">
        <v>2604</v>
      </c>
    </row>
    <row r="102" spans="2:20" x14ac:dyDescent="0.3">
      <c r="B102" s="136"/>
      <c r="H102"/>
      <c r="I102"/>
    </row>
    <row r="103" spans="2:20" x14ac:dyDescent="0.3">
      <c r="B103" s="136"/>
      <c r="H103"/>
      <c r="I103"/>
    </row>
    <row r="104" spans="2:20" x14ac:dyDescent="0.3">
      <c r="H104"/>
      <c r="I104"/>
    </row>
    <row r="105" spans="2:20" x14ac:dyDescent="0.3">
      <c r="B105" s="259"/>
      <c r="H105"/>
      <c r="I105"/>
    </row>
    <row r="106" spans="2:20" ht="79.2" x14ac:dyDescent="0.3">
      <c r="B106" s="256" t="s">
        <v>2605</v>
      </c>
      <c r="H106"/>
      <c r="I106"/>
    </row>
    <row r="107" spans="2:20" ht="15" thickBot="1" x14ac:dyDescent="0.35">
      <c r="B107" s="257"/>
      <c r="H107"/>
      <c r="I107"/>
    </row>
    <row r="108" spans="2:20" ht="55.2" x14ac:dyDescent="0.3">
      <c r="B108" s="239" t="s">
        <v>2575</v>
      </c>
      <c r="C108" s="240" t="s">
        <v>2606</v>
      </c>
      <c r="D108" s="240" t="s">
        <v>2607</v>
      </c>
      <c r="E108" s="240" t="s">
        <v>2608</v>
      </c>
      <c r="F108" s="240" t="s">
        <v>2609</v>
      </c>
      <c r="G108" s="240" t="s">
        <v>2610</v>
      </c>
      <c r="H108" s="240" t="s">
        <v>2611</v>
      </c>
      <c r="I108" s="240" t="s">
        <v>2612</v>
      </c>
      <c r="J108" s="240" t="s">
        <v>2613</v>
      </c>
      <c r="K108" s="240" t="s">
        <v>2614</v>
      </c>
      <c r="L108" s="240" t="s">
        <v>2615</v>
      </c>
      <c r="M108" s="240" t="s">
        <v>2616</v>
      </c>
      <c r="N108" s="240" t="s">
        <v>2617</v>
      </c>
      <c r="O108" s="240" t="s">
        <v>2618</v>
      </c>
      <c r="P108" s="240" t="s">
        <v>2619</v>
      </c>
      <c r="Q108" s="240" t="s">
        <v>2620</v>
      </c>
      <c r="R108" s="240" t="s">
        <v>2621</v>
      </c>
      <c r="S108" s="240" t="s">
        <v>2583</v>
      </c>
      <c r="T108" s="240" t="s">
        <v>2584</v>
      </c>
    </row>
    <row r="109" spans="2:20" ht="27.6" x14ac:dyDescent="0.3">
      <c r="B109" s="258" t="s">
        <v>2585</v>
      </c>
      <c r="C109" s="237">
        <v>0</v>
      </c>
      <c r="D109" s="237">
        <v>54301</v>
      </c>
      <c r="E109" s="237">
        <v>88</v>
      </c>
      <c r="F109" s="237">
        <v>206340.8</v>
      </c>
      <c r="G109" s="237" t="s">
        <v>2586</v>
      </c>
      <c r="H109" s="237">
        <v>138362.5</v>
      </c>
      <c r="I109" s="237" t="s">
        <v>2587</v>
      </c>
      <c r="J109" s="237"/>
      <c r="K109" s="237">
        <v>3</v>
      </c>
      <c r="L109" s="237">
        <v>27212</v>
      </c>
      <c r="M109" s="237">
        <v>30</v>
      </c>
      <c r="N109" s="237">
        <v>68670.3</v>
      </c>
      <c r="O109" s="237" t="s">
        <v>2596</v>
      </c>
      <c r="P109" s="237">
        <v>61612.1</v>
      </c>
      <c r="Q109" s="237" t="s">
        <v>2597</v>
      </c>
      <c r="R109" s="237"/>
      <c r="S109" s="237"/>
      <c r="T109" s="237"/>
    </row>
    <row r="110" spans="2:20" ht="27.6" x14ac:dyDescent="0.3">
      <c r="B110" s="258" t="s">
        <v>2588</v>
      </c>
      <c r="C110" s="237">
        <v>1</v>
      </c>
      <c r="D110" s="237">
        <v>3312</v>
      </c>
      <c r="E110" s="237">
        <v>5</v>
      </c>
      <c r="F110" s="237">
        <v>8261.8259999999991</v>
      </c>
      <c r="G110" s="237" t="s">
        <v>2589</v>
      </c>
      <c r="H110" s="237">
        <v>6428.7259999999997</v>
      </c>
      <c r="I110" s="237" t="s">
        <v>2590</v>
      </c>
      <c r="J110" s="237"/>
      <c r="K110" s="237">
        <v>2</v>
      </c>
      <c r="L110" s="237">
        <v>3817</v>
      </c>
      <c r="M110" s="237">
        <v>3</v>
      </c>
      <c r="N110" s="237">
        <v>6124.277</v>
      </c>
      <c r="O110" s="237" t="s">
        <v>2598</v>
      </c>
      <c r="P110" s="237">
        <v>5700.5420000000004</v>
      </c>
      <c r="Q110" s="237" t="s">
        <v>2599</v>
      </c>
      <c r="R110" s="237"/>
      <c r="S110" s="237"/>
      <c r="T110" s="237"/>
    </row>
    <row r="111" spans="2:20" ht="41.4" x14ac:dyDescent="0.3">
      <c r="B111" s="258" t="s">
        <v>2542</v>
      </c>
      <c r="C111" s="237" t="s">
        <v>2591</v>
      </c>
      <c r="D111" s="237">
        <v>57613</v>
      </c>
      <c r="E111" s="237">
        <v>93</v>
      </c>
      <c r="F111" s="237">
        <v>214602.6</v>
      </c>
      <c r="G111" s="237" t="s">
        <v>2592</v>
      </c>
      <c r="H111" s="237">
        <v>144791.20000000001</v>
      </c>
      <c r="I111" s="237" t="s">
        <v>2593</v>
      </c>
      <c r="J111" s="237" t="s">
        <v>2594</v>
      </c>
      <c r="K111" s="237" t="s">
        <v>2591</v>
      </c>
      <c r="L111" s="237">
        <v>31029</v>
      </c>
      <c r="M111" s="237">
        <v>33</v>
      </c>
      <c r="N111" s="237">
        <v>74794.570000000007</v>
      </c>
      <c r="O111" s="237" t="s">
        <v>2600</v>
      </c>
      <c r="P111" s="237">
        <v>67312.649999999994</v>
      </c>
      <c r="Q111" s="237" t="s">
        <v>2601</v>
      </c>
      <c r="R111" s="237" t="s">
        <v>2602</v>
      </c>
      <c r="S111" s="237" t="s">
        <v>2603</v>
      </c>
      <c r="T111" s="237" t="s">
        <v>2604</v>
      </c>
    </row>
  </sheetData>
  <mergeCells count="26">
    <mergeCell ref="B5:B6"/>
    <mergeCell ref="E5:E6"/>
    <mergeCell ref="G5:G6"/>
    <mergeCell ref="J5:J6"/>
    <mergeCell ref="L5:L6"/>
    <mergeCell ref="C4:G4"/>
    <mergeCell ref="H4:L4"/>
    <mergeCell ref="U5:U6"/>
    <mergeCell ref="X5:X6"/>
    <mergeCell ref="Z5:Z6"/>
    <mergeCell ref="N5:N6"/>
    <mergeCell ref="Q5:Q6"/>
    <mergeCell ref="S5:S6"/>
    <mergeCell ref="B83:N83"/>
    <mergeCell ref="C84:C86"/>
    <mergeCell ref="D84:D86"/>
    <mergeCell ref="E84:E86"/>
    <mergeCell ref="F84:F86"/>
    <mergeCell ref="G84:G86"/>
    <mergeCell ref="H84:H86"/>
    <mergeCell ref="I84:I86"/>
    <mergeCell ref="J84:J86"/>
    <mergeCell ref="K84:K86"/>
    <mergeCell ref="L84:L86"/>
    <mergeCell ref="M84:M86"/>
    <mergeCell ref="N84:N86"/>
  </mergeCells>
  <hyperlinks>
    <hyperlink ref="B81" r:id="rId1" xr:uid="{7C9F498C-5F34-4BF8-91ED-937E6E170744}"/>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8B874-123E-4156-AD2C-C1F9530AB3EB}">
  <dimension ref="A1:S152"/>
  <sheetViews>
    <sheetView topLeftCell="A50" workbookViewId="0">
      <selection activeCell="D127" sqref="D127"/>
    </sheetView>
  </sheetViews>
  <sheetFormatPr defaultRowHeight="14.4" x14ac:dyDescent="0.3"/>
  <cols>
    <col min="2" max="2" width="50.6640625" customWidth="1"/>
    <col min="7" max="7" width="23.88671875" customWidth="1"/>
    <col min="9" max="9" width="42.6640625" customWidth="1"/>
    <col min="10" max="10" width="30.6640625" customWidth="1"/>
  </cols>
  <sheetData>
    <row r="1" spans="1:7" s="139" customFormat="1" x14ac:dyDescent="0.3">
      <c r="A1" s="261" t="s">
        <v>324</v>
      </c>
    </row>
    <row r="2" spans="1:7" ht="52.8" x14ac:dyDescent="0.3">
      <c r="A2" s="256" t="s">
        <v>2622</v>
      </c>
    </row>
    <row r="3" spans="1:7" ht="15" thickBot="1" x14ac:dyDescent="0.35">
      <c r="A3" s="257"/>
    </row>
    <row r="4" spans="1:7" ht="27.6" x14ac:dyDescent="0.3">
      <c r="A4" s="239" t="s">
        <v>2623</v>
      </c>
      <c r="B4" s="240" t="s">
        <v>2624</v>
      </c>
      <c r="C4" s="240" t="s">
        <v>1078</v>
      </c>
      <c r="D4" s="240" t="s">
        <v>2625</v>
      </c>
      <c r="E4" s="240" t="s">
        <v>2595</v>
      </c>
      <c r="F4" s="240" t="s">
        <v>2626</v>
      </c>
      <c r="G4" s="240" t="s">
        <v>2627</v>
      </c>
    </row>
    <row r="5" spans="1:7" x14ac:dyDescent="0.3">
      <c r="A5" s="258">
        <v>1</v>
      </c>
      <c r="B5" s="237" t="s">
        <v>2628</v>
      </c>
      <c r="C5" s="237" t="s">
        <v>2591</v>
      </c>
      <c r="D5" s="237" t="s">
        <v>2591</v>
      </c>
      <c r="E5" s="237" t="s">
        <v>2591</v>
      </c>
      <c r="F5" s="237" t="s">
        <v>2591</v>
      </c>
      <c r="G5" s="237">
        <v>21120880</v>
      </c>
    </row>
    <row r="6" spans="1:7" x14ac:dyDescent="0.3">
      <c r="A6" s="258">
        <v>2</v>
      </c>
      <c r="B6" s="237" t="s">
        <v>2629</v>
      </c>
      <c r="C6" s="237" t="s">
        <v>2591</v>
      </c>
      <c r="D6" s="237" t="s">
        <v>2591</v>
      </c>
      <c r="E6" s="237" t="s">
        <v>2591</v>
      </c>
      <c r="F6" s="237" t="s">
        <v>2591</v>
      </c>
      <c r="G6" s="237">
        <v>21119778</v>
      </c>
    </row>
    <row r="7" spans="1:7" x14ac:dyDescent="0.3">
      <c r="A7" s="258">
        <v>3</v>
      </c>
      <c r="B7" s="237" t="s">
        <v>2630</v>
      </c>
      <c r="C7" s="237" t="s">
        <v>2591</v>
      </c>
      <c r="D7" s="237" t="s">
        <v>2591</v>
      </c>
      <c r="E7" s="237" t="s">
        <v>2591</v>
      </c>
      <c r="F7" s="237" t="s">
        <v>2591</v>
      </c>
      <c r="G7" s="237">
        <v>13913942</v>
      </c>
    </row>
    <row r="8" spans="1:7" x14ac:dyDescent="0.3">
      <c r="A8" s="258">
        <v>4</v>
      </c>
      <c r="B8" s="237" t="s">
        <v>2631</v>
      </c>
      <c r="C8" s="237">
        <v>124930</v>
      </c>
      <c r="D8" s="237" t="s">
        <v>2591</v>
      </c>
      <c r="E8" s="237">
        <v>77836</v>
      </c>
      <c r="F8" s="237" t="s">
        <v>2591</v>
      </c>
      <c r="G8" s="237">
        <v>202766</v>
      </c>
    </row>
    <row r="9" spans="1:7" x14ac:dyDescent="0.3">
      <c r="A9" s="258">
        <v>5</v>
      </c>
      <c r="B9" s="237" t="s">
        <v>2632</v>
      </c>
      <c r="C9" s="237">
        <v>124910</v>
      </c>
      <c r="D9" s="260">
        <v>-20</v>
      </c>
      <c r="E9" s="237">
        <v>77827</v>
      </c>
      <c r="F9" s="260">
        <v>-9</v>
      </c>
      <c r="G9" s="237">
        <v>202737</v>
      </c>
    </row>
    <row r="10" spans="1:7" x14ac:dyDescent="0.3">
      <c r="A10" s="258">
        <v>6</v>
      </c>
      <c r="B10" s="237" t="s">
        <v>2633</v>
      </c>
      <c r="C10" s="237">
        <v>105463</v>
      </c>
      <c r="D10" s="260">
        <v>-19447</v>
      </c>
      <c r="E10" s="237">
        <v>69090</v>
      </c>
      <c r="F10" s="260">
        <v>-8737</v>
      </c>
      <c r="G10" s="237">
        <v>174553</v>
      </c>
    </row>
    <row r="11" spans="1:7" ht="27.6" x14ac:dyDescent="0.3">
      <c r="A11" s="258">
        <v>7</v>
      </c>
      <c r="B11" s="237" t="s">
        <v>2634</v>
      </c>
      <c r="C11" s="237">
        <v>105463</v>
      </c>
      <c r="D11" s="237">
        <v>0</v>
      </c>
      <c r="E11" s="237">
        <v>69090</v>
      </c>
      <c r="F11" s="237">
        <v>0</v>
      </c>
      <c r="G11" s="237">
        <v>174553</v>
      </c>
    </row>
    <row r="12" spans="1:7" x14ac:dyDescent="0.3">
      <c r="A12" s="258">
        <v>8</v>
      </c>
      <c r="B12" s="237" t="s">
        <v>2635</v>
      </c>
      <c r="C12" s="237">
        <v>105463</v>
      </c>
      <c r="D12" s="237">
        <v>0</v>
      </c>
      <c r="E12" s="237">
        <v>69090</v>
      </c>
      <c r="F12" s="237">
        <v>0</v>
      </c>
      <c r="G12" s="237">
        <v>174553</v>
      </c>
    </row>
    <row r="13" spans="1:7" x14ac:dyDescent="0.3">
      <c r="A13" s="258">
        <v>9</v>
      </c>
      <c r="B13" s="237" t="s">
        <v>2636</v>
      </c>
      <c r="C13" s="237">
        <v>105399</v>
      </c>
      <c r="D13" s="260">
        <v>-64</v>
      </c>
      <c r="E13" s="237">
        <v>69059</v>
      </c>
      <c r="F13" s="260">
        <v>-31</v>
      </c>
      <c r="G13" s="237">
        <v>174458</v>
      </c>
    </row>
    <row r="14" spans="1:7" x14ac:dyDescent="0.3">
      <c r="A14" s="258">
        <v>10</v>
      </c>
      <c r="B14" s="237" t="s">
        <v>2637</v>
      </c>
      <c r="C14" s="237">
        <v>105399</v>
      </c>
      <c r="D14" s="237">
        <v>0</v>
      </c>
      <c r="E14" s="237">
        <v>69059</v>
      </c>
      <c r="F14" s="237">
        <v>0</v>
      </c>
      <c r="G14" s="237">
        <v>174458</v>
      </c>
    </row>
    <row r="15" spans="1:7" x14ac:dyDescent="0.3">
      <c r="A15" s="258">
        <v>11</v>
      </c>
      <c r="B15" s="237" t="s">
        <v>2638</v>
      </c>
      <c r="C15" s="237">
        <v>105326</v>
      </c>
      <c r="D15" s="260">
        <v>-73</v>
      </c>
      <c r="E15" s="237">
        <v>69014</v>
      </c>
      <c r="F15" s="260">
        <v>-45</v>
      </c>
      <c r="G15" s="237">
        <v>174340</v>
      </c>
    </row>
    <row r="16" spans="1:7" ht="27.6" x14ac:dyDescent="0.3">
      <c r="A16" s="258">
        <v>12</v>
      </c>
      <c r="B16" s="237" t="s">
        <v>2639</v>
      </c>
      <c r="C16" s="237">
        <v>90131</v>
      </c>
      <c r="D16" s="260">
        <v>-15195</v>
      </c>
      <c r="E16" s="237">
        <v>41447</v>
      </c>
      <c r="F16" s="260">
        <v>-27567</v>
      </c>
      <c r="G16" s="237">
        <v>131578</v>
      </c>
    </row>
    <row r="17" spans="1:7" x14ac:dyDescent="0.3">
      <c r="A17" s="258">
        <v>13</v>
      </c>
      <c r="B17" s="237" t="s">
        <v>2640</v>
      </c>
      <c r="C17" s="237" t="s">
        <v>2591</v>
      </c>
      <c r="D17" s="260">
        <v>-5799</v>
      </c>
      <c r="E17" s="237" t="s">
        <v>2591</v>
      </c>
      <c r="F17" s="260">
        <v>-21441</v>
      </c>
      <c r="G17" s="237" t="s">
        <v>2591</v>
      </c>
    </row>
    <row r="18" spans="1:7" x14ac:dyDescent="0.3">
      <c r="A18" s="258">
        <v>14</v>
      </c>
      <c r="B18" s="237" t="s">
        <v>2641</v>
      </c>
      <c r="C18" s="237" t="s">
        <v>2591</v>
      </c>
      <c r="D18" s="260">
        <v>-222</v>
      </c>
      <c r="E18" s="237" t="s">
        <v>2591</v>
      </c>
      <c r="F18" s="260">
        <v>-271</v>
      </c>
      <c r="G18" s="237" t="s">
        <v>2591</v>
      </c>
    </row>
    <row r="19" spans="1:7" x14ac:dyDescent="0.3">
      <c r="A19" s="258">
        <v>15</v>
      </c>
      <c r="B19" s="237" t="s">
        <v>2642</v>
      </c>
      <c r="C19" s="237" t="s">
        <v>2591</v>
      </c>
      <c r="D19" s="260">
        <v>-144</v>
      </c>
      <c r="E19" s="237" t="s">
        <v>2591</v>
      </c>
      <c r="F19" s="260">
        <v>-130</v>
      </c>
      <c r="G19" s="237" t="s">
        <v>2591</v>
      </c>
    </row>
    <row r="20" spans="1:7" ht="27.6" x14ac:dyDescent="0.3">
      <c r="A20" s="258">
        <v>16</v>
      </c>
      <c r="B20" s="237" t="s">
        <v>2643</v>
      </c>
      <c r="C20" s="237" t="s">
        <v>2591</v>
      </c>
      <c r="D20" s="260">
        <v>-9700</v>
      </c>
      <c r="E20" s="237" t="s">
        <v>2591</v>
      </c>
      <c r="F20" s="260">
        <v>-8028</v>
      </c>
      <c r="G20" s="237" t="s">
        <v>2591</v>
      </c>
    </row>
    <row r="21" spans="1:7" ht="27.6" x14ac:dyDescent="0.3">
      <c r="A21" s="258">
        <v>17</v>
      </c>
      <c r="B21" s="237" t="s">
        <v>2644</v>
      </c>
      <c r="C21" s="237">
        <v>94919</v>
      </c>
      <c r="D21" s="237">
        <v>4788</v>
      </c>
      <c r="E21" s="237">
        <v>41447</v>
      </c>
      <c r="F21" s="237">
        <v>0</v>
      </c>
      <c r="G21" s="237">
        <v>136366</v>
      </c>
    </row>
    <row r="22" spans="1:7" ht="27.6" x14ac:dyDescent="0.3">
      <c r="A22" s="258">
        <v>18</v>
      </c>
      <c r="B22" s="237" t="s">
        <v>2645</v>
      </c>
      <c r="C22" s="237">
        <v>91744</v>
      </c>
      <c r="D22" s="260">
        <v>-1</v>
      </c>
      <c r="E22" s="237">
        <v>39333</v>
      </c>
      <c r="F22" s="237">
        <v>0</v>
      </c>
      <c r="G22" s="237">
        <v>131077</v>
      </c>
    </row>
    <row r="23" spans="1:7" x14ac:dyDescent="0.3">
      <c r="A23" s="258">
        <v>19</v>
      </c>
      <c r="B23" s="237" t="s">
        <v>2646</v>
      </c>
      <c r="C23" s="237" t="s">
        <v>2591</v>
      </c>
      <c r="D23" s="260">
        <v>-703</v>
      </c>
      <c r="E23" s="237" t="s">
        <v>2591</v>
      </c>
      <c r="F23" s="260">
        <v>-309</v>
      </c>
      <c r="G23" s="237" t="s">
        <v>2591</v>
      </c>
    </row>
    <row r="24" spans="1:7" x14ac:dyDescent="0.3">
      <c r="A24" s="258">
        <v>20</v>
      </c>
      <c r="B24" s="237" t="s">
        <v>2647</v>
      </c>
      <c r="C24" s="237" t="s">
        <v>2591</v>
      </c>
      <c r="D24" s="260">
        <v>-890</v>
      </c>
      <c r="E24" s="237" t="s">
        <v>2591</v>
      </c>
      <c r="F24" s="260">
        <v>-373</v>
      </c>
      <c r="G24" s="237" t="s">
        <v>2591</v>
      </c>
    </row>
    <row r="25" spans="1:7" x14ac:dyDescent="0.3">
      <c r="A25" s="258">
        <v>21</v>
      </c>
      <c r="B25" s="237" t="s">
        <v>2648</v>
      </c>
      <c r="C25" s="237" t="s">
        <v>2591</v>
      </c>
      <c r="D25" s="260">
        <v>-20</v>
      </c>
      <c r="E25" s="237" t="s">
        <v>2591</v>
      </c>
      <c r="F25" s="260">
        <v>-10</v>
      </c>
      <c r="G25" s="237" t="s">
        <v>2591</v>
      </c>
    </row>
    <row r="26" spans="1:7" x14ac:dyDescent="0.3">
      <c r="A26" s="258">
        <v>22</v>
      </c>
      <c r="B26" s="237" t="s">
        <v>2649</v>
      </c>
      <c r="C26" s="237" t="s">
        <v>2591</v>
      </c>
      <c r="D26" s="237">
        <v>0</v>
      </c>
      <c r="E26" s="237" t="s">
        <v>2591</v>
      </c>
      <c r="F26" s="237">
        <v>0</v>
      </c>
      <c r="G26" s="237" t="s">
        <v>2591</v>
      </c>
    </row>
    <row r="27" spans="1:7" x14ac:dyDescent="0.3">
      <c r="A27" s="258">
        <v>23</v>
      </c>
      <c r="B27" s="237" t="s">
        <v>2650</v>
      </c>
      <c r="C27" s="237" t="s">
        <v>2591</v>
      </c>
      <c r="D27" s="260">
        <v>-1778</v>
      </c>
      <c r="E27" s="237" t="s">
        <v>2591</v>
      </c>
      <c r="F27" s="260">
        <v>-1517</v>
      </c>
      <c r="G27" s="237" t="s">
        <v>2591</v>
      </c>
    </row>
    <row r="28" spans="1:7" ht="27.6" x14ac:dyDescent="0.3">
      <c r="A28" s="258">
        <v>24</v>
      </c>
      <c r="B28" s="237" t="s">
        <v>2651</v>
      </c>
      <c r="C28" s="237">
        <v>89425</v>
      </c>
      <c r="D28" s="260">
        <v>-2319</v>
      </c>
      <c r="E28" s="237">
        <v>38187</v>
      </c>
      <c r="F28" s="260">
        <v>-1146</v>
      </c>
      <c r="G28" s="237">
        <v>127612</v>
      </c>
    </row>
    <row r="29" spans="1:7" x14ac:dyDescent="0.3">
      <c r="A29" s="258">
        <v>25</v>
      </c>
      <c r="B29" s="237" t="s">
        <v>2652</v>
      </c>
      <c r="C29" s="237" t="s">
        <v>2591</v>
      </c>
      <c r="D29" s="237">
        <v>1190</v>
      </c>
      <c r="E29" s="237" t="s">
        <v>2591</v>
      </c>
      <c r="F29" s="237">
        <v>612</v>
      </c>
      <c r="G29" s="237" t="s">
        <v>2591</v>
      </c>
    </row>
    <row r="30" spans="1:7" x14ac:dyDescent="0.3">
      <c r="A30" s="258">
        <v>26</v>
      </c>
      <c r="B30" s="237" t="s">
        <v>2653</v>
      </c>
      <c r="C30" s="237" t="s">
        <v>2591</v>
      </c>
      <c r="D30" s="237">
        <v>52</v>
      </c>
      <c r="E30" s="237" t="s">
        <v>2591</v>
      </c>
      <c r="F30" s="237">
        <v>45</v>
      </c>
      <c r="G30" s="237" t="s">
        <v>2591</v>
      </c>
    </row>
    <row r="31" spans="1:7" x14ac:dyDescent="0.3">
      <c r="A31" s="258">
        <v>27</v>
      </c>
      <c r="B31" s="237" t="s">
        <v>2654</v>
      </c>
      <c r="C31" s="237" t="s">
        <v>2591</v>
      </c>
      <c r="D31" s="237">
        <v>22</v>
      </c>
      <c r="E31" s="237" t="s">
        <v>2591</v>
      </c>
      <c r="F31" s="237">
        <v>34</v>
      </c>
      <c r="G31" s="237" t="s">
        <v>2591</v>
      </c>
    </row>
    <row r="32" spans="1:7" ht="27.6" x14ac:dyDescent="0.3">
      <c r="A32" s="258">
        <v>28</v>
      </c>
      <c r="B32" s="237" t="s">
        <v>2655</v>
      </c>
      <c r="C32" s="237" t="s">
        <v>2591</v>
      </c>
      <c r="D32" s="237">
        <v>1616</v>
      </c>
      <c r="E32" s="237" t="s">
        <v>2591</v>
      </c>
      <c r="F32" s="237">
        <v>811</v>
      </c>
      <c r="G32" s="237" t="s">
        <v>2591</v>
      </c>
    </row>
    <row r="33" spans="1:10" ht="27.6" x14ac:dyDescent="0.3">
      <c r="A33" s="258">
        <v>29</v>
      </c>
      <c r="B33" s="237" t="s">
        <v>2656</v>
      </c>
      <c r="C33" s="237">
        <v>88511</v>
      </c>
      <c r="D33" s="260">
        <v>-914</v>
      </c>
      <c r="E33" s="237">
        <v>37853</v>
      </c>
      <c r="F33" s="260">
        <v>-334</v>
      </c>
      <c r="G33" s="237">
        <v>126364</v>
      </c>
    </row>
    <row r="34" spans="1:10" ht="15" thickBot="1" x14ac:dyDescent="0.35">
      <c r="A34" s="258">
        <v>30</v>
      </c>
      <c r="B34" s="237" t="s">
        <v>2657</v>
      </c>
      <c r="C34" s="237">
        <v>63548</v>
      </c>
      <c r="D34" s="260">
        <v>-24963</v>
      </c>
      <c r="E34" s="237">
        <v>37853</v>
      </c>
      <c r="F34" s="237">
        <v>0</v>
      </c>
      <c r="G34" s="237">
        <v>101401</v>
      </c>
      <c r="I34" s="217" t="s">
        <v>2399</v>
      </c>
      <c r="J34" s="217" t="s">
        <v>1706</v>
      </c>
    </row>
    <row r="35" spans="1:10" ht="27.6" x14ac:dyDescent="0.3">
      <c r="A35" s="258" t="s">
        <v>2591</v>
      </c>
      <c r="B35" s="237" t="s">
        <v>2658</v>
      </c>
      <c r="C35" s="237" t="s">
        <v>2591</v>
      </c>
      <c r="D35" s="237" t="s">
        <v>2591</v>
      </c>
      <c r="E35" s="237" t="s">
        <v>2591</v>
      </c>
      <c r="F35" s="237" t="s">
        <v>2591</v>
      </c>
      <c r="G35" s="237">
        <v>101401</v>
      </c>
    </row>
    <row r="36" spans="1:10" ht="27.6" x14ac:dyDescent="0.3">
      <c r="A36" s="258">
        <v>32</v>
      </c>
      <c r="B36" s="237" t="s">
        <v>2659</v>
      </c>
      <c r="C36" s="237">
        <v>63019</v>
      </c>
      <c r="D36" s="260">
        <v>-529</v>
      </c>
      <c r="E36" s="237">
        <v>37853</v>
      </c>
      <c r="F36" s="237" t="s">
        <v>2591</v>
      </c>
      <c r="G36" s="237" t="s">
        <v>2591</v>
      </c>
    </row>
    <row r="37" spans="1:10" ht="27.6" x14ac:dyDescent="0.3">
      <c r="A37" s="258">
        <v>33</v>
      </c>
      <c r="B37" s="237" t="s">
        <v>2660</v>
      </c>
      <c r="C37" s="237">
        <v>44760</v>
      </c>
      <c r="D37" s="260">
        <v>-18259</v>
      </c>
      <c r="E37" s="237">
        <v>33969</v>
      </c>
      <c r="F37" s="260">
        <v>-3884</v>
      </c>
      <c r="G37" s="237">
        <v>78729</v>
      </c>
    </row>
    <row r="38" spans="1:10" ht="27.6" x14ac:dyDescent="0.3">
      <c r="A38" s="258">
        <v>34</v>
      </c>
      <c r="B38" s="237" t="s">
        <v>2661</v>
      </c>
      <c r="C38" s="237">
        <v>60426</v>
      </c>
      <c r="D38" s="260">
        <v>-2593</v>
      </c>
      <c r="E38" s="237">
        <v>33003</v>
      </c>
      <c r="F38" s="260">
        <v>-4850</v>
      </c>
      <c r="G38" s="237">
        <v>93429</v>
      </c>
    </row>
    <row r="39" spans="1:10" ht="27.6" x14ac:dyDescent="0.3">
      <c r="A39" s="258">
        <v>35</v>
      </c>
      <c r="B39" s="237" t="s">
        <v>2662</v>
      </c>
      <c r="C39" s="237">
        <v>63008</v>
      </c>
      <c r="D39" s="260">
        <v>-11</v>
      </c>
      <c r="E39" s="237">
        <v>37841</v>
      </c>
      <c r="F39" s="260">
        <v>-12</v>
      </c>
      <c r="G39" s="237">
        <v>93407</v>
      </c>
    </row>
    <row r="40" spans="1:10" ht="27.6" x14ac:dyDescent="0.3">
      <c r="A40" s="258">
        <v>36</v>
      </c>
      <c r="B40" s="237" t="s">
        <v>2663</v>
      </c>
      <c r="C40" s="237">
        <v>57619</v>
      </c>
      <c r="D40" s="260">
        <v>-5400</v>
      </c>
      <c r="E40" s="237">
        <v>31032</v>
      </c>
      <c r="F40" s="260">
        <v>-6821</v>
      </c>
      <c r="G40" s="237">
        <v>88642</v>
      </c>
    </row>
    <row r="41" spans="1:10" x14ac:dyDescent="0.3">
      <c r="A41" s="136"/>
    </row>
    <row r="42" spans="1:10" x14ac:dyDescent="0.3">
      <c r="A42" s="136"/>
    </row>
    <row r="44" spans="1:10" x14ac:dyDescent="0.3">
      <c r="A44" s="259"/>
    </row>
    <row r="45" spans="1:10" ht="118.8" x14ac:dyDescent="0.3">
      <c r="A45" s="256" t="s">
        <v>2664</v>
      </c>
    </row>
    <row r="46" spans="1:10" x14ac:dyDescent="0.3">
      <c r="A46" s="136"/>
    </row>
    <row r="47" spans="1:10" x14ac:dyDescent="0.3">
      <c r="A47" s="259" t="s">
        <v>2665</v>
      </c>
    </row>
    <row r="48" spans="1:10" ht="15" thickBot="1" x14ac:dyDescent="0.35">
      <c r="A48" s="257"/>
    </row>
    <row r="49" spans="1:13" x14ac:dyDescent="0.3">
      <c r="A49" s="407" t="s">
        <v>2570</v>
      </c>
      <c r="B49" s="408"/>
      <c r="C49" s="408"/>
      <c r="D49" s="408"/>
      <c r="E49" s="408"/>
      <c r="F49" s="408"/>
      <c r="G49" s="408"/>
      <c r="H49" s="408"/>
      <c r="I49" s="408"/>
      <c r="J49" s="408"/>
      <c r="K49" s="408"/>
      <c r="L49" s="408"/>
      <c r="M49" s="408"/>
    </row>
    <row r="50" spans="1:13" ht="41.4" x14ac:dyDescent="0.3">
      <c r="A50" s="241" t="s">
        <v>2534</v>
      </c>
      <c r="B50" s="409" t="s">
        <v>2553</v>
      </c>
      <c r="C50" s="409" t="s">
        <v>2537</v>
      </c>
      <c r="D50" s="409" t="s">
        <v>2540</v>
      </c>
      <c r="E50" s="409" t="s">
        <v>2541</v>
      </c>
      <c r="F50" s="409" t="s">
        <v>2542</v>
      </c>
      <c r="G50" s="409" t="s">
        <v>2543</v>
      </c>
      <c r="H50" s="409" t="s">
        <v>2544</v>
      </c>
      <c r="I50" s="409" t="s">
        <v>2545</v>
      </c>
      <c r="J50" s="409" t="s">
        <v>2546</v>
      </c>
      <c r="K50" s="409" t="s">
        <v>2547</v>
      </c>
      <c r="L50" s="409" t="s">
        <v>2548</v>
      </c>
      <c r="M50" s="409" t="s">
        <v>2549</v>
      </c>
    </row>
    <row r="51" spans="1:13" ht="55.2" x14ac:dyDescent="0.3">
      <c r="A51" s="241" t="s">
        <v>2535</v>
      </c>
      <c r="B51" s="409"/>
      <c r="C51" s="409"/>
      <c r="D51" s="409"/>
      <c r="E51" s="409"/>
      <c r="F51" s="409"/>
      <c r="G51" s="409"/>
      <c r="H51" s="409"/>
      <c r="I51" s="409"/>
      <c r="J51" s="409"/>
      <c r="K51" s="409"/>
      <c r="L51" s="409"/>
      <c r="M51" s="409"/>
    </row>
    <row r="52" spans="1:13" ht="27.6" x14ac:dyDescent="0.3">
      <c r="A52" s="241" t="s">
        <v>2536</v>
      </c>
      <c r="B52" s="409"/>
      <c r="C52" s="409"/>
      <c r="D52" s="409"/>
      <c r="E52" s="409"/>
      <c r="F52" s="409"/>
      <c r="G52" s="409"/>
      <c r="H52" s="409"/>
      <c r="I52" s="409"/>
      <c r="J52" s="409"/>
      <c r="K52" s="409"/>
      <c r="L52" s="409"/>
      <c r="M52" s="409"/>
    </row>
    <row r="53" spans="1:13" x14ac:dyDescent="0.3">
      <c r="A53" s="241">
        <v>0</v>
      </c>
      <c r="B53" s="236">
        <v>0</v>
      </c>
      <c r="C53" s="236">
        <v>30996</v>
      </c>
      <c r="D53" s="237">
        <v>30996</v>
      </c>
      <c r="E53" s="237">
        <v>0</v>
      </c>
      <c r="F53" s="237">
        <v>74744</v>
      </c>
      <c r="G53" s="237">
        <v>2.4114149999999999</v>
      </c>
      <c r="H53" s="237">
        <v>2.105334</v>
      </c>
      <c r="I53" s="237">
        <v>2.738E-3</v>
      </c>
      <c r="J53" s="237">
        <v>9.3059550000000009</v>
      </c>
      <c r="K53" s="237">
        <v>0.67898700000000001</v>
      </c>
      <c r="L53" s="237">
        <v>1.749487</v>
      </c>
      <c r="M53" s="237">
        <v>3.7344279999999999</v>
      </c>
    </row>
    <row r="54" spans="1:13" x14ac:dyDescent="0.3">
      <c r="A54" s="241"/>
      <c r="B54" s="236">
        <v>1</v>
      </c>
      <c r="C54" s="236">
        <v>33</v>
      </c>
      <c r="D54" s="237">
        <v>33</v>
      </c>
      <c r="E54" s="237">
        <v>0</v>
      </c>
      <c r="F54" s="237">
        <v>50.360027000000002</v>
      </c>
      <c r="G54" s="237">
        <v>1.5260609999999999</v>
      </c>
      <c r="H54" s="237">
        <v>1.364711</v>
      </c>
      <c r="I54" s="237">
        <v>2.4641E-2</v>
      </c>
      <c r="J54" s="237">
        <v>5.4510610000000002</v>
      </c>
      <c r="K54" s="237">
        <v>0.48733700000000002</v>
      </c>
      <c r="L54" s="237">
        <v>1.1581109999999999</v>
      </c>
      <c r="M54" s="237">
        <v>1.9739899999999999</v>
      </c>
    </row>
    <row r="55" spans="1:13" x14ac:dyDescent="0.3">
      <c r="A55" s="241">
        <v>1</v>
      </c>
      <c r="B55" s="236">
        <v>0</v>
      </c>
      <c r="C55" s="236">
        <v>57520</v>
      </c>
      <c r="D55" s="237">
        <v>57520</v>
      </c>
      <c r="E55" s="237">
        <v>0</v>
      </c>
      <c r="F55" s="237">
        <v>214315</v>
      </c>
      <c r="G55" s="237">
        <v>3.7259129999999998</v>
      </c>
      <c r="H55" s="237">
        <v>2.7443650000000002</v>
      </c>
      <c r="I55" s="237">
        <v>2.738E-3</v>
      </c>
      <c r="J55" s="237">
        <v>10.403833000000001</v>
      </c>
      <c r="K55" s="237">
        <v>1.38809</v>
      </c>
      <c r="L55" s="237">
        <v>3.1348389999999999</v>
      </c>
      <c r="M55" s="237">
        <v>5.7193699999999996</v>
      </c>
    </row>
    <row r="56" spans="1:13" x14ac:dyDescent="0.3">
      <c r="A56" s="241"/>
      <c r="B56" s="236">
        <v>1</v>
      </c>
      <c r="C56" s="236">
        <v>93</v>
      </c>
      <c r="D56" s="237">
        <v>93</v>
      </c>
      <c r="E56" s="237">
        <v>0</v>
      </c>
      <c r="F56" s="237">
        <v>288.04928100000001</v>
      </c>
      <c r="G56" s="237">
        <v>3.0973039999999998</v>
      </c>
      <c r="H56" s="237">
        <v>2.36924</v>
      </c>
      <c r="I56" s="237">
        <v>3.5591999999999999E-2</v>
      </c>
      <c r="J56" s="237">
        <v>9.5277209999999997</v>
      </c>
      <c r="K56" s="237">
        <v>1.533196</v>
      </c>
      <c r="L56" s="237">
        <v>2.53525</v>
      </c>
      <c r="M56" s="237">
        <v>4.3230659999999999</v>
      </c>
    </row>
    <row r="57" spans="1:13" x14ac:dyDescent="0.3">
      <c r="A57" s="136"/>
    </row>
    <row r="58" spans="1:13" x14ac:dyDescent="0.3">
      <c r="A58" s="136"/>
    </row>
    <row r="60" spans="1:13" x14ac:dyDescent="0.3">
      <c r="A60" s="259"/>
    </row>
    <row r="61" spans="1:13" ht="132" x14ac:dyDescent="0.3">
      <c r="A61" s="256" t="s">
        <v>2666</v>
      </c>
    </row>
    <row r="62" spans="1:13" x14ac:dyDescent="0.3">
      <c r="A62" s="136"/>
    </row>
    <row r="63" spans="1:13" x14ac:dyDescent="0.3">
      <c r="A63" s="259" t="s">
        <v>2665</v>
      </c>
    </row>
    <row r="64" spans="1:13" ht="15" thickBot="1" x14ac:dyDescent="0.35">
      <c r="A64" s="257"/>
    </row>
    <row r="65" spans="1:12" x14ac:dyDescent="0.3">
      <c r="A65" s="407" t="s">
        <v>2570</v>
      </c>
      <c r="B65" s="408"/>
      <c r="C65" s="408"/>
      <c r="D65" s="408"/>
      <c r="E65" s="408"/>
      <c r="F65" s="408"/>
      <c r="G65" s="408"/>
      <c r="H65" s="408"/>
      <c r="I65" s="408"/>
      <c r="J65" s="408"/>
      <c r="K65" s="408"/>
      <c r="L65" s="408"/>
    </row>
    <row r="66" spans="1:12" ht="41.4" x14ac:dyDescent="0.3">
      <c r="A66" s="241" t="s">
        <v>2534</v>
      </c>
      <c r="B66" s="409" t="s">
        <v>2537</v>
      </c>
      <c r="C66" s="409" t="s">
        <v>2540</v>
      </c>
      <c r="D66" s="409" t="s">
        <v>2541</v>
      </c>
      <c r="E66" s="409" t="s">
        <v>2542</v>
      </c>
      <c r="F66" s="409" t="s">
        <v>2543</v>
      </c>
      <c r="G66" s="409" t="s">
        <v>2544</v>
      </c>
      <c r="H66" s="409" t="s">
        <v>2545</v>
      </c>
      <c r="I66" s="409" t="s">
        <v>2546</v>
      </c>
      <c r="J66" s="409" t="s">
        <v>2547</v>
      </c>
      <c r="K66" s="409" t="s">
        <v>2548</v>
      </c>
      <c r="L66" s="409" t="s">
        <v>2549</v>
      </c>
    </row>
    <row r="67" spans="1:12" ht="55.2" x14ac:dyDescent="0.3">
      <c r="A67" s="241" t="s">
        <v>2535</v>
      </c>
      <c r="B67" s="409"/>
      <c r="C67" s="409"/>
      <c r="D67" s="409"/>
      <c r="E67" s="409"/>
      <c r="F67" s="409"/>
      <c r="G67" s="409"/>
      <c r="H67" s="409"/>
      <c r="I67" s="409"/>
      <c r="J67" s="409"/>
      <c r="K67" s="409"/>
      <c r="L67" s="409"/>
    </row>
    <row r="68" spans="1:12" ht="27.6" x14ac:dyDescent="0.3">
      <c r="A68" s="241" t="s">
        <v>2536</v>
      </c>
      <c r="B68" s="409"/>
      <c r="C68" s="409"/>
      <c r="D68" s="409"/>
      <c r="E68" s="409"/>
      <c r="F68" s="409"/>
      <c r="G68" s="409"/>
      <c r="H68" s="409"/>
      <c r="I68" s="409"/>
      <c r="J68" s="409"/>
      <c r="K68" s="409"/>
      <c r="L68" s="409"/>
    </row>
    <row r="69" spans="1:12" x14ac:dyDescent="0.3">
      <c r="A69" s="241">
        <v>0</v>
      </c>
      <c r="B69" s="236">
        <v>34</v>
      </c>
      <c r="C69" s="237">
        <v>34</v>
      </c>
      <c r="D69" s="237">
        <v>0</v>
      </c>
      <c r="E69" s="237">
        <v>50.360027000000002</v>
      </c>
      <c r="F69" s="237">
        <v>1.481177</v>
      </c>
      <c r="G69" s="237">
        <v>1.369122</v>
      </c>
      <c r="H69" s="237">
        <v>0</v>
      </c>
      <c r="I69" s="237">
        <v>5.4510610000000002</v>
      </c>
      <c r="J69" s="237">
        <v>0.35592099999999999</v>
      </c>
      <c r="K69" s="237">
        <v>1.1444220000000001</v>
      </c>
      <c r="L69" s="237">
        <v>1.9739899999999999</v>
      </c>
    </row>
    <row r="70" spans="1:12" x14ac:dyDescent="0.3">
      <c r="A70" s="241">
        <v>1</v>
      </c>
      <c r="B70" s="236">
        <v>92</v>
      </c>
      <c r="C70" s="237">
        <v>92</v>
      </c>
      <c r="D70" s="237">
        <v>0</v>
      </c>
      <c r="E70" s="237">
        <v>286.02327200000002</v>
      </c>
      <c r="F70" s="237">
        <v>3.108949</v>
      </c>
      <c r="G70" s="237">
        <v>2.3815879999999998</v>
      </c>
      <c r="H70" s="237">
        <v>0</v>
      </c>
      <c r="I70" s="237">
        <v>9.5277209999999997</v>
      </c>
      <c r="J70" s="237">
        <v>1.396304</v>
      </c>
      <c r="K70" s="237">
        <v>2.5503079999999998</v>
      </c>
      <c r="L70" s="237">
        <v>4.339493</v>
      </c>
    </row>
    <row r="71" spans="1:12" x14ac:dyDescent="0.3">
      <c r="A71" s="136"/>
    </row>
    <row r="72" spans="1:12" x14ac:dyDescent="0.3">
      <c r="A72" s="136"/>
    </row>
    <row r="74" spans="1:12" x14ac:dyDescent="0.3">
      <c r="A74" s="259"/>
    </row>
    <row r="75" spans="1:12" ht="79.8" thickBot="1" x14ac:dyDescent="0.35">
      <c r="A75" s="256" t="s">
        <v>2573</v>
      </c>
    </row>
    <row r="76" spans="1:12" ht="15" thickBot="1" x14ac:dyDescent="0.35">
      <c r="A76" s="257"/>
      <c r="F76" s="262">
        <v>206340.8</v>
      </c>
      <c r="G76" s="263" t="s">
        <v>2586</v>
      </c>
      <c r="H76" s="263">
        <v>83052.77</v>
      </c>
      <c r="I76" s="263" t="s">
        <v>2668</v>
      </c>
    </row>
    <row r="77" spans="1:12" ht="27.6" x14ac:dyDescent="0.3">
      <c r="A77" s="239" t="s">
        <v>2488</v>
      </c>
      <c r="B77" s="240" t="s">
        <v>2574</v>
      </c>
      <c r="C77" s="240" t="s">
        <v>2575</v>
      </c>
      <c r="D77" s="240" t="s">
        <v>2576</v>
      </c>
      <c r="E77" s="240" t="s">
        <v>2577</v>
      </c>
      <c r="F77" s="240" t="s">
        <v>2578</v>
      </c>
      <c r="G77" s="240" t="s">
        <v>2579</v>
      </c>
      <c r="H77" s="240" t="s">
        <v>2580</v>
      </c>
      <c r="I77" s="240" t="s">
        <v>2581</v>
      </c>
      <c r="J77" s="240" t="s">
        <v>2582</v>
      </c>
      <c r="K77" s="240" t="s">
        <v>2583</v>
      </c>
      <c r="L77" s="240" t="s">
        <v>2584</v>
      </c>
    </row>
    <row r="78" spans="1:12" ht="27.6" x14ac:dyDescent="0.3">
      <c r="A78" s="258">
        <v>0</v>
      </c>
      <c r="B78" s="237" t="s">
        <v>1078</v>
      </c>
      <c r="C78" s="237" t="s">
        <v>2585</v>
      </c>
      <c r="D78" s="237">
        <v>54301</v>
      </c>
      <c r="E78" s="237">
        <v>88</v>
      </c>
      <c r="F78" s="237">
        <v>206340.8</v>
      </c>
      <c r="G78" s="237" t="s">
        <v>2586</v>
      </c>
      <c r="H78" s="237">
        <v>138362.5</v>
      </c>
      <c r="I78" s="237" t="s">
        <v>2587</v>
      </c>
      <c r="J78" s="237"/>
      <c r="K78" s="237"/>
      <c r="L78" s="237"/>
    </row>
    <row r="79" spans="1:12" x14ac:dyDescent="0.3">
      <c r="A79" s="258">
        <v>1</v>
      </c>
      <c r="B79" s="237" t="s">
        <v>1078</v>
      </c>
      <c r="C79" s="237" t="s">
        <v>2588</v>
      </c>
      <c r="D79" s="237">
        <v>3312</v>
      </c>
      <c r="E79" s="237">
        <v>5</v>
      </c>
      <c r="F79" s="237">
        <v>8261.8259999999991</v>
      </c>
      <c r="G79" s="237" t="s">
        <v>2589</v>
      </c>
      <c r="H79" s="237">
        <v>6428.7259999999997</v>
      </c>
      <c r="I79" s="237" t="s">
        <v>2590</v>
      </c>
      <c r="J79" s="237"/>
      <c r="K79" s="237"/>
      <c r="L79" s="237"/>
    </row>
    <row r="80" spans="1:12" x14ac:dyDescent="0.3">
      <c r="A80" s="258" t="s">
        <v>2591</v>
      </c>
      <c r="B80" s="237" t="s">
        <v>1078</v>
      </c>
      <c r="C80" s="237" t="s">
        <v>2542</v>
      </c>
      <c r="D80" s="237">
        <v>57613</v>
      </c>
      <c r="E80" s="237">
        <v>93</v>
      </c>
      <c r="F80" s="237">
        <v>214602.6</v>
      </c>
      <c r="G80" s="237" t="s">
        <v>2592</v>
      </c>
      <c r="H80" s="237">
        <v>144791.20000000001</v>
      </c>
      <c r="I80" s="237" t="s">
        <v>2593</v>
      </c>
      <c r="J80" s="237" t="s">
        <v>2594</v>
      </c>
      <c r="K80" s="237"/>
      <c r="L80" s="237"/>
    </row>
    <row r="81" spans="1:19" ht="27.6" x14ac:dyDescent="0.3">
      <c r="A81" s="258">
        <v>3</v>
      </c>
      <c r="B81" s="237" t="s">
        <v>2595</v>
      </c>
      <c r="C81" s="237" t="s">
        <v>2585</v>
      </c>
      <c r="D81" s="237">
        <v>27212</v>
      </c>
      <c r="E81" s="237">
        <v>30</v>
      </c>
      <c r="F81" s="237">
        <v>68670.3</v>
      </c>
      <c r="G81" s="237" t="s">
        <v>2596</v>
      </c>
      <c r="H81" s="237">
        <v>61612.1</v>
      </c>
      <c r="I81" s="237" t="s">
        <v>2597</v>
      </c>
      <c r="J81" s="237"/>
      <c r="K81" s="237"/>
      <c r="L81" s="237"/>
    </row>
    <row r="82" spans="1:19" x14ac:dyDescent="0.3">
      <c r="A82" s="258">
        <v>2</v>
      </c>
      <c r="B82" s="237" t="s">
        <v>2595</v>
      </c>
      <c r="C82" s="237" t="s">
        <v>2588</v>
      </c>
      <c r="D82" s="237">
        <v>3817</v>
      </c>
      <c r="E82" s="237">
        <v>3</v>
      </c>
      <c r="F82" s="237">
        <v>6124.277</v>
      </c>
      <c r="G82" s="237" t="s">
        <v>2598</v>
      </c>
      <c r="H82" s="237">
        <v>5700.5420000000004</v>
      </c>
      <c r="I82" s="237" t="s">
        <v>2599</v>
      </c>
      <c r="J82" s="237"/>
      <c r="K82" s="237"/>
      <c r="L82" s="237"/>
    </row>
    <row r="83" spans="1:19" ht="27.6" x14ac:dyDescent="0.3">
      <c r="A83" s="258" t="s">
        <v>2591</v>
      </c>
      <c r="B83" s="237" t="s">
        <v>2595</v>
      </c>
      <c r="C83" s="237" t="s">
        <v>2542</v>
      </c>
      <c r="D83" s="237">
        <v>31029</v>
      </c>
      <c r="E83" s="237">
        <v>33</v>
      </c>
      <c r="F83" s="237">
        <v>74794.570000000007</v>
      </c>
      <c r="G83" s="237" t="s">
        <v>2600</v>
      </c>
      <c r="H83" s="237">
        <v>67312.649999999994</v>
      </c>
      <c r="I83" s="237" t="s">
        <v>2601</v>
      </c>
      <c r="J83" s="237" t="s">
        <v>2602</v>
      </c>
      <c r="K83" s="237" t="s">
        <v>2603</v>
      </c>
      <c r="L83" s="237" t="s">
        <v>2604</v>
      </c>
    </row>
    <row r="84" spans="1:19" x14ac:dyDescent="0.3">
      <c r="A84" s="136"/>
      <c r="D84">
        <f>D80+D83</f>
        <v>88642</v>
      </c>
      <c r="G84">
        <f>F83+F79</f>
        <v>83056.396000000008</v>
      </c>
    </row>
    <row r="85" spans="1:19" x14ac:dyDescent="0.3">
      <c r="A85" s="136"/>
      <c r="G85">
        <f>G84-H76</f>
        <v>3.6260000000038417</v>
      </c>
    </row>
    <row r="87" spans="1:19" x14ac:dyDescent="0.3">
      <c r="A87" s="259"/>
    </row>
    <row r="88" spans="1:19" ht="79.2" x14ac:dyDescent="0.3">
      <c r="A88" s="256" t="s">
        <v>2605</v>
      </c>
    </row>
    <row r="89" spans="1:19" ht="15" thickBot="1" x14ac:dyDescent="0.35">
      <c r="A89" s="257"/>
    </row>
    <row r="90" spans="1:19" ht="55.2" x14ac:dyDescent="0.3">
      <c r="A90" s="239" t="s">
        <v>2575</v>
      </c>
      <c r="B90" s="240" t="s">
        <v>2606</v>
      </c>
      <c r="C90" s="240" t="s">
        <v>2607</v>
      </c>
      <c r="D90" s="240" t="s">
        <v>2608</v>
      </c>
      <c r="E90" s="240" t="s">
        <v>2609</v>
      </c>
      <c r="F90" s="240" t="s">
        <v>2610</v>
      </c>
      <c r="G90" s="240" t="s">
        <v>2611</v>
      </c>
      <c r="H90" s="240" t="s">
        <v>2612</v>
      </c>
      <c r="I90" s="240" t="s">
        <v>2613</v>
      </c>
      <c r="J90" s="240" t="s">
        <v>2614</v>
      </c>
      <c r="K90" s="240" t="s">
        <v>2615</v>
      </c>
      <c r="L90" s="240" t="s">
        <v>2616</v>
      </c>
      <c r="M90" s="240" t="s">
        <v>2617</v>
      </c>
      <c r="N90" s="240" t="s">
        <v>2618</v>
      </c>
      <c r="O90" s="240" t="s">
        <v>2619</v>
      </c>
      <c r="P90" s="240" t="s">
        <v>2620</v>
      </c>
      <c r="Q90" s="240" t="s">
        <v>2621</v>
      </c>
      <c r="R90" s="240" t="s">
        <v>2583</v>
      </c>
      <c r="S90" s="240" t="s">
        <v>2584</v>
      </c>
    </row>
    <row r="91" spans="1:19" ht="27.6" x14ac:dyDescent="0.3">
      <c r="A91" s="258" t="s">
        <v>2585</v>
      </c>
      <c r="B91" s="237">
        <v>0</v>
      </c>
      <c r="C91" s="237">
        <v>54301</v>
      </c>
      <c r="D91" s="237">
        <v>88</v>
      </c>
      <c r="E91" s="237">
        <v>206340.8</v>
      </c>
      <c r="F91" s="237" t="s">
        <v>2586</v>
      </c>
      <c r="G91" s="237">
        <v>138362.5</v>
      </c>
      <c r="H91" s="237" t="s">
        <v>2587</v>
      </c>
      <c r="I91" s="237"/>
      <c r="J91" s="237">
        <v>3</v>
      </c>
      <c r="K91" s="237">
        <v>27212</v>
      </c>
      <c r="L91" s="237">
        <v>30</v>
      </c>
      <c r="M91" s="237">
        <v>68670.3</v>
      </c>
      <c r="N91" s="237" t="s">
        <v>2596</v>
      </c>
      <c r="O91" s="237">
        <v>61612.1</v>
      </c>
      <c r="P91" s="237" t="s">
        <v>2597</v>
      </c>
      <c r="Q91" s="237"/>
      <c r="R91" s="237"/>
      <c r="S91" s="237"/>
    </row>
    <row r="92" spans="1:19" ht="27.6" x14ac:dyDescent="0.3">
      <c r="A92" s="258" t="s">
        <v>2588</v>
      </c>
      <c r="B92" s="237">
        <v>1</v>
      </c>
      <c r="C92" s="237">
        <v>3312</v>
      </c>
      <c r="D92" s="237">
        <v>5</v>
      </c>
      <c r="E92" s="237">
        <v>8261.8259999999991</v>
      </c>
      <c r="F92" s="237" t="s">
        <v>2589</v>
      </c>
      <c r="G92" s="237">
        <v>6428.7259999999997</v>
      </c>
      <c r="H92" s="237" t="s">
        <v>2590</v>
      </c>
      <c r="I92" s="237"/>
      <c r="J92" s="237">
        <v>2</v>
      </c>
      <c r="K92" s="237">
        <v>3817</v>
      </c>
      <c r="L92" s="237">
        <v>3</v>
      </c>
      <c r="M92" s="237">
        <v>6124.277</v>
      </c>
      <c r="N92" s="237" t="s">
        <v>2598</v>
      </c>
      <c r="O92" s="237">
        <v>5700.5420000000004</v>
      </c>
      <c r="P92" s="237" t="s">
        <v>2599</v>
      </c>
      <c r="Q92" s="237"/>
      <c r="R92" s="237"/>
      <c r="S92" s="237"/>
    </row>
    <row r="93" spans="1:19" ht="41.4" x14ac:dyDescent="0.3">
      <c r="A93" s="258" t="s">
        <v>2542</v>
      </c>
      <c r="B93" s="237" t="s">
        <v>2591</v>
      </c>
      <c r="C93" s="237">
        <v>57613</v>
      </c>
      <c r="D93" s="237">
        <v>93</v>
      </c>
      <c r="E93" s="237">
        <v>214602.6</v>
      </c>
      <c r="F93" s="237" t="s">
        <v>2592</v>
      </c>
      <c r="G93" s="237">
        <v>144791.20000000001</v>
      </c>
      <c r="H93" s="237" t="s">
        <v>2593</v>
      </c>
      <c r="I93" s="237" t="s">
        <v>2594</v>
      </c>
      <c r="J93" s="237" t="s">
        <v>2591</v>
      </c>
      <c r="K93" s="237">
        <v>31029</v>
      </c>
      <c r="L93" s="237">
        <v>33</v>
      </c>
      <c r="M93" s="237">
        <v>74794.570000000007</v>
      </c>
      <c r="N93" s="237" t="s">
        <v>2600</v>
      </c>
      <c r="O93" s="237">
        <v>67312.649999999994</v>
      </c>
      <c r="P93" s="237" t="s">
        <v>2601</v>
      </c>
      <c r="Q93" s="237" t="s">
        <v>2602</v>
      </c>
      <c r="R93" s="237" t="s">
        <v>2603</v>
      </c>
      <c r="S93" s="237" t="s">
        <v>2604</v>
      </c>
    </row>
    <row r="94" spans="1:19" x14ac:dyDescent="0.3">
      <c r="A94" s="136"/>
    </row>
    <row r="95" spans="1:19" x14ac:dyDescent="0.3">
      <c r="A95" s="136"/>
    </row>
    <row r="97" spans="1:15" x14ac:dyDescent="0.3">
      <c r="A97" s="259"/>
    </row>
    <row r="98" spans="1:15" ht="39.6" x14ac:dyDescent="0.3">
      <c r="A98" s="256" t="s">
        <v>2667</v>
      </c>
    </row>
    <row r="99" spans="1:15" x14ac:dyDescent="0.3">
      <c r="A99" s="136"/>
    </row>
    <row r="100" spans="1:15" x14ac:dyDescent="0.3">
      <c r="A100" s="259" t="s">
        <v>2665</v>
      </c>
    </row>
    <row r="101" spans="1:15" ht="15" thickBot="1" x14ac:dyDescent="0.35">
      <c r="A101" s="257"/>
    </row>
    <row r="102" spans="1:15" ht="27.6" x14ac:dyDescent="0.3">
      <c r="A102" s="239" t="s">
        <v>2488</v>
      </c>
      <c r="B102" s="240" t="s">
        <v>2049</v>
      </c>
      <c r="C102" s="240" t="s">
        <v>2537</v>
      </c>
      <c r="D102" s="240" t="s">
        <v>2538</v>
      </c>
      <c r="E102" s="240" t="s">
        <v>2539</v>
      </c>
      <c r="F102" s="240" t="s">
        <v>2540</v>
      </c>
      <c r="G102" s="240" t="s">
        <v>2541</v>
      </c>
      <c r="H102" s="240" t="s">
        <v>2542</v>
      </c>
      <c r="I102" s="240" t="s">
        <v>2543</v>
      </c>
      <c r="J102" s="240" t="s">
        <v>2544</v>
      </c>
      <c r="K102" s="240" t="s">
        <v>2545</v>
      </c>
      <c r="L102" s="240" t="s">
        <v>2546</v>
      </c>
      <c r="M102" s="240" t="s">
        <v>2547</v>
      </c>
      <c r="N102" s="240" t="s">
        <v>2548</v>
      </c>
      <c r="O102" s="240" t="s">
        <v>2549</v>
      </c>
    </row>
    <row r="103" spans="1:15" ht="27.6" x14ac:dyDescent="0.3">
      <c r="A103" s="241" t="s">
        <v>2556</v>
      </c>
      <c r="B103" s="236">
        <v>1</v>
      </c>
      <c r="C103" s="236">
        <v>1</v>
      </c>
      <c r="D103" s="236" t="s">
        <v>2551</v>
      </c>
      <c r="E103" s="236" t="s">
        <v>2552</v>
      </c>
      <c r="F103" s="237">
        <v>1</v>
      </c>
      <c r="G103" s="237">
        <v>0</v>
      </c>
      <c r="H103" s="237">
        <v>3.62</v>
      </c>
      <c r="I103" s="237">
        <v>3.62</v>
      </c>
      <c r="J103" s="237" t="s">
        <v>2591</v>
      </c>
      <c r="K103" s="237">
        <v>3.62</v>
      </c>
      <c r="L103" s="237">
        <v>3.62</v>
      </c>
      <c r="M103" s="237">
        <v>3.62</v>
      </c>
      <c r="N103" s="237">
        <v>3.62</v>
      </c>
      <c r="O103" s="237">
        <v>3.62</v>
      </c>
    </row>
    <row r="104" spans="1:15" x14ac:dyDescent="0.3">
      <c r="A104" s="241"/>
      <c r="B104" s="236"/>
      <c r="C104" s="236"/>
      <c r="D104" s="236" t="s">
        <v>2553</v>
      </c>
      <c r="E104" s="236"/>
      <c r="F104" s="237">
        <v>1</v>
      </c>
      <c r="G104" s="237">
        <v>0</v>
      </c>
      <c r="H104" s="237">
        <v>0</v>
      </c>
      <c r="I104" s="237">
        <v>0</v>
      </c>
      <c r="J104" s="237" t="s">
        <v>2591</v>
      </c>
      <c r="K104" s="237">
        <v>0</v>
      </c>
      <c r="L104" s="237">
        <v>0</v>
      </c>
      <c r="M104" s="237">
        <v>0</v>
      </c>
      <c r="N104" s="237">
        <v>0</v>
      </c>
      <c r="O104" s="237">
        <v>0</v>
      </c>
    </row>
    <row r="109" spans="1:15" ht="15" thickBot="1" x14ac:dyDescent="0.35"/>
    <row r="110" spans="1:15" x14ac:dyDescent="0.3">
      <c r="A110" s="407" t="s">
        <v>2570</v>
      </c>
      <c r="B110" s="408"/>
      <c r="C110" s="408"/>
      <c r="D110" s="408"/>
      <c r="E110" s="408"/>
      <c r="F110" s="408"/>
      <c r="G110" s="408"/>
      <c r="H110" s="408"/>
      <c r="I110" s="408"/>
      <c r="J110" s="408"/>
      <c r="K110" s="408"/>
      <c r="L110" s="408"/>
    </row>
    <row r="111" spans="1:15" ht="41.4" x14ac:dyDescent="0.3">
      <c r="A111" s="241" t="s">
        <v>2534</v>
      </c>
      <c r="B111" s="409" t="s">
        <v>2537</v>
      </c>
      <c r="C111" s="409" t="s">
        <v>2540</v>
      </c>
      <c r="D111" s="409" t="s">
        <v>2541</v>
      </c>
      <c r="E111" s="409" t="s">
        <v>2542</v>
      </c>
      <c r="F111" s="409" t="s">
        <v>2543</v>
      </c>
      <c r="G111" s="409" t="s">
        <v>2544</v>
      </c>
      <c r="H111" s="409" t="s">
        <v>2545</v>
      </c>
      <c r="I111" s="409" t="s">
        <v>2546</v>
      </c>
      <c r="J111" s="409" t="s">
        <v>2547</v>
      </c>
      <c r="K111" s="409" t="s">
        <v>2548</v>
      </c>
      <c r="L111" s="409" t="s">
        <v>2549</v>
      </c>
    </row>
    <row r="112" spans="1:15" ht="55.2" x14ac:dyDescent="0.3">
      <c r="A112" s="241" t="s">
        <v>2535</v>
      </c>
      <c r="B112" s="409"/>
      <c r="C112" s="409"/>
      <c r="D112" s="409"/>
      <c r="E112" s="409"/>
      <c r="F112" s="409"/>
      <c r="G112" s="409"/>
      <c r="H112" s="409"/>
      <c r="I112" s="409"/>
      <c r="J112" s="409"/>
      <c r="K112" s="409"/>
      <c r="L112" s="409"/>
    </row>
    <row r="113" spans="1:12" ht="27.6" x14ac:dyDescent="0.3">
      <c r="A113" s="241" t="s">
        <v>2536</v>
      </c>
      <c r="B113" s="409"/>
      <c r="C113" s="409"/>
      <c r="D113" s="409"/>
      <c r="E113" s="409"/>
      <c r="F113" s="409"/>
      <c r="G113" s="409"/>
      <c r="H113" s="409"/>
      <c r="I113" s="409"/>
      <c r="J113" s="409"/>
      <c r="K113" s="409"/>
      <c r="L113" s="409"/>
    </row>
    <row r="114" spans="1:12" x14ac:dyDescent="0.3">
      <c r="A114" s="241">
        <v>0</v>
      </c>
      <c r="B114" s="236">
        <v>34</v>
      </c>
      <c r="C114" s="237">
        <v>34</v>
      </c>
      <c r="D114" s="237">
        <v>0</v>
      </c>
      <c r="E114" s="237">
        <v>50.360027000000002</v>
      </c>
      <c r="F114" s="237">
        <v>1.481177</v>
      </c>
      <c r="G114" s="237">
        <v>1.369122</v>
      </c>
      <c r="H114" s="237">
        <v>0</v>
      </c>
      <c r="I114" s="237">
        <v>5.4510610000000002</v>
      </c>
      <c r="J114" s="237">
        <v>0.35592099999999999</v>
      </c>
      <c r="K114" s="237">
        <v>1.1444220000000001</v>
      </c>
      <c r="L114" s="237">
        <v>1.9739899999999999</v>
      </c>
    </row>
    <row r="115" spans="1:12" x14ac:dyDescent="0.3">
      <c r="A115" s="241">
        <v>1</v>
      </c>
      <c r="B115" s="236">
        <v>92</v>
      </c>
      <c r="C115" s="237">
        <v>92</v>
      </c>
      <c r="D115" s="237">
        <v>0</v>
      </c>
      <c r="E115" s="237">
        <v>286.02327200000002</v>
      </c>
      <c r="F115" s="237">
        <v>3.108949</v>
      </c>
      <c r="G115" s="237">
        <v>2.3815879999999998</v>
      </c>
      <c r="H115" s="237">
        <v>0</v>
      </c>
      <c r="I115" s="237">
        <v>9.5277209999999997</v>
      </c>
      <c r="J115" s="237">
        <v>1.396304</v>
      </c>
      <c r="K115" s="237">
        <v>2.5503079999999998</v>
      </c>
      <c r="L115" s="237">
        <v>4.339493</v>
      </c>
    </row>
    <row r="116" spans="1:12" x14ac:dyDescent="0.3">
      <c r="A116" s="136"/>
    </row>
    <row r="117" spans="1:12" x14ac:dyDescent="0.3">
      <c r="A117" s="136"/>
    </row>
    <row r="119" spans="1:12" x14ac:dyDescent="0.3">
      <c r="A119" s="259"/>
    </row>
    <row r="120" spans="1:12" ht="79.2" x14ac:dyDescent="0.3">
      <c r="A120" s="256" t="s">
        <v>2573</v>
      </c>
    </row>
    <row r="121" spans="1:12" ht="15" thickBot="1" x14ac:dyDescent="0.35">
      <c r="A121" s="257"/>
    </row>
    <row r="122" spans="1:12" ht="27.6" x14ac:dyDescent="0.3">
      <c r="A122" s="239" t="s">
        <v>2488</v>
      </c>
      <c r="B122" s="240" t="s">
        <v>2574</v>
      </c>
      <c r="C122" s="240" t="s">
        <v>2575</v>
      </c>
      <c r="D122" s="240" t="s">
        <v>2576</v>
      </c>
      <c r="E122" s="240" t="s">
        <v>2577</v>
      </c>
      <c r="F122" s="240" t="s">
        <v>2578</v>
      </c>
      <c r="G122" s="240" t="s">
        <v>2579</v>
      </c>
      <c r="H122" s="240" t="s">
        <v>2580</v>
      </c>
      <c r="I122" s="240" t="s">
        <v>2581</v>
      </c>
      <c r="J122" s="240" t="s">
        <v>2582</v>
      </c>
      <c r="K122" s="240" t="s">
        <v>2583</v>
      </c>
      <c r="L122" s="240" t="s">
        <v>2584</v>
      </c>
    </row>
    <row r="123" spans="1:12" ht="27.6" x14ac:dyDescent="0.3">
      <c r="A123" s="258">
        <v>0</v>
      </c>
      <c r="B123" s="237" t="s">
        <v>1078</v>
      </c>
      <c r="C123" s="237" t="s">
        <v>2585</v>
      </c>
      <c r="D123" s="237">
        <v>54301</v>
      </c>
      <c r="E123" s="237">
        <v>88</v>
      </c>
      <c r="F123" s="237">
        <v>206340.8</v>
      </c>
      <c r="G123" s="237" t="s">
        <v>2586</v>
      </c>
      <c r="H123" s="245">
        <v>138362.5</v>
      </c>
      <c r="I123" s="237" t="s">
        <v>2587</v>
      </c>
      <c r="J123" s="237"/>
      <c r="K123" s="237"/>
      <c r="L123" s="237"/>
    </row>
    <row r="124" spans="1:12" x14ac:dyDescent="0.3">
      <c r="A124" s="258">
        <v>1</v>
      </c>
      <c r="B124" s="237" t="s">
        <v>1078</v>
      </c>
      <c r="C124" s="237" t="s">
        <v>2588</v>
      </c>
      <c r="D124" s="237">
        <v>3311</v>
      </c>
      <c r="E124" s="237">
        <v>5</v>
      </c>
      <c r="F124" s="237">
        <v>8258.2009999999991</v>
      </c>
      <c r="G124" s="237" t="s">
        <v>2589</v>
      </c>
      <c r="H124" s="237">
        <v>6424.4629999999997</v>
      </c>
      <c r="I124" s="237" t="s">
        <v>2590</v>
      </c>
      <c r="J124" s="237"/>
      <c r="K124" s="237"/>
      <c r="L124" s="237"/>
    </row>
    <row r="125" spans="1:12" x14ac:dyDescent="0.3">
      <c r="A125" s="258" t="s">
        <v>2591</v>
      </c>
      <c r="B125" s="237" t="s">
        <v>1078</v>
      </c>
      <c r="C125" s="245" t="s">
        <v>2542</v>
      </c>
      <c r="D125" s="237">
        <v>57612</v>
      </c>
      <c r="E125" s="237">
        <v>93</v>
      </c>
      <c r="F125" s="237">
        <v>214599</v>
      </c>
      <c r="G125" s="237" t="s">
        <v>2592</v>
      </c>
      <c r="H125" s="237">
        <v>144786.9</v>
      </c>
      <c r="I125" s="237" t="s">
        <v>2593</v>
      </c>
      <c r="J125" s="237" t="s">
        <v>2594</v>
      </c>
      <c r="K125" s="237"/>
      <c r="L125" s="237"/>
    </row>
    <row r="126" spans="1:12" ht="27.6" x14ac:dyDescent="0.3">
      <c r="A126" s="258">
        <v>3</v>
      </c>
      <c r="B126" s="237" t="s">
        <v>2595</v>
      </c>
      <c r="C126" s="237" t="s">
        <v>2585</v>
      </c>
      <c r="D126" s="237">
        <v>27212</v>
      </c>
      <c r="E126" s="237">
        <v>30</v>
      </c>
      <c r="F126" s="237">
        <v>68670.3</v>
      </c>
      <c r="G126" s="237" t="s">
        <v>2596</v>
      </c>
      <c r="H126" s="237">
        <v>61612.1</v>
      </c>
      <c r="I126" s="237" t="s">
        <v>2597</v>
      </c>
      <c r="J126" s="237"/>
      <c r="K126" s="237"/>
      <c r="L126" s="237"/>
    </row>
    <row r="127" spans="1:12" x14ac:dyDescent="0.3">
      <c r="A127" s="258">
        <v>2</v>
      </c>
      <c r="B127" s="237" t="s">
        <v>2595</v>
      </c>
      <c r="C127" s="237" t="s">
        <v>2588</v>
      </c>
      <c r="D127" s="237">
        <v>3817</v>
      </c>
      <c r="E127" s="237">
        <v>3</v>
      </c>
      <c r="F127" s="237">
        <v>6124.277</v>
      </c>
      <c r="G127" s="237" t="s">
        <v>2598</v>
      </c>
      <c r="H127" s="237">
        <v>5700.5420000000004</v>
      </c>
      <c r="I127" s="237" t="s">
        <v>2599</v>
      </c>
      <c r="J127" s="237"/>
      <c r="K127" s="237"/>
      <c r="L127" s="237"/>
    </row>
    <row r="128" spans="1:12" ht="27.6" x14ac:dyDescent="0.3">
      <c r="A128" s="258" t="s">
        <v>2591</v>
      </c>
      <c r="B128" s="237" t="s">
        <v>2595</v>
      </c>
      <c r="C128" s="245" t="s">
        <v>2542</v>
      </c>
      <c r="D128" s="237">
        <v>31029</v>
      </c>
      <c r="E128" s="237">
        <v>33</v>
      </c>
      <c r="F128" s="237">
        <v>74794.570000000007</v>
      </c>
      <c r="G128" s="237" t="s">
        <v>2600</v>
      </c>
      <c r="H128" s="237">
        <v>67312.649999999994</v>
      </c>
      <c r="I128" s="237" t="s">
        <v>2601</v>
      </c>
      <c r="J128" s="237" t="s">
        <v>2602</v>
      </c>
      <c r="K128" s="237" t="s">
        <v>2603</v>
      </c>
      <c r="L128" s="237" t="s">
        <v>2604</v>
      </c>
    </row>
    <row r="129" spans="1:19" x14ac:dyDescent="0.3">
      <c r="A129" s="136"/>
      <c r="F129">
        <f>F128+F124</f>
        <v>83052.771000000008</v>
      </c>
    </row>
    <row r="130" spans="1:19" x14ac:dyDescent="0.3">
      <c r="A130" s="136"/>
    </row>
    <row r="132" spans="1:19" x14ac:dyDescent="0.3">
      <c r="A132" s="259"/>
    </row>
    <row r="133" spans="1:19" ht="79.2" x14ac:dyDescent="0.3">
      <c r="A133" s="256" t="s">
        <v>2605</v>
      </c>
    </row>
    <row r="134" spans="1:19" ht="15" thickBot="1" x14ac:dyDescent="0.35">
      <c r="A134" s="257"/>
    </row>
    <row r="135" spans="1:19" ht="55.2" x14ac:dyDescent="0.3">
      <c r="A135" s="239" t="s">
        <v>2575</v>
      </c>
      <c r="B135" s="240" t="s">
        <v>2606</v>
      </c>
      <c r="C135" s="240" t="s">
        <v>2607</v>
      </c>
      <c r="D135" s="240" t="s">
        <v>2608</v>
      </c>
      <c r="E135" s="240" t="s">
        <v>2609</v>
      </c>
      <c r="F135" s="240" t="s">
        <v>2610</v>
      </c>
      <c r="G135" s="240" t="s">
        <v>2611</v>
      </c>
      <c r="H135" s="240" t="s">
        <v>2612</v>
      </c>
      <c r="I135" s="240" t="s">
        <v>2613</v>
      </c>
      <c r="J135" s="240" t="s">
        <v>2614</v>
      </c>
      <c r="K135" s="240" t="s">
        <v>2615</v>
      </c>
      <c r="L135" s="240" t="s">
        <v>2616</v>
      </c>
      <c r="M135" s="240" t="s">
        <v>2617</v>
      </c>
      <c r="N135" s="240" t="s">
        <v>2618</v>
      </c>
      <c r="O135" s="240" t="s">
        <v>2619</v>
      </c>
      <c r="P135" s="240" t="s">
        <v>2620</v>
      </c>
      <c r="Q135" s="240" t="s">
        <v>2621</v>
      </c>
      <c r="R135" s="240" t="s">
        <v>2583</v>
      </c>
      <c r="S135" s="240" t="s">
        <v>2584</v>
      </c>
    </row>
    <row r="136" spans="1:19" ht="27.6" x14ac:dyDescent="0.3">
      <c r="A136" s="258" t="s">
        <v>2585</v>
      </c>
      <c r="B136" s="237">
        <v>0</v>
      </c>
      <c r="C136" s="237">
        <v>54301</v>
      </c>
      <c r="D136" s="237">
        <v>88</v>
      </c>
      <c r="E136" s="237">
        <v>206340.8</v>
      </c>
      <c r="F136" s="237" t="s">
        <v>2586</v>
      </c>
      <c r="G136" s="237">
        <v>138362.5</v>
      </c>
      <c r="H136" s="237" t="s">
        <v>2587</v>
      </c>
      <c r="I136" s="237"/>
      <c r="J136" s="237">
        <v>3</v>
      </c>
      <c r="K136" s="237">
        <v>27212</v>
      </c>
      <c r="L136" s="237">
        <v>30</v>
      </c>
      <c r="M136" s="237">
        <v>68670.3</v>
      </c>
      <c r="N136" s="237" t="s">
        <v>2596</v>
      </c>
      <c r="O136" s="237">
        <v>61612.1</v>
      </c>
      <c r="P136" s="237" t="s">
        <v>2597</v>
      </c>
      <c r="Q136" s="237"/>
      <c r="R136" s="237"/>
      <c r="S136" s="237"/>
    </row>
    <row r="137" spans="1:19" ht="27.6" x14ac:dyDescent="0.3">
      <c r="A137" s="258" t="s">
        <v>2588</v>
      </c>
      <c r="B137" s="237">
        <v>1</v>
      </c>
      <c r="C137" s="237">
        <v>3311</v>
      </c>
      <c r="D137" s="237">
        <v>5</v>
      </c>
      <c r="E137" s="237">
        <v>8258.2009999999991</v>
      </c>
      <c r="F137" s="237" t="s">
        <v>2589</v>
      </c>
      <c r="G137" s="237">
        <v>6424.4629999999997</v>
      </c>
      <c r="H137" s="237" t="s">
        <v>2590</v>
      </c>
      <c r="I137" s="237"/>
      <c r="J137" s="237">
        <v>2</v>
      </c>
      <c r="K137" s="237">
        <v>3817</v>
      </c>
      <c r="L137" s="237">
        <v>3</v>
      </c>
      <c r="M137" s="237">
        <v>6124.277</v>
      </c>
      <c r="N137" s="237" t="s">
        <v>2598</v>
      </c>
      <c r="O137" s="237">
        <v>5700.5420000000004</v>
      </c>
      <c r="P137" s="237" t="s">
        <v>2599</v>
      </c>
      <c r="Q137" s="237"/>
      <c r="R137" s="237"/>
      <c r="S137" s="237"/>
    </row>
    <row r="138" spans="1:19" ht="41.4" x14ac:dyDescent="0.3">
      <c r="A138" s="258" t="s">
        <v>2542</v>
      </c>
      <c r="B138" s="237" t="s">
        <v>2591</v>
      </c>
      <c r="C138" s="237">
        <v>57612</v>
      </c>
      <c r="D138" s="237">
        <v>93</v>
      </c>
      <c r="E138" s="237">
        <v>214599</v>
      </c>
      <c r="F138" s="237" t="s">
        <v>2592</v>
      </c>
      <c r="G138" s="237">
        <v>144786.9</v>
      </c>
      <c r="H138" s="237" t="s">
        <v>2593</v>
      </c>
      <c r="I138" s="237" t="s">
        <v>2594</v>
      </c>
      <c r="J138" s="237" t="s">
        <v>2591</v>
      </c>
      <c r="K138" s="237">
        <v>31029</v>
      </c>
      <c r="L138" s="237">
        <v>33</v>
      </c>
      <c r="M138" s="237">
        <v>74794.570000000007</v>
      </c>
      <c r="N138" s="237" t="s">
        <v>2600</v>
      </c>
      <c r="O138" s="237">
        <v>67312.649999999994</v>
      </c>
      <c r="P138" s="237" t="s">
        <v>2601</v>
      </c>
      <c r="Q138" s="237" t="s">
        <v>2602</v>
      </c>
      <c r="R138" s="237" t="s">
        <v>2603</v>
      </c>
      <c r="S138" s="237" t="s">
        <v>2604</v>
      </c>
    </row>
    <row r="139" spans="1:19" s="139" customFormat="1" x14ac:dyDescent="0.3">
      <c r="A139" s="264" t="s">
        <v>323</v>
      </c>
    </row>
    <row r="140" spans="1:19" ht="79.2" x14ac:dyDescent="0.3">
      <c r="A140" s="256" t="s">
        <v>2573</v>
      </c>
    </row>
    <row r="141" spans="1:19" ht="15" thickBot="1" x14ac:dyDescent="0.35">
      <c r="A141" s="257"/>
    </row>
    <row r="142" spans="1:19" ht="27.6" x14ac:dyDescent="0.3">
      <c r="A142" s="239" t="s">
        <v>2488</v>
      </c>
      <c r="B142" s="240" t="s">
        <v>2574</v>
      </c>
      <c r="C142" s="240" t="s">
        <v>2575</v>
      </c>
      <c r="D142" s="240" t="s">
        <v>2576</v>
      </c>
      <c r="E142" s="240" t="s">
        <v>2577</v>
      </c>
      <c r="F142" s="240" t="s">
        <v>2578</v>
      </c>
      <c r="G142" s="240" t="s">
        <v>2579</v>
      </c>
      <c r="H142" s="240" t="s">
        <v>2580</v>
      </c>
      <c r="I142" s="240" t="s">
        <v>2581</v>
      </c>
      <c r="J142" s="240" t="s">
        <v>2582</v>
      </c>
      <c r="K142" s="240" t="s">
        <v>2583</v>
      </c>
      <c r="L142" s="240" t="s">
        <v>2584</v>
      </c>
    </row>
    <row r="143" spans="1:19" x14ac:dyDescent="0.3">
      <c r="A143" s="258" t="s">
        <v>323</v>
      </c>
      <c r="B143" s="237" t="s">
        <v>1078</v>
      </c>
      <c r="C143" s="237" t="s">
        <v>2542</v>
      </c>
      <c r="D143" s="237">
        <v>54301</v>
      </c>
      <c r="E143" s="237">
        <v>88</v>
      </c>
      <c r="F143" s="237">
        <v>206340.8</v>
      </c>
      <c r="G143" s="237" t="s">
        <v>2586</v>
      </c>
      <c r="H143" s="237">
        <v>138362.5</v>
      </c>
      <c r="I143" s="237" t="s">
        <v>2587</v>
      </c>
      <c r="J143" s="237" t="s">
        <v>2669</v>
      </c>
      <c r="K143" s="237"/>
      <c r="L143" s="237"/>
    </row>
    <row r="144" spans="1:19" ht="27.6" x14ac:dyDescent="0.3">
      <c r="A144" s="258" t="s">
        <v>323</v>
      </c>
      <c r="B144" s="237" t="s">
        <v>2595</v>
      </c>
      <c r="C144" s="237" t="s">
        <v>2542</v>
      </c>
      <c r="D144" s="237">
        <v>31029</v>
      </c>
      <c r="E144" s="237">
        <v>38</v>
      </c>
      <c r="F144" s="237">
        <v>83052.77</v>
      </c>
      <c r="G144" s="237" t="s">
        <v>2668</v>
      </c>
      <c r="H144" s="237">
        <v>67312.649999999994</v>
      </c>
      <c r="I144" s="237" t="s">
        <v>2601</v>
      </c>
      <c r="J144" s="237" t="s">
        <v>2670</v>
      </c>
      <c r="K144" s="237" t="s">
        <v>2671</v>
      </c>
      <c r="L144" s="237" t="s">
        <v>2672</v>
      </c>
    </row>
    <row r="145" spans="1:17" x14ac:dyDescent="0.3">
      <c r="A145" s="136"/>
    </row>
    <row r="146" spans="1:17" x14ac:dyDescent="0.3">
      <c r="A146" s="136"/>
    </row>
    <row r="148" spans="1:17" x14ac:dyDescent="0.3">
      <c r="A148" s="259"/>
    </row>
    <row r="149" spans="1:17" ht="79.2" x14ac:dyDescent="0.3">
      <c r="A149" s="256" t="s">
        <v>2605</v>
      </c>
    </row>
    <row r="150" spans="1:17" ht="15" thickBot="1" x14ac:dyDescent="0.35">
      <c r="A150" s="257"/>
    </row>
    <row r="151" spans="1:17" ht="55.2" x14ac:dyDescent="0.3">
      <c r="A151" s="239" t="s">
        <v>2575</v>
      </c>
      <c r="B151" s="240" t="s">
        <v>2607</v>
      </c>
      <c r="C151" s="240" t="s">
        <v>2608</v>
      </c>
      <c r="D151" s="240" t="s">
        <v>2609</v>
      </c>
      <c r="E151" s="240" t="s">
        <v>2610</v>
      </c>
      <c r="F151" s="240" t="s">
        <v>2611</v>
      </c>
      <c r="G151" s="240" t="s">
        <v>2612</v>
      </c>
      <c r="H151" s="240" t="s">
        <v>2613</v>
      </c>
      <c r="I151" s="240" t="s">
        <v>2615</v>
      </c>
      <c r="J151" s="240" t="s">
        <v>2616</v>
      </c>
      <c r="K151" s="240" t="s">
        <v>2617</v>
      </c>
      <c r="L151" s="240" t="s">
        <v>2618</v>
      </c>
      <c r="M151" s="240" t="s">
        <v>2619</v>
      </c>
      <c r="N151" s="240" t="s">
        <v>2620</v>
      </c>
      <c r="O151" s="240" t="s">
        <v>2621</v>
      </c>
      <c r="P151" s="240" t="s">
        <v>2583</v>
      </c>
      <c r="Q151" s="240" t="s">
        <v>2584</v>
      </c>
    </row>
    <row r="152" spans="1:17" ht="41.4" x14ac:dyDescent="0.3">
      <c r="A152" s="258" t="s">
        <v>2542</v>
      </c>
      <c r="B152" s="237">
        <v>54301</v>
      </c>
      <c r="C152" s="237">
        <v>88</v>
      </c>
      <c r="D152" s="237">
        <v>206340.8</v>
      </c>
      <c r="E152" s="237" t="s">
        <v>2586</v>
      </c>
      <c r="F152" s="237">
        <v>138362.5</v>
      </c>
      <c r="G152" s="237" t="s">
        <v>2587</v>
      </c>
      <c r="H152" s="237" t="s">
        <v>2669</v>
      </c>
      <c r="I152" s="237">
        <v>31029</v>
      </c>
      <c r="J152" s="237">
        <v>38</v>
      </c>
      <c r="K152" s="237">
        <v>83052.77</v>
      </c>
      <c r="L152" s="237" t="s">
        <v>2668</v>
      </c>
      <c r="M152" s="237">
        <v>67312.649999999994</v>
      </c>
      <c r="N152" s="237" t="s">
        <v>2601</v>
      </c>
      <c r="O152" s="237" t="s">
        <v>2670</v>
      </c>
      <c r="P152" s="237" t="s">
        <v>2671</v>
      </c>
      <c r="Q152" s="237" t="s">
        <v>2672</v>
      </c>
    </row>
  </sheetData>
  <mergeCells count="37">
    <mergeCell ref="A49:M49"/>
    <mergeCell ref="B50:B52"/>
    <mergeCell ref="C50:C52"/>
    <mergeCell ref="D50:D52"/>
    <mergeCell ref="E50:E52"/>
    <mergeCell ref="F50:F52"/>
    <mergeCell ref="G50:G52"/>
    <mergeCell ref="H50:H52"/>
    <mergeCell ref="I50:I52"/>
    <mergeCell ref="J50:J52"/>
    <mergeCell ref="L66:L68"/>
    <mergeCell ref="A110:L110"/>
    <mergeCell ref="K50:K52"/>
    <mergeCell ref="L50:L52"/>
    <mergeCell ref="M50:M52"/>
    <mergeCell ref="A65:L65"/>
    <mergeCell ref="B66:B68"/>
    <mergeCell ref="C66:C68"/>
    <mergeCell ref="D66:D68"/>
    <mergeCell ref="E66:E68"/>
    <mergeCell ref="F66:F68"/>
    <mergeCell ref="G66:G68"/>
    <mergeCell ref="H66:H68"/>
    <mergeCell ref="I66:I68"/>
    <mergeCell ref="J66:J68"/>
    <mergeCell ref="K66:K68"/>
    <mergeCell ref="H111:H113"/>
    <mergeCell ref="I111:I113"/>
    <mergeCell ref="J111:J113"/>
    <mergeCell ref="K111:K113"/>
    <mergeCell ref="L111:L113"/>
    <mergeCell ref="B111:B113"/>
    <mergeCell ref="C111:C113"/>
    <mergeCell ref="D111:D113"/>
    <mergeCell ref="E111:E113"/>
    <mergeCell ref="F111:F113"/>
    <mergeCell ref="G111:G1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4BA60-84F3-4728-8981-8F3CB69AD17A}">
  <dimension ref="A1:U201"/>
  <sheetViews>
    <sheetView topLeftCell="A29" workbookViewId="0">
      <selection activeCell="H6" sqref="H6"/>
    </sheetView>
  </sheetViews>
  <sheetFormatPr defaultRowHeight="14.4" x14ac:dyDescent="0.3"/>
  <cols>
    <col min="2" max="2" width="13.6640625" customWidth="1"/>
    <col min="5" max="5" width="14" customWidth="1"/>
    <col min="8" max="8" width="12.109375" customWidth="1"/>
    <col min="9" max="9" width="16.6640625" customWidth="1"/>
    <col min="10" max="10" width="15.33203125" customWidth="1"/>
    <col min="11" max="11" width="23.44140625" customWidth="1"/>
    <col min="12" max="12" width="13.88671875" customWidth="1"/>
    <col min="13" max="13" width="8.6640625" customWidth="1"/>
    <col min="14" max="14" width="18.33203125" customWidth="1"/>
    <col min="16" max="16" width="19.44140625" customWidth="1"/>
    <col min="17" max="17" width="22" customWidth="1"/>
  </cols>
  <sheetData>
    <row r="1" spans="1:14" s="139" customFormat="1" x14ac:dyDescent="0.3">
      <c r="A1" s="139" t="s">
        <v>357</v>
      </c>
    </row>
    <row r="2" spans="1:14" ht="79.2" x14ac:dyDescent="0.3">
      <c r="A2" s="256" t="s">
        <v>2573</v>
      </c>
    </row>
    <row r="3" spans="1:14" ht="15" thickBot="1" x14ac:dyDescent="0.35">
      <c r="A3" s="257"/>
    </row>
    <row r="4" spans="1:14" ht="27.6" x14ac:dyDescent="0.3">
      <c r="A4" s="239" t="s">
        <v>2673</v>
      </c>
      <c r="B4" s="240" t="s">
        <v>2674</v>
      </c>
      <c r="C4" s="240" t="s">
        <v>2488</v>
      </c>
      <c r="D4" s="240" t="s">
        <v>2574</v>
      </c>
      <c r="E4" s="240" t="s">
        <v>2575</v>
      </c>
      <c r="F4" s="240" t="s">
        <v>2576</v>
      </c>
      <c r="G4" s="240" t="s">
        <v>2577</v>
      </c>
      <c r="H4" s="240" t="s">
        <v>2578</v>
      </c>
      <c r="I4" s="240" t="s">
        <v>2579</v>
      </c>
      <c r="J4" s="240" t="s">
        <v>2580</v>
      </c>
      <c r="K4" s="240" t="s">
        <v>2581</v>
      </c>
      <c r="L4" s="240" t="s">
        <v>2582</v>
      </c>
      <c r="M4" s="240" t="s">
        <v>2583</v>
      </c>
      <c r="N4" s="240" t="s">
        <v>2584</v>
      </c>
    </row>
    <row r="5" spans="1:14" ht="27.6" x14ac:dyDescent="0.3">
      <c r="A5" s="241">
        <v>1</v>
      </c>
      <c r="B5" s="237" t="s">
        <v>2675</v>
      </c>
      <c r="C5" s="237" t="s">
        <v>2591</v>
      </c>
      <c r="D5" s="237" t="s">
        <v>1078</v>
      </c>
      <c r="E5" s="237" t="s">
        <v>2542</v>
      </c>
      <c r="F5" s="237">
        <v>54301</v>
      </c>
      <c r="G5" s="237">
        <v>88</v>
      </c>
      <c r="H5" s="270">
        <v>206340.76</v>
      </c>
      <c r="I5" s="237" t="s">
        <v>2586</v>
      </c>
      <c r="J5" s="237">
        <v>138362.46</v>
      </c>
      <c r="K5" s="237" t="s">
        <v>2587</v>
      </c>
      <c r="L5" s="237" t="s">
        <v>2669</v>
      </c>
      <c r="M5" s="237" t="s">
        <v>2671</v>
      </c>
      <c r="N5" s="237" t="s">
        <v>2672</v>
      </c>
    </row>
    <row r="6" spans="1:14" ht="27.6" x14ac:dyDescent="0.3">
      <c r="A6" s="241">
        <v>2</v>
      </c>
      <c r="B6" s="237" t="s">
        <v>2675</v>
      </c>
      <c r="C6" s="237" t="s">
        <v>2591</v>
      </c>
      <c r="D6" s="237" t="s">
        <v>2595</v>
      </c>
      <c r="E6" s="237" t="s">
        <v>2542</v>
      </c>
      <c r="F6" s="237">
        <v>31029</v>
      </c>
      <c r="G6" s="237">
        <v>38</v>
      </c>
      <c r="H6" s="274">
        <v>83052.77</v>
      </c>
      <c r="I6" s="237" t="s">
        <v>2668</v>
      </c>
      <c r="J6" s="237">
        <v>67312.649999999994</v>
      </c>
      <c r="K6" s="237" t="s">
        <v>2601</v>
      </c>
      <c r="L6" s="237" t="s">
        <v>2670</v>
      </c>
      <c r="M6" s="237"/>
      <c r="N6" s="237"/>
    </row>
    <row r="7" spans="1:14" x14ac:dyDescent="0.3">
      <c r="A7" s="241">
        <v>3</v>
      </c>
      <c r="B7" s="237" t="s">
        <v>2676</v>
      </c>
      <c r="C7" s="237">
        <v>0</v>
      </c>
      <c r="D7" s="237" t="s">
        <v>1078</v>
      </c>
      <c r="E7" s="237" t="s">
        <v>2585</v>
      </c>
      <c r="F7" s="237">
        <v>54301</v>
      </c>
      <c r="G7" s="237">
        <v>88</v>
      </c>
      <c r="H7" s="270">
        <v>206340.76</v>
      </c>
      <c r="I7" s="237" t="s">
        <v>2586</v>
      </c>
      <c r="J7" s="237">
        <v>138362.46</v>
      </c>
      <c r="K7" s="237" t="s">
        <v>2587</v>
      </c>
      <c r="L7" s="237"/>
      <c r="M7" s="237"/>
      <c r="N7" s="237"/>
    </row>
    <row r="8" spans="1:14" x14ac:dyDescent="0.3">
      <c r="A8" s="241">
        <v>4</v>
      </c>
      <c r="B8" s="237" t="s">
        <v>2676</v>
      </c>
      <c r="C8" s="237">
        <v>1</v>
      </c>
      <c r="D8" s="237" t="s">
        <v>1078</v>
      </c>
      <c r="E8" s="237" t="s">
        <v>2588</v>
      </c>
      <c r="F8" s="237">
        <v>3311</v>
      </c>
      <c r="G8" s="237">
        <v>5</v>
      </c>
      <c r="H8" s="237">
        <v>8258.2000000000007</v>
      </c>
      <c r="I8" s="237" t="s">
        <v>2589</v>
      </c>
      <c r="J8" s="237">
        <v>6424.46</v>
      </c>
      <c r="K8" s="237" t="s">
        <v>2590</v>
      </c>
      <c r="L8" s="237"/>
      <c r="M8" s="237"/>
      <c r="N8" s="237"/>
    </row>
    <row r="9" spans="1:14" ht="27.6" x14ac:dyDescent="0.3">
      <c r="A9" s="241">
        <v>5</v>
      </c>
      <c r="B9" s="237" t="s">
        <v>2676</v>
      </c>
      <c r="C9" s="237" t="s">
        <v>2591</v>
      </c>
      <c r="D9" s="237" t="s">
        <v>1078</v>
      </c>
      <c r="E9" s="237" t="s">
        <v>2542</v>
      </c>
      <c r="F9" s="237">
        <v>57612</v>
      </c>
      <c r="G9" s="237">
        <v>93</v>
      </c>
      <c r="H9" s="237">
        <v>214598.96</v>
      </c>
      <c r="I9" s="237" t="s">
        <v>2592</v>
      </c>
      <c r="J9" s="237">
        <v>144786.92000000001</v>
      </c>
      <c r="K9" s="237" t="s">
        <v>2593</v>
      </c>
      <c r="L9" s="237" t="s">
        <v>2594</v>
      </c>
      <c r="M9" s="237" t="s">
        <v>2603</v>
      </c>
      <c r="N9" s="237" t="s">
        <v>2604</v>
      </c>
    </row>
    <row r="10" spans="1:14" x14ac:dyDescent="0.3">
      <c r="A10" s="241">
        <v>6</v>
      </c>
      <c r="B10" s="237" t="s">
        <v>2676</v>
      </c>
      <c r="C10" s="237">
        <v>3</v>
      </c>
      <c r="D10" s="237" t="s">
        <v>2595</v>
      </c>
      <c r="E10" s="237" t="s">
        <v>2585</v>
      </c>
      <c r="F10" s="237">
        <v>27212</v>
      </c>
      <c r="G10" s="237">
        <v>30</v>
      </c>
      <c r="H10" s="237">
        <v>68670.3</v>
      </c>
      <c r="I10" s="237" t="s">
        <v>2596</v>
      </c>
      <c r="J10" s="237">
        <v>61612.1</v>
      </c>
      <c r="K10" s="237" t="s">
        <v>2597</v>
      </c>
      <c r="L10" s="237"/>
      <c r="M10" s="237"/>
      <c r="N10" s="237"/>
    </row>
    <row r="11" spans="1:14" x14ac:dyDescent="0.3">
      <c r="A11" s="241">
        <v>7</v>
      </c>
      <c r="B11" s="237" t="s">
        <v>2676</v>
      </c>
      <c r="C11" s="237">
        <v>2</v>
      </c>
      <c r="D11" s="237" t="s">
        <v>2595</v>
      </c>
      <c r="E11" s="237" t="s">
        <v>2588</v>
      </c>
      <c r="F11" s="237">
        <v>3817</v>
      </c>
      <c r="G11" s="237">
        <v>3</v>
      </c>
      <c r="H11" s="237">
        <v>6124.28</v>
      </c>
      <c r="I11" s="237" t="s">
        <v>2598</v>
      </c>
      <c r="J11" s="237">
        <v>5700.54</v>
      </c>
      <c r="K11" s="237" t="s">
        <v>2599</v>
      </c>
      <c r="L11" s="237"/>
      <c r="M11" s="237"/>
      <c r="N11" s="237"/>
    </row>
    <row r="12" spans="1:14" ht="27.6" x14ac:dyDescent="0.3">
      <c r="A12" s="241">
        <v>8</v>
      </c>
      <c r="B12" s="237" t="s">
        <v>2676</v>
      </c>
      <c r="C12" s="237" t="s">
        <v>2591</v>
      </c>
      <c r="D12" s="237" t="s">
        <v>2595</v>
      </c>
      <c r="E12" s="237" t="s">
        <v>2542</v>
      </c>
      <c r="F12" s="237">
        <v>31029</v>
      </c>
      <c r="G12" s="237">
        <v>33</v>
      </c>
      <c r="H12" s="237">
        <v>74794.570000000007</v>
      </c>
      <c r="I12" s="237" t="s">
        <v>2600</v>
      </c>
      <c r="J12" s="237">
        <v>67312.649999999994</v>
      </c>
      <c r="K12" s="237" t="s">
        <v>2601</v>
      </c>
      <c r="L12" s="237" t="s">
        <v>2602</v>
      </c>
      <c r="M12" s="237"/>
      <c r="N12" s="237"/>
    </row>
    <row r="13" spans="1:14" x14ac:dyDescent="0.3">
      <c r="A13" s="136"/>
      <c r="H13" s="273">
        <f>H12+H8</f>
        <v>83052.77</v>
      </c>
    </row>
    <row r="14" spans="1:14" x14ac:dyDescent="0.3">
      <c r="A14" s="136"/>
    </row>
    <row r="16" spans="1:14" x14ac:dyDescent="0.3">
      <c r="A16" s="259"/>
    </row>
    <row r="17" spans="1:20" ht="79.2" x14ac:dyDescent="0.3">
      <c r="A17" s="256" t="s">
        <v>2605</v>
      </c>
    </row>
    <row r="18" spans="1:20" ht="15" thickBot="1" x14ac:dyDescent="0.35">
      <c r="A18" s="257"/>
    </row>
    <row r="19" spans="1:20" ht="55.2" x14ac:dyDescent="0.3">
      <c r="A19" s="239" t="s">
        <v>2575</v>
      </c>
      <c r="B19" s="240" t="s">
        <v>2607</v>
      </c>
      <c r="C19" s="240" t="s">
        <v>2608</v>
      </c>
      <c r="D19" s="240" t="s">
        <v>2609</v>
      </c>
      <c r="E19" s="240" t="s">
        <v>2610</v>
      </c>
      <c r="F19" s="240" t="s">
        <v>2611</v>
      </c>
      <c r="G19" s="240" t="s">
        <v>2612</v>
      </c>
      <c r="H19" s="240" t="s">
        <v>2613</v>
      </c>
      <c r="I19" s="240" t="s">
        <v>2615</v>
      </c>
      <c r="J19" s="240" t="s">
        <v>2616</v>
      </c>
      <c r="K19" s="240" t="s">
        <v>2617</v>
      </c>
      <c r="L19" s="240" t="s">
        <v>2618</v>
      </c>
      <c r="M19" s="240" t="s">
        <v>2619</v>
      </c>
      <c r="N19" s="240" t="s">
        <v>2620</v>
      </c>
      <c r="O19" s="240" t="s">
        <v>2621</v>
      </c>
      <c r="P19" s="240" t="s">
        <v>2583</v>
      </c>
      <c r="Q19" s="240" t="s">
        <v>2584</v>
      </c>
      <c r="R19" s="240" t="s">
        <v>2674</v>
      </c>
    </row>
    <row r="20" spans="1:20" ht="41.4" x14ac:dyDescent="0.3">
      <c r="A20" s="258" t="s">
        <v>2542</v>
      </c>
      <c r="B20" s="237">
        <v>54301</v>
      </c>
      <c r="C20" s="237">
        <v>88</v>
      </c>
      <c r="D20" s="237">
        <v>206340.8</v>
      </c>
      <c r="E20" s="237" t="s">
        <v>2586</v>
      </c>
      <c r="F20" s="237">
        <v>138362.5</v>
      </c>
      <c r="G20" s="237" t="s">
        <v>2587</v>
      </c>
      <c r="H20" s="237" t="s">
        <v>2669</v>
      </c>
      <c r="I20" s="237">
        <v>31029</v>
      </c>
      <c r="J20" s="237">
        <v>38</v>
      </c>
      <c r="K20" s="237">
        <v>83052.77</v>
      </c>
      <c r="L20" s="237" t="s">
        <v>2668</v>
      </c>
      <c r="M20" s="237">
        <v>67312.649999999994</v>
      </c>
      <c r="N20" s="237" t="s">
        <v>2601</v>
      </c>
      <c r="O20" s="237" t="s">
        <v>2670</v>
      </c>
      <c r="P20" s="237" t="s">
        <v>2671</v>
      </c>
      <c r="Q20" s="237" t="s">
        <v>2672</v>
      </c>
      <c r="R20" s="237" t="s">
        <v>2675</v>
      </c>
    </row>
    <row r="21" spans="1:20" x14ac:dyDescent="0.3">
      <c r="A21" s="136"/>
    </row>
    <row r="22" spans="1:20" x14ac:dyDescent="0.3">
      <c r="A22" s="136"/>
    </row>
    <row r="24" spans="1:20" x14ac:dyDescent="0.3">
      <c r="A24" s="259"/>
    </row>
    <row r="25" spans="1:20" ht="79.2" x14ac:dyDescent="0.3">
      <c r="A25" s="256" t="s">
        <v>2605</v>
      </c>
    </row>
    <row r="26" spans="1:20" ht="15" thickBot="1" x14ac:dyDescent="0.35">
      <c r="A26" s="257"/>
    </row>
    <row r="27" spans="1:20" ht="41.4" x14ac:dyDescent="0.3">
      <c r="A27" s="239" t="s">
        <v>2575</v>
      </c>
      <c r="B27" s="240" t="s">
        <v>2606</v>
      </c>
      <c r="C27" s="240" t="s">
        <v>2607</v>
      </c>
      <c r="D27" s="240" t="s">
        <v>2608</v>
      </c>
      <c r="E27" s="240" t="s">
        <v>2609</v>
      </c>
      <c r="F27" s="240" t="s">
        <v>2610</v>
      </c>
      <c r="G27" s="240" t="s">
        <v>2611</v>
      </c>
      <c r="H27" s="240" t="s">
        <v>2612</v>
      </c>
      <c r="I27" s="240" t="s">
        <v>2613</v>
      </c>
      <c r="J27" s="240" t="s">
        <v>2614</v>
      </c>
      <c r="K27" s="240" t="s">
        <v>2615</v>
      </c>
      <c r="L27" s="240" t="s">
        <v>2616</v>
      </c>
      <c r="M27" s="240" t="s">
        <v>2617</v>
      </c>
      <c r="N27" s="240" t="s">
        <v>2618</v>
      </c>
      <c r="O27" s="240" t="s">
        <v>2619</v>
      </c>
      <c r="P27" s="240" t="s">
        <v>2620</v>
      </c>
      <c r="Q27" s="240" t="s">
        <v>2621</v>
      </c>
      <c r="R27" s="240" t="s">
        <v>2583</v>
      </c>
      <c r="S27" s="240" t="s">
        <v>2584</v>
      </c>
      <c r="T27" s="240" t="s">
        <v>2674</v>
      </c>
    </row>
    <row r="28" spans="1:20" ht="27.6" x14ac:dyDescent="0.3">
      <c r="A28" s="258" t="s">
        <v>2585</v>
      </c>
      <c r="B28" s="237">
        <v>0</v>
      </c>
      <c r="C28" s="237">
        <v>54301</v>
      </c>
      <c r="D28" s="237">
        <v>88</v>
      </c>
      <c r="E28" s="237">
        <v>206340.8</v>
      </c>
      <c r="F28" s="237" t="s">
        <v>2586</v>
      </c>
      <c r="G28" s="237">
        <v>138362.5</v>
      </c>
      <c r="H28" s="237" t="s">
        <v>2587</v>
      </c>
      <c r="I28" s="237"/>
      <c r="J28" s="237">
        <v>3</v>
      </c>
      <c r="K28" s="237">
        <v>27212</v>
      </c>
      <c r="L28" s="237">
        <v>30</v>
      </c>
      <c r="M28" s="237">
        <v>68670.3</v>
      </c>
      <c r="N28" s="237" t="s">
        <v>2596</v>
      </c>
      <c r="O28" s="237">
        <v>61612.1</v>
      </c>
      <c r="P28" s="237" t="s">
        <v>2597</v>
      </c>
      <c r="Q28" s="237"/>
      <c r="R28" s="237"/>
      <c r="S28" s="237"/>
      <c r="T28" s="237" t="s">
        <v>2676</v>
      </c>
    </row>
    <row r="29" spans="1:20" ht="27.6" x14ac:dyDescent="0.3">
      <c r="A29" s="258" t="s">
        <v>2588</v>
      </c>
      <c r="B29" s="237">
        <v>1</v>
      </c>
      <c r="C29" s="237">
        <v>3311</v>
      </c>
      <c r="D29" s="237">
        <v>5</v>
      </c>
      <c r="E29" s="237">
        <v>8258.2009999999991</v>
      </c>
      <c r="F29" s="237" t="s">
        <v>2589</v>
      </c>
      <c r="G29" s="237">
        <v>6424.4629999999997</v>
      </c>
      <c r="H29" s="237" t="s">
        <v>2590</v>
      </c>
      <c r="I29" s="237"/>
      <c r="J29" s="237">
        <v>2</v>
      </c>
      <c r="K29" s="237">
        <v>3817</v>
      </c>
      <c r="L29" s="237">
        <v>3</v>
      </c>
      <c r="M29" s="237">
        <v>6124.277</v>
      </c>
      <c r="N29" s="237" t="s">
        <v>2598</v>
      </c>
      <c r="O29" s="237">
        <v>5700.5420000000004</v>
      </c>
      <c r="P29" s="237" t="s">
        <v>2599</v>
      </c>
      <c r="Q29" s="237"/>
      <c r="R29" s="237"/>
      <c r="S29" s="237"/>
      <c r="T29" s="237" t="s">
        <v>2676</v>
      </c>
    </row>
    <row r="30" spans="1:20" ht="27.6" x14ac:dyDescent="0.3">
      <c r="A30" s="258" t="s">
        <v>2542</v>
      </c>
      <c r="B30" s="237" t="s">
        <v>2591</v>
      </c>
      <c r="C30" s="237">
        <v>57612</v>
      </c>
      <c r="D30" s="237">
        <v>93</v>
      </c>
      <c r="E30" s="237">
        <v>214599</v>
      </c>
      <c r="F30" s="237" t="s">
        <v>2592</v>
      </c>
      <c r="G30" s="237">
        <v>144786.9</v>
      </c>
      <c r="H30" s="237" t="s">
        <v>2593</v>
      </c>
      <c r="I30" s="237" t="s">
        <v>2594</v>
      </c>
      <c r="J30" s="237" t="s">
        <v>2591</v>
      </c>
      <c r="K30" s="237">
        <v>31029</v>
      </c>
      <c r="L30" s="237">
        <v>33</v>
      </c>
      <c r="M30" s="237">
        <v>74794.570000000007</v>
      </c>
      <c r="N30" s="237" t="s">
        <v>2600</v>
      </c>
      <c r="O30" s="237">
        <v>67312.649999999994</v>
      </c>
      <c r="P30" s="237" t="s">
        <v>2601</v>
      </c>
      <c r="Q30" s="237" t="s">
        <v>2602</v>
      </c>
      <c r="R30" s="237" t="s">
        <v>2603</v>
      </c>
      <c r="S30" s="237" t="s">
        <v>2604</v>
      </c>
      <c r="T30" s="237" t="s">
        <v>2676</v>
      </c>
    </row>
    <row r="31" spans="1:20" x14ac:dyDescent="0.3">
      <c r="A31" s="136"/>
    </row>
    <row r="32" spans="1:20" x14ac:dyDescent="0.3">
      <c r="A32" s="136"/>
    </row>
    <row r="34" spans="1:21" x14ac:dyDescent="0.3">
      <c r="A34" s="259"/>
    </row>
    <row r="35" spans="1:21" ht="79.2" x14ac:dyDescent="0.3">
      <c r="A35" s="256" t="s">
        <v>2605</v>
      </c>
    </row>
    <row r="36" spans="1:21" ht="15" thickBot="1" x14ac:dyDescent="0.35">
      <c r="A36" s="257"/>
    </row>
    <row r="37" spans="1:21" ht="41.4" x14ac:dyDescent="0.3">
      <c r="A37" s="239" t="s">
        <v>2673</v>
      </c>
      <c r="B37" s="240" t="s">
        <v>2674</v>
      </c>
      <c r="C37" s="240" t="s">
        <v>2575</v>
      </c>
      <c r="D37" s="240" t="s">
        <v>2607</v>
      </c>
      <c r="E37" s="240" t="s">
        <v>2608</v>
      </c>
      <c r="F37" s="240" t="s">
        <v>2609</v>
      </c>
      <c r="G37" s="240" t="s">
        <v>2610</v>
      </c>
      <c r="H37" s="240" t="s">
        <v>2611</v>
      </c>
      <c r="I37" s="240" t="s">
        <v>2612</v>
      </c>
      <c r="J37" s="240" t="s">
        <v>2613</v>
      </c>
      <c r="K37" s="240" t="s">
        <v>2615</v>
      </c>
      <c r="L37" s="240" t="s">
        <v>2616</v>
      </c>
      <c r="M37" s="240" t="s">
        <v>2617</v>
      </c>
      <c r="N37" s="240" t="s">
        <v>2618</v>
      </c>
      <c r="O37" s="240" t="s">
        <v>2619</v>
      </c>
      <c r="P37" s="240" t="s">
        <v>2620</v>
      </c>
      <c r="Q37" s="240" t="s">
        <v>2621</v>
      </c>
      <c r="R37" s="240" t="s">
        <v>2583</v>
      </c>
      <c r="S37" s="240" t="s">
        <v>2584</v>
      </c>
      <c r="T37" s="240" t="s">
        <v>2606</v>
      </c>
      <c r="U37" s="240" t="s">
        <v>2614</v>
      </c>
    </row>
    <row r="38" spans="1:21" ht="27.6" x14ac:dyDescent="0.3">
      <c r="A38" s="241">
        <v>1</v>
      </c>
      <c r="B38" s="237" t="s">
        <v>2675</v>
      </c>
      <c r="C38" s="237" t="s">
        <v>2542</v>
      </c>
      <c r="D38" s="237">
        <v>54301</v>
      </c>
      <c r="E38" s="237">
        <v>88</v>
      </c>
      <c r="F38" s="237">
        <v>206340.76</v>
      </c>
      <c r="G38" s="237" t="s">
        <v>2586</v>
      </c>
      <c r="H38" s="237">
        <v>138362.46</v>
      </c>
      <c r="I38" s="237" t="s">
        <v>2587</v>
      </c>
      <c r="J38" s="237" t="s">
        <v>2669</v>
      </c>
      <c r="K38" s="237">
        <v>31029</v>
      </c>
      <c r="L38" s="237">
        <v>38</v>
      </c>
      <c r="M38" s="237">
        <v>83052.77</v>
      </c>
      <c r="N38" s="237" t="s">
        <v>2668</v>
      </c>
      <c r="O38" s="237">
        <v>67312.649999999994</v>
      </c>
      <c r="P38" s="237" t="s">
        <v>2601</v>
      </c>
      <c r="Q38" s="237" t="s">
        <v>2670</v>
      </c>
      <c r="R38" s="237" t="s">
        <v>2671</v>
      </c>
      <c r="S38" s="237" t="s">
        <v>2672</v>
      </c>
      <c r="T38" s="237" t="s">
        <v>2591</v>
      </c>
      <c r="U38" s="237" t="s">
        <v>2591</v>
      </c>
    </row>
    <row r="39" spans="1:21" ht="27.6" x14ac:dyDescent="0.3">
      <c r="A39" s="241">
        <v>2</v>
      </c>
      <c r="B39" s="237" t="s">
        <v>2676</v>
      </c>
      <c r="C39" s="237" t="s">
        <v>2585</v>
      </c>
      <c r="D39" s="237">
        <v>54301</v>
      </c>
      <c r="E39" s="237">
        <v>88</v>
      </c>
      <c r="F39" s="237">
        <v>206340.76</v>
      </c>
      <c r="G39" s="237" t="s">
        <v>2586</v>
      </c>
      <c r="H39" s="237">
        <v>138362.46</v>
      </c>
      <c r="I39" s="237" t="s">
        <v>2587</v>
      </c>
      <c r="J39" s="237"/>
      <c r="K39" s="237">
        <v>27212</v>
      </c>
      <c r="L39" s="237">
        <v>30</v>
      </c>
      <c r="M39" s="237">
        <v>68670.3</v>
      </c>
      <c r="N39" s="237" t="s">
        <v>2596</v>
      </c>
      <c r="O39" s="237">
        <v>61612.1</v>
      </c>
      <c r="P39" s="237" t="s">
        <v>2597</v>
      </c>
      <c r="Q39" s="237"/>
      <c r="R39" s="237"/>
      <c r="S39" s="237"/>
      <c r="T39" s="237">
        <v>0</v>
      </c>
      <c r="U39" s="237">
        <v>3</v>
      </c>
    </row>
    <row r="40" spans="1:21" ht="27.6" x14ac:dyDescent="0.3">
      <c r="A40" s="241">
        <v>3</v>
      </c>
      <c r="B40" s="237" t="s">
        <v>2676</v>
      </c>
      <c r="C40" s="237" t="s">
        <v>2588</v>
      </c>
      <c r="D40" s="237">
        <v>3311</v>
      </c>
      <c r="E40" s="237">
        <v>5</v>
      </c>
      <c r="F40" s="237">
        <v>8258.2000000000007</v>
      </c>
      <c r="G40" s="237" t="s">
        <v>2589</v>
      </c>
      <c r="H40" s="237">
        <v>6424.46</v>
      </c>
      <c r="I40" s="237" t="s">
        <v>2590</v>
      </c>
      <c r="J40" s="237"/>
      <c r="K40" s="237">
        <v>3817</v>
      </c>
      <c r="L40" s="237">
        <v>3</v>
      </c>
      <c r="M40" s="237">
        <v>6124.28</v>
      </c>
      <c r="N40" s="237" t="s">
        <v>2598</v>
      </c>
      <c r="O40" s="237">
        <v>5700.54</v>
      </c>
      <c r="P40" s="237" t="s">
        <v>2599</v>
      </c>
      <c r="Q40" s="237"/>
      <c r="R40" s="237"/>
      <c r="S40" s="237"/>
      <c r="T40" s="237">
        <v>1</v>
      </c>
      <c r="U40" s="237">
        <v>2</v>
      </c>
    </row>
    <row r="41" spans="1:21" ht="27.6" x14ac:dyDescent="0.3">
      <c r="A41" s="241">
        <v>4</v>
      </c>
      <c r="B41" s="237" t="s">
        <v>2676</v>
      </c>
      <c r="C41" s="237" t="s">
        <v>2542</v>
      </c>
      <c r="D41" s="237">
        <v>57612</v>
      </c>
      <c r="E41" s="237">
        <v>93</v>
      </c>
      <c r="F41" s="237">
        <v>214598.96</v>
      </c>
      <c r="G41" s="237" t="s">
        <v>2592</v>
      </c>
      <c r="H41" s="237">
        <v>144786.92000000001</v>
      </c>
      <c r="I41" s="237" t="s">
        <v>2593</v>
      </c>
      <c r="J41" s="237" t="s">
        <v>2594</v>
      </c>
      <c r="K41" s="237">
        <v>31029</v>
      </c>
      <c r="L41" s="237">
        <v>33</v>
      </c>
      <c r="M41" s="237">
        <v>74794.570000000007</v>
      </c>
      <c r="N41" s="237" t="s">
        <v>2600</v>
      </c>
      <c r="O41" s="237">
        <v>67312.649999999994</v>
      </c>
      <c r="P41" s="237" t="s">
        <v>2601</v>
      </c>
      <c r="Q41" s="237" t="s">
        <v>2602</v>
      </c>
      <c r="R41" s="237" t="s">
        <v>2603</v>
      </c>
      <c r="S41" s="237" t="s">
        <v>2604</v>
      </c>
      <c r="T41" s="237" t="s">
        <v>2591</v>
      </c>
      <c r="U41" s="237" t="s">
        <v>2591</v>
      </c>
    </row>
    <row r="42" spans="1:21" x14ac:dyDescent="0.3">
      <c r="M42" s="10">
        <f>M41+F40</f>
        <v>83052.77</v>
      </c>
    </row>
    <row r="43" spans="1:21" s="139" customFormat="1" x14ac:dyDescent="0.3">
      <c r="A43" s="139" t="s">
        <v>384</v>
      </c>
    </row>
    <row r="44" spans="1:21" ht="79.2" x14ac:dyDescent="0.3">
      <c r="A44" s="256" t="s">
        <v>2677</v>
      </c>
    </row>
    <row r="45" spans="1:21" ht="15" thickBot="1" x14ac:dyDescent="0.35">
      <c r="A45" s="257"/>
    </row>
    <row r="46" spans="1:21" ht="27.6" x14ac:dyDescent="0.3">
      <c r="A46" s="239" t="s">
        <v>2674</v>
      </c>
      <c r="B46" s="240" t="s">
        <v>2488</v>
      </c>
      <c r="C46" s="240" t="s">
        <v>2574</v>
      </c>
      <c r="D46" s="240" t="s">
        <v>2575</v>
      </c>
      <c r="E46" s="240" t="s">
        <v>2576</v>
      </c>
      <c r="F46" s="240" t="s">
        <v>2577</v>
      </c>
      <c r="G46" s="240" t="s">
        <v>2578</v>
      </c>
      <c r="H46" s="240" t="s">
        <v>2579</v>
      </c>
      <c r="I46" s="240" t="s">
        <v>2580</v>
      </c>
      <c r="J46" s="240" t="s">
        <v>2581</v>
      </c>
      <c r="K46" s="240" t="s">
        <v>2582</v>
      </c>
      <c r="L46" s="240" t="s">
        <v>2583</v>
      </c>
      <c r="M46" s="240" t="s">
        <v>2584</v>
      </c>
    </row>
    <row r="47" spans="1:21" ht="27.6" x14ac:dyDescent="0.3">
      <c r="A47" s="258" t="s">
        <v>2676</v>
      </c>
      <c r="B47" s="237">
        <v>0</v>
      </c>
      <c r="C47" s="237" t="s">
        <v>1078</v>
      </c>
      <c r="D47" s="237" t="s">
        <v>2585</v>
      </c>
      <c r="E47" s="237">
        <v>67348</v>
      </c>
      <c r="F47" s="237">
        <v>136</v>
      </c>
      <c r="G47" s="237">
        <v>297810.59999999998</v>
      </c>
      <c r="H47" s="237" t="s">
        <v>2678</v>
      </c>
      <c r="I47" s="237">
        <v>201191.5</v>
      </c>
      <c r="J47" s="237" t="s">
        <v>2679</v>
      </c>
      <c r="K47" s="237"/>
      <c r="L47" s="237"/>
      <c r="M47" s="237"/>
    </row>
    <row r="48" spans="1:21" ht="27.6" x14ac:dyDescent="0.3">
      <c r="A48" s="258" t="s">
        <v>2676</v>
      </c>
      <c r="B48" s="237">
        <v>1</v>
      </c>
      <c r="C48" s="237" t="s">
        <v>1078</v>
      </c>
      <c r="D48" s="237" t="s">
        <v>2588</v>
      </c>
      <c r="E48" s="237">
        <v>5020</v>
      </c>
      <c r="F48" s="237">
        <v>23</v>
      </c>
      <c r="G48" s="237">
        <v>27953.71</v>
      </c>
      <c r="H48" s="237" t="s">
        <v>2680</v>
      </c>
      <c r="I48" s="237">
        <v>15858.36</v>
      </c>
      <c r="J48" s="237" t="s">
        <v>2681</v>
      </c>
      <c r="K48" s="237"/>
      <c r="L48" s="237"/>
      <c r="M48" s="237"/>
    </row>
    <row r="49" spans="1:14" ht="27.6" x14ac:dyDescent="0.3">
      <c r="A49" s="258" t="s">
        <v>2676</v>
      </c>
      <c r="B49" s="237" t="s">
        <v>2591</v>
      </c>
      <c r="C49" s="237" t="s">
        <v>1078</v>
      </c>
      <c r="D49" s="237" t="s">
        <v>2542</v>
      </c>
      <c r="E49" s="237">
        <v>72368</v>
      </c>
      <c r="F49" s="237">
        <v>159</v>
      </c>
      <c r="G49" s="237">
        <v>325764.3</v>
      </c>
      <c r="H49" s="237" t="s">
        <v>2682</v>
      </c>
      <c r="I49" s="237">
        <v>217049.9</v>
      </c>
      <c r="J49" s="237" t="s">
        <v>2683</v>
      </c>
      <c r="K49" s="237" t="s">
        <v>2684</v>
      </c>
      <c r="L49" s="237" t="s">
        <v>2685</v>
      </c>
      <c r="M49" s="237" t="s">
        <v>2686</v>
      </c>
    </row>
    <row r="50" spans="1:14" ht="27.6" x14ac:dyDescent="0.3">
      <c r="A50" s="258" t="s">
        <v>2676</v>
      </c>
      <c r="B50" s="237">
        <v>3</v>
      </c>
      <c r="C50" s="237" t="s">
        <v>2687</v>
      </c>
      <c r="D50" s="237" t="s">
        <v>2585</v>
      </c>
      <c r="E50" s="237">
        <v>17265</v>
      </c>
      <c r="F50" s="237">
        <v>34</v>
      </c>
      <c r="G50" s="237">
        <v>107877.8</v>
      </c>
      <c r="H50" s="237" t="s">
        <v>2688</v>
      </c>
      <c r="I50" s="237">
        <v>53894</v>
      </c>
      <c r="J50" s="237" t="s">
        <v>2681</v>
      </c>
      <c r="K50" s="237"/>
      <c r="L50" s="237"/>
      <c r="M50" s="237"/>
    </row>
    <row r="51" spans="1:14" ht="27.6" x14ac:dyDescent="0.3">
      <c r="A51" s="258" t="s">
        <v>2676</v>
      </c>
      <c r="B51" s="237">
        <v>2</v>
      </c>
      <c r="C51" s="237" t="s">
        <v>2687</v>
      </c>
      <c r="D51" s="237" t="s">
        <v>2588</v>
      </c>
      <c r="E51" s="237">
        <v>5223</v>
      </c>
      <c r="F51" s="237">
        <v>7</v>
      </c>
      <c r="G51" s="237">
        <v>14875.07</v>
      </c>
      <c r="H51" s="237" t="s">
        <v>2689</v>
      </c>
      <c r="I51" s="237">
        <v>13434.76</v>
      </c>
      <c r="J51" s="237" t="s">
        <v>2690</v>
      </c>
      <c r="K51" s="237"/>
      <c r="L51" s="237"/>
      <c r="M51" s="237"/>
    </row>
    <row r="52" spans="1:14" ht="27.6" x14ac:dyDescent="0.3">
      <c r="A52" s="258" t="s">
        <v>2676</v>
      </c>
      <c r="B52" s="237" t="s">
        <v>2591</v>
      </c>
      <c r="C52" s="237" t="s">
        <v>2687</v>
      </c>
      <c r="D52" s="237" t="s">
        <v>2542</v>
      </c>
      <c r="E52" s="237">
        <v>22488</v>
      </c>
      <c r="F52" s="237">
        <v>41</v>
      </c>
      <c r="G52" s="237">
        <v>122752.9</v>
      </c>
      <c r="H52" s="237" t="s">
        <v>2691</v>
      </c>
      <c r="I52" s="237">
        <v>67328.759999999995</v>
      </c>
      <c r="J52" s="237" t="s">
        <v>2692</v>
      </c>
      <c r="K52" s="237" t="s">
        <v>2693</v>
      </c>
      <c r="L52" s="237"/>
      <c r="M52" s="237"/>
    </row>
    <row r="53" spans="1:14" x14ac:dyDescent="0.3">
      <c r="A53" s="136"/>
    </row>
    <row r="54" spans="1:14" x14ac:dyDescent="0.3">
      <c r="A54" s="136"/>
    </row>
    <row r="56" spans="1:14" x14ac:dyDescent="0.3">
      <c r="A56" s="259"/>
    </row>
    <row r="57" spans="1:14" ht="79.2" x14ac:dyDescent="0.3">
      <c r="A57" s="256" t="s">
        <v>2677</v>
      </c>
    </row>
    <row r="58" spans="1:14" ht="15" thickBot="1" x14ac:dyDescent="0.35">
      <c r="A58" s="257"/>
      <c r="G58">
        <f>G60+G61</f>
        <v>200</v>
      </c>
    </row>
    <row r="59" spans="1:14" ht="27.6" x14ac:dyDescent="0.3">
      <c r="A59" s="239" t="s">
        <v>2673</v>
      </c>
      <c r="B59" s="240" t="s">
        <v>2674</v>
      </c>
      <c r="C59" s="240" t="s">
        <v>2488</v>
      </c>
      <c r="D59" s="240" t="s">
        <v>2574</v>
      </c>
      <c r="E59" s="240" t="s">
        <v>2575</v>
      </c>
      <c r="F59" s="240" t="s">
        <v>2576</v>
      </c>
      <c r="G59" s="240" t="s">
        <v>2577</v>
      </c>
      <c r="H59" s="240" t="s">
        <v>2578</v>
      </c>
      <c r="I59" s="240" t="s">
        <v>2579</v>
      </c>
      <c r="J59" s="240" t="s">
        <v>2580</v>
      </c>
      <c r="K59" s="240" t="s">
        <v>2581</v>
      </c>
      <c r="L59" s="240" t="s">
        <v>2582</v>
      </c>
      <c r="M59" s="240" t="s">
        <v>2583</v>
      </c>
      <c r="N59" s="240" t="s">
        <v>2584</v>
      </c>
    </row>
    <row r="60" spans="1:14" ht="27.6" x14ac:dyDescent="0.3">
      <c r="A60" s="241">
        <v>1</v>
      </c>
      <c r="B60" s="237" t="s">
        <v>2675</v>
      </c>
      <c r="C60" s="237" t="s">
        <v>2591</v>
      </c>
      <c r="D60" s="237" t="s">
        <v>1078</v>
      </c>
      <c r="E60" s="237" t="s">
        <v>2542</v>
      </c>
      <c r="F60" s="237">
        <v>67348</v>
      </c>
      <c r="G60" s="237">
        <v>136</v>
      </c>
      <c r="H60" s="270">
        <v>297810.61</v>
      </c>
      <c r="I60" s="237" t="s">
        <v>2678</v>
      </c>
      <c r="J60" s="237">
        <v>201191.52</v>
      </c>
      <c r="K60" s="237" t="s">
        <v>2679</v>
      </c>
      <c r="L60" s="237" t="s">
        <v>2694</v>
      </c>
      <c r="M60" s="237" t="s">
        <v>2695</v>
      </c>
      <c r="N60" s="237" t="s">
        <v>2696</v>
      </c>
    </row>
    <row r="61" spans="1:14" ht="27.6" x14ac:dyDescent="0.3">
      <c r="A61" s="241">
        <v>2</v>
      </c>
      <c r="B61" s="237" t="s">
        <v>2675</v>
      </c>
      <c r="C61" s="237" t="s">
        <v>2591</v>
      </c>
      <c r="D61" s="237" t="s">
        <v>2687</v>
      </c>
      <c r="E61" s="237" t="s">
        <v>2542</v>
      </c>
      <c r="F61" s="237">
        <v>22488</v>
      </c>
      <c r="G61" s="237">
        <v>64</v>
      </c>
      <c r="H61" s="271">
        <v>150704.59</v>
      </c>
      <c r="I61" s="237" t="s">
        <v>2697</v>
      </c>
      <c r="J61" s="237">
        <v>67328.759999999995</v>
      </c>
      <c r="K61" s="237" t="s">
        <v>2692</v>
      </c>
      <c r="L61" s="237" t="s">
        <v>2698</v>
      </c>
      <c r="M61" s="237"/>
      <c r="N61" s="237"/>
    </row>
    <row r="62" spans="1:14" x14ac:dyDescent="0.3">
      <c r="A62" s="241"/>
      <c r="B62" s="237"/>
      <c r="C62" s="237"/>
      <c r="D62" s="237"/>
      <c r="E62" s="245" t="s">
        <v>2741</v>
      </c>
      <c r="F62" s="270">
        <f>SUM(F60:F61)</f>
        <v>89836</v>
      </c>
      <c r="G62" s="237"/>
      <c r="H62" s="271"/>
      <c r="I62" s="237"/>
      <c r="J62" s="237"/>
      <c r="K62" s="237"/>
      <c r="L62" s="237"/>
      <c r="M62" s="237"/>
      <c r="N62" s="237"/>
    </row>
    <row r="63" spans="1:14" x14ac:dyDescent="0.3">
      <c r="A63" s="241">
        <v>3</v>
      </c>
      <c r="B63" s="237" t="s">
        <v>2676</v>
      </c>
      <c r="C63" s="237">
        <v>0</v>
      </c>
      <c r="D63" s="237" t="s">
        <v>1078</v>
      </c>
      <c r="E63" s="237" t="s">
        <v>2585</v>
      </c>
      <c r="F63" s="237">
        <v>67348</v>
      </c>
      <c r="G63" s="237">
        <v>136</v>
      </c>
      <c r="H63" s="270">
        <v>297810.61</v>
      </c>
      <c r="I63" s="237" t="s">
        <v>2678</v>
      </c>
      <c r="J63" s="237">
        <v>201191.52</v>
      </c>
      <c r="K63" s="237" t="s">
        <v>2679</v>
      </c>
      <c r="L63" s="237"/>
      <c r="M63" s="237"/>
      <c r="N63" s="237"/>
    </row>
    <row r="64" spans="1:14" x14ac:dyDescent="0.3">
      <c r="A64" s="241">
        <v>4</v>
      </c>
      <c r="B64" s="237" t="s">
        <v>2676</v>
      </c>
      <c r="C64" s="237">
        <v>1</v>
      </c>
      <c r="D64" s="237" t="s">
        <v>1078</v>
      </c>
      <c r="E64" s="237" t="s">
        <v>2588</v>
      </c>
      <c r="F64" s="277">
        <v>5020</v>
      </c>
      <c r="G64" s="237">
        <v>23</v>
      </c>
      <c r="H64" s="237">
        <v>27953.71</v>
      </c>
      <c r="I64" s="237" t="s">
        <v>2680</v>
      </c>
      <c r="J64" s="237">
        <v>15858.36</v>
      </c>
      <c r="K64" s="237" t="s">
        <v>2681</v>
      </c>
      <c r="L64" s="237"/>
      <c r="M64" s="237"/>
      <c r="N64" s="237"/>
    </row>
    <row r="65" spans="1:18" ht="27.6" x14ac:dyDescent="0.3">
      <c r="A65" s="241">
        <v>5</v>
      </c>
      <c r="B65" s="237" t="s">
        <v>2676</v>
      </c>
      <c r="C65" s="237" t="s">
        <v>2591</v>
      </c>
      <c r="D65" s="237" t="s">
        <v>1078</v>
      </c>
      <c r="E65" s="237" t="s">
        <v>2542</v>
      </c>
      <c r="F65" s="237">
        <v>72368</v>
      </c>
      <c r="G65" s="237">
        <v>159</v>
      </c>
      <c r="H65" s="237">
        <v>325764.32</v>
      </c>
      <c r="I65" s="237" t="s">
        <v>2682</v>
      </c>
      <c r="J65" s="237">
        <v>217049.88</v>
      </c>
      <c r="K65" s="237" t="s">
        <v>2683</v>
      </c>
      <c r="L65" s="237" t="s">
        <v>2684</v>
      </c>
      <c r="M65" s="237" t="s">
        <v>2685</v>
      </c>
      <c r="N65" s="237" t="s">
        <v>2686</v>
      </c>
    </row>
    <row r="66" spans="1:18" x14ac:dyDescent="0.3">
      <c r="A66" s="241">
        <v>6</v>
      </c>
      <c r="B66" s="237" t="s">
        <v>2676</v>
      </c>
      <c r="C66" s="237">
        <v>3</v>
      </c>
      <c r="D66" s="237" t="s">
        <v>2687</v>
      </c>
      <c r="E66" s="237" t="s">
        <v>2585</v>
      </c>
      <c r="F66" s="237">
        <v>17265</v>
      </c>
      <c r="G66" s="237">
        <v>34</v>
      </c>
      <c r="H66" s="237">
        <v>107877.83</v>
      </c>
      <c r="I66" s="237" t="s">
        <v>2688</v>
      </c>
      <c r="J66" s="237">
        <v>53894</v>
      </c>
      <c r="K66" s="237" t="s">
        <v>2681</v>
      </c>
      <c r="L66" s="237"/>
      <c r="M66" s="237"/>
      <c r="N66" s="237"/>
    </row>
    <row r="67" spans="1:18" x14ac:dyDescent="0.3">
      <c r="A67" s="241">
        <v>7</v>
      </c>
      <c r="B67" s="237" t="s">
        <v>2676</v>
      </c>
      <c r="C67" s="237">
        <v>2</v>
      </c>
      <c r="D67" s="237" t="s">
        <v>2687</v>
      </c>
      <c r="E67" s="237" t="s">
        <v>2588</v>
      </c>
      <c r="F67" s="277">
        <v>5223</v>
      </c>
      <c r="G67" s="237">
        <v>7</v>
      </c>
      <c r="H67" s="237">
        <v>14875.07</v>
      </c>
      <c r="I67" s="237" t="s">
        <v>2689</v>
      </c>
      <c r="J67" s="237">
        <v>13434.76</v>
      </c>
      <c r="K67" s="237" t="s">
        <v>2690</v>
      </c>
      <c r="L67" s="237"/>
      <c r="M67" s="237"/>
      <c r="N67" s="237"/>
    </row>
    <row r="68" spans="1:18" ht="27.6" x14ac:dyDescent="0.3">
      <c r="A68" s="241">
        <v>8</v>
      </c>
      <c r="B68" s="237" t="s">
        <v>2676</v>
      </c>
      <c r="C68" s="237" t="s">
        <v>2591</v>
      </c>
      <c r="D68" s="237" t="s">
        <v>2687</v>
      </c>
      <c r="E68" s="237" t="s">
        <v>2542</v>
      </c>
      <c r="F68" s="237">
        <v>22488</v>
      </c>
      <c r="G68" s="237">
        <v>41</v>
      </c>
      <c r="H68" s="237">
        <v>122752.9</v>
      </c>
      <c r="I68" s="237" t="s">
        <v>2691</v>
      </c>
      <c r="J68" s="237">
        <v>67328.759999999995</v>
      </c>
      <c r="K68" s="237" t="s">
        <v>2692</v>
      </c>
      <c r="L68" s="237" t="s">
        <v>2693</v>
      </c>
      <c r="M68" s="237"/>
      <c r="N68" s="237"/>
    </row>
    <row r="69" spans="1:18" x14ac:dyDescent="0.3">
      <c r="A69" s="136"/>
      <c r="E69" s="10" t="s">
        <v>2741</v>
      </c>
      <c r="F69" s="276">
        <f>SUM(F63,F68)</f>
        <v>89836</v>
      </c>
      <c r="G69">
        <f>G68+G65</f>
        <v>200</v>
      </c>
      <c r="H69" s="188">
        <f>H68+H64</f>
        <v>150706.60999999999</v>
      </c>
    </row>
    <row r="70" spans="1:18" x14ac:dyDescent="0.3">
      <c r="A70" s="136"/>
      <c r="H70" s="188">
        <f>H69-H61</f>
        <v>2.0199999999895226</v>
      </c>
      <c r="I70" s="272" t="s">
        <v>2740</v>
      </c>
    </row>
    <row r="72" spans="1:18" x14ac:dyDescent="0.3">
      <c r="A72" s="259"/>
    </row>
    <row r="73" spans="1:18" ht="79.2" x14ac:dyDescent="0.3">
      <c r="A73" s="256" t="s">
        <v>2699</v>
      </c>
    </row>
    <row r="74" spans="1:18" ht="15" thickBot="1" x14ac:dyDescent="0.35">
      <c r="A74" s="257"/>
    </row>
    <row r="75" spans="1:18" ht="55.2" x14ac:dyDescent="0.3">
      <c r="A75" s="239" t="s">
        <v>2575</v>
      </c>
      <c r="B75" s="240" t="s">
        <v>2607</v>
      </c>
      <c r="C75" s="240" t="s">
        <v>2608</v>
      </c>
      <c r="D75" s="240" t="s">
        <v>2609</v>
      </c>
      <c r="E75" s="240" t="s">
        <v>2610</v>
      </c>
      <c r="F75" s="240" t="s">
        <v>2611</v>
      </c>
      <c r="G75" s="240" t="s">
        <v>2612</v>
      </c>
      <c r="H75" s="240" t="s">
        <v>2613</v>
      </c>
      <c r="I75" s="240" t="s">
        <v>2700</v>
      </c>
      <c r="J75" s="240" t="s">
        <v>2701</v>
      </c>
      <c r="K75" s="240" t="s">
        <v>2702</v>
      </c>
      <c r="L75" s="240" t="s">
        <v>2703</v>
      </c>
      <c r="M75" s="240" t="s">
        <v>2704</v>
      </c>
      <c r="N75" s="240" t="s">
        <v>2705</v>
      </c>
      <c r="O75" s="240" t="s">
        <v>2706</v>
      </c>
      <c r="P75" s="240" t="s">
        <v>2583</v>
      </c>
      <c r="Q75" s="240" t="s">
        <v>2584</v>
      </c>
      <c r="R75" s="240" t="s">
        <v>2674</v>
      </c>
    </row>
    <row r="76" spans="1:18" ht="41.4" x14ac:dyDescent="0.3">
      <c r="A76" s="258" t="s">
        <v>2542</v>
      </c>
      <c r="B76" s="237">
        <v>67348</v>
      </c>
      <c r="C76" s="237">
        <v>136</v>
      </c>
      <c r="D76" s="237">
        <v>297810.59999999998</v>
      </c>
      <c r="E76" s="237" t="s">
        <v>2678</v>
      </c>
      <c r="F76" s="237">
        <v>201191.5</v>
      </c>
      <c r="G76" s="237" t="s">
        <v>2679</v>
      </c>
      <c r="H76" s="237" t="s">
        <v>2694</v>
      </c>
      <c r="I76" s="237">
        <v>22488</v>
      </c>
      <c r="J76" s="237">
        <v>64</v>
      </c>
      <c r="K76" s="237">
        <v>150704.6</v>
      </c>
      <c r="L76" s="237" t="s">
        <v>2697</v>
      </c>
      <c r="M76" s="237">
        <v>67328.759999999995</v>
      </c>
      <c r="N76" s="237" t="s">
        <v>2692</v>
      </c>
      <c r="O76" s="237" t="s">
        <v>2698</v>
      </c>
      <c r="P76" s="237" t="s">
        <v>2695</v>
      </c>
      <c r="Q76" s="237" t="s">
        <v>2696</v>
      </c>
      <c r="R76" s="237" t="s">
        <v>2675</v>
      </c>
    </row>
    <row r="77" spans="1:18" x14ac:dyDescent="0.3">
      <c r="A77" s="136"/>
    </row>
    <row r="78" spans="1:18" x14ac:dyDescent="0.3">
      <c r="A78" s="136"/>
    </row>
    <row r="80" spans="1:18" x14ac:dyDescent="0.3">
      <c r="A80" s="259"/>
    </row>
    <row r="81" spans="1:21" ht="79.2" x14ac:dyDescent="0.3">
      <c r="A81" s="256" t="s">
        <v>2699</v>
      </c>
    </row>
    <row r="82" spans="1:21" ht="15" thickBot="1" x14ac:dyDescent="0.35">
      <c r="A82" s="257"/>
    </row>
    <row r="83" spans="1:21" ht="41.4" x14ac:dyDescent="0.3">
      <c r="A83" s="239" t="s">
        <v>2575</v>
      </c>
      <c r="B83" s="240" t="s">
        <v>2606</v>
      </c>
      <c r="C83" s="240" t="s">
        <v>2607</v>
      </c>
      <c r="D83" s="240" t="s">
        <v>2608</v>
      </c>
      <c r="E83" s="240" t="s">
        <v>2609</v>
      </c>
      <c r="F83" s="240" t="s">
        <v>2610</v>
      </c>
      <c r="G83" s="240" t="s">
        <v>2611</v>
      </c>
      <c r="H83" s="240" t="s">
        <v>2612</v>
      </c>
      <c r="I83" s="240" t="s">
        <v>2613</v>
      </c>
      <c r="J83" s="240" t="s">
        <v>2707</v>
      </c>
      <c r="K83" s="240" t="s">
        <v>2700</v>
      </c>
      <c r="L83" s="240" t="s">
        <v>2701</v>
      </c>
      <c r="M83" s="240" t="s">
        <v>2702</v>
      </c>
      <c r="N83" s="240" t="s">
        <v>2703</v>
      </c>
      <c r="O83" s="240" t="s">
        <v>2704</v>
      </c>
      <c r="P83" s="240" t="s">
        <v>2705</v>
      </c>
      <c r="Q83" s="240" t="s">
        <v>2706</v>
      </c>
      <c r="R83" s="240" t="s">
        <v>2583</v>
      </c>
      <c r="S83" s="240" t="s">
        <v>2584</v>
      </c>
      <c r="T83" s="240" t="s">
        <v>2674</v>
      </c>
    </row>
    <row r="84" spans="1:21" ht="27.6" x14ac:dyDescent="0.3">
      <c r="A84" s="258" t="s">
        <v>2585</v>
      </c>
      <c r="B84" s="237">
        <v>0</v>
      </c>
      <c r="C84" s="237">
        <v>67348</v>
      </c>
      <c r="D84" s="237">
        <v>136</v>
      </c>
      <c r="E84" s="237">
        <v>297810.59999999998</v>
      </c>
      <c r="F84" s="237" t="s">
        <v>2678</v>
      </c>
      <c r="G84" s="237">
        <v>201191.5</v>
      </c>
      <c r="H84" s="237" t="s">
        <v>2679</v>
      </c>
      <c r="I84" s="237"/>
      <c r="J84" s="237">
        <v>3</v>
      </c>
      <c r="K84" s="237">
        <v>17265</v>
      </c>
      <c r="L84" s="237">
        <v>34</v>
      </c>
      <c r="M84" s="237">
        <v>107877.8</v>
      </c>
      <c r="N84" s="237" t="s">
        <v>2688</v>
      </c>
      <c r="O84" s="237">
        <v>53894</v>
      </c>
      <c r="P84" s="237" t="s">
        <v>2681</v>
      </c>
      <c r="Q84" s="237"/>
      <c r="R84" s="237"/>
      <c r="S84" s="237"/>
      <c r="T84" s="237" t="s">
        <v>2676</v>
      </c>
    </row>
    <row r="85" spans="1:21" ht="27.6" x14ac:dyDescent="0.3">
      <c r="A85" s="258" t="s">
        <v>2588</v>
      </c>
      <c r="B85" s="237">
        <v>1</v>
      </c>
      <c r="C85" s="237">
        <v>5020</v>
      </c>
      <c r="D85" s="237">
        <v>23</v>
      </c>
      <c r="E85" s="237">
        <v>27953.71</v>
      </c>
      <c r="F85" s="237" t="s">
        <v>2680</v>
      </c>
      <c r="G85" s="237">
        <v>15858.36</v>
      </c>
      <c r="H85" s="237" t="s">
        <v>2681</v>
      </c>
      <c r="I85" s="237"/>
      <c r="J85" s="237">
        <v>2</v>
      </c>
      <c r="K85" s="237">
        <v>5223</v>
      </c>
      <c r="L85" s="237">
        <v>7</v>
      </c>
      <c r="M85" s="237">
        <v>14875.07</v>
      </c>
      <c r="N85" s="237" t="s">
        <v>2689</v>
      </c>
      <c r="O85" s="237">
        <v>13434.76</v>
      </c>
      <c r="P85" s="237" t="s">
        <v>2690</v>
      </c>
      <c r="Q85" s="237"/>
      <c r="R85" s="237"/>
      <c r="S85" s="237"/>
      <c r="T85" s="237" t="s">
        <v>2676</v>
      </c>
    </row>
    <row r="86" spans="1:21" ht="27.6" x14ac:dyDescent="0.3">
      <c r="A86" s="258" t="s">
        <v>2542</v>
      </c>
      <c r="B86" s="237" t="s">
        <v>2591</v>
      </c>
      <c r="C86" s="237">
        <v>72368</v>
      </c>
      <c r="D86" s="237">
        <v>159</v>
      </c>
      <c r="E86" s="237">
        <v>325764.3</v>
      </c>
      <c r="F86" s="237" t="s">
        <v>2682</v>
      </c>
      <c r="G86" s="237">
        <v>217049.9</v>
      </c>
      <c r="H86" s="237" t="s">
        <v>2683</v>
      </c>
      <c r="I86" s="237" t="s">
        <v>2684</v>
      </c>
      <c r="J86" s="237" t="s">
        <v>2591</v>
      </c>
      <c r="K86" s="237">
        <v>22488</v>
      </c>
      <c r="L86" s="237">
        <v>41</v>
      </c>
      <c r="M86" s="237">
        <v>122752.9</v>
      </c>
      <c r="N86" s="237" t="s">
        <v>2691</v>
      </c>
      <c r="O86" s="237">
        <v>67328.759999999995</v>
      </c>
      <c r="P86" s="237" t="s">
        <v>2692</v>
      </c>
      <c r="Q86" s="237" t="s">
        <v>2693</v>
      </c>
      <c r="R86" s="237" t="s">
        <v>2685</v>
      </c>
      <c r="S86" s="237" t="s">
        <v>2686</v>
      </c>
      <c r="T86" s="237" t="s">
        <v>2676</v>
      </c>
    </row>
    <row r="87" spans="1:21" x14ac:dyDescent="0.3">
      <c r="A87" s="136"/>
    </row>
    <row r="88" spans="1:21" x14ac:dyDescent="0.3">
      <c r="A88" s="136"/>
    </row>
    <row r="90" spans="1:21" x14ac:dyDescent="0.3">
      <c r="A90" s="259"/>
    </row>
    <row r="91" spans="1:21" ht="79.2" x14ac:dyDescent="0.3">
      <c r="A91" s="256" t="s">
        <v>2699</v>
      </c>
    </row>
    <row r="92" spans="1:21" ht="15" thickBot="1" x14ac:dyDescent="0.35">
      <c r="A92" s="257"/>
    </row>
    <row r="93" spans="1:21" ht="41.4" x14ac:dyDescent="0.3">
      <c r="A93" s="239" t="s">
        <v>2673</v>
      </c>
      <c r="B93" s="240" t="s">
        <v>2674</v>
      </c>
      <c r="C93" s="240" t="s">
        <v>2575</v>
      </c>
      <c r="D93" s="240" t="s">
        <v>2607</v>
      </c>
      <c r="E93" s="240" t="s">
        <v>2608</v>
      </c>
      <c r="F93" s="240" t="s">
        <v>2609</v>
      </c>
      <c r="G93" s="240" t="s">
        <v>2610</v>
      </c>
      <c r="H93" s="240" t="s">
        <v>2611</v>
      </c>
      <c r="I93" s="240" t="s">
        <v>2612</v>
      </c>
      <c r="J93" s="240" t="s">
        <v>2613</v>
      </c>
      <c r="K93" s="240" t="s">
        <v>2700</v>
      </c>
      <c r="L93" s="240" t="s">
        <v>2701</v>
      </c>
      <c r="M93" s="240" t="s">
        <v>2702</v>
      </c>
      <c r="N93" s="240" t="s">
        <v>2703</v>
      </c>
      <c r="O93" s="240" t="s">
        <v>2704</v>
      </c>
      <c r="P93" s="240" t="s">
        <v>2705</v>
      </c>
      <c r="Q93" s="240" t="s">
        <v>2706</v>
      </c>
      <c r="R93" s="240" t="s">
        <v>2583</v>
      </c>
      <c r="S93" s="240" t="s">
        <v>2584</v>
      </c>
      <c r="T93" s="240" t="s">
        <v>2606</v>
      </c>
      <c r="U93" s="240" t="s">
        <v>2707</v>
      </c>
    </row>
    <row r="94" spans="1:21" ht="27.6" x14ac:dyDescent="0.3">
      <c r="A94" s="241">
        <v>1</v>
      </c>
      <c r="B94" s="245" t="s">
        <v>2675</v>
      </c>
      <c r="C94" s="237" t="s">
        <v>2542</v>
      </c>
      <c r="D94" s="237">
        <v>67348</v>
      </c>
      <c r="E94" s="237">
        <v>136</v>
      </c>
      <c r="F94" s="237">
        <v>297810.61</v>
      </c>
      <c r="G94" s="237" t="s">
        <v>2678</v>
      </c>
      <c r="H94" s="237">
        <v>201191.52</v>
      </c>
      <c r="I94" s="237" t="s">
        <v>2679</v>
      </c>
      <c r="J94" s="237" t="s">
        <v>2694</v>
      </c>
      <c r="K94" s="237">
        <v>22488</v>
      </c>
      <c r="L94" s="237">
        <v>64</v>
      </c>
      <c r="M94" s="237">
        <v>150704.59</v>
      </c>
      <c r="N94" s="237" t="s">
        <v>2697</v>
      </c>
      <c r="O94" s="237">
        <v>67328.759999999995</v>
      </c>
      <c r="P94" s="237" t="s">
        <v>2692</v>
      </c>
      <c r="Q94" s="237" t="s">
        <v>2698</v>
      </c>
      <c r="R94" s="237" t="s">
        <v>2695</v>
      </c>
      <c r="S94" s="237" t="s">
        <v>2696</v>
      </c>
      <c r="T94" s="237" t="s">
        <v>2591</v>
      </c>
      <c r="U94" s="237" t="s">
        <v>2591</v>
      </c>
    </row>
    <row r="95" spans="1:21" ht="27.6" x14ac:dyDescent="0.3">
      <c r="A95" s="241">
        <v>2</v>
      </c>
      <c r="B95" s="237" t="s">
        <v>2676</v>
      </c>
      <c r="C95" s="237" t="s">
        <v>2585</v>
      </c>
      <c r="D95" s="237">
        <v>67348</v>
      </c>
      <c r="E95" s="237">
        <v>136</v>
      </c>
      <c r="F95" s="237">
        <v>297810.61</v>
      </c>
      <c r="G95" s="237" t="s">
        <v>2678</v>
      </c>
      <c r="H95" s="237">
        <v>201191.52</v>
      </c>
      <c r="I95" s="237" t="s">
        <v>2679</v>
      </c>
      <c r="J95" s="237"/>
      <c r="K95" s="237">
        <v>17265</v>
      </c>
      <c r="L95" s="237">
        <v>34</v>
      </c>
      <c r="M95" s="237">
        <v>107877.83</v>
      </c>
      <c r="N95" s="237" t="s">
        <v>2688</v>
      </c>
      <c r="O95" s="237">
        <v>53894</v>
      </c>
      <c r="P95" s="237" t="s">
        <v>2681</v>
      </c>
      <c r="Q95" s="237"/>
      <c r="R95" s="237"/>
      <c r="S95" s="237"/>
      <c r="T95" s="237">
        <v>0</v>
      </c>
      <c r="U95" s="237">
        <v>3</v>
      </c>
    </row>
    <row r="96" spans="1:21" ht="27.6" x14ac:dyDescent="0.3">
      <c r="A96" s="241">
        <v>3</v>
      </c>
      <c r="B96" s="237" t="s">
        <v>2676</v>
      </c>
      <c r="C96" s="237" t="s">
        <v>2588</v>
      </c>
      <c r="D96" s="237">
        <v>5020</v>
      </c>
      <c r="E96" s="237">
        <v>23</v>
      </c>
      <c r="F96" s="237">
        <v>27953.71</v>
      </c>
      <c r="G96" s="237" t="s">
        <v>2680</v>
      </c>
      <c r="H96" s="237">
        <v>15858.36</v>
      </c>
      <c r="I96" s="237" t="s">
        <v>2681</v>
      </c>
      <c r="J96" s="237"/>
      <c r="K96" s="237">
        <v>5223</v>
      </c>
      <c r="L96" s="237">
        <v>7</v>
      </c>
      <c r="M96" s="237">
        <v>14875.07</v>
      </c>
      <c r="N96" s="237" t="s">
        <v>2689</v>
      </c>
      <c r="O96" s="237">
        <v>13434.76</v>
      </c>
      <c r="P96" s="237" t="s">
        <v>2690</v>
      </c>
      <c r="Q96" s="237"/>
      <c r="R96" s="237"/>
      <c r="S96" s="237"/>
      <c r="T96" s="237">
        <v>1</v>
      </c>
      <c r="U96" s="237">
        <v>2</v>
      </c>
    </row>
    <row r="97" spans="1:21" ht="27.6" x14ac:dyDescent="0.3">
      <c r="A97" s="241">
        <v>4</v>
      </c>
      <c r="B97" s="237" t="s">
        <v>2676</v>
      </c>
      <c r="C97" s="237" t="s">
        <v>2542</v>
      </c>
      <c r="D97" s="237">
        <v>72368</v>
      </c>
      <c r="E97" s="237">
        <v>159</v>
      </c>
      <c r="F97" s="237">
        <v>325764.32</v>
      </c>
      <c r="G97" s="237" t="s">
        <v>2682</v>
      </c>
      <c r="H97" s="237">
        <v>217049.88</v>
      </c>
      <c r="I97" s="237" t="s">
        <v>2683</v>
      </c>
      <c r="J97" s="237" t="s">
        <v>2684</v>
      </c>
      <c r="K97" s="237">
        <v>22488</v>
      </c>
      <c r="L97" s="237">
        <v>41</v>
      </c>
      <c r="M97" s="237">
        <v>122752.9</v>
      </c>
      <c r="N97" s="237" t="s">
        <v>2691</v>
      </c>
      <c r="O97" s="237">
        <v>67328.759999999995</v>
      </c>
      <c r="P97" s="237" t="s">
        <v>2692</v>
      </c>
      <c r="Q97" s="237" t="s">
        <v>2693</v>
      </c>
      <c r="R97" s="237" t="s">
        <v>2685</v>
      </c>
      <c r="S97" s="237" t="s">
        <v>2686</v>
      </c>
      <c r="T97" s="237" t="s">
        <v>2591</v>
      </c>
      <c r="U97" s="237" t="s">
        <v>2591</v>
      </c>
    </row>
    <row r="98" spans="1:21" x14ac:dyDescent="0.3">
      <c r="A98" s="236"/>
      <c r="B98" s="237"/>
      <c r="C98" s="237"/>
      <c r="D98" s="237"/>
      <c r="E98" s="237"/>
      <c r="F98" s="237"/>
      <c r="G98" s="237"/>
      <c r="H98" s="237"/>
      <c r="I98" s="237"/>
      <c r="J98" s="237"/>
      <c r="K98" s="237"/>
      <c r="L98" s="237"/>
      <c r="M98" s="237"/>
      <c r="N98" s="237"/>
      <c r="O98" s="237"/>
      <c r="P98" s="237"/>
      <c r="Q98" s="237"/>
      <c r="R98" s="237"/>
      <c r="S98" s="237"/>
      <c r="T98" s="237"/>
      <c r="U98" s="237"/>
    </row>
    <row r="100" spans="1:21" s="139" customFormat="1" x14ac:dyDescent="0.3">
      <c r="A100" s="139" t="s">
        <v>326</v>
      </c>
    </row>
    <row r="103" spans="1:21" ht="39.6" x14ac:dyDescent="0.3">
      <c r="A103" s="256" t="s">
        <v>2667</v>
      </c>
    </row>
    <row r="104" spans="1:21" x14ac:dyDescent="0.3">
      <c r="A104" s="136"/>
    </row>
    <row r="105" spans="1:21" x14ac:dyDescent="0.3">
      <c r="A105" s="259" t="s">
        <v>2665</v>
      </c>
    </row>
    <row r="106" spans="1:21" ht="15" thickBot="1" x14ac:dyDescent="0.35">
      <c r="A106" s="257"/>
    </row>
    <row r="107" spans="1:21" ht="55.2" x14ac:dyDescent="0.3">
      <c r="A107" s="239" t="s">
        <v>2557</v>
      </c>
      <c r="B107" s="408" t="s">
        <v>2049</v>
      </c>
      <c r="C107" s="408" t="s">
        <v>2537</v>
      </c>
      <c r="D107" s="408" t="s">
        <v>2538</v>
      </c>
      <c r="E107" s="408" t="s">
        <v>2539</v>
      </c>
      <c r="F107" s="408" t="s">
        <v>2540</v>
      </c>
      <c r="G107" s="408" t="s">
        <v>2541</v>
      </c>
      <c r="H107" s="408" t="s">
        <v>2542</v>
      </c>
      <c r="I107" s="408" t="s">
        <v>2543</v>
      </c>
      <c r="J107" s="408" t="s">
        <v>2544</v>
      </c>
      <c r="K107" s="408" t="s">
        <v>2545</v>
      </c>
      <c r="L107" s="408" t="s">
        <v>2546</v>
      </c>
      <c r="M107" s="408" t="s">
        <v>2547</v>
      </c>
      <c r="N107" s="408" t="s">
        <v>2548</v>
      </c>
      <c r="O107" s="408" t="s">
        <v>2549</v>
      </c>
    </row>
    <row r="108" spans="1:21" x14ac:dyDescent="0.3">
      <c r="A108" s="241" t="s">
        <v>2708</v>
      </c>
      <c r="B108" s="409"/>
      <c r="C108" s="409"/>
      <c r="D108" s="409"/>
      <c r="E108" s="409"/>
      <c r="F108" s="409"/>
      <c r="G108" s="409"/>
      <c r="H108" s="409"/>
      <c r="I108" s="409"/>
      <c r="J108" s="409"/>
      <c r="K108" s="409"/>
      <c r="L108" s="409"/>
      <c r="M108" s="409"/>
      <c r="N108" s="409"/>
      <c r="O108" s="409"/>
    </row>
    <row r="109" spans="1:21" x14ac:dyDescent="0.3">
      <c r="A109" s="241">
        <v>0</v>
      </c>
      <c r="B109" s="236">
        <v>0</v>
      </c>
      <c r="C109" s="236">
        <v>86480</v>
      </c>
      <c r="D109" s="236" t="s">
        <v>2551</v>
      </c>
      <c r="E109" s="236" t="s">
        <v>2552</v>
      </c>
      <c r="F109" s="237">
        <v>86480</v>
      </c>
      <c r="G109" s="237">
        <v>0</v>
      </c>
      <c r="H109" s="237">
        <v>460789.62</v>
      </c>
      <c r="I109" s="237">
        <v>5.33</v>
      </c>
      <c r="J109" s="237">
        <v>3.9</v>
      </c>
      <c r="K109" s="237">
        <v>0</v>
      </c>
      <c r="L109" s="237">
        <v>15.41</v>
      </c>
      <c r="M109" s="237">
        <v>2.0299999999999998</v>
      </c>
      <c r="N109" s="237">
        <v>4.6100000000000003</v>
      </c>
      <c r="O109" s="237">
        <v>7.94</v>
      </c>
    </row>
    <row r="110" spans="1:21" x14ac:dyDescent="0.3">
      <c r="A110" s="241"/>
      <c r="B110" s="236"/>
      <c r="C110" s="236"/>
      <c r="D110" s="236" t="s">
        <v>2553</v>
      </c>
      <c r="E110" s="236"/>
      <c r="F110" s="237">
        <v>86480</v>
      </c>
      <c r="G110" s="237">
        <v>0</v>
      </c>
      <c r="H110" s="237">
        <v>230</v>
      </c>
      <c r="I110" s="237">
        <v>0</v>
      </c>
      <c r="J110" s="237">
        <v>0.05</v>
      </c>
      <c r="K110" s="237">
        <v>0</v>
      </c>
      <c r="L110" s="237">
        <v>1</v>
      </c>
      <c r="M110" s="237">
        <v>0</v>
      </c>
      <c r="N110" s="237">
        <v>0</v>
      </c>
      <c r="O110" s="237">
        <v>0</v>
      </c>
    </row>
    <row r="111" spans="1:21" x14ac:dyDescent="0.3">
      <c r="A111" s="241">
        <v>1</v>
      </c>
      <c r="B111" s="236">
        <v>0</v>
      </c>
      <c r="C111" s="236">
        <v>43239</v>
      </c>
      <c r="D111" s="236" t="s">
        <v>2551</v>
      </c>
      <c r="E111" s="236" t="s">
        <v>2552</v>
      </c>
      <c r="F111" s="237">
        <v>43239</v>
      </c>
      <c r="G111" s="237">
        <v>0</v>
      </c>
      <c r="H111" s="237">
        <v>188520.36</v>
      </c>
      <c r="I111" s="237">
        <v>4.3600000000000003</v>
      </c>
      <c r="J111" s="237">
        <v>3.33</v>
      </c>
      <c r="K111" s="237">
        <v>0</v>
      </c>
      <c r="L111" s="237">
        <v>14.86</v>
      </c>
      <c r="M111" s="237">
        <v>1.63</v>
      </c>
      <c r="N111" s="237">
        <v>3.61</v>
      </c>
      <c r="O111" s="237">
        <v>6.43</v>
      </c>
    </row>
    <row r="112" spans="1:21" x14ac:dyDescent="0.3">
      <c r="A112" s="241"/>
      <c r="B112" s="236"/>
      <c r="C112" s="236"/>
      <c r="D112" s="236" t="s">
        <v>2553</v>
      </c>
      <c r="E112" s="236"/>
      <c r="F112" s="237">
        <v>43239</v>
      </c>
      <c r="G112" s="237">
        <v>0</v>
      </c>
      <c r="H112" s="237">
        <v>96</v>
      </c>
      <c r="I112" s="237">
        <v>0</v>
      </c>
      <c r="J112" s="237">
        <v>0.05</v>
      </c>
      <c r="K112" s="237">
        <v>0</v>
      </c>
      <c r="L112" s="237">
        <v>1</v>
      </c>
      <c r="M112" s="237">
        <v>0</v>
      </c>
      <c r="N112" s="237">
        <v>0</v>
      </c>
      <c r="O112" s="237">
        <v>0</v>
      </c>
    </row>
    <row r="113" spans="1:13" x14ac:dyDescent="0.3">
      <c r="A113" s="136"/>
    </row>
    <row r="114" spans="1:13" x14ac:dyDescent="0.3">
      <c r="A114" s="136"/>
    </row>
    <row r="116" spans="1:13" x14ac:dyDescent="0.3">
      <c r="A116" s="259"/>
    </row>
    <row r="117" spans="1:13" ht="79.2" x14ac:dyDescent="0.3">
      <c r="A117" s="256" t="s">
        <v>2709</v>
      </c>
    </row>
    <row r="118" spans="1:13" ht="15" thickBot="1" x14ac:dyDescent="0.35">
      <c r="A118" s="257"/>
    </row>
    <row r="119" spans="1:13" ht="27.6" x14ac:dyDescent="0.3">
      <c r="A119" s="239" t="s">
        <v>2674</v>
      </c>
      <c r="B119" s="240" t="s">
        <v>2488</v>
      </c>
      <c r="C119" s="240" t="s">
        <v>2574</v>
      </c>
      <c r="D119" s="240" t="s">
        <v>2575</v>
      </c>
      <c r="E119" s="240" t="s">
        <v>2576</v>
      </c>
      <c r="F119" s="240" t="s">
        <v>2577</v>
      </c>
      <c r="G119" s="240" t="s">
        <v>2578</v>
      </c>
      <c r="H119" s="240" t="s">
        <v>2579</v>
      </c>
      <c r="I119" s="240" t="s">
        <v>2580</v>
      </c>
      <c r="J119" s="240" t="s">
        <v>2581</v>
      </c>
      <c r="K119" s="240" t="s">
        <v>2582</v>
      </c>
      <c r="L119" s="240" t="s">
        <v>2583</v>
      </c>
      <c r="M119" s="240" t="s">
        <v>2584</v>
      </c>
    </row>
    <row r="120" spans="1:13" ht="27.6" x14ac:dyDescent="0.3">
      <c r="A120" s="258" t="s">
        <v>2675</v>
      </c>
      <c r="B120" s="237" t="s">
        <v>2591</v>
      </c>
      <c r="C120" s="237" t="s">
        <v>1078</v>
      </c>
      <c r="D120" s="237" t="s">
        <v>2542</v>
      </c>
      <c r="E120" s="237">
        <v>43239</v>
      </c>
      <c r="F120" s="237">
        <v>96</v>
      </c>
      <c r="G120" s="237">
        <v>188520.4</v>
      </c>
      <c r="H120" s="237" t="s">
        <v>2710</v>
      </c>
      <c r="I120" s="237">
        <v>111601.3</v>
      </c>
      <c r="J120" s="237" t="s">
        <v>2711</v>
      </c>
      <c r="K120" s="237" t="s">
        <v>2712</v>
      </c>
      <c r="L120" s="237" t="s">
        <v>2713</v>
      </c>
      <c r="M120" s="237" t="s">
        <v>2714</v>
      </c>
    </row>
    <row r="121" spans="1:13" ht="27.6" x14ac:dyDescent="0.3">
      <c r="A121" s="258" t="s">
        <v>2675</v>
      </c>
      <c r="B121" s="237" t="s">
        <v>2591</v>
      </c>
      <c r="C121" s="237" t="s">
        <v>2715</v>
      </c>
      <c r="D121" s="237" t="s">
        <v>2542</v>
      </c>
      <c r="E121" s="237">
        <v>86480</v>
      </c>
      <c r="F121" s="237">
        <v>230</v>
      </c>
      <c r="G121" s="237">
        <v>460789.6</v>
      </c>
      <c r="H121" s="237" t="s">
        <v>2716</v>
      </c>
      <c r="I121" s="237">
        <v>251621.7</v>
      </c>
      <c r="J121" s="237" t="s">
        <v>2717</v>
      </c>
      <c r="K121" s="237" t="s">
        <v>2718</v>
      </c>
      <c r="L121" s="237"/>
      <c r="M121" s="237"/>
    </row>
    <row r="122" spans="1:13" x14ac:dyDescent="0.3">
      <c r="A122" s="136"/>
    </row>
    <row r="123" spans="1:13" x14ac:dyDescent="0.3">
      <c r="A123" s="136"/>
    </row>
    <row r="125" spans="1:13" x14ac:dyDescent="0.3">
      <c r="A125" s="259"/>
    </row>
    <row r="126" spans="1:13" ht="79.2" x14ac:dyDescent="0.3">
      <c r="A126" s="256" t="s">
        <v>2709</v>
      </c>
    </row>
    <row r="127" spans="1:13" ht="15" thickBot="1" x14ac:dyDescent="0.35">
      <c r="A127" s="257"/>
    </row>
    <row r="128" spans="1:13" ht="27.6" x14ac:dyDescent="0.3">
      <c r="A128" s="239" t="s">
        <v>2674</v>
      </c>
      <c r="B128" s="240" t="s">
        <v>2488</v>
      </c>
      <c r="C128" s="240" t="s">
        <v>2574</v>
      </c>
      <c r="D128" s="240" t="s">
        <v>2575</v>
      </c>
      <c r="E128" s="240" t="s">
        <v>2576</v>
      </c>
      <c r="F128" s="240" t="s">
        <v>2577</v>
      </c>
      <c r="G128" s="240" t="s">
        <v>2578</v>
      </c>
      <c r="H128" s="240" t="s">
        <v>2579</v>
      </c>
      <c r="I128" s="240" t="s">
        <v>2580</v>
      </c>
      <c r="J128" s="240" t="s">
        <v>2581</v>
      </c>
      <c r="K128" s="240" t="s">
        <v>2582</v>
      </c>
      <c r="L128" s="240" t="s">
        <v>2583</v>
      </c>
      <c r="M128" s="240" t="s">
        <v>2584</v>
      </c>
    </row>
    <row r="129" spans="1:14" ht="27.6" x14ac:dyDescent="0.3">
      <c r="A129" s="258" t="s">
        <v>2676</v>
      </c>
      <c r="B129" s="237">
        <v>0</v>
      </c>
      <c r="C129" s="237" t="s">
        <v>1078</v>
      </c>
      <c r="D129" s="237" t="s">
        <v>2585</v>
      </c>
      <c r="E129" s="237">
        <v>43239</v>
      </c>
      <c r="F129" s="237">
        <v>96</v>
      </c>
      <c r="G129" s="237">
        <v>188520.4</v>
      </c>
      <c r="H129" s="237" t="s">
        <v>2710</v>
      </c>
      <c r="I129" s="237">
        <v>111601.3</v>
      </c>
      <c r="J129" s="237" t="s">
        <v>2711</v>
      </c>
      <c r="K129" s="237"/>
      <c r="L129" s="237"/>
      <c r="M129" s="237"/>
    </row>
    <row r="130" spans="1:14" ht="27.6" x14ac:dyDescent="0.3">
      <c r="A130" s="258" t="s">
        <v>2676</v>
      </c>
      <c r="B130" s="237">
        <v>1</v>
      </c>
      <c r="C130" s="237" t="s">
        <v>1078</v>
      </c>
      <c r="D130" s="237" t="s">
        <v>2588</v>
      </c>
      <c r="E130" s="237">
        <v>20308</v>
      </c>
      <c r="F130" s="237">
        <v>47</v>
      </c>
      <c r="G130" s="237">
        <v>95688.14</v>
      </c>
      <c r="H130" s="237" t="s">
        <v>2719</v>
      </c>
      <c r="I130" s="237">
        <v>54346.82</v>
      </c>
      <c r="J130" s="237" t="s">
        <v>2720</v>
      </c>
      <c r="K130" s="237"/>
      <c r="L130" s="237"/>
      <c r="M130" s="237"/>
    </row>
    <row r="131" spans="1:14" ht="27.6" x14ac:dyDescent="0.3">
      <c r="A131" s="258" t="s">
        <v>2676</v>
      </c>
      <c r="B131" s="237" t="s">
        <v>2591</v>
      </c>
      <c r="C131" s="237" t="s">
        <v>1078</v>
      </c>
      <c r="D131" s="237" t="s">
        <v>2542</v>
      </c>
      <c r="E131" s="237">
        <v>63547</v>
      </c>
      <c r="F131" s="237">
        <v>143</v>
      </c>
      <c r="G131" s="237">
        <v>284208.5</v>
      </c>
      <c r="H131" s="237" t="s">
        <v>2721</v>
      </c>
      <c r="I131" s="237">
        <v>165948.1</v>
      </c>
      <c r="J131" s="237" t="s">
        <v>2722</v>
      </c>
      <c r="K131" s="237" t="s">
        <v>2723</v>
      </c>
      <c r="L131" s="237" t="s">
        <v>2724</v>
      </c>
      <c r="M131" s="237" t="s">
        <v>2695</v>
      </c>
    </row>
    <row r="132" spans="1:14" ht="27.6" x14ac:dyDescent="0.3">
      <c r="A132" s="258" t="s">
        <v>2676</v>
      </c>
      <c r="B132" s="237">
        <v>3</v>
      </c>
      <c r="C132" s="237" t="s">
        <v>2715</v>
      </c>
      <c r="D132" s="237" t="s">
        <v>2585</v>
      </c>
      <c r="E132" s="237">
        <v>64871</v>
      </c>
      <c r="F132" s="237">
        <v>159</v>
      </c>
      <c r="G132" s="237">
        <v>297312.90000000002</v>
      </c>
      <c r="H132" s="237" t="s">
        <v>2725</v>
      </c>
      <c r="I132" s="237">
        <v>193014.6</v>
      </c>
      <c r="J132" s="237" t="s">
        <v>2726</v>
      </c>
      <c r="K132" s="237"/>
      <c r="L132" s="237"/>
      <c r="M132" s="237"/>
    </row>
    <row r="133" spans="1:14" ht="27.6" x14ac:dyDescent="0.3">
      <c r="A133" s="258" t="s">
        <v>2676</v>
      </c>
      <c r="B133" s="237">
        <v>2</v>
      </c>
      <c r="C133" s="237" t="s">
        <v>2715</v>
      </c>
      <c r="D133" s="237" t="s">
        <v>2588</v>
      </c>
      <c r="E133" s="237">
        <v>21609</v>
      </c>
      <c r="F133" s="237">
        <v>24</v>
      </c>
      <c r="G133" s="237">
        <v>67799</v>
      </c>
      <c r="H133" s="237" t="s">
        <v>2727</v>
      </c>
      <c r="I133" s="237">
        <v>58607.1</v>
      </c>
      <c r="J133" s="237" t="s">
        <v>2728</v>
      </c>
      <c r="K133" s="237"/>
      <c r="L133" s="237"/>
      <c r="M133" s="237"/>
    </row>
    <row r="134" spans="1:14" ht="27.6" x14ac:dyDescent="0.3">
      <c r="A134" s="258" t="s">
        <v>2676</v>
      </c>
      <c r="B134" s="237" t="s">
        <v>2591</v>
      </c>
      <c r="C134" s="237" t="s">
        <v>2715</v>
      </c>
      <c r="D134" s="237" t="s">
        <v>2542</v>
      </c>
      <c r="E134" s="237">
        <v>86480</v>
      </c>
      <c r="F134" s="237">
        <v>183</v>
      </c>
      <c r="G134" s="237">
        <v>365111.9</v>
      </c>
      <c r="H134" s="237" t="s">
        <v>2729</v>
      </c>
      <c r="I134" s="237">
        <v>251621.7</v>
      </c>
      <c r="J134" s="237" t="s">
        <v>2717</v>
      </c>
      <c r="K134" s="237" t="s">
        <v>2730</v>
      </c>
      <c r="L134" s="237"/>
      <c r="M134" s="237"/>
    </row>
    <row r="135" spans="1:14" x14ac:dyDescent="0.3">
      <c r="A135" s="136"/>
    </row>
    <row r="136" spans="1:14" x14ac:dyDescent="0.3">
      <c r="A136" s="136"/>
    </row>
    <row r="138" spans="1:14" x14ac:dyDescent="0.3">
      <c r="A138" s="259"/>
    </row>
    <row r="139" spans="1:14" ht="79.2" x14ac:dyDescent="0.3">
      <c r="A139" s="256" t="s">
        <v>2709</v>
      </c>
    </row>
    <row r="140" spans="1:14" ht="15" thickBot="1" x14ac:dyDescent="0.35">
      <c r="A140" s="257"/>
    </row>
    <row r="141" spans="1:14" ht="27.6" x14ac:dyDescent="0.3">
      <c r="A141" s="239" t="s">
        <v>2673</v>
      </c>
      <c r="B141" s="240" t="s">
        <v>2674</v>
      </c>
      <c r="C141" s="240" t="s">
        <v>2488</v>
      </c>
      <c r="D141" s="240" t="s">
        <v>2574</v>
      </c>
      <c r="E141" s="240" t="s">
        <v>2575</v>
      </c>
      <c r="F141" s="240" t="s">
        <v>2576</v>
      </c>
      <c r="G141" s="240" t="s">
        <v>2577</v>
      </c>
      <c r="H141" s="240" t="s">
        <v>2578</v>
      </c>
      <c r="I141" s="240" t="s">
        <v>2579</v>
      </c>
      <c r="J141" s="240" t="s">
        <v>2580</v>
      </c>
      <c r="K141" s="240" t="s">
        <v>2581</v>
      </c>
      <c r="L141" s="240" t="s">
        <v>2582</v>
      </c>
      <c r="M141" s="240" t="s">
        <v>2583</v>
      </c>
      <c r="N141" s="240" t="s">
        <v>2584</v>
      </c>
    </row>
    <row r="142" spans="1:14" ht="27.6" x14ac:dyDescent="0.3">
      <c r="A142" s="241">
        <v>1</v>
      </c>
      <c r="B142" s="237" t="s">
        <v>2675</v>
      </c>
      <c r="C142" s="237" t="s">
        <v>2591</v>
      </c>
      <c r="D142" s="237" t="s">
        <v>1078</v>
      </c>
      <c r="E142" s="237" t="s">
        <v>2542</v>
      </c>
      <c r="F142" s="237">
        <v>43239</v>
      </c>
      <c r="G142" s="237">
        <v>96</v>
      </c>
      <c r="H142" s="237">
        <v>188520.36</v>
      </c>
      <c r="I142" s="237" t="s">
        <v>2710</v>
      </c>
      <c r="J142" s="237">
        <v>111601.32</v>
      </c>
      <c r="K142" s="237" t="s">
        <v>2711</v>
      </c>
      <c r="L142" s="237" t="s">
        <v>2712</v>
      </c>
      <c r="M142" s="237" t="s">
        <v>2713</v>
      </c>
      <c r="N142" s="237" t="s">
        <v>2714</v>
      </c>
    </row>
    <row r="143" spans="1:14" ht="27.6" x14ac:dyDescent="0.3">
      <c r="A143" s="241">
        <v>2</v>
      </c>
      <c r="B143" s="237" t="s">
        <v>2675</v>
      </c>
      <c r="C143" s="237" t="s">
        <v>2591</v>
      </c>
      <c r="D143" s="237" t="s">
        <v>2715</v>
      </c>
      <c r="E143" s="237" t="s">
        <v>2542</v>
      </c>
      <c r="F143" s="237">
        <v>86480</v>
      </c>
      <c r="G143" s="237">
        <v>230</v>
      </c>
      <c r="H143" s="237">
        <v>460789.62</v>
      </c>
      <c r="I143" s="237" t="s">
        <v>2716</v>
      </c>
      <c r="J143" s="237">
        <v>251621.66</v>
      </c>
      <c r="K143" s="237" t="s">
        <v>2717</v>
      </c>
      <c r="L143" s="237" t="s">
        <v>2718</v>
      </c>
      <c r="M143" s="237"/>
      <c r="N143" s="237"/>
    </row>
    <row r="144" spans="1:14" x14ac:dyDescent="0.3">
      <c r="A144" s="241">
        <v>3</v>
      </c>
      <c r="B144" s="237" t="s">
        <v>2676</v>
      </c>
      <c r="C144" s="237">
        <v>0</v>
      </c>
      <c r="D144" s="237" t="s">
        <v>1078</v>
      </c>
      <c r="E144" s="237" t="s">
        <v>2585</v>
      </c>
      <c r="F144" s="237">
        <v>43239</v>
      </c>
      <c r="G144" s="237">
        <v>96</v>
      </c>
      <c r="H144" s="237">
        <v>188520.36</v>
      </c>
      <c r="I144" s="237" t="s">
        <v>2710</v>
      </c>
      <c r="J144" s="237">
        <v>111601.32</v>
      </c>
      <c r="K144" s="237" t="s">
        <v>2711</v>
      </c>
      <c r="L144" s="237"/>
      <c r="M144" s="237"/>
      <c r="N144" s="237"/>
    </row>
    <row r="145" spans="1:18" x14ac:dyDescent="0.3">
      <c r="A145" s="241">
        <v>4</v>
      </c>
      <c r="B145" s="237" t="s">
        <v>2676</v>
      </c>
      <c r="C145" s="237">
        <v>1</v>
      </c>
      <c r="D145" s="237" t="s">
        <v>1078</v>
      </c>
      <c r="E145" s="237" t="s">
        <v>2588</v>
      </c>
      <c r="F145" s="237">
        <v>20308</v>
      </c>
      <c r="G145" s="237">
        <v>47</v>
      </c>
      <c r="H145" s="237">
        <v>95688.14</v>
      </c>
      <c r="I145" s="237" t="s">
        <v>2719</v>
      </c>
      <c r="J145" s="237">
        <v>54346.82</v>
      </c>
      <c r="K145" s="237" t="s">
        <v>2720</v>
      </c>
      <c r="L145" s="237"/>
      <c r="M145" s="237"/>
      <c r="N145" s="237"/>
    </row>
    <row r="146" spans="1:18" ht="27.6" x14ac:dyDescent="0.3">
      <c r="A146" s="241">
        <v>5</v>
      </c>
      <c r="B146" s="237" t="s">
        <v>2676</v>
      </c>
      <c r="C146" s="237" t="s">
        <v>2591</v>
      </c>
      <c r="D146" s="237" t="s">
        <v>1078</v>
      </c>
      <c r="E146" s="237" t="s">
        <v>2542</v>
      </c>
      <c r="F146" s="237">
        <v>63547</v>
      </c>
      <c r="G146" s="237">
        <v>143</v>
      </c>
      <c r="H146" s="237">
        <v>284208.51</v>
      </c>
      <c r="I146" s="237" t="s">
        <v>2721</v>
      </c>
      <c r="J146" s="237">
        <v>165948.14000000001</v>
      </c>
      <c r="K146" s="237" t="s">
        <v>2722</v>
      </c>
      <c r="L146" s="237" t="s">
        <v>2723</v>
      </c>
      <c r="M146" s="237" t="s">
        <v>2724</v>
      </c>
      <c r="N146" s="237" t="s">
        <v>2695</v>
      </c>
    </row>
    <row r="147" spans="1:18" x14ac:dyDescent="0.3">
      <c r="A147" s="241">
        <v>6</v>
      </c>
      <c r="B147" s="237" t="s">
        <v>2676</v>
      </c>
      <c r="C147" s="237">
        <v>3</v>
      </c>
      <c r="D147" s="237" t="s">
        <v>2715</v>
      </c>
      <c r="E147" s="237" t="s">
        <v>2585</v>
      </c>
      <c r="F147" s="237">
        <v>64871</v>
      </c>
      <c r="G147" s="237">
        <v>159</v>
      </c>
      <c r="H147" s="237">
        <v>297312.88</v>
      </c>
      <c r="I147" s="237" t="s">
        <v>2725</v>
      </c>
      <c r="J147" s="237">
        <v>193014.55</v>
      </c>
      <c r="K147" s="237" t="s">
        <v>2726</v>
      </c>
      <c r="L147" s="237"/>
      <c r="M147" s="237"/>
      <c r="N147" s="237"/>
    </row>
    <row r="148" spans="1:18" x14ac:dyDescent="0.3">
      <c r="A148" s="241">
        <v>7</v>
      </c>
      <c r="B148" s="237" t="s">
        <v>2676</v>
      </c>
      <c r="C148" s="237">
        <v>2</v>
      </c>
      <c r="D148" s="237" t="s">
        <v>2715</v>
      </c>
      <c r="E148" s="237" t="s">
        <v>2588</v>
      </c>
      <c r="F148" s="237">
        <v>21609</v>
      </c>
      <c r="G148" s="237">
        <v>24</v>
      </c>
      <c r="H148" s="237">
        <v>67799</v>
      </c>
      <c r="I148" s="237" t="s">
        <v>2727</v>
      </c>
      <c r="J148" s="237">
        <v>58607.1</v>
      </c>
      <c r="K148" s="237" t="s">
        <v>2728</v>
      </c>
      <c r="L148" s="237"/>
      <c r="M148" s="237"/>
      <c r="N148" s="237"/>
    </row>
    <row r="149" spans="1:18" ht="27.6" x14ac:dyDescent="0.3">
      <c r="A149" s="241">
        <v>8</v>
      </c>
      <c r="B149" s="237" t="s">
        <v>2676</v>
      </c>
      <c r="C149" s="237" t="s">
        <v>2591</v>
      </c>
      <c r="D149" s="237" t="s">
        <v>2715</v>
      </c>
      <c r="E149" s="237" t="s">
        <v>2542</v>
      </c>
      <c r="F149" s="237">
        <v>86480</v>
      </c>
      <c r="G149" s="237">
        <v>183</v>
      </c>
      <c r="H149" s="237">
        <v>365111.89</v>
      </c>
      <c r="I149" s="237" t="s">
        <v>2729</v>
      </c>
      <c r="J149" s="237">
        <v>251621.66</v>
      </c>
      <c r="K149" s="237" t="s">
        <v>2717</v>
      </c>
      <c r="L149" s="237" t="s">
        <v>2730</v>
      </c>
      <c r="M149" s="237"/>
      <c r="N149" s="237"/>
    </row>
    <row r="150" spans="1:18" x14ac:dyDescent="0.3">
      <c r="A150" s="136"/>
    </row>
    <row r="151" spans="1:18" x14ac:dyDescent="0.3">
      <c r="A151" s="136"/>
    </row>
    <row r="153" spans="1:18" x14ac:dyDescent="0.3">
      <c r="A153" s="259"/>
    </row>
    <row r="154" spans="1:18" ht="79.2" x14ac:dyDescent="0.3">
      <c r="A154" s="256" t="s">
        <v>2731</v>
      </c>
    </row>
    <row r="155" spans="1:18" ht="15" thickBot="1" x14ac:dyDescent="0.35">
      <c r="A155" s="257"/>
    </row>
    <row r="156" spans="1:18" ht="55.2" x14ac:dyDescent="0.3">
      <c r="A156" s="239" t="s">
        <v>2575</v>
      </c>
      <c r="B156" s="240" t="s">
        <v>2607</v>
      </c>
      <c r="C156" s="240" t="s">
        <v>2608</v>
      </c>
      <c r="D156" s="240" t="s">
        <v>2609</v>
      </c>
      <c r="E156" s="240" t="s">
        <v>2610</v>
      </c>
      <c r="F156" s="240" t="s">
        <v>2611</v>
      </c>
      <c r="G156" s="240" t="s">
        <v>2612</v>
      </c>
      <c r="H156" s="240" t="s">
        <v>2613</v>
      </c>
      <c r="I156" s="240" t="s">
        <v>2732</v>
      </c>
      <c r="J156" s="240" t="s">
        <v>2733</v>
      </c>
      <c r="K156" s="240" t="s">
        <v>2734</v>
      </c>
      <c r="L156" s="240" t="s">
        <v>2735</v>
      </c>
      <c r="M156" s="240" t="s">
        <v>2736</v>
      </c>
      <c r="N156" s="240" t="s">
        <v>2737</v>
      </c>
      <c r="O156" s="240" t="s">
        <v>2738</v>
      </c>
      <c r="P156" s="240" t="s">
        <v>2583</v>
      </c>
      <c r="Q156" s="240" t="s">
        <v>2584</v>
      </c>
      <c r="R156" s="240" t="s">
        <v>2674</v>
      </c>
    </row>
    <row r="157" spans="1:18" ht="41.4" x14ac:dyDescent="0.3">
      <c r="A157" s="258" t="s">
        <v>2542</v>
      </c>
      <c r="B157" s="237">
        <v>43239</v>
      </c>
      <c r="C157" s="237">
        <v>96</v>
      </c>
      <c r="D157" s="237">
        <v>188520.4</v>
      </c>
      <c r="E157" s="237" t="s">
        <v>2710</v>
      </c>
      <c r="F157" s="237">
        <v>111601.3</v>
      </c>
      <c r="G157" s="237" t="s">
        <v>2711</v>
      </c>
      <c r="H157" s="237" t="s">
        <v>2712</v>
      </c>
      <c r="I157" s="237">
        <v>86480</v>
      </c>
      <c r="J157" s="237">
        <v>230</v>
      </c>
      <c r="K157" s="237">
        <v>460789.6</v>
      </c>
      <c r="L157" s="237" t="s">
        <v>2716</v>
      </c>
      <c r="M157" s="237">
        <v>251621.7</v>
      </c>
      <c r="N157" s="237" t="s">
        <v>2717</v>
      </c>
      <c r="O157" s="237" t="s">
        <v>2718</v>
      </c>
      <c r="P157" s="237" t="s">
        <v>2713</v>
      </c>
      <c r="Q157" s="237" t="s">
        <v>2714</v>
      </c>
      <c r="R157" s="237" t="s">
        <v>2675</v>
      </c>
    </row>
    <row r="158" spans="1:18" x14ac:dyDescent="0.3">
      <c r="A158" s="136"/>
    </row>
    <row r="159" spans="1:18" x14ac:dyDescent="0.3">
      <c r="A159" s="136"/>
    </row>
    <row r="161" spans="1:21" x14ac:dyDescent="0.3">
      <c r="A161" s="259"/>
    </row>
    <row r="162" spans="1:21" ht="79.2" x14ac:dyDescent="0.3">
      <c r="A162" s="256" t="s">
        <v>2731</v>
      </c>
    </row>
    <row r="163" spans="1:21" ht="15" thickBot="1" x14ac:dyDescent="0.35">
      <c r="A163" s="257"/>
    </row>
    <row r="164" spans="1:21" ht="41.4" x14ac:dyDescent="0.3">
      <c r="A164" s="239" t="s">
        <v>2575</v>
      </c>
      <c r="B164" s="240" t="s">
        <v>2606</v>
      </c>
      <c r="C164" s="240" t="s">
        <v>2607</v>
      </c>
      <c r="D164" s="240" t="s">
        <v>2608</v>
      </c>
      <c r="E164" s="240" t="s">
        <v>2609</v>
      </c>
      <c r="F164" s="240" t="s">
        <v>2610</v>
      </c>
      <c r="G164" s="240" t="s">
        <v>2611</v>
      </c>
      <c r="H164" s="240" t="s">
        <v>2612</v>
      </c>
      <c r="I164" s="240" t="s">
        <v>2613</v>
      </c>
      <c r="J164" s="240" t="s">
        <v>2739</v>
      </c>
      <c r="K164" s="240" t="s">
        <v>2732</v>
      </c>
      <c r="L164" s="240" t="s">
        <v>2733</v>
      </c>
      <c r="M164" s="240" t="s">
        <v>2734</v>
      </c>
      <c r="N164" s="240" t="s">
        <v>2735</v>
      </c>
      <c r="O164" s="240" t="s">
        <v>2736</v>
      </c>
      <c r="P164" s="240" t="s">
        <v>2737</v>
      </c>
      <c r="Q164" s="240" t="s">
        <v>2738</v>
      </c>
      <c r="R164" s="240" t="s">
        <v>2583</v>
      </c>
      <c r="S164" s="240" t="s">
        <v>2584</v>
      </c>
      <c r="T164" s="240" t="s">
        <v>2674</v>
      </c>
    </row>
    <row r="165" spans="1:21" ht="27.6" x14ac:dyDescent="0.3">
      <c r="A165" s="258" t="s">
        <v>2585</v>
      </c>
      <c r="B165" s="237">
        <v>0</v>
      </c>
      <c r="C165" s="237">
        <v>43239</v>
      </c>
      <c r="D165" s="237">
        <v>96</v>
      </c>
      <c r="E165" s="237">
        <v>188520.4</v>
      </c>
      <c r="F165" s="237" t="s">
        <v>2710</v>
      </c>
      <c r="G165" s="237">
        <v>111601.3</v>
      </c>
      <c r="H165" s="237" t="s">
        <v>2711</v>
      </c>
      <c r="I165" s="237"/>
      <c r="J165" s="237">
        <v>3</v>
      </c>
      <c r="K165" s="237">
        <v>64871</v>
      </c>
      <c r="L165" s="237">
        <v>159</v>
      </c>
      <c r="M165" s="237">
        <v>297312.90000000002</v>
      </c>
      <c r="N165" s="237" t="s">
        <v>2725</v>
      </c>
      <c r="O165" s="237">
        <v>193014.6</v>
      </c>
      <c r="P165" s="237" t="s">
        <v>2726</v>
      </c>
      <c r="Q165" s="237"/>
      <c r="R165" s="237"/>
      <c r="S165" s="237"/>
      <c r="T165" s="237" t="s">
        <v>2676</v>
      </c>
    </row>
    <row r="166" spans="1:21" ht="27.6" x14ac:dyDescent="0.3">
      <c r="A166" s="258" t="s">
        <v>2588</v>
      </c>
      <c r="B166" s="237">
        <v>1</v>
      </c>
      <c r="C166" s="237">
        <v>20308</v>
      </c>
      <c r="D166" s="237">
        <v>47</v>
      </c>
      <c r="E166" s="237">
        <v>95688.14</v>
      </c>
      <c r="F166" s="237" t="s">
        <v>2719</v>
      </c>
      <c r="G166" s="237">
        <v>54346.82</v>
      </c>
      <c r="H166" s="237" t="s">
        <v>2720</v>
      </c>
      <c r="I166" s="237"/>
      <c r="J166" s="237">
        <v>2</v>
      </c>
      <c r="K166" s="237">
        <v>21609</v>
      </c>
      <c r="L166" s="237">
        <v>24</v>
      </c>
      <c r="M166" s="237">
        <v>67799</v>
      </c>
      <c r="N166" s="237" t="s">
        <v>2727</v>
      </c>
      <c r="O166" s="237">
        <v>58607.1</v>
      </c>
      <c r="P166" s="237" t="s">
        <v>2728</v>
      </c>
      <c r="Q166" s="237"/>
      <c r="R166" s="237"/>
      <c r="S166" s="237"/>
      <c r="T166" s="237" t="s">
        <v>2676</v>
      </c>
    </row>
    <row r="167" spans="1:21" ht="27.6" x14ac:dyDescent="0.3">
      <c r="A167" s="258" t="s">
        <v>2542</v>
      </c>
      <c r="B167" s="237" t="s">
        <v>2591</v>
      </c>
      <c r="C167" s="237">
        <v>63547</v>
      </c>
      <c r="D167" s="237">
        <v>143</v>
      </c>
      <c r="E167" s="237">
        <v>284208.5</v>
      </c>
      <c r="F167" s="237" t="s">
        <v>2721</v>
      </c>
      <c r="G167" s="237">
        <v>165948.1</v>
      </c>
      <c r="H167" s="237" t="s">
        <v>2722</v>
      </c>
      <c r="I167" s="237" t="s">
        <v>2723</v>
      </c>
      <c r="J167" s="237" t="s">
        <v>2591</v>
      </c>
      <c r="K167" s="237">
        <v>86480</v>
      </c>
      <c r="L167" s="237">
        <v>183</v>
      </c>
      <c r="M167" s="237">
        <v>365111.9</v>
      </c>
      <c r="N167" s="237" t="s">
        <v>2729</v>
      </c>
      <c r="O167" s="237">
        <v>251621.7</v>
      </c>
      <c r="P167" s="237" t="s">
        <v>2717</v>
      </c>
      <c r="Q167" s="237" t="s">
        <v>2730</v>
      </c>
      <c r="R167" s="237" t="s">
        <v>2724</v>
      </c>
      <c r="S167" s="237" t="s">
        <v>2695</v>
      </c>
      <c r="T167" s="237" t="s">
        <v>2676</v>
      </c>
    </row>
    <row r="168" spans="1:21" x14ac:dyDescent="0.3">
      <c r="A168" s="136"/>
    </row>
    <row r="169" spans="1:21" x14ac:dyDescent="0.3">
      <c r="A169" s="136"/>
    </row>
    <row r="171" spans="1:21" x14ac:dyDescent="0.3">
      <c r="A171" s="259"/>
    </row>
    <row r="172" spans="1:21" ht="79.2" x14ac:dyDescent="0.3">
      <c r="A172" s="256" t="s">
        <v>2731</v>
      </c>
    </row>
    <row r="173" spans="1:21" ht="15" thickBot="1" x14ac:dyDescent="0.35">
      <c r="A173" s="257"/>
    </row>
    <row r="174" spans="1:21" ht="41.4" x14ac:dyDescent="0.3">
      <c r="A174" s="239" t="s">
        <v>2673</v>
      </c>
      <c r="B174" s="240" t="s">
        <v>2674</v>
      </c>
      <c r="C174" s="240" t="s">
        <v>2575</v>
      </c>
      <c r="D174" s="240" t="s">
        <v>2607</v>
      </c>
      <c r="E174" s="240" t="s">
        <v>2608</v>
      </c>
      <c r="F174" s="240" t="s">
        <v>2609</v>
      </c>
      <c r="G174" s="240" t="s">
        <v>2610</v>
      </c>
      <c r="H174" s="240" t="s">
        <v>2611</v>
      </c>
      <c r="I174" s="240" t="s">
        <v>2612</v>
      </c>
      <c r="J174" s="240" t="s">
        <v>2613</v>
      </c>
      <c r="K174" s="240" t="s">
        <v>2732</v>
      </c>
      <c r="L174" s="240" t="s">
        <v>2733</v>
      </c>
      <c r="M174" s="240" t="s">
        <v>2734</v>
      </c>
      <c r="N174" s="240" t="s">
        <v>2735</v>
      </c>
      <c r="O174" s="240" t="s">
        <v>2736</v>
      </c>
      <c r="P174" s="240" t="s">
        <v>2737</v>
      </c>
      <c r="Q174" s="240" t="s">
        <v>2738</v>
      </c>
      <c r="R174" s="240" t="s">
        <v>2583</v>
      </c>
      <c r="S174" s="240" t="s">
        <v>2584</v>
      </c>
      <c r="T174" s="240" t="s">
        <v>2606</v>
      </c>
      <c r="U174" s="240" t="s">
        <v>2739</v>
      </c>
    </row>
    <row r="175" spans="1:21" ht="27.6" x14ac:dyDescent="0.3">
      <c r="A175" s="241">
        <v>1</v>
      </c>
      <c r="B175" s="237" t="s">
        <v>2675</v>
      </c>
      <c r="C175" s="237" t="s">
        <v>2542</v>
      </c>
      <c r="D175" s="237">
        <v>43239</v>
      </c>
      <c r="E175" s="237">
        <v>96</v>
      </c>
      <c r="F175" s="237">
        <v>188520.36</v>
      </c>
      <c r="G175" s="237" t="s">
        <v>2710</v>
      </c>
      <c r="H175" s="237">
        <v>111601.32</v>
      </c>
      <c r="I175" s="237" t="s">
        <v>2711</v>
      </c>
      <c r="J175" s="237" t="s">
        <v>2712</v>
      </c>
      <c r="K175" s="237">
        <v>86480</v>
      </c>
      <c r="L175" s="237">
        <v>230</v>
      </c>
      <c r="M175" s="237">
        <v>460789.62</v>
      </c>
      <c r="N175" s="237" t="s">
        <v>2716</v>
      </c>
      <c r="O175" s="237">
        <v>251621.66</v>
      </c>
      <c r="P175" s="237" t="s">
        <v>2717</v>
      </c>
      <c r="Q175" s="237" t="s">
        <v>2718</v>
      </c>
      <c r="R175" s="237" t="s">
        <v>2713</v>
      </c>
      <c r="S175" s="237" t="s">
        <v>2714</v>
      </c>
      <c r="T175" s="237" t="s">
        <v>2591</v>
      </c>
      <c r="U175" s="237" t="s">
        <v>2591</v>
      </c>
    </row>
    <row r="176" spans="1:21" ht="27.6" x14ac:dyDescent="0.3">
      <c r="A176" s="241">
        <v>2</v>
      </c>
      <c r="B176" s="237" t="s">
        <v>2676</v>
      </c>
      <c r="C176" s="237" t="s">
        <v>2585</v>
      </c>
      <c r="D176" s="237">
        <v>43239</v>
      </c>
      <c r="E176" s="237">
        <v>96</v>
      </c>
      <c r="F176" s="237">
        <v>188520.36</v>
      </c>
      <c r="G176" s="237" t="s">
        <v>2710</v>
      </c>
      <c r="H176" s="237">
        <v>111601.32</v>
      </c>
      <c r="I176" s="237" t="s">
        <v>2711</v>
      </c>
      <c r="J176" s="237"/>
      <c r="K176" s="237">
        <v>64871</v>
      </c>
      <c r="L176" s="237">
        <v>159</v>
      </c>
      <c r="M176" s="237">
        <v>297312.88</v>
      </c>
      <c r="N176" s="237" t="s">
        <v>2725</v>
      </c>
      <c r="O176" s="237">
        <v>193014.55</v>
      </c>
      <c r="P176" s="237" t="s">
        <v>2726</v>
      </c>
      <c r="Q176" s="237"/>
      <c r="R176" s="237"/>
      <c r="S176" s="237"/>
      <c r="T176" s="237">
        <v>0</v>
      </c>
      <c r="U176" s="237">
        <v>3</v>
      </c>
    </row>
    <row r="177" spans="1:21" ht="27.6" x14ac:dyDescent="0.3">
      <c r="A177" s="241">
        <v>3</v>
      </c>
      <c r="B177" s="237" t="s">
        <v>2676</v>
      </c>
      <c r="C177" s="237" t="s">
        <v>2588</v>
      </c>
      <c r="D177" s="237">
        <v>20308</v>
      </c>
      <c r="E177" s="237">
        <v>47</v>
      </c>
      <c r="F177" s="237">
        <v>95688.14</v>
      </c>
      <c r="G177" s="237" t="s">
        <v>2719</v>
      </c>
      <c r="H177" s="237">
        <v>54346.82</v>
      </c>
      <c r="I177" s="237" t="s">
        <v>2720</v>
      </c>
      <c r="J177" s="237"/>
      <c r="K177" s="237">
        <v>21609</v>
      </c>
      <c r="L177" s="237">
        <v>24</v>
      </c>
      <c r="M177" s="237">
        <v>67799</v>
      </c>
      <c r="N177" s="237" t="s">
        <v>2727</v>
      </c>
      <c r="O177" s="237">
        <v>58607.1</v>
      </c>
      <c r="P177" s="237" t="s">
        <v>2728</v>
      </c>
      <c r="Q177" s="237"/>
      <c r="R177" s="237"/>
      <c r="S177" s="237"/>
      <c r="T177" s="237">
        <v>1</v>
      </c>
      <c r="U177" s="237">
        <v>2</v>
      </c>
    </row>
    <row r="178" spans="1:21" ht="27.6" x14ac:dyDescent="0.3">
      <c r="A178" s="241">
        <v>4</v>
      </c>
      <c r="B178" s="237" t="s">
        <v>2676</v>
      </c>
      <c r="C178" s="237" t="s">
        <v>2542</v>
      </c>
      <c r="D178" s="237">
        <v>63547</v>
      </c>
      <c r="E178" s="237">
        <v>143</v>
      </c>
      <c r="F178" s="237">
        <v>284208.51</v>
      </c>
      <c r="G178" s="237" t="s">
        <v>2721</v>
      </c>
      <c r="H178" s="237">
        <v>165948.14000000001</v>
      </c>
      <c r="I178" s="237" t="s">
        <v>2722</v>
      </c>
      <c r="J178" s="237" t="s">
        <v>2723</v>
      </c>
      <c r="K178" s="237">
        <v>86480</v>
      </c>
      <c r="L178" s="237">
        <v>183</v>
      </c>
      <c r="M178" s="237">
        <v>365111.89</v>
      </c>
      <c r="N178" s="237" t="s">
        <v>2729</v>
      </c>
      <c r="O178" s="237">
        <v>251621.66</v>
      </c>
      <c r="P178" s="237" t="s">
        <v>2717</v>
      </c>
      <c r="Q178" s="237" t="s">
        <v>2730</v>
      </c>
      <c r="R178" s="237" t="s">
        <v>2724</v>
      </c>
      <c r="S178" s="237" t="s">
        <v>2695</v>
      </c>
      <c r="T178" s="237" t="s">
        <v>2591</v>
      </c>
      <c r="U178" s="237" t="s">
        <v>2591</v>
      </c>
    </row>
    <row r="179" spans="1:21" x14ac:dyDescent="0.3">
      <c r="M179" s="10">
        <f>M178+F177</f>
        <v>460800.03</v>
      </c>
    </row>
    <row r="180" spans="1:21" ht="15" thickBot="1" x14ac:dyDescent="0.35"/>
    <row r="181" spans="1:21" ht="41.4" x14ac:dyDescent="0.3">
      <c r="A181" s="239" t="s">
        <v>2673</v>
      </c>
      <c r="B181" s="240" t="s">
        <v>2674</v>
      </c>
      <c r="C181" s="240" t="s">
        <v>2575</v>
      </c>
      <c r="D181" s="240" t="s">
        <v>2607</v>
      </c>
      <c r="E181" s="240" t="s">
        <v>2608</v>
      </c>
      <c r="F181" s="240" t="s">
        <v>2609</v>
      </c>
      <c r="G181" s="240" t="s">
        <v>2610</v>
      </c>
      <c r="H181" s="240" t="s">
        <v>2611</v>
      </c>
      <c r="I181" s="240" t="s">
        <v>2612</v>
      </c>
      <c r="J181" s="240" t="s">
        <v>2613</v>
      </c>
      <c r="K181" s="240" t="s">
        <v>2732</v>
      </c>
      <c r="L181" s="240" t="s">
        <v>2733</v>
      </c>
      <c r="M181" s="240" t="s">
        <v>2734</v>
      </c>
      <c r="N181" s="240" t="s">
        <v>2735</v>
      </c>
      <c r="O181" s="240" t="s">
        <v>2736</v>
      </c>
      <c r="P181" s="240" t="s">
        <v>2737</v>
      </c>
      <c r="Q181" s="240" t="s">
        <v>2738</v>
      </c>
      <c r="R181" s="240" t="s">
        <v>2583</v>
      </c>
      <c r="S181" s="240" t="s">
        <v>2584</v>
      </c>
      <c r="T181" s="240" t="s">
        <v>2606</v>
      </c>
      <c r="U181" s="240" t="s">
        <v>2739</v>
      </c>
    </row>
    <row r="182" spans="1:21" ht="27.6" x14ac:dyDescent="0.3">
      <c r="A182" s="241">
        <v>1</v>
      </c>
      <c r="B182" s="237" t="s">
        <v>2675</v>
      </c>
      <c r="C182" s="237" t="s">
        <v>2542</v>
      </c>
      <c r="D182" s="237">
        <v>43239</v>
      </c>
      <c r="E182" s="237">
        <v>96</v>
      </c>
      <c r="F182" s="237">
        <v>188520.36</v>
      </c>
      <c r="G182" s="237" t="s">
        <v>2710</v>
      </c>
      <c r="H182" s="237">
        <v>111601.32</v>
      </c>
      <c r="I182" s="237" t="s">
        <v>2711</v>
      </c>
      <c r="J182" s="237" t="s">
        <v>2712</v>
      </c>
      <c r="K182" s="237">
        <v>86480</v>
      </c>
      <c r="L182" s="237">
        <v>230</v>
      </c>
      <c r="M182" s="237">
        <v>460789.62</v>
      </c>
      <c r="N182" s="237" t="s">
        <v>2716</v>
      </c>
      <c r="O182" s="237">
        <v>251621.66</v>
      </c>
      <c r="P182" s="237" t="s">
        <v>2717</v>
      </c>
      <c r="Q182" s="237" t="s">
        <v>2718</v>
      </c>
      <c r="R182" s="237" t="s">
        <v>2713</v>
      </c>
      <c r="S182" s="237" t="s">
        <v>2714</v>
      </c>
      <c r="T182" s="237" t="s">
        <v>2591</v>
      </c>
      <c r="U182" s="237" t="s">
        <v>2591</v>
      </c>
    </row>
    <row r="183" spans="1:21" ht="27.6" x14ac:dyDescent="0.3">
      <c r="A183" s="241">
        <v>2</v>
      </c>
      <c r="B183" s="237" t="s">
        <v>2676</v>
      </c>
      <c r="C183" s="237" t="s">
        <v>2585</v>
      </c>
      <c r="D183" s="237">
        <v>43239</v>
      </c>
      <c r="E183" s="237">
        <v>96</v>
      </c>
      <c r="F183" s="237">
        <v>188520.36</v>
      </c>
      <c r="G183" s="237" t="s">
        <v>2710</v>
      </c>
      <c r="H183" s="237">
        <v>111601.32</v>
      </c>
      <c r="I183" s="237" t="s">
        <v>2711</v>
      </c>
      <c r="J183" s="237"/>
      <c r="K183" s="237">
        <v>64871</v>
      </c>
      <c r="L183" s="237">
        <v>159</v>
      </c>
      <c r="M183" s="237">
        <v>297312.88</v>
      </c>
      <c r="N183" s="237" t="s">
        <v>2725</v>
      </c>
      <c r="O183" s="237">
        <v>193014.55</v>
      </c>
      <c r="P183" s="237" t="s">
        <v>2726</v>
      </c>
      <c r="Q183" s="237"/>
      <c r="R183" s="237"/>
      <c r="S183" s="237"/>
      <c r="T183" s="237">
        <v>0</v>
      </c>
      <c r="U183" s="237">
        <v>3</v>
      </c>
    </row>
    <row r="184" spans="1:21" ht="27.6" x14ac:dyDescent="0.3">
      <c r="A184" s="241">
        <v>3</v>
      </c>
      <c r="B184" s="237" t="s">
        <v>2676</v>
      </c>
      <c r="C184" s="237" t="s">
        <v>2588</v>
      </c>
      <c r="D184" s="237">
        <v>20308</v>
      </c>
      <c r="E184" s="237">
        <v>47</v>
      </c>
      <c r="F184" s="237">
        <v>95688.14</v>
      </c>
      <c r="G184" s="237" t="s">
        <v>2719</v>
      </c>
      <c r="H184" s="237">
        <v>54346.82</v>
      </c>
      <c r="I184" s="237" t="s">
        <v>2720</v>
      </c>
      <c r="J184" s="237"/>
      <c r="K184" s="237">
        <v>21609</v>
      </c>
      <c r="L184" s="237">
        <v>24</v>
      </c>
      <c r="M184" s="237">
        <v>67799</v>
      </c>
      <c r="N184" s="237" t="s">
        <v>2727</v>
      </c>
      <c r="O184" s="237">
        <v>58607.1</v>
      </c>
      <c r="P184" s="237" t="s">
        <v>2728</v>
      </c>
      <c r="Q184" s="237"/>
      <c r="R184" s="237"/>
      <c r="S184" s="237"/>
      <c r="T184" s="237">
        <v>1</v>
      </c>
      <c r="U184" s="237">
        <v>2</v>
      </c>
    </row>
    <row r="185" spans="1:21" ht="27.6" x14ac:dyDescent="0.3">
      <c r="A185" s="241">
        <v>4</v>
      </c>
      <c r="B185" s="237" t="s">
        <v>2676</v>
      </c>
      <c r="C185" s="237" t="s">
        <v>2542</v>
      </c>
      <c r="D185" s="237">
        <v>63547</v>
      </c>
      <c r="E185" s="237">
        <v>143</v>
      </c>
      <c r="F185" s="237">
        <v>284208.51</v>
      </c>
      <c r="G185" s="237" t="s">
        <v>2721</v>
      </c>
      <c r="H185" s="237">
        <v>165948.14000000001</v>
      </c>
      <c r="I185" s="237" t="s">
        <v>2722</v>
      </c>
      <c r="J185" s="237" t="s">
        <v>2723</v>
      </c>
      <c r="K185" s="237">
        <v>86480</v>
      </c>
      <c r="L185" s="237">
        <v>183</v>
      </c>
      <c r="M185" s="237">
        <v>365111.89</v>
      </c>
      <c r="N185" s="237" t="s">
        <v>2729</v>
      </c>
      <c r="O185" s="237">
        <v>251621.66</v>
      </c>
      <c r="P185" s="237" t="s">
        <v>2717</v>
      </c>
      <c r="Q185" s="237" t="s">
        <v>2730</v>
      </c>
      <c r="R185" s="237" t="s">
        <v>2724</v>
      </c>
      <c r="S185" s="237" t="s">
        <v>2695</v>
      </c>
      <c r="T185" s="237" t="s">
        <v>2591</v>
      </c>
      <c r="U185" s="237" t="s">
        <v>2591</v>
      </c>
    </row>
    <row r="187" spans="1:21" ht="79.2" x14ac:dyDescent="0.3">
      <c r="A187" s="256" t="s">
        <v>2709</v>
      </c>
    </row>
    <row r="188" spans="1:21" ht="15" thickBot="1" x14ac:dyDescent="0.35">
      <c r="A188" s="257"/>
      <c r="G188">
        <f>SUM(G190:G191)</f>
        <v>326</v>
      </c>
    </row>
    <row r="189" spans="1:21" ht="27.6" x14ac:dyDescent="0.3">
      <c r="A189" s="239" t="s">
        <v>2673</v>
      </c>
      <c r="B189" s="240" t="s">
        <v>2674</v>
      </c>
      <c r="C189" s="240" t="s">
        <v>2488</v>
      </c>
      <c r="D189" s="240" t="s">
        <v>2574</v>
      </c>
      <c r="E189" s="240" t="s">
        <v>2575</v>
      </c>
      <c r="F189" s="240" t="s">
        <v>2576</v>
      </c>
      <c r="G189" s="240" t="s">
        <v>2577</v>
      </c>
      <c r="H189" s="240" t="s">
        <v>2578</v>
      </c>
      <c r="I189" s="240" t="s">
        <v>2579</v>
      </c>
      <c r="J189" s="240" t="s">
        <v>2580</v>
      </c>
      <c r="K189" s="240" t="s">
        <v>2581</v>
      </c>
      <c r="L189" s="240" t="s">
        <v>2582</v>
      </c>
      <c r="M189" s="240" t="s">
        <v>2583</v>
      </c>
      <c r="N189" s="240" t="s">
        <v>2584</v>
      </c>
    </row>
    <row r="190" spans="1:21" ht="27.6" x14ac:dyDescent="0.3">
      <c r="A190" s="241">
        <v>1</v>
      </c>
      <c r="B190" s="237" t="s">
        <v>2675</v>
      </c>
      <c r="C190" s="237" t="s">
        <v>2591</v>
      </c>
      <c r="D190" s="237" t="s">
        <v>1078</v>
      </c>
      <c r="E190" s="237" t="s">
        <v>2542</v>
      </c>
      <c r="F190" s="237">
        <v>43239</v>
      </c>
      <c r="G190" s="237">
        <v>96</v>
      </c>
      <c r="H190" s="270">
        <v>188520.36</v>
      </c>
      <c r="I190" s="237" t="s">
        <v>2710</v>
      </c>
      <c r="J190" s="237">
        <v>111601.32</v>
      </c>
      <c r="K190" s="237" t="s">
        <v>2711</v>
      </c>
      <c r="L190" s="237" t="s">
        <v>2712</v>
      </c>
      <c r="M190" s="237" t="s">
        <v>2713</v>
      </c>
      <c r="N190" s="237" t="s">
        <v>2714</v>
      </c>
    </row>
    <row r="191" spans="1:21" ht="27.6" x14ac:dyDescent="0.3">
      <c r="A191" s="241">
        <v>2</v>
      </c>
      <c r="B191" s="237" t="s">
        <v>2675</v>
      </c>
      <c r="C191" s="237" t="s">
        <v>2591</v>
      </c>
      <c r="D191" s="237" t="s">
        <v>2715</v>
      </c>
      <c r="E191" s="237" t="s">
        <v>2542</v>
      </c>
      <c r="F191" s="237">
        <v>86480</v>
      </c>
      <c r="G191" s="237">
        <v>230</v>
      </c>
      <c r="H191" s="271">
        <v>460789.62</v>
      </c>
      <c r="I191" s="237" t="s">
        <v>2716</v>
      </c>
      <c r="J191" s="237">
        <v>251621.66</v>
      </c>
      <c r="K191" s="237" t="s">
        <v>2717</v>
      </c>
      <c r="L191" s="237" t="s">
        <v>2718</v>
      </c>
      <c r="M191" s="237"/>
      <c r="N191" s="237"/>
    </row>
    <row r="192" spans="1:21" x14ac:dyDescent="0.3">
      <c r="A192" s="241"/>
      <c r="B192" s="237"/>
      <c r="C192" s="237"/>
      <c r="D192" s="237"/>
      <c r="E192" s="237"/>
      <c r="F192" s="269">
        <f>SUM(F191,F190)</f>
        <v>129719</v>
      </c>
      <c r="G192" s="237"/>
      <c r="H192" s="271"/>
      <c r="I192" s="237"/>
      <c r="J192" s="237"/>
      <c r="K192" s="237"/>
      <c r="L192" s="237"/>
      <c r="M192" s="237"/>
      <c r="N192" s="237"/>
    </row>
    <row r="193" spans="1:14" s="267" customFormat="1" x14ac:dyDescent="0.3">
      <c r="A193" s="265">
        <v>3</v>
      </c>
      <c r="B193" s="266" t="s">
        <v>2676</v>
      </c>
      <c r="C193" s="266">
        <v>0</v>
      </c>
      <c r="D193" s="266" t="s">
        <v>1078</v>
      </c>
      <c r="E193" s="266" t="s">
        <v>2585</v>
      </c>
      <c r="F193" s="266">
        <v>43239</v>
      </c>
      <c r="G193" s="266">
        <v>96</v>
      </c>
      <c r="H193" s="268">
        <v>188520.36</v>
      </c>
      <c r="I193" s="266" t="s">
        <v>2710</v>
      </c>
      <c r="J193" s="266">
        <v>111601.32</v>
      </c>
      <c r="K193" s="266" t="s">
        <v>2711</v>
      </c>
      <c r="L193" s="266"/>
      <c r="M193" s="266"/>
      <c r="N193" s="266"/>
    </row>
    <row r="194" spans="1:14" x14ac:dyDescent="0.3">
      <c r="A194" s="241">
        <v>4</v>
      </c>
      <c r="B194" s="237" t="s">
        <v>2676</v>
      </c>
      <c r="C194" s="237">
        <v>1</v>
      </c>
      <c r="D194" s="237" t="s">
        <v>1078</v>
      </c>
      <c r="E194" s="237" t="s">
        <v>2588</v>
      </c>
      <c r="F194" s="277">
        <v>20308</v>
      </c>
      <c r="G194" s="237">
        <v>47</v>
      </c>
      <c r="H194" s="237">
        <v>95688.14</v>
      </c>
      <c r="I194" s="237" t="s">
        <v>2719</v>
      </c>
      <c r="J194" s="237">
        <v>54346.82</v>
      </c>
      <c r="K194" s="237" t="s">
        <v>2720</v>
      </c>
      <c r="L194" s="237"/>
      <c r="M194" s="237"/>
      <c r="N194" s="237"/>
    </row>
    <row r="195" spans="1:14" ht="27.6" x14ac:dyDescent="0.3">
      <c r="A195" s="241">
        <v>5</v>
      </c>
      <c r="B195" s="237" t="s">
        <v>2676</v>
      </c>
      <c r="C195" s="237" t="s">
        <v>2591</v>
      </c>
      <c r="D195" s="237" t="s">
        <v>1078</v>
      </c>
      <c r="E195" s="237" t="s">
        <v>2542</v>
      </c>
      <c r="F195" s="237">
        <v>63547</v>
      </c>
      <c r="G195" s="245">
        <v>143</v>
      </c>
      <c r="H195" s="237">
        <v>284208.51</v>
      </c>
      <c r="I195" s="237" t="s">
        <v>2721</v>
      </c>
      <c r="J195" s="237">
        <v>165948.14000000001</v>
      </c>
      <c r="K195" s="237" t="s">
        <v>2722</v>
      </c>
      <c r="L195" s="237" t="s">
        <v>2723</v>
      </c>
      <c r="M195" s="237" t="s">
        <v>2724</v>
      </c>
      <c r="N195" s="237" t="s">
        <v>2695</v>
      </c>
    </row>
    <row r="196" spans="1:14" x14ac:dyDescent="0.3">
      <c r="A196" s="241">
        <v>6</v>
      </c>
      <c r="B196" s="237" t="s">
        <v>2676</v>
      </c>
      <c r="C196" s="237">
        <v>3</v>
      </c>
      <c r="D196" s="237" t="s">
        <v>2715</v>
      </c>
      <c r="E196" s="237" t="s">
        <v>2585</v>
      </c>
      <c r="F196" s="237">
        <v>64871</v>
      </c>
      <c r="G196" s="237">
        <v>159</v>
      </c>
      <c r="H196" s="237">
        <v>297312.88</v>
      </c>
      <c r="I196" s="237" t="s">
        <v>2725</v>
      </c>
      <c r="J196" s="237">
        <v>193014.55</v>
      </c>
      <c r="K196" s="237" t="s">
        <v>2726</v>
      </c>
      <c r="L196" s="237"/>
      <c r="M196" s="237"/>
      <c r="N196" s="237"/>
    </row>
    <row r="197" spans="1:14" x14ac:dyDescent="0.3">
      <c r="A197" s="241">
        <v>7</v>
      </c>
      <c r="B197" s="237" t="s">
        <v>2676</v>
      </c>
      <c r="C197" s="237">
        <v>2</v>
      </c>
      <c r="D197" s="237" t="s">
        <v>2715</v>
      </c>
      <c r="E197" s="237" t="s">
        <v>2588</v>
      </c>
      <c r="F197" s="277">
        <v>21609</v>
      </c>
      <c r="G197" s="237">
        <v>24</v>
      </c>
      <c r="H197" s="237">
        <v>67799</v>
      </c>
      <c r="I197" s="237" t="s">
        <v>2727</v>
      </c>
      <c r="J197" s="237">
        <v>58607.1</v>
      </c>
      <c r="K197" s="237" t="s">
        <v>2728</v>
      </c>
      <c r="L197" s="237"/>
      <c r="M197" s="237"/>
      <c r="N197" s="237"/>
    </row>
    <row r="198" spans="1:14" ht="27.6" x14ac:dyDescent="0.3">
      <c r="A198" s="241">
        <v>8</v>
      </c>
      <c r="B198" s="237" t="s">
        <v>2676</v>
      </c>
      <c r="C198" s="237" t="s">
        <v>2591</v>
      </c>
      <c r="D198" s="237" t="s">
        <v>2715</v>
      </c>
      <c r="E198" s="237" t="s">
        <v>2542</v>
      </c>
      <c r="F198" s="237">
        <v>86480</v>
      </c>
      <c r="G198" s="245">
        <v>183</v>
      </c>
      <c r="H198" s="237">
        <v>365111.89</v>
      </c>
      <c r="I198" s="237" t="s">
        <v>2729</v>
      </c>
      <c r="J198" s="237">
        <v>251621.66</v>
      </c>
      <c r="K198" s="237" t="s">
        <v>2717</v>
      </c>
      <c r="L198" s="237" t="s">
        <v>2730</v>
      </c>
      <c r="M198" s="237"/>
      <c r="N198" s="237"/>
    </row>
    <row r="199" spans="1:14" x14ac:dyDescent="0.3">
      <c r="F199" s="275">
        <f>SUM(F193,F197,F196)</f>
        <v>129719</v>
      </c>
      <c r="G199">
        <f>SUM(G195,G198)</f>
        <v>326</v>
      </c>
      <c r="H199" s="188">
        <f>H198+H194</f>
        <v>460800.03</v>
      </c>
    </row>
    <row r="200" spans="1:14" x14ac:dyDescent="0.3">
      <c r="H200" s="188">
        <f>H199-H191</f>
        <v>10.410000000032596</v>
      </c>
    </row>
    <row r="201" spans="1:14" ht="55.2" x14ac:dyDescent="0.3">
      <c r="E201" s="237" t="s">
        <v>2742</v>
      </c>
    </row>
  </sheetData>
  <mergeCells count="14">
    <mergeCell ref="G107:G108"/>
    <mergeCell ref="B107:B108"/>
    <mergeCell ref="C107:C108"/>
    <mergeCell ref="D107:D108"/>
    <mergeCell ref="E107:E108"/>
    <mergeCell ref="F107:F108"/>
    <mergeCell ref="N107:N108"/>
    <mergeCell ref="O107:O108"/>
    <mergeCell ref="H107:H108"/>
    <mergeCell ref="I107:I108"/>
    <mergeCell ref="J107:J108"/>
    <mergeCell ref="K107:K108"/>
    <mergeCell ref="L107:L108"/>
    <mergeCell ref="M107:M10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1243-5B4F-41B3-BC9C-A1A7D674B98C}">
  <dimension ref="A1:N48"/>
  <sheetViews>
    <sheetView topLeftCell="A30" workbookViewId="0">
      <selection activeCell="G40" sqref="G40"/>
    </sheetView>
  </sheetViews>
  <sheetFormatPr defaultRowHeight="14.4" x14ac:dyDescent="0.3"/>
  <sheetData>
    <row r="1" spans="1:14" s="261" customFormat="1" x14ac:dyDescent="0.3">
      <c r="A1" s="261" t="s">
        <v>326</v>
      </c>
    </row>
    <row r="2" spans="1:14" ht="79.2" x14ac:dyDescent="0.3">
      <c r="A2" s="256" t="s">
        <v>2709</v>
      </c>
    </row>
    <row r="3" spans="1:14" ht="15" thickBot="1" x14ac:dyDescent="0.35">
      <c r="A3" s="257"/>
      <c r="G3">
        <f>SUM(G5:G6)</f>
        <v>326</v>
      </c>
    </row>
    <row r="4" spans="1:14" ht="41.4" x14ac:dyDescent="0.3">
      <c r="A4" s="239" t="s">
        <v>2673</v>
      </c>
      <c r="B4" s="240" t="s">
        <v>2674</v>
      </c>
      <c r="C4" s="240" t="s">
        <v>2488</v>
      </c>
      <c r="D4" s="240" t="s">
        <v>2574</v>
      </c>
      <c r="E4" s="240" t="s">
        <v>2575</v>
      </c>
      <c r="F4" s="240" t="s">
        <v>2576</v>
      </c>
      <c r="G4" s="240" t="s">
        <v>2577</v>
      </c>
      <c r="H4" s="240" t="s">
        <v>2578</v>
      </c>
      <c r="I4" s="240" t="s">
        <v>2579</v>
      </c>
      <c r="J4" s="240" t="s">
        <v>2580</v>
      </c>
      <c r="K4" s="240" t="s">
        <v>2581</v>
      </c>
      <c r="L4" s="240" t="s">
        <v>2582</v>
      </c>
      <c r="M4" s="240" t="s">
        <v>2583</v>
      </c>
      <c r="N4" s="240" t="s">
        <v>2584</v>
      </c>
    </row>
    <row r="5" spans="1:14" ht="41.4" x14ac:dyDescent="0.3">
      <c r="A5" s="241">
        <v>1</v>
      </c>
      <c r="B5" s="237" t="s">
        <v>2675</v>
      </c>
      <c r="C5" s="237" t="s">
        <v>2591</v>
      </c>
      <c r="D5" s="237" t="s">
        <v>1078</v>
      </c>
      <c r="E5" s="237" t="s">
        <v>2542</v>
      </c>
      <c r="F5" s="237">
        <v>43239</v>
      </c>
      <c r="G5" s="237">
        <v>96</v>
      </c>
      <c r="H5" s="270">
        <v>188520.36</v>
      </c>
      <c r="I5" s="237" t="s">
        <v>2710</v>
      </c>
      <c r="J5" s="237">
        <v>111601.32</v>
      </c>
      <c r="K5" s="237" t="s">
        <v>2711</v>
      </c>
      <c r="L5" s="237" t="s">
        <v>2712</v>
      </c>
      <c r="M5" s="237" t="s">
        <v>2713</v>
      </c>
      <c r="N5" s="237" t="s">
        <v>2714</v>
      </c>
    </row>
    <row r="6" spans="1:14" ht="41.4" x14ac:dyDescent="0.3">
      <c r="A6" s="241">
        <v>2</v>
      </c>
      <c r="B6" s="237" t="s">
        <v>2675</v>
      </c>
      <c r="C6" s="237" t="s">
        <v>2591</v>
      </c>
      <c r="D6" s="237" t="s">
        <v>2715</v>
      </c>
      <c r="E6" s="237" t="s">
        <v>2542</v>
      </c>
      <c r="F6" s="237">
        <v>86480</v>
      </c>
      <c r="G6" s="237">
        <v>230</v>
      </c>
      <c r="H6" s="271">
        <v>460789.62</v>
      </c>
      <c r="I6" s="237" t="s">
        <v>2716</v>
      </c>
      <c r="J6" s="237">
        <v>251621.66</v>
      </c>
      <c r="K6" s="237" t="s">
        <v>2717</v>
      </c>
      <c r="L6" s="237" t="s">
        <v>2718</v>
      </c>
      <c r="M6" s="237"/>
      <c r="N6" s="237"/>
    </row>
    <row r="7" spans="1:14" x14ac:dyDescent="0.3">
      <c r="A7" s="241"/>
      <c r="B7" s="237"/>
      <c r="C7" s="237"/>
      <c r="D7" s="237"/>
      <c r="E7" s="237"/>
      <c r="F7" s="269">
        <f>SUM(F6,F5)</f>
        <v>129719</v>
      </c>
      <c r="G7" s="237">
        <f>G6+G5</f>
        <v>326</v>
      </c>
      <c r="H7" s="271"/>
      <c r="I7" s="237"/>
      <c r="J7" s="237"/>
      <c r="K7" s="237"/>
      <c r="L7" s="237"/>
      <c r="M7" s="237"/>
      <c r="N7" s="237"/>
    </row>
    <row r="8" spans="1:14" s="267" customFormat="1" ht="27.6" x14ac:dyDescent="0.3">
      <c r="A8" s="265">
        <v>3</v>
      </c>
      <c r="B8" s="266" t="s">
        <v>2676</v>
      </c>
      <c r="C8" s="266">
        <v>0</v>
      </c>
      <c r="D8" s="266" t="s">
        <v>1078</v>
      </c>
      <c r="E8" s="266" t="s">
        <v>2585</v>
      </c>
      <c r="F8" s="266">
        <v>43239</v>
      </c>
      <c r="G8" s="266">
        <v>96</v>
      </c>
      <c r="H8" s="268">
        <v>188520.36</v>
      </c>
      <c r="I8" s="266" t="s">
        <v>2710</v>
      </c>
      <c r="J8" s="266">
        <v>111601.32</v>
      </c>
      <c r="K8" s="266" t="s">
        <v>2711</v>
      </c>
      <c r="L8" s="266"/>
      <c r="M8" s="266"/>
      <c r="N8" s="266"/>
    </row>
    <row r="9" spans="1:14" ht="27.6" x14ac:dyDescent="0.3">
      <c r="A9" s="241">
        <v>4</v>
      </c>
      <c r="B9" s="237" t="s">
        <v>2676</v>
      </c>
      <c r="C9" s="237">
        <v>1</v>
      </c>
      <c r="D9" s="237" t="s">
        <v>1078</v>
      </c>
      <c r="E9" s="237" t="s">
        <v>2588</v>
      </c>
      <c r="F9" s="277">
        <v>20308</v>
      </c>
      <c r="G9" s="237">
        <v>47</v>
      </c>
      <c r="H9" s="237">
        <v>95688.14</v>
      </c>
      <c r="I9" s="237" t="s">
        <v>2719</v>
      </c>
      <c r="J9" s="237">
        <v>54346.82</v>
      </c>
      <c r="K9" s="237" t="s">
        <v>2720</v>
      </c>
      <c r="L9" s="237"/>
      <c r="M9" s="237"/>
      <c r="N9" s="237"/>
    </row>
    <row r="10" spans="1:14" ht="41.4" x14ac:dyDescent="0.3">
      <c r="A10" s="241">
        <v>5</v>
      </c>
      <c r="B10" s="237" t="s">
        <v>2676</v>
      </c>
      <c r="C10" s="237" t="s">
        <v>2591</v>
      </c>
      <c r="D10" s="237" t="s">
        <v>1078</v>
      </c>
      <c r="E10" s="237" t="s">
        <v>2542</v>
      </c>
      <c r="F10" s="237">
        <v>63547</v>
      </c>
      <c r="G10" s="245">
        <v>143</v>
      </c>
      <c r="H10" s="237">
        <v>284208.51</v>
      </c>
      <c r="I10" s="237" t="s">
        <v>2721</v>
      </c>
      <c r="J10" s="237">
        <v>165948.14000000001</v>
      </c>
      <c r="K10" s="237" t="s">
        <v>2722</v>
      </c>
      <c r="L10" s="237" t="s">
        <v>2723</v>
      </c>
      <c r="M10" s="237" t="s">
        <v>2724</v>
      </c>
      <c r="N10" s="237" t="s">
        <v>2695</v>
      </c>
    </row>
    <row r="11" spans="1:14" ht="27.6" x14ac:dyDescent="0.3">
      <c r="A11" s="241">
        <v>6</v>
      </c>
      <c r="B11" s="237" t="s">
        <v>2676</v>
      </c>
      <c r="C11" s="237">
        <v>3</v>
      </c>
      <c r="D11" s="237" t="s">
        <v>2715</v>
      </c>
      <c r="E11" s="237" t="s">
        <v>2585</v>
      </c>
      <c r="F11" s="237">
        <v>64871</v>
      </c>
      <c r="G11" s="237">
        <v>159</v>
      </c>
      <c r="H11" s="237">
        <v>297312.88</v>
      </c>
      <c r="I11" s="237" t="s">
        <v>2725</v>
      </c>
      <c r="J11" s="237">
        <v>193014.55</v>
      </c>
      <c r="K11" s="237" t="s">
        <v>2726</v>
      </c>
      <c r="L11" s="237"/>
      <c r="M11" s="237"/>
      <c r="N11" s="237"/>
    </row>
    <row r="12" spans="1:14" ht="27.6" x14ac:dyDescent="0.3">
      <c r="A12" s="241">
        <v>7</v>
      </c>
      <c r="B12" s="237" t="s">
        <v>2676</v>
      </c>
      <c r="C12" s="237">
        <v>2</v>
      </c>
      <c r="D12" s="237" t="s">
        <v>2715</v>
      </c>
      <c r="E12" s="237" t="s">
        <v>2588</v>
      </c>
      <c r="F12" s="277">
        <v>21609</v>
      </c>
      <c r="G12" s="237">
        <v>24</v>
      </c>
      <c r="H12" s="237">
        <v>67799</v>
      </c>
      <c r="I12" s="237" t="s">
        <v>2727</v>
      </c>
      <c r="J12" s="237">
        <v>58607.1</v>
      </c>
      <c r="K12" s="237" t="s">
        <v>2728</v>
      </c>
      <c r="L12" s="237"/>
      <c r="M12" s="237"/>
      <c r="N12" s="237"/>
    </row>
    <row r="13" spans="1:14" ht="41.4" x14ac:dyDescent="0.3">
      <c r="A13" s="241">
        <v>8</v>
      </c>
      <c r="B13" s="237" t="s">
        <v>2676</v>
      </c>
      <c r="C13" s="237" t="s">
        <v>2591</v>
      </c>
      <c r="D13" s="237" t="s">
        <v>2715</v>
      </c>
      <c r="E13" s="237" t="s">
        <v>2542</v>
      </c>
      <c r="F13" s="237">
        <v>86480</v>
      </c>
      <c r="G13" s="245">
        <v>183</v>
      </c>
      <c r="H13" s="237">
        <v>365111.89</v>
      </c>
      <c r="I13" s="237" t="s">
        <v>2729</v>
      </c>
      <c r="J13" s="237">
        <v>251621.66</v>
      </c>
      <c r="K13" s="237" t="s">
        <v>2717</v>
      </c>
      <c r="L13" s="237" t="s">
        <v>2730</v>
      </c>
      <c r="M13" s="237"/>
      <c r="N13" s="237"/>
    </row>
    <row r="14" spans="1:14" x14ac:dyDescent="0.3">
      <c r="F14" s="275">
        <f>SUM(F8,F12,F11)</f>
        <v>129719</v>
      </c>
      <c r="G14">
        <f>SUM(G10,G13)</f>
        <v>326</v>
      </c>
      <c r="H14" s="188">
        <f>H13+H9</f>
        <v>460800.03</v>
      </c>
    </row>
    <row r="15" spans="1:14" x14ac:dyDescent="0.3">
      <c r="E15" s="279">
        <f>F12-F9</f>
        <v>1301</v>
      </c>
      <c r="H15" s="188">
        <f>H14-H6</f>
        <v>10.410000000032596</v>
      </c>
    </row>
    <row r="16" spans="1:14" x14ac:dyDescent="0.3">
      <c r="E16" s="260" t="s">
        <v>2742</v>
      </c>
    </row>
    <row r="17" spans="1:14" s="139" customFormat="1" x14ac:dyDescent="0.3">
      <c r="A17" s="139" t="s">
        <v>384</v>
      </c>
    </row>
    <row r="18" spans="1:14" x14ac:dyDescent="0.3">
      <c r="A18" s="278" t="s">
        <v>2677</v>
      </c>
    </row>
    <row r="19" spans="1:14" ht="15" thickBot="1" x14ac:dyDescent="0.35">
      <c r="A19" s="257"/>
      <c r="G19">
        <f>G21+G22</f>
        <v>200</v>
      </c>
    </row>
    <row r="20" spans="1:14" ht="41.4" x14ac:dyDescent="0.3">
      <c r="A20" s="239" t="s">
        <v>2673</v>
      </c>
      <c r="B20" s="240" t="s">
        <v>2674</v>
      </c>
      <c r="C20" s="240" t="s">
        <v>2488</v>
      </c>
      <c r="D20" s="240" t="s">
        <v>2574</v>
      </c>
      <c r="E20" s="240" t="s">
        <v>2575</v>
      </c>
      <c r="F20" s="240" t="s">
        <v>2576</v>
      </c>
      <c r="G20" s="240" t="s">
        <v>2577</v>
      </c>
      <c r="H20" s="240" t="s">
        <v>2578</v>
      </c>
      <c r="I20" s="240" t="s">
        <v>2579</v>
      </c>
      <c r="J20" s="240" t="s">
        <v>2580</v>
      </c>
      <c r="K20" s="240" t="s">
        <v>2581</v>
      </c>
      <c r="L20" s="240" t="s">
        <v>2582</v>
      </c>
      <c r="M20" s="240" t="s">
        <v>2583</v>
      </c>
      <c r="N20" s="240" t="s">
        <v>2584</v>
      </c>
    </row>
    <row r="21" spans="1:14" ht="41.4" x14ac:dyDescent="0.3">
      <c r="A21" s="241">
        <v>1</v>
      </c>
      <c r="B21" s="237" t="s">
        <v>2675</v>
      </c>
      <c r="C21" s="237" t="s">
        <v>2591</v>
      </c>
      <c r="D21" s="237" t="s">
        <v>1078</v>
      </c>
      <c r="E21" s="237" t="s">
        <v>2542</v>
      </c>
      <c r="F21" s="237">
        <v>67348</v>
      </c>
      <c r="G21" s="237">
        <v>136</v>
      </c>
      <c r="H21" s="270">
        <v>297810.61</v>
      </c>
      <c r="I21" s="237" t="s">
        <v>2678</v>
      </c>
      <c r="J21" s="237">
        <v>201191.52</v>
      </c>
      <c r="K21" s="237" t="s">
        <v>2679</v>
      </c>
      <c r="L21" s="237" t="s">
        <v>2694</v>
      </c>
      <c r="M21" s="237" t="s">
        <v>2695</v>
      </c>
      <c r="N21" s="237" t="s">
        <v>2696</v>
      </c>
    </row>
    <row r="22" spans="1:14" ht="41.4" x14ac:dyDescent="0.3">
      <c r="A22" s="241">
        <v>2</v>
      </c>
      <c r="B22" s="237" t="s">
        <v>2675</v>
      </c>
      <c r="C22" s="237" t="s">
        <v>2591</v>
      </c>
      <c r="D22" s="237" t="s">
        <v>2687</v>
      </c>
      <c r="E22" s="237" t="s">
        <v>2542</v>
      </c>
      <c r="F22" s="237">
        <v>22488</v>
      </c>
      <c r="G22" s="237">
        <v>64</v>
      </c>
      <c r="H22" s="271">
        <v>150704.59</v>
      </c>
      <c r="I22" s="237" t="s">
        <v>2697</v>
      </c>
      <c r="J22" s="237">
        <v>67328.759999999995</v>
      </c>
      <c r="K22" s="237" t="s">
        <v>2692</v>
      </c>
      <c r="L22" s="237" t="s">
        <v>2698</v>
      </c>
      <c r="M22" s="237"/>
      <c r="N22" s="237"/>
    </row>
    <row r="23" spans="1:14" x14ac:dyDescent="0.3">
      <c r="A23" s="241"/>
      <c r="B23" s="237"/>
      <c r="C23" s="237"/>
      <c r="D23" s="237"/>
      <c r="E23" s="245" t="s">
        <v>2741</v>
      </c>
      <c r="F23" s="270">
        <f>SUM(F21:F22)</f>
        <v>89836</v>
      </c>
      <c r="G23" s="237">
        <f>G22+G21</f>
        <v>200</v>
      </c>
      <c r="H23" s="271"/>
      <c r="I23" s="237"/>
      <c r="J23" s="237"/>
      <c r="K23" s="237"/>
      <c r="L23" s="237"/>
      <c r="M23" s="237"/>
      <c r="N23" s="237"/>
    </row>
    <row r="24" spans="1:14" ht="27.6" x14ac:dyDescent="0.3">
      <c r="A24" s="241">
        <v>3</v>
      </c>
      <c r="B24" s="237" t="s">
        <v>2676</v>
      </c>
      <c r="C24" s="237">
        <v>0</v>
      </c>
      <c r="D24" s="237" t="s">
        <v>1078</v>
      </c>
      <c r="E24" s="237" t="s">
        <v>2585</v>
      </c>
      <c r="F24" s="237">
        <v>67348</v>
      </c>
      <c r="G24" s="237">
        <v>136</v>
      </c>
      <c r="H24" s="270">
        <v>297810.61</v>
      </c>
      <c r="I24" s="237" t="s">
        <v>2678</v>
      </c>
      <c r="J24" s="237">
        <v>201191.52</v>
      </c>
      <c r="K24" s="237" t="s">
        <v>2679</v>
      </c>
      <c r="L24" s="237"/>
      <c r="M24" s="237"/>
      <c r="N24" s="237"/>
    </row>
    <row r="25" spans="1:14" ht="27.6" x14ac:dyDescent="0.3">
      <c r="A25" s="241">
        <v>4</v>
      </c>
      <c r="B25" s="237" t="s">
        <v>2676</v>
      </c>
      <c r="C25" s="237">
        <v>1</v>
      </c>
      <c r="D25" s="237" t="s">
        <v>1078</v>
      </c>
      <c r="E25" s="237" t="s">
        <v>2588</v>
      </c>
      <c r="F25" s="277">
        <v>5020</v>
      </c>
      <c r="G25" s="237">
        <v>23</v>
      </c>
      <c r="H25" s="237">
        <v>27953.71</v>
      </c>
      <c r="I25" s="237" t="s">
        <v>2680</v>
      </c>
      <c r="J25" s="237">
        <v>15858.36</v>
      </c>
      <c r="K25" s="237" t="s">
        <v>2681</v>
      </c>
      <c r="L25" s="237"/>
      <c r="M25" s="237"/>
      <c r="N25" s="237"/>
    </row>
    <row r="26" spans="1:14" ht="41.4" x14ac:dyDescent="0.3">
      <c r="A26" s="241">
        <v>5</v>
      </c>
      <c r="B26" s="237" t="s">
        <v>2676</v>
      </c>
      <c r="C26" s="237" t="s">
        <v>2591</v>
      </c>
      <c r="D26" s="237" t="s">
        <v>1078</v>
      </c>
      <c r="E26" s="237" t="s">
        <v>2542</v>
      </c>
      <c r="F26" s="237">
        <v>72368</v>
      </c>
      <c r="G26" s="237">
        <v>159</v>
      </c>
      <c r="H26" s="237">
        <v>325764.32</v>
      </c>
      <c r="I26" s="237" t="s">
        <v>2682</v>
      </c>
      <c r="J26" s="237">
        <v>217049.88</v>
      </c>
      <c r="K26" s="237" t="s">
        <v>2683</v>
      </c>
      <c r="L26" s="237" t="s">
        <v>2684</v>
      </c>
      <c r="M26" s="237" t="s">
        <v>2685</v>
      </c>
      <c r="N26" s="237" t="s">
        <v>2686</v>
      </c>
    </row>
    <row r="27" spans="1:14" ht="27.6" x14ac:dyDescent="0.3">
      <c r="A27" s="241">
        <v>6</v>
      </c>
      <c r="B27" s="237" t="s">
        <v>2676</v>
      </c>
      <c r="C27" s="237">
        <v>3</v>
      </c>
      <c r="D27" s="237" t="s">
        <v>2687</v>
      </c>
      <c r="E27" s="237" t="s">
        <v>2585</v>
      </c>
      <c r="F27" s="237">
        <v>17265</v>
      </c>
      <c r="G27" s="237">
        <v>34</v>
      </c>
      <c r="H27" s="237">
        <v>107877.83</v>
      </c>
      <c r="I27" s="237" t="s">
        <v>2688</v>
      </c>
      <c r="J27" s="237">
        <v>53894</v>
      </c>
      <c r="K27" s="237" t="s">
        <v>2681</v>
      </c>
      <c r="L27" s="237"/>
      <c r="M27" s="237"/>
      <c r="N27" s="237"/>
    </row>
    <row r="28" spans="1:14" ht="27.6" x14ac:dyDescent="0.3">
      <c r="A28" s="241">
        <v>7</v>
      </c>
      <c r="B28" s="237" t="s">
        <v>2676</v>
      </c>
      <c r="C28" s="237">
        <v>2</v>
      </c>
      <c r="D28" s="237" t="s">
        <v>2687</v>
      </c>
      <c r="E28" s="237" t="s">
        <v>2588</v>
      </c>
      <c r="F28" s="277">
        <v>5223</v>
      </c>
      <c r="G28" s="237">
        <v>7</v>
      </c>
      <c r="H28" s="237">
        <v>14875.07</v>
      </c>
      <c r="I28" s="237" t="s">
        <v>2689</v>
      </c>
      <c r="J28" s="237">
        <v>13434.76</v>
      </c>
      <c r="K28" s="237" t="s">
        <v>2690</v>
      </c>
      <c r="L28" s="237"/>
      <c r="M28" s="237"/>
      <c r="N28" s="237"/>
    </row>
    <row r="29" spans="1:14" ht="41.4" x14ac:dyDescent="0.3">
      <c r="A29" s="241">
        <v>8</v>
      </c>
      <c r="B29" s="237" t="s">
        <v>2676</v>
      </c>
      <c r="C29" s="237" t="s">
        <v>2591</v>
      </c>
      <c r="D29" s="237" t="s">
        <v>2687</v>
      </c>
      <c r="E29" s="237" t="s">
        <v>2542</v>
      </c>
      <c r="F29" s="237">
        <v>22488</v>
      </c>
      <c r="G29" s="237">
        <v>41</v>
      </c>
      <c r="H29" s="237">
        <v>122752.9</v>
      </c>
      <c r="I29" s="237" t="s">
        <v>2691</v>
      </c>
      <c r="J29" s="237">
        <v>67328.759999999995</v>
      </c>
      <c r="K29" s="237" t="s">
        <v>2692</v>
      </c>
      <c r="L29" s="237" t="s">
        <v>2693</v>
      </c>
      <c r="M29" s="237"/>
      <c r="N29" s="237"/>
    </row>
    <row r="30" spans="1:14" x14ac:dyDescent="0.3">
      <c r="A30" s="136"/>
      <c r="E30" s="10" t="s">
        <v>2741</v>
      </c>
      <c r="F30" s="276">
        <f>SUM(F24,F29)</f>
        <v>89836</v>
      </c>
      <c r="G30">
        <f>G29+G26</f>
        <v>200</v>
      </c>
      <c r="H30" s="188">
        <f>H29+H25</f>
        <v>150706.60999999999</v>
      </c>
    </row>
    <row r="31" spans="1:14" x14ac:dyDescent="0.3">
      <c r="A31" s="136"/>
      <c r="F31" s="279">
        <f>F28-F25</f>
        <v>203</v>
      </c>
      <c r="H31" s="188">
        <f>H30-H22</f>
        <v>2.0199999999895226</v>
      </c>
      <c r="I31" s="272" t="s">
        <v>2740</v>
      </c>
    </row>
    <row r="33" spans="1:14" s="139" customFormat="1" x14ac:dyDescent="0.3">
      <c r="A33" s="139" t="s">
        <v>357</v>
      </c>
    </row>
    <row r="34" spans="1:14" x14ac:dyDescent="0.3">
      <c r="A34" s="278" t="s">
        <v>2573</v>
      </c>
    </row>
    <row r="35" spans="1:14" ht="15" thickBot="1" x14ac:dyDescent="0.35">
      <c r="A35" s="257"/>
    </row>
    <row r="36" spans="1:14" ht="41.4" x14ac:dyDescent="0.3">
      <c r="A36" s="239" t="s">
        <v>2673</v>
      </c>
      <c r="B36" s="240" t="s">
        <v>2674</v>
      </c>
      <c r="C36" s="240" t="s">
        <v>2488</v>
      </c>
      <c r="D36" s="240" t="s">
        <v>2574</v>
      </c>
      <c r="E36" s="240" t="s">
        <v>2575</v>
      </c>
      <c r="F36" s="240" t="s">
        <v>2576</v>
      </c>
      <c r="G36" s="240" t="s">
        <v>2577</v>
      </c>
      <c r="H36" s="240" t="s">
        <v>2578</v>
      </c>
      <c r="I36" s="240" t="s">
        <v>2579</v>
      </c>
      <c r="J36" s="240" t="s">
        <v>2580</v>
      </c>
      <c r="K36" s="240" t="s">
        <v>2581</v>
      </c>
      <c r="L36" s="240" t="s">
        <v>2582</v>
      </c>
      <c r="M36" s="240" t="s">
        <v>2583</v>
      </c>
      <c r="N36" s="240" t="s">
        <v>2584</v>
      </c>
    </row>
    <row r="37" spans="1:14" ht="41.4" x14ac:dyDescent="0.3">
      <c r="A37" s="241">
        <v>1</v>
      </c>
      <c r="B37" s="237" t="s">
        <v>2675</v>
      </c>
      <c r="C37" s="237" t="s">
        <v>2591</v>
      </c>
      <c r="D37" s="237" t="s">
        <v>1078</v>
      </c>
      <c r="E37" s="237" t="s">
        <v>2542</v>
      </c>
      <c r="F37" s="237">
        <v>54301</v>
      </c>
      <c r="G37" s="237">
        <v>88</v>
      </c>
      <c r="H37" s="270">
        <v>206340.76</v>
      </c>
      <c r="I37" s="237" t="s">
        <v>2586</v>
      </c>
      <c r="J37" s="237">
        <v>138362.46</v>
      </c>
      <c r="K37" s="237" t="s">
        <v>2587</v>
      </c>
      <c r="L37" s="237" t="s">
        <v>2669</v>
      </c>
      <c r="M37" s="237" t="s">
        <v>2671</v>
      </c>
      <c r="N37" s="237" t="s">
        <v>2672</v>
      </c>
    </row>
    <row r="38" spans="1:14" ht="41.4" x14ac:dyDescent="0.3">
      <c r="A38" s="241">
        <v>2</v>
      </c>
      <c r="B38" s="237" t="s">
        <v>2675</v>
      </c>
      <c r="C38" s="237" t="s">
        <v>2591</v>
      </c>
      <c r="D38" s="237" t="s">
        <v>2595</v>
      </c>
      <c r="E38" s="237" t="s">
        <v>2542</v>
      </c>
      <c r="F38" s="237">
        <v>31029</v>
      </c>
      <c r="G38" s="237">
        <v>38</v>
      </c>
      <c r="H38" s="274">
        <v>83052.77</v>
      </c>
      <c r="I38" s="237" t="s">
        <v>2668</v>
      </c>
      <c r="J38" s="237">
        <v>67312.649999999994</v>
      </c>
      <c r="K38" s="237" t="s">
        <v>2601</v>
      </c>
      <c r="L38" s="237" t="s">
        <v>2670</v>
      </c>
      <c r="M38" s="237"/>
      <c r="N38" s="237"/>
    </row>
    <row r="39" spans="1:14" x14ac:dyDescent="0.3">
      <c r="A39" s="241"/>
      <c r="B39" s="237"/>
      <c r="C39" s="237"/>
      <c r="D39" s="237"/>
      <c r="E39" s="245" t="s">
        <v>2741</v>
      </c>
      <c r="F39" s="237">
        <f>F38+F37</f>
        <v>85330</v>
      </c>
      <c r="G39" s="237">
        <f>G38+G37</f>
        <v>126</v>
      </c>
      <c r="H39" s="274"/>
      <c r="I39" s="237"/>
      <c r="J39" s="237"/>
      <c r="K39" s="237"/>
      <c r="L39" s="237"/>
      <c r="M39" s="237"/>
      <c r="N39" s="237"/>
    </row>
    <row r="40" spans="1:14" ht="27.6" x14ac:dyDescent="0.3">
      <c r="A40" s="241">
        <v>3</v>
      </c>
      <c r="B40" s="237" t="s">
        <v>2676</v>
      </c>
      <c r="C40" s="237">
        <v>0</v>
      </c>
      <c r="D40" s="237" t="s">
        <v>1078</v>
      </c>
      <c r="E40" s="237" t="s">
        <v>2585</v>
      </c>
      <c r="F40" s="237">
        <v>54301</v>
      </c>
      <c r="G40" s="237">
        <v>88</v>
      </c>
      <c r="H40" s="270">
        <v>206340.76</v>
      </c>
      <c r="I40" s="237" t="s">
        <v>2586</v>
      </c>
      <c r="J40" s="237">
        <v>138362.46</v>
      </c>
      <c r="K40" s="237" t="s">
        <v>2587</v>
      </c>
      <c r="L40" s="237"/>
      <c r="M40" s="237"/>
      <c r="N40" s="237"/>
    </row>
    <row r="41" spans="1:14" ht="27.6" x14ac:dyDescent="0.3">
      <c r="A41" s="241">
        <v>4</v>
      </c>
      <c r="B41" s="237" t="s">
        <v>2676</v>
      </c>
      <c r="C41" s="237">
        <v>1</v>
      </c>
      <c r="D41" s="237" t="s">
        <v>1078</v>
      </c>
      <c r="E41" s="237" t="s">
        <v>2588</v>
      </c>
      <c r="F41" s="237">
        <v>3311</v>
      </c>
      <c r="G41" s="237">
        <v>5</v>
      </c>
      <c r="H41" s="237">
        <v>8258.2000000000007</v>
      </c>
      <c r="I41" s="237" t="s">
        <v>2589</v>
      </c>
      <c r="J41" s="237">
        <v>6424.46</v>
      </c>
      <c r="K41" s="237" t="s">
        <v>2590</v>
      </c>
      <c r="L41" s="237"/>
      <c r="M41" s="237"/>
      <c r="N41" s="237"/>
    </row>
    <row r="42" spans="1:14" ht="41.4" x14ac:dyDescent="0.3">
      <c r="A42" s="241">
        <v>5</v>
      </c>
      <c r="B42" s="237" t="s">
        <v>2676</v>
      </c>
      <c r="C42" s="237" t="s">
        <v>2591</v>
      </c>
      <c r="D42" s="237" t="s">
        <v>1078</v>
      </c>
      <c r="E42" s="237" t="s">
        <v>2542</v>
      </c>
      <c r="F42" s="237">
        <v>57612</v>
      </c>
      <c r="G42" s="237">
        <v>93</v>
      </c>
      <c r="H42" s="237">
        <v>214598.96</v>
      </c>
      <c r="I42" s="237" t="s">
        <v>2592</v>
      </c>
      <c r="J42" s="237">
        <v>144786.92000000001</v>
      </c>
      <c r="K42" s="237" t="s">
        <v>2593</v>
      </c>
      <c r="L42" s="237" t="s">
        <v>2594</v>
      </c>
      <c r="M42" s="237" t="s">
        <v>2603</v>
      </c>
      <c r="N42" s="237" t="s">
        <v>2604</v>
      </c>
    </row>
    <row r="43" spans="1:14" ht="27.6" x14ac:dyDescent="0.3">
      <c r="A43" s="241">
        <v>6</v>
      </c>
      <c r="B43" s="237" t="s">
        <v>2676</v>
      </c>
      <c r="C43" s="237">
        <v>3</v>
      </c>
      <c r="D43" s="237" t="s">
        <v>2595</v>
      </c>
      <c r="E43" s="237" t="s">
        <v>2585</v>
      </c>
      <c r="F43" s="237">
        <v>27212</v>
      </c>
      <c r="G43" s="237">
        <v>30</v>
      </c>
      <c r="H43" s="237">
        <v>68670.3</v>
      </c>
      <c r="I43" s="237" t="s">
        <v>2596</v>
      </c>
      <c r="J43" s="237">
        <v>61612.1</v>
      </c>
      <c r="K43" s="237" t="s">
        <v>2597</v>
      </c>
      <c r="L43" s="237"/>
      <c r="M43" s="237"/>
      <c r="N43" s="237"/>
    </row>
    <row r="44" spans="1:14" ht="27.6" x14ac:dyDescent="0.3">
      <c r="A44" s="241">
        <v>7</v>
      </c>
      <c r="B44" s="237" t="s">
        <v>2676</v>
      </c>
      <c r="C44" s="237">
        <v>2</v>
      </c>
      <c r="D44" s="237" t="s">
        <v>2595</v>
      </c>
      <c r="E44" s="237" t="s">
        <v>2588</v>
      </c>
      <c r="F44" s="237">
        <v>3817</v>
      </c>
      <c r="G44" s="237">
        <v>3</v>
      </c>
      <c r="H44" s="237">
        <v>6124.28</v>
      </c>
      <c r="I44" s="237" t="s">
        <v>2598</v>
      </c>
      <c r="J44" s="237">
        <v>5700.54</v>
      </c>
      <c r="K44" s="237" t="s">
        <v>2599</v>
      </c>
      <c r="L44" s="237"/>
      <c r="M44" s="237"/>
      <c r="N44" s="237"/>
    </row>
    <row r="45" spans="1:14" ht="41.4" x14ac:dyDescent="0.3">
      <c r="A45" s="241">
        <v>8</v>
      </c>
      <c r="B45" s="237" t="s">
        <v>2676</v>
      </c>
      <c r="C45" s="237" t="s">
        <v>2591</v>
      </c>
      <c r="D45" s="237" t="s">
        <v>2595</v>
      </c>
      <c r="E45" s="237" t="s">
        <v>2542</v>
      </c>
      <c r="F45" s="237">
        <v>31029</v>
      </c>
      <c r="G45" s="237">
        <v>33</v>
      </c>
      <c r="H45" s="237">
        <v>74794.570000000007</v>
      </c>
      <c r="I45" s="237" t="s">
        <v>2600</v>
      </c>
      <c r="J45" s="237">
        <v>67312.649999999994</v>
      </c>
      <c r="K45" s="237" t="s">
        <v>2601</v>
      </c>
      <c r="L45" s="237" t="s">
        <v>2602</v>
      </c>
      <c r="M45" s="237"/>
      <c r="N45" s="237"/>
    </row>
    <row r="46" spans="1:14" x14ac:dyDescent="0.3">
      <c r="A46" s="136"/>
      <c r="E46" s="245" t="s">
        <v>2741</v>
      </c>
      <c r="F46">
        <f>F43+F44+F40</f>
        <v>85330</v>
      </c>
      <c r="H46" s="273">
        <f>H45+H41</f>
        <v>83052.77</v>
      </c>
    </row>
    <row r="47" spans="1:14" x14ac:dyDescent="0.3">
      <c r="H47">
        <f>H46-H38</f>
        <v>0</v>
      </c>
    </row>
    <row r="48" spans="1:14" x14ac:dyDescent="0.3">
      <c r="F48" s="279">
        <f>F44-F41</f>
        <v>506</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BE79-52BC-43C0-A5C0-44C7B85BF898}">
  <dimension ref="A1:AC65"/>
  <sheetViews>
    <sheetView topLeftCell="A36" zoomScale="80" zoomScaleNormal="80" workbookViewId="0">
      <selection activeCell="B60" sqref="B60:G65"/>
    </sheetView>
  </sheetViews>
  <sheetFormatPr defaultRowHeight="14.4" x14ac:dyDescent="0.3"/>
  <cols>
    <col min="2" max="2" width="15" customWidth="1"/>
    <col min="4" max="4" width="11.6640625" customWidth="1"/>
    <col min="5" max="5" width="25.6640625" customWidth="1"/>
    <col min="9" max="9" width="12.88671875" customWidth="1"/>
    <col min="11" max="11" width="12.88671875" bestFit="1" customWidth="1"/>
    <col min="12" max="12" width="15.33203125" bestFit="1" customWidth="1"/>
    <col min="13" max="13" width="13.33203125" customWidth="1"/>
    <col min="14" max="14" width="19.33203125" customWidth="1"/>
    <col min="15" max="15" width="2.33203125" customWidth="1"/>
    <col min="16" max="16" width="9.6640625" customWidth="1"/>
    <col min="17" max="17" width="9.33203125" bestFit="1" customWidth="1"/>
    <col min="18" max="18" width="14.44140625" customWidth="1"/>
    <col min="19" max="19" width="13.6640625" customWidth="1"/>
    <col min="20" max="20" width="9.33203125" bestFit="1" customWidth="1"/>
    <col min="21" max="21" width="8.88671875" customWidth="1"/>
    <col min="25" max="25" width="17.6640625" customWidth="1"/>
  </cols>
  <sheetData>
    <row r="1" spans="1:29" s="139" customFormat="1" x14ac:dyDescent="0.3">
      <c r="A1" s="139" t="s">
        <v>384</v>
      </c>
    </row>
    <row r="2" spans="1:29" x14ac:dyDescent="0.3">
      <c r="A2" s="278" t="s">
        <v>2677</v>
      </c>
      <c r="S2" s="10">
        <f>S6-S7-S14</f>
        <v>-18.129999999997381</v>
      </c>
    </row>
    <row r="3" spans="1:29" ht="15" thickBot="1" x14ac:dyDescent="0.35">
      <c r="A3" s="257"/>
      <c r="G3">
        <f>G5+G6</f>
        <v>200</v>
      </c>
      <c r="S3">
        <f>S13-S14-S7</f>
        <v>-2.0100000000020373</v>
      </c>
      <c r="Y3">
        <f>Y7+Y14</f>
        <v>42864.380000000005</v>
      </c>
    </row>
    <row r="4" spans="1:29" ht="28.2" thickBot="1" x14ac:dyDescent="0.35">
      <c r="A4" s="239" t="s">
        <v>2673</v>
      </c>
      <c r="B4" s="240" t="s">
        <v>2674</v>
      </c>
      <c r="C4" s="240" t="s">
        <v>2488</v>
      </c>
      <c r="D4" s="240" t="s">
        <v>2574</v>
      </c>
      <c r="E4" s="240" t="s">
        <v>2575</v>
      </c>
      <c r="F4" s="240" t="s">
        <v>2576</v>
      </c>
      <c r="G4" s="240" t="s">
        <v>2577</v>
      </c>
      <c r="H4" s="240" t="s">
        <v>2578</v>
      </c>
      <c r="I4" s="240" t="s">
        <v>2579</v>
      </c>
      <c r="J4" s="240" t="s">
        <v>2580</v>
      </c>
      <c r="K4" s="240" t="s">
        <v>2581</v>
      </c>
      <c r="L4" s="240" t="s">
        <v>2582</v>
      </c>
      <c r="M4" s="240" t="s">
        <v>2583</v>
      </c>
      <c r="N4" s="240" t="s">
        <v>2584</v>
      </c>
      <c r="Q4" s="236" t="s">
        <v>2752</v>
      </c>
      <c r="S4">
        <f>S6-S13</f>
        <v>-16.119999999995343</v>
      </c>
      <c r="T4">
        <f>Y4+S4</f>
        <v>-53.730000000003201</v>
      </c>
      <c r="W4" t="s">
        <v>2751</v>
      </c>
      <c r="Y4">
        <f>Y6-Y3</f>
        <v>-37.610000000007858</v>
      </c>
    </row>
    <row r="5" spans="1:29" ht="14.4" customHeight="1" x14ac:dyDescent="0.3">
      <c r="A5" s="241">
        <v>1</v>
      </c>
      <c r="B5" s="237" t="s">
        <v>2675</v>
      </c>
      <c r="C5" s="237" t="s">
        <v>2591</v>
      </c>
      <c r="D5" s="237" t="s">
        <v>1078</v>
      </c>
      <c r="E5" s="237" t="s">
        <v>2542</v>
      </c>
      <c r="F5" s="237">
        <v>67348</v>
      </c>
      <c r="G5" s="237">
        <v>136</v>
      </c>
      <c r="H5" s="270">
        <v>297810.61</v>
      </c>
      <c r="I5" s="237" t="s">
        <v>2678</v>
      </c>
      <c r="J5" s="237">
        <v>201191.52</v>
      </c>
      <c r="K5" s="237" t="s">
        <v>2679</v>
      </c>
      <c r="L5" s="237" t="s">
        <v>2694</v>
      </c>
      <c r="M5" s="237" t="s">
        <v>2695</v>
      </c>
      <c r="N5" s="237" t="s">
        <v>2696</v>
      </c>
      <c r="P5" s="239" t="s">
        <v>2488</v>
      </c>
      <c r="Q5" s="240" t="s">
        <v>2537</v>
      </c>
      <c r="R5" s="240" t="s">
        <v>2538</v>
      </c>
      <c r="S5" s="240" t="s">
        <v>2542</v>
      </c>
      <c r="T5" s="240" t="s">
        <v>2541</v>
      </c>
      <c r="V5" s="239" t="s">
        <v>2488</v>
      </c>
      <c r="W5" s="240" t="s">
        <v>2537</v>
      </c>
      <c r="X5" s="240" t="s">
        <v>2538</v>
      </c>
      <c r="Y5" s="240" t="s">
        <v>2542</v>
      </c>
      <c r="Z5" s="240" t="s">
        <v>2541</v>
      </c>
    </row>
    <row r="6" spans="1:29" ht="27.6" x14ac:dyDescent="0.3">
      <c r="A6" s="241">
        <v>2</v>
      </c>
      <c r="B6" s="237" t="s">
        <v>2675</v>
      </c>
      <c r="C6" s="237" t="s">
        <v>2591</v>
      </c>
      <c r="D6" s="237" t="s">
        <v>2687</v>
      </c>
      <c r="E6" s="237" t="s">
        <v>2542</v>
      </c>
      <c r="F6" s="237">
        <v>22488</v>
      </c>
      <c r="G6" s="237">
        <v>64</v>
      </c>
      <c r="H6" s="271">
        <v>150704.59</v>
      </c>
      <c r="I6" s="237" t="s">
        <v>2697</v>
      </c>
      <c r="J6" s="237">
        <v>67328.759999999995</v>
      </c>
      <c r="K6" s="237" t="s">
        <v>2692</v>
      </c>
      <c r="L6" s="237" t="s">
        <v>2698</v>
      </c>
      <c r="M6" s="237"/>
      <c r="N6" s="237"/>
      <c r="P6" s="241" t="s">
        <v>2556</v>
      </c>
      <c r="Q6" s="236">
        <v>5230</v>
      </c>
      <c r="R6" s="236" t="s">
        <v>2744</v>
      </c>
      <c r="S6" s="237">
        <v>42810.65</v>
      </c>
      <c r="T6" s="237">
        <v>12</v>
      </c>
      <c r="V6" s="241" t="s">
        <v>2556</v>
      </c>
      <c r="W6" s="236">
        <v>5237</v>
      </c>
      <c r="X6" s="236" t="s">
        <v>2744</v>
      </c>
      <c r="Y6" s="245">
        <v>42826.77</v>
      </c>
      <c r="Z6" s="237">
        <v>14</v>
      </c>
    </row>
    <row r="7" spans="1:29" ht="27.6" customHeight="1" x14ac:dyDescent="0.3">
      <c r="A7" s="241"/>
      <c r="B7" s="237"/>
      <c r="C7" s="237"/>
      <c r="D7" s="237"/>
      <c r="E7" s="245" t="s">
        <v>2741</v>
      </c>
      <c r="F7" s="270">
        <f>SUM(F5:F6)</f>
        <v>89836</v>
      </c>
      <c r="G7" s="237"/>
      <c r="H7" s="271"/>
      <c r="I7" s="237"/>
      <c r="J7" s="237"/>
      <c r="K7" s="237"/>
      <c r="L7" s="237"/>
      <c r="M7" s="237"/>
      <c r="N7" s="237"/>
      <c r="P7" s="241"/>
      <c r="Q7" s="236"/>
      <c r="R7" s="236" t="s">
        <v>2745</v>
      </c>
      <c r="S7" s="243">
        <v>27953.71</v>
      </c>
      <c r="T7" s="237">
        <v>210</v>
      </c>
      <c r="V7" s="241"/>
      <c r="W7" s="236"/>
      <c r="X7" s="236" t="s">
        <v>2745</v>
      </c>
      <c r="Y7" s="237">
        <v>27989.31</v>
      </c>
      <c r="Z7" s="237">
        <v>210</v>
      </c>
      <c r="AC7">
        <f>Y7+Y14</f>
        <v>42864.380000000005</v>
      </c>
    </row>
    <row r="8" spans="1:29" ht="27.6" customHeight="1" x14ac:dyDescent="0.3">
      <c r="A8" s="241">
        <v>3</v>
      </c>
      <c r="B8" s="237" t="s">
        <v>2676</v>
      </c>
      <c r="C8" s="237">
        <v>0</v>
      </c>
      <c r="D8" s="237" t="s">
        <v>1078</v>
      </c>
      <c r="E8" s="237" t="s">
        <v>2585</v>
      </c>
      <c r="F8" s="237">
        <v>67348</v>
      </c>
      <c r="G8" s="237">
        <v>136</v>
      </c>
      <c r="H8" s="270">
        <v>297810.61</v>
      </c>
      <c r="I8" s="237" t="s">
        <v>2678</v>
      </c>
      <c r="J8" s="237">
        <v>201191.52</v>
      </c>
      <c r="K8" s="237" t="s">
        <v>2679</v>
      </c>
      <c r="L8" s="237"/>
      <c r="M8" s="237"/>
      <c r="N8" s="237"/>
      <c r="P8" s="241"/>
      <c r="Q8" s="236"/>
      <c r="R8" s="236" t="s">
        <v>2746</v>
      </c>
      <c r="S8" s="237">
        <v>10210093</v>
      </c>
      <c r="T8" s="237">
        <v>210</v>
      </c>
      <c r="V8" s="241"/>
      <c r="W8" s="236"/>
      <c r="X8" s="236" t="s">
        <v>2746</v>
      </c>
      <c r="Y8" s="237">
        <v>10223095</v>
      </c>
      <c r="Z8" s="237">
        <v>210</v>
      </c>
    </row>
    <row r="9" spans="1:29" ht="27.6" customHeight="1" x14ac:dyDescent="0.3">
      <c r="A9" s="241">
        <v>4</v>
      </c>
      <c r="B9" s="237" t="s">
        <v>2676</v>
      </c>
      <c r="C9" s="237">
        <v>1</v>
      </c>
      <c r="D9" s="237" t="s">
        <v>1078</v>
      </c>
      <c r="E9" s="237" t="s">
        <v>2588</v>
      </c>
      <c r="F9" s="277">
        <v>5020</v>
      </c>
      <c r="G9" s="237">
        <v>23</v>
      </c>
      <c r="H9" s="243">
        <v>27953.71</v>
      </c>
      <c r="I9" s="237" t="s">
        <v>2680</v>
      </c>
      <c r="J9" s="237">
        <v>15858.36</v>
      </c>
      <c r="K9" s="237" t="s">
        <v>2681</v>
      </c>
      <c r="L9" s="237"/>
      <c r="M9" s="237"/>
      <c r="N9" s="237"/>
      <c r="P9" s="241"/>
      <c r="Q9" s="236"/>
      <c r="R9" s="236" t="s">
        <v>2747</v>
      </c>
      <c r="S9" s="237">
        <v>10193479</v>
      </c>
      <c r="T9" s="237">
        <v>0</v>
      </c>
      <c r="V9" s="241"/>
      <c r="W9" s="236"/>
      <c r="X9" s="236" t="s">
        <v>2747</v>
      </c>
      <c r="Y9" s="237">
        <v>10206484.5</v>
      </c>
      <c r="Z9" s="237">
        <v>0</v>
      </c>
    </row>
    <row r="10" spans="1:29" ht="14.4" customHeight="1" x14ac:dyDescent="0.3">
      <c r="A10" s="241">
        <v>5</v>
      </c>
      <c r="B10" s="237" t="s">
        <v>2676</v>
      </c>
      <c r="C10" s="237" t="s">
        <v>2591</v>
      </c>
      <c r="D10" s="237" t="s">
        <v>1078</v>
      </c>
      <c r="E10" s="237" t="s">
        <v>2542</v>
      </c>
      <c r="F10" s="237">
        <v>72368</v>
      </c>
      <c r="G10" s="237">
        <v>159</v>
      </c>
      <c r="H10" s="237">
        <v>325764.32</v>
      </c>
      <c r="I10" s="237" t="s">
        <v>2682</v>
      </c>
      <c r="J10" s="237">
        <v>217049.88</v>
      </c>
      <c r="K10" s="237" t="s">
        <v>2683</v>
      </c>
      <c r="L10" s="237" t="s">
        <v>2684</v>
      </c>
      <c r="M10" s="237" t="s">
        <v>2685</v>
      </c>
      <c r="N10" s="237" t="s">
        <v>2686</v>
      </c>
      <c r="P10" s="241"/>
      <c r="Q10" s="236"/>
      <c r="R10" s="236" t="s">
        <v>2748</v>
      </c>
      <c r="S10" s="237">
        <v>15636590</v>
      </c>
      <c r="T10" s="237">
        <v>12</v>
      </c>
      <c r="V10" s="241"/>
      <c r="W10" s="236"/>
      <c r="X10" s="236" t="s">
        <v>2748</v>
      </c>
      <c r="Y10" s="237">
        <v>15642476</v>
      </c>
      <c r="Z10" s="237">
        <v>14</v>
      </c>
    </row>
    <row r="11" spans="1:29" ht="27.6" customHeight="1" x14ac:dyDescent="0.3">
      <c r="A11" s="241">
        <v>6</v>
      </c>
      <c r="B11" s="237" t="s">
        <v>2676</v>
      </c>
      <c r="C11" s="237">
        <v>3</v>
      </c>
      <c r="D11" s="237" t="s">
        <v>2687</v>
      </c>
      <c r="E11" s="237" t="s">
        <v>2585</v>
      </c>
      <c r="F11" s="237">
        <v>17265</v>
      </c>
      <c r="G11" s="237">
        <v>34</v>
      </c>
      <c r="H11" s="237">
        <v>107877.83</v>
      </c>
      <c r="I11" s="237" t="s">
        <v>2688</v>
      </c>
      <c r="J11" s="237">
        <v>53894</v>
      </c>
      <c r="K11" s="237" t="s">
        <v>2681</v>
      </c>
      <c r="L11" s="237"/>
      <c r="M11" s="237"/>
      <c r="N11" s="237"/>
      <c r="P11" s="241"/>
      <c r="Q11" s="236"/>
      <c r="R11" s="236" t="s">
        <v>2749</v>
      </c>
      <c r="S11" s="237">
        <v>25</v>
      </c>
      <c r="T11" s="237">
        <v>0</v>
      </c>
      <c r="V11" s="241"/>
      <c r="W11" s="236"/>
      <c r="X11" s="236" t="s">
        <v>2749</v>
      </c>
      <c r="Y11" s="237">
        <v>30</v>
      </c>
      <c r="Z11" s="237">
        <v>0</v>
      </c>
    </row>
    <row r="12" spans="1:29" ht="27.6" x14ac:dyDescent="0.3">
      <c r="A12" s="241">
        <v>7</v>
      </c>
      <c r="B12" s="237" t="s">
        <v>2676</v>
      </c>
      <c r="C12" s="237">
        <v>2</v>
      </c>
      <c r="D12" s="237" t="s">
        <v>2687</v>
      </c>
      <c r="E12" s="237" t="s">
        <v>2588</v>
      </c>
      <c r="F12" s="277">
        <v>5223</v>
      </c>
      <c r="G12" s="237">
        <v>7</v>
      </c>
      <c r="H12" s="243">
        <v>14875.07</v>
      </c>
      <c r="I12" s="237" t="s">
        <v>2689</v>
      </c>
      <c r="J12" s="237">
        <v>13434.76</v>
      </c>
      <c r="K12" s="237" t="s">
        <v>2690</v>
      </c>
      <c r="L12" s="237"/>
      <c r="M12" s="237"/>
      <c r="N12" s="237"/>
      <c r="P12" s="241"/>
      <c r="Q12" s="236"/>
      <c r="R12" s="236" t="s">
        <v>2750</v>
      </c>
      <c r="S12" s="237">
        <v>23</v>
      </c>
      <c r="T12" s="237">
        <v>0</v>
      </c>
      <c r="V12" s="241"/>
      <c r="W12" s="236"/>
      <c r="X12" s="236" t="s">
        <v>2750</v>
      </c>
      <c r="Y12" s="237">
        <v>24</v>
      </c>
      <c r="Z12" s="237">
        <v>0</v>
      </c>
    </row>
    <row r="13" spans="1:29" ht="14.4" customHeight="1" x14ac:dyDescent="0.3">
      <c r="A13" s="241">
        <v>8</v>
      </c>
      <c r="B13" s="237" t="s">
        <v>2676</v>
      </c>
      <c r="C13" s="237" t="s">
        <v>2591</v>
      </c>
      <c r="D13" s="237" t="s">
        <v>2687</v>
      </c>
      <c r="E13" s="237" t="s">
        <v>2542</v>
      </c>
      <c r="F13" s="237">
        <v>22488</v>
      </c>
      <c r="G13" s="237">
        <v>41</v>
      </c>
      <c r="H13" s="237">
        <v>122752.9</v>
      </c>
      <c r="I13" s="237" t="s">
        <v>2691</v>
      </c>
      <c r="J13" s="237">
        <v>67328.759999999995</v>
      </c>
      <c r="K13" s="237" t="s">
        <v>2692</v>
      </c>
      <c r="L13" s="237" t="s">
        <v>2693</v>
      </c>
      <c r="M13" s="237"/>
      <c r="N13" s="237"/>
      <c r="P13" s="286" t="s">
        <v>2550</v>
      </c>
      <c r="Q13" s="236">
        <v>5237</v>
      </c>
      <c r="R13" s="236" t="s">
        <v>2744</v>
      </c>
      <c r="S13" s="237">
        <v>42826.77</v>
      </c>
      <c r="T13" s="237">
        <v>14</v>
      </c>
      <c r="V13" s="241" t="s">
        <v>2550</v>
      </c>
      <c r="W13" s="236">
        <v>5237</v>
      </c>
      <c r="X13" s="236" t="s">
        <v>2744</v>
      </c>
      <c r="Y13" s="245">
        <v>42826.77</v>
      </c>
      <c r="Z13" s="237">
        <v>14</v>
      </c>
    </row>
    <row r="14" spans="1:29" ht="27.6" x14ac:dyDescent="0.3">
      <c r="A14" s="136"/>
      <c r="E14" s="10" t="s">
        <v>2741</v>
      </c>
      <c r="F14" s="276">
        <f>SUM(F8,F13)</f>
        <v>89836</v>
      </c>
      <c r="G14">
        <f>G13+G10</f>
        <v>200</v>
      </c>
      <c r="H14" s="188">
        <f>H13+H9</f>
        <v>150706.60999999999</v>
      </c>
      <c r="P14" s="241"/>
      <c r="Q14" s="236"/>
      <c r="R14" s="236" t="s">
        <v>2745</v>
      </c>
      <c r="S14" s="243">
        <v>14875.07</v>
      </c>
      <c r="T14" s="237">
        <v>14</v>
      </c>
      <c r="V14" s="241"/>
      <c r="W14" s="236"/>
      <c r="X14" s="236" t="s">
        <v>2745</v>
      </c>
      <c r="Y14" s="237">
        <v>14875.07</v>
      </c>
      <c r="Z14" s="237">
        <v>14</v>
      </c>
    </row>
    <row r="15" spans="1:29" ht="27.6" customHeight="1" x14ac:dyDescent="0.3">
      <c r="A15" s="136"/>
      <c r="F15" s="279">
        <f>F12-F9</f>
        <v>203</v>
      </c>
      <c r="H15" s="288">
        <f>H14-H6</f>
        <v>2.0199999999895226</v>
      </c>
      <c r="I15" s="272" t="s">
        <v>2740</v>
      </c>
      <c r="P15" s="241"/>
      <c r="Q15" s="236"/>
      <c r="R15" s="236" t="s">
        <v>2746</v>
      </c>
      <c r="S15" s="237">
        <v>5433120</v>
      </c>
      <c r="T15" s="237">
        <v>14</v>
      </c>
      <c r="V15" s="241"/>
      <c r="W15" s="236"/>
      <c r="X15" s="236" t="s">
        <v>2746</v>
      </c>
      <c r="Y15" s="237">
        <v>5433120</v>
      </c>
      <c r="Z15" s="237">
        <v>14</v>
      </c>
    </row>
    <row r="16" spans="1:29" ht="27.6" customHeight="1" x14ac:dyDescent="0.3">
      <c r="B16" s="241">
        <v>2</v>
      </c>
      <c r="C16" s="236">
        <v>0</v>
      </c>
      <c r="D16" s="236" t="s">
        <v>2550</v>
      </c>
      <c r="E16" s="245">
        <v>5020</v>
      </c>
      <c r="F16" s="237">
        <v>4.97</v>
      </c>
      <c r="G16" s="237">
        <v>98757</v>
      </c>
      <c r="H16" s="237">
        <v>97.75</v>
      </c>
      <c r="P16" s="241"/>
      <c r="Q16" s="236"/>
      <c r="R16" s="236" t="s">
        <v>2747</v>
      </c>
      <c r="S16" s="237">
        <v>5429846.5</v>
      </c>
      <c r="T16" s="237">
        <v>0</v>
      </c>
      <c r="V16" s="241"/>
      <c r="W16" s="236"/>
      <c r="X16" s="236" t="s">
        <v>2747</v>
      </c>
      <c r="Y16" s="237">
        <v>5429846.5</v>
      </c>
      <c r="Z16" s="237">
        <v>0</v>
      </c>
    </row>
    <row r="17" spans="2:26" ht="27.6" x14ac:dyDescent="0.3">
      <c r="B17" s="241">
        <v>2</v>
      </c>
      <c r="C17" s="236">
        <v>0</v>
      </c>
      <c r="D17" s="236" t="s">
        <v>2554</v>
      </c>
      <c r="E17" s="237">
        <v>2275</v>
      </c>
      <c r="F17" s="237">
        <v>2.25</v>
      </c>
      <c r="G17" s="237">
        <v>101032</v>
      </c>
      <c r="H17" s="237">
        <v>100</v>
      </c>
      <c r="P17" s="241"/>
      <c r="Q17" s="236"/>
      <c r="R17" s="236" t="s">
        <v>2748</v>
      </c>
      <c r="S17" s="237">
        <v>15642476</v>
      </c>
      <c r="T17" s="237">
        <v>14</v>
      </c>
      <c r="V17" s="241"/>
      <c r="W17" s="236"/>
      <c r="X17" s="236" t="s">
        <v>2748</v>
      </c>
      <c r="Y17" s="237">
        <v>15642476</v>
      </c>
      <c r="Z17" s="237">
        <v>14</v>
      </c>
    </row>
    <row r="18" spans="2:26" ht="28.2" customHeight="1" thickBot="1" x14ac:dyDescent="0.35">
      <c r="F18">
        <f>F12-F9</f>
        <v>203</v>
      </c>
      <c r="M18" s="290"/>
      <c r="P18" s="241"/>
      <c r="Q18" s="236"/>
      <c r="R18" s="236" t="s">
        <v>2749</v>
      </c>
      <c r="S18" s="237">
        <v>30</v>
      </c>
      <c r="T18" s="237">
        <v>0</v>
      </c>
      <c r="V18" s="241"/>
      <c r="W18" s="236"/>
      <c r="X18" s="236" t="s">
        <v>2749</v>
      </c>
      <c r="Y18" s="237">
        <v>30</v>
      </c>
      <c r="Z18" s="237">
        <v>0</v>
      </c>
    </row>
    <row r="19" spans="2:26" ht="27.6" x14ac:dyDescent="0.3">
      <c r="B19" t="s">
        <v>324</v>
      </c>
      <c r="C19" s="407" t="s">
        <v>2743</v>
      </c>
      <c r="D19" s="408" t="s">
        <v>2566</v>
      </c>
      <c r="E19" s="408" t="s">
        <v>2488</v>
      </c>
      <c r="F19" s="408" t="s">
        <v>2567</v>
      </c>
      <c r="G19" s="408" t="s">
        <v>2568</v>
      </c>
      <c r="H19" s="240" t="s">
        <v>2569</v>
      </c>
      <c r="I19" s="240" t="s">
        <v>2569</v>
      </c>
      <c r="K19" t="s">
        <v>323</v>
      </c>
      <c r="P19" s="241"/>
      <c r="Q19" s="236"/>
      <c r="R19" s="236" t="s">
        <v>2750</v>
      </c>
      <c r="S19" s="237">
        <v>7</v>
      </c>
      <c r="T19" s="237">
        <v>0</v>
      </c>
      <c r="V19" s="241"/>
      <c r="W19" s="236"/>
      <c r="X19" s="236" t="s">
        <v>2750</v>
      </c>
      <c r="Y19" s="237">
        <v>7</v>
      </c>
      <c r="Z19" s="237">
        <v>0</v>
      </c>
    </row>
    <row r="20" spans="2:26" ht="27.6" x14ac:dyDescent="0.3">
      <c r="C20" s="410"/>
      <c r="D20" s="409"/>
      <c r="E20" s="409"/>
      <c r="F20" s="409"/>
      <c r="G20" s="409"/>
      <c r="H20" s="236" t="s">
        <v>2567</v>
      </c>
      <c r="I20" s="236" t="s">
        <v>2568</v>
      </c>
      <c r="M20" s="290"/>
      <c r="Q20" s="290">
        <v>39710</v>
      </c>
      <c r="R20">
        <v>397</v>
      </c>
      <c r="S20" s="290">
        <v>40107</v>
      </c>
      <c r="T20" s="290">
        <f>S20-R20</f>
        <v>39710</v>
      </c>
    </row>
    <row r="21" spans="2:26" x14ac:dyDescent="0.3">
      <c r="C21" s="241" t="s">
        <v>2591</v>
      </c>
      <c r="D21" s="236">
        <v>1</v>
      </c>
      <c r="E21" s="236" t="s">
        <v>2555</v>
      </c>
      <c r="F21" s="237">
        <v>5002</v>
      </c>
      <c r="G21" s="237">
        <v>4.95</v>
      </c>
      <c r="H21" s="237">
        <v>5002</v>
      </c>
      <c r="I21" s="237">
        <v>4.95</v>
      </c>
      <c r="Q21" s="290">
        <v>41081</v>
      </c>
      <c r="R21">
        <v>1328</v>
      </c>
      <c r="S21" s="290">
        <v>42409</v>
      </c>
      <c r="T21" s="290">
        <f>S21-R21</f>
        <v>41081</v>
      </c>
      <c r="W21">
        <v>249</v>
      </c>
    </row>
    <row r="22" spans="2:26" x14ac:dyDescent="0.3">
      <c r="C22" s="241" t="s">
        <v>2591</v>
      </c>
      <c r="D22" s="236">
        <v>1</v>
      </c>
      <c r="E22" s="236" t="s">
        <v>2556</v>
      </c>
      <c r="F22" s="271">
        <v>12</v>
      </c>
      <c r="G22" s="237">
        <v>0.01</v>
      </c>
      <c r="H22" s="237">
        <v>5014</v>
      </c>
      <c r="I22" s="237">
        <v>4.96</v>
      </c>
      <c r="W22">
        <v>822</v>
      </c>
    </row>
    <row r="23" spans="2:26" x14ac:dyDescent="0.3">
      <c r="C23" s="241" t="s">
        <v>2591</v>
      </c>
      <c r="D23" s="236">
        <v>1</v>
      </c>
      <c r="E23" s="236" t="s">
        <v>2550</v>
      </c>
      <c r="F23" s="271">
        <v>14</v>
      </c>
      <c r="G23" s="237">
        <v>0.01</v>
      </c>
      <c r="H23" s="237">
        <v>5028</v>
      </c>
      <c r="I23" s="237">
        <v>4.9800000000000004</v>
      </c>
      <c r="W23">
        <v>1771</v>
      </c>
    </row>
    <row r="24" spans="2:26" x14ac:dyDescent="0.3">
      <c r="C24" s="241" t="s">
        <v>2591</v>
      </c>
      <c r="D24" s="236">
        <v>1</v>
      </c>
      <c r="E24" s="236" t="s">
        <v>2554</v>
      </c>
      <c r="F24" s="237">
        <v>783</v>
      </c>
      <c r="G24" s="237">
        <v>0.78</v>
      </c>
      <c r="H24" s="237">
        <v>5811</v>
      </c>
      <c r="I24" s="237">
        <v>5.75</v>
      </c>
      <c r="W24">
        <v>1243</v>
      </c>
    </row>
    <row r="25" spans="2:26" x14ac:dyDescent="0.3">
      <c r="C25" s="280">
        <v>1</v>
      </c>
      <c r="D25" s="236">
        <v>0</v>
      </c>
      <c r="E25" s="281" t="s">
        <v>2555</v>
      </c>
      <c r="F25" s="237">
        <v>65073</v>
      </c>
      <c r="G25" s="237">
        <v>64.41</v>
      </c>
      <c r="H25" s="237">
        <v>70884</v>
      </c>
      <c r="I25" s="237">
        <v>70.16</v>
      </c>
      <c r="W25">
        <v>406</v>
      </c>
    </row>
    <row r="26" spans="2:26" x14ac:dyDescent="0.3">
      <c r="C26" s="280">
        <v>1</v>
      </c>
      <c r="D26" s="236">
        <v>0</v>
      </c>
      <c r="E26" s="236" t="s">
        <v>2550</v>
      </c>
      <c r="F26" s="271">
        <v>203</v>
      </c>
      <c r="G26" s="237">
        <v>0.2</v>
      </c>
      <c r="H26" s="237">
        <v>71087</v>
      </c>
      <c r="I26" s="237">
        <v>70.36</v>
      </c>
      <c r="W26">
        <v>1810</v>
      </c>
    </row>
    <row r="27" spans="2:26" x14ac:dyDescent="0.3">
      <c r="C27" s="280">
        <v>1</v>
      </c>
      <c r="D27" s="236">
        <v>0</v>
      </c>
      <c r="E27" s="281" t="s">
        <v>2554</v>
      </c>
      <c r="F27" s="237">
        <v>14990</v>
      </c>
      <c r="G27" s="237">
        <v>14.84</v>
      </c>
      <c r="H27" s="237">
        <v>86077</v>
      </c>
      <c r="I27" s="237">
        <v>85.2</v>
      </c>
      <c r="W27">
        <v>1497</v>
      </c>
    </row>
    <row r="28" spans="2:26" x14ac:dyDescent="0.3">
      <c r="C28" s="241">
        <v>1</v>
      </c>
      <c r="D28" s="236">
        <v>1</v>
      </c>
      <c r="E28" s="236" t="s">
        <v>2555</v>
      </c>
      <c r="F28" s="237">
        <v>135</v>
      </c>
      <c r="G28" s="237">
        <v>0.13</v>
      </c>
      <c r="H28" s="237">
        <v>86212</v>
      </c>
      <c r="I28" s="237">
        <v>85.33</v>
      </c>
    </row>
    <row r="29" spans="2:26" x14ac:dyDescent="0.3">
      <c r="C29" s="241">
        <v>1</v>
      </c>
      <c r="D29" s="236">
        <v>1</v>
      </c>
      <c r="E29" s="284" t="s">
        <v>2556</v>
      </c>
      <c r="F29" s="283">
        <v>198</v>
      </c>
      <c r="G29" s="237">
        <v>0.2</v>
      </c>
      <c r="H29" s="237">
        <v>86410</v>
      </c>
      <c r="I29" s="237">
        <v>85.53</v>
      </c>
    </row>
    <row r="30" spans="2:26" x14ac:dyDescent="0.3">
      <c r="C30" s="241">
        <v>1</v>
      </c>
      <c r="D30" s="236">
        <v>1</v>
      </c>
      <c r="E30" s="236" t="s">
        <v>2554</v>
      </c>
      <c r="F30" s="237">
        <v>32</v>
      </c>
      <c r="G30" s="237">
        <v>0.03</v>
      </c>
      <c r="H30" s="237">
        <v>86442</v>
      </c>
      <c r="I30" s="237">
        <v>85.56</v>
      </c>
    </row>
    <row r="31" spans="2:26" x14ac:dyDescent="0.3">
      <c r="C31" s="280">
        <v>2</v>
      </c>
      <c r="D31" s="236">
        <v>0</v>
      </c>
      <c r="E31" s="236" t="s">
        <v>2555</v>
      </c>
      <c r="F31" s="237">
        <v>2275</v>
      </c>
      <c r="G31" s="237">
        <v>2.25</v>
      </c>
      <c r="H31" s="237">
        <v>88717</v>
      </c>
      <c r="I31" s="237">
        <v>87.81</v>
      </c>
    </row>
    <row r="32" spans="2:26" x14ac:dyDescent="0.3">
      <c r="C32" s="280">
        <v>2</v>
      </c>
      <c r="D32" s="236">
        <v>0</v>
      </c>
      <c r="E32" s="236" t="s">
        <v>2556</v>
      </c>
      <c r="F32" s="271">
        <v>5020</v>
      </c>
      <c r="G32" s="237">
        <v>4.97</v>
      </c>
      <c r="H32" s="237">
        <v>93737</v>
      </c>
      <c r="I32" s="237">
        <v>92.78</v>
      </c>
    </row>
    <row r="33" spans="3:15" x14ac:dyDescent="0.3">
      <c r="C33" s="280">
        <v>2</v>
      </c>
      <c r="D33" s="236">
        <v>0</v>
      </c>
      <c r="E33" s="236" t="s">
        <v>2550</v>
      </c>
      <c r="F33" s="271">
        <v>5020</v>
      </c>
      <c r="G33" s="237">
        <v>4.97</v>
      </c>
      <c r="H33" s="237">
        <v>98757</v>
      </c>
      <c r="I33" s="237">
        <v>97.75</v>
      </c>
      <c r="J33">
        <f>F33+F26+F23</f>
        <v>5237</v>
      </c>
    </row>
    <row r="34" spans="3:15" x14ac:dyDescent="0.3">
      <c r="C34" s="280">
        <v>2</v>
      </c>
      <c r="D34" s="236">
        <v>0</v>
      </c>
      <c r="E34" s="236" t="s">
        <v>2554</v>
      </c>
      <c r="F34" s="237">
        <v>2275</v>
      </c>
      <c r="G34" s="237">
        <v>2.25</v>
      </c>
      <c r="H34" s="237">
        <v>101032</v>
      </c>
      <c r="I34" s="237">
        <v>100</v>
      </c>
    </row>
    <row r="35" spans="3:15" ht="15" thickBot="1" x14ac:dyDescent="0.35"/>
    <row r="36" spans="3:15" ht="27.6" customHeight="1" x14ac:dyDescent="0.3">
      <c r="D36" s="239" t="s">
        <v>2566</v>
      </c>
      <c r="E36" s="240" t="s">
        <v>2488</v>
      </c>
      <c r="F36" s="240" t="s">
        <v>2537</v>
      </c>
      <c r="G36" s="240" t="s">
        <v>2538</v>
      </c>
      <c r="H36" s="240" t="s">
        <v>2542</v>
      </c>
      <c r="K36" s="239" t="s">
        <v>2566</v>
      </c>
      <c r="L36" s="240" t="s">
        <v>1078</v>
      </c>
      <c r="M36" s="240" t="s">
        <v>2537</v>
      </c>
      <c r="N36" s="240" t="s">
        <v>2538</v>
      </c>
      <c r="O36" s="240" t="s">
        <v>2542</v>
      </c>
    </row>
    <row r="37" spans="3:15" x14ac:dyDescent="0.3">
      <c r="D37" s="241">
        <v>0</v>
      </c>
      <c r="E37" s="236" t="s">
        <v>2555</v>
      </c>
      <c r="F37" s="236">
        <v>67348</v>
      </c>
      <c r="G37" s="236" t="s">
        <v>2551</v>
      </c>
      <c r="H37" s="285">
        <v>297811</v>
      </c>
      <c r="K37" s="241">
        <v>0</v>
      </c>
      <c r="L37" s="236">
        <v>0</v>
      </c>
      <c r="M37" s="236">
        <v>22488</v>
      </c>
      <c r="N37" s="236" t="s">
        <v>2551</v>
      </c>
      <c r="O37" s="237">
        <v>150705</v>
      </c>
    </row>
    <row r="38" spans="3:15" x14ac:dyDescent="0.3">
      <c r="D38" s="241"/>
      <c r="E38" s="236"/>
      <c r="F38" s="236"/>
      <c r="G38" s="236" t="s">
        <v>2553</v>
      </c>
      <c r="H38" s="237">
        <v>136</v>
      </c>
      <c r="K38" s="241"/>
      <c r="L38" s="236"/>
      <c r="M38" s="236"/>
      <c r="N38" s="236" t="s">
        <v>2553</v>
      </c>
      <c r="O38" s="237">
        <v>64</v>
      </c>
    </row>
    <row r="39" spans="3:15" x14ac:dyDescent="0.3">
      <c r="D39" s="241"/>
      <c r="E39" s="236" t="s">
        <v>2556</v>
      </c>
      <c r="F39" s="236">
        <v>5020</v>
      </c>
      <c r="G39" s="236" t="s">
        <v>2551</v>
      </c>
      <c r="H39" s="237">
        <v>27954</v>
      </c>
      <c r="K39" s="241"/>
      <c r="L39" s="236">
        <v>1</v>
      </c>
      <c r="M39" s="236">
        <v>67348</v>
      </c>
      <c r="N39" s="236" t="s">
        <v>2551</v>
      </c>
      <c r="O39" s="285">
        <v>297811</v>
      </c>
    </row>
    <row r="40" spans="3:15" x14ac:dyDescent="0.3">
      <c r="D40" s="241"/>
      <c r="E40" s="236"/>
      <c r="F40" s="236"/>
      <c r="G40" s="236" t="s">
        <v>2553</v>
      </c>
      <c r="H40" s="237">
        <v>23</v>
      </c>
      <c r="K40" s="241"/>
      <c r="L40" s="236"/>
      <c r="M40" s="236"/>
      <c r="N40" s="236" t="s">
        <v>2553</v>
      </c>
      <c r="O40" s="237">
        <v>136</v>
      </c>
    </row>
    <row r="41" spans="3:15" x14ac:dyDescent="0.3">
      <c r="D41" s="241"/>
      <c r="E41" s="236" t="s">
        <v>2550</v>
      </c>
      <c r="F41" s="236">
        <v>5223</v>
      </c>
      <c r="G41" s="236" t="s">
        <v>2551</v>
      </c>
      <c r="H41" s="237">
        <v>14875</v>
      </c>
      <c r="K41" s="241">
        <v>1</v>
      </c>
      <c r="L41" s="236">
        <v>0</v>
      </c>
      <c r="M41" s="236">
        <v>829</v>
      </c>
      <c r="N41" s="236" t="s">
        <v>2551</v>
      </c>
      <c r="O41" s="237">
        <v>8.2140000000000008E-3</v>
      </c>
    </row>
    <row r="42" spans="3:15" x14ac:dyDescent="0.3">
      <c r="D42" s="241"/>
      <c r="E42" s="236"/>
      <c r="F42" s="236"/>
      <c r="G42" s="236" t="s">
        <v>2553</v>
      </c>
      <c r="H42" s="237">
        <v>7</v>
      </c>
      <c r="K42" s="241"/>
      <c r="L42" s="236"/>
      <c r="M42" s="236"/>
      <c r="N42" s="236" t="s">
        <v>2553</v>
      </c>
      <c r="O42" s="237">
        <v>0</v>
      </c>
    </row>
    <row r="43" spans="3:15" x14ac:dyDescent="0.3">
      <c r="D43" s="241"/>
      <c r="E43" s="236" t="s">
        <v>2554</v>
      </c>
      <c r="F43" s="236">
        <v>17265</v>
      </c>
      <c r="G43" s="236" t="s">
        <v>2551</v>
      </c>
      <c r="H43" s="237">
        <v>107878</v>
      </c>
      <c r="K43" s="241"/>
      <c r="L43" s="236">
        <v>1</v>
      </c>
      <c r="M43" s="236">
        <v>5137</v>
      </c>
      <c r="N43" s="236" t="s">
        <v>2551</v>
      </c>
      <c r="O43" s="237">
        <v>1.0951000000000001E-2</v>
      </c>
    </row>
    <row r="44" spans="3:15" x14ac:dyDescent="0.3">
      <c r="D44" s="241"/>
      <c r="E44" s="236"/>
      <c r="F44" s="236"/>
      <c r="G44" s="236" t="s">
        <v>2553</v>
      </c>
      <c r="H44" s="237">
        <v>34</v>
      </c>
      <c r="K44" s="241"/>
      <c r="L44" s="236"/>
      <c r="M44" s="236"/>
      <c r="N44" s="236" t="s">
        <v>2553</v>
      </c>
      <c r="O44" s="237">
        <v>0</v>
      </c>
    </row>
    <row r="45" spans="3:15" x14ac:dyDescent="0.3">
      <c r="D45" s="241">
        <v>1</v>
      </c>
      <c r="E45" s="236" t="s">
        <v>2555</v>
      </c>
      <c r="F45" s="236">
        <v>5137</v>
      </c>
      <c r="G45" s="236" t="s">
        <v>2551</v>
      </c>
      <c r="H45" s="237">
        <v>1.0951000000000001E-2</v>
      </c>
    </row>
    <row r="46" spans="3:15" x14ac:dyDescent="0.3">
      <c r="D46" s="241"/>
      <c r="E46" s="236"/>
      <c r="F46" s="236"/>
      <c r="G46" s="236" t="s">
        <v>2553</v>
      </c>
      <c r="H46" s="237">
        <v>0</v>
      </c>
    </row>
    <row r="47" spans="3:15" x14ac:dyDescent="0.3">
      <c r="D47" s="241"/>
      <c r="E47" s="236" t="s">
        <v>2556</v>
      </c>
      <c r="F47" s="236">
        <v>210</v>
      </c>
      <c r="G47" s="236" t="s">
        <v>2551</v>
      </c>
      <c r="H47" s="237" t="s">
        <v>2591</v>
      </c>
    </row>
    <row r="48" spans="3:15" x14ac:dyDescent="0.3">
      <c r="D48" s="241"/>
      <c r="E48" s="236"/>
      <c r="F48" s="236"/>
      <c r="G48" s="236" t="s">
        <v>2553</v>
      </c>
      <c r="H48" s="237">
        <v>0</v>
      </c>
    </row>
    <row r="49" spans="2:12" x14ac:dyDescent="0.3">
      <c r="D49" s="241"/>
      <c r="E49" s="236" t="s">
        <v>2550</v>
      </c>
      <c r="F49" s="236">
        <v>14</v>
      </c>
      <c r="G49" s="236" t="s">
        <v>2551</v>
      </c>
      <c r="H49" s="237" t="s">
        <v>2591</v>
      </c>
    </row>
    <row r="50" spans="2:12" x14ac:dyDescent="0.3">
      <c r="D50" s="241"/>
      <c r="E50" s="236"/>
      <c r="F50" s="236"/>
      <c r="G50" s="236" t="s">
        <v>2553</v>
      </c>
      <c r="H50" s="237">
        <v>0</v>
      </c>
    </row>
    <row r="51" spans="2:12" x14ac:dyDescent="0.3">
      <c r="D51" s="241"/>
      <c r="E51" s="236" t="s">
        <v>2554</v>
      </c>
      <c r="F51" s="236">
        <v>815</v>
      </c>
      <c r="G51" s="236" t="s">
        <v>2551</v>
      </c>
      <c r="H51" s="237">
        <v>8.2140000000000008E-3</v>
      </c>
    </row>
    <row r="52" spans="2:12" x14ac:dyDescent="0.3">
      <c r="D52" s="241"/>
      <c r="E52" s="236"/>
      <c r="F52" s="236"/>
      <c r="G52" s="236" t="s">
        <v>2553</v>
      </c>
      <c r="H52" s="237">
        <v>0</v>
      </c>
    </row>
    <row r="53" spans="2:12" ht="15" thickBot="1" x14ac:dyDescent="0.35"/>
    <row r="54" spans="2:12" x14ac:dyDescent="0.3">
      <c r="E54" s="239" t="s">
        <v>2538</v>
      </c>
      <c r="F54" s="240" t="s">
        <v>2542</v>
      </c>
      <c r="K54" s="239" t="s">
        <v>2538</v>
      </c>
      <c r="L54" s="240" t="s">
        <v>2542</v>
      </c>
    </row>
    <row r="55" spans="2:12" x14ac:dyDescent="0.3">
      <c r="E55" s="241" t="s">
        <v>2551</v>
      </c>
      <c r="F55" s="237">
        <v>448517.22</v>
      </c>
      <c r="I55">
        <f>F55-L55</f>
        <v>2.0199999999604188</v>
      </c>
      <c r="K55" s="241" t="s">
        <v>2551</v>
      </c>
      <c r="L55" s="237">
        <v>448515.2</v>
      </c>
    </row>
    <row r="56" spans="2:12" x14ac:dyDescent="0.3">
      <c r="E56" s="241" t="s">
        <v>2553</v>
      </c>
      <c r="F56" s="237">
        <v>200</v>
      </c>
      <c r="K56" s="241" t="s">
        <v>2553</v>
      </c>
      <c r="L56" s="237">
        <v>200</v>
      </c>
    </row>
    <row r="57" spans="2:12" x14ac:dyDescent="0.3">
      <c r="F57">
        <f>F55-L55</f>
        <v>2.0199999999604188</v>
      </c>
    </row>
    <row r="59" spans="2:12" ht="15" thickBot="1" x14ac:dyDescent="0.35"/>
    <row r="60" spans="2:12" ht="27.6" x14ac:dyDescent="0.3">
      <c r="B60" s="407" t="s">
        <v>2827</v>
      </c>
      <c r="C60" s="408" t="s">
        <v>1078</v>
      </c>
      <c r="D60" s="408" t="s">
        <v>2567</v>
      </c>
      <c r="E60" s="408" t="s">
        <v>2568</v>
      </c>
      <c r="F60" s="240" t="s">
        <v>2569</v>
      </c>
      <c r="G60" s="240" t="s">
        <v>2569</v>
      </c>
    </row>
    <row r="61" spans="2:12" ht="27.6" x14ac:dyDescent="0.3">
      <c r="B61" s="410"/>
      <c r="C61" s="409"/>
      <c r="D61" s="409"/>
      <c r="E61" s="409"/>
      <c r="F61" s="236" t="s">
        <v>2567</v>
      </c>
      <c r="G61" s="236" t="s">
        <v>2568</v>
      </c>
    </row>
    <row r="62" spans="2:12" x14ac:dyDescent="0.3">
      <c r="B62" s="241">
        <v>0</v>
      </c>
      <c r="C62" s="236">
        <v>0</v>
      </c>
      <c r="D62" s="237">
        <v>31765</v>
      </c>
      <c r="E62" s="237">
        <v>23.09</v>
      </c>
      <c r="F62" s="237">
        <v>31765</v>
      </c>
      <c r="G62" s="237">
        <v>23.09</v>
      </c>
    </row>
    <row r="63" spans="2:12" x14ac:dyDescent="0.3">
      <c r="B63" s="241">
        <v>0</v>
      </c>
      <c r="C63" s="236">
        <v>1</v>
      </c>
      <c r="D63" s="237">
        <v>103599</v>
      </c>
      <c r="E63" s="237">
        <v>75.290000000000006</v>
      </c>
      <c r="F63" s="237">
        <v>135364</v>
      </c>
      <c r="G63" s="237">
        <v>98.38</v>
      </c>
    </row>
    <row r="64" spans="2:12" x14ac:dyDescent="0.3">
      <c r="B64" s="241">
        <v>1</v>
      </c>
      <c r="C64" s="236">
        <v>0</v>
      </c>
      <c r="D64" s="237">
        <v>503</v>
      </c>
      <c r="E64" s="237">
        <v>0.37</v>
      </c>
      <c r="F64" s="237">
        <v>135867</v>
      </c>
      <c r="G64" s="237">
        <v>98.74</v>
      </c>
    </row>
    <row r="65" spans="2:7" x14ac:dyDescent="0.3">
      <c r="B65" s="241">
        <v>1</v>
      </c>
      <c r="C65" s="236">
        <v>1</v>
      </c>
      <c r="D65" s="237">
        <v>1727</v>
      </c>
      <c r="E65" s="237">
        <v>1.26</v>
      </c>
      <c r="F65" s="237">
        <v>137594</v>
      </c>
      <c r="G65" s="237">
        <v>100</v>
      </c>
    </row>
  </sheetData>
  <mergeCells count="9">
    <mergeCell ref="G19:G20"/>
    <mergeCell ref="B60:B61"/>
    <mergeCell ref="C60:C61"/>
    <mergeCell ref="D60:D61"/>
    <mergeCell ref="E60:E61"/>
    <mergeCell ref="C19:C20"/>
    <mergeCell ref="D19:D20"/>
    <mergeCell ref="E19:E20"/>
    <mergeCell ref="F19: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D460-A645-4D7E-B05D-31773499CA25}">
  <dimension ref="A1:R26"/>
  <sheetViews>
    <sheetView workbookViewId="0">
      <selection activeCell="J27" sqref="J27"/>
    </sheetView>
  </sheetViews>
  <sheetFormatPr defaultRowHeight="14.4" x14ac:dyDescent="0.3"/>
  <cols>
    <col min="3" max="3" width="19.88671875" customWidth="1"/>
    <col min="6" max="6" width="24.6640625" customWidth="1"/>
    <col min="9" max="9" width="10.44140625" bestFit="1" customWidth="1"/>
  </cols>
  <sheetData>
    <row r="1" spans="1:18" ht="27.6" x14ac:dyDescent="0.3">
      <c r="A1" s="239" t="s">
        <v>2753</v>
      </c>
      <c r="B1" s="240" t="s">
        <v>2754</v>
      </c>
      <c r="C1" s="240" t="s">
        <v>2755</v>
      </c>
      <c r="D1" s="240" t="s">
        <v>2756</v>
      </c>
      <c r="E1" s="240" t="s">
        <v>2537</v>
      </c>
      <c r="F1" s="240" t="s">
        <v>2538</v>
      </c>
      <c r="G1" s="240" t="s">
        <v>2540</v>
      </c>
      <c r="H1" s="240" t="s">
        <v>2541</v>
      </c>
      <c r="I1" s="240" t="s">
        <v>2542</v>
      </c>
      <c r="J1" s="240" t="s">
        <v>2543</v>
      </c>
      <c r="K1" s="240" t="s">
        <v>2544</v>
      </c>
      <c r="L1" s="240" t="s">
        <v>2545</v>
      </c>
      <c r="M1" s="240" t="s">
        <v>2546</v>
      </c>
      <c r="N1" s="240" t="s">
        <v>2547</v>
      </c>
      <c r="O1" s="240" t="s">
        <v>2548</v>
      </c>
      <c r="P1" s="240" t="s">
        <v>2549</v>
      </c>
    </row>
    <row r="2" spans="1:18" x14ac:dyDescent="0.3">
      <c r="A2" s="241">
        <v>0</v>
      </c>
      <c r="B2" s="236">
        <v>0</v>
      </c>
      <c r="C2" s="236">
        <v>0</v>
      </c>
      <c r="D2" s="236">
        <v>0</v>
      </c>
      <c r="E2" s="236">
        <v>4011</v>
      </c>
      <c r="F2" s="236" t="s">
        <v>2757</v>
      </c>
      <c r="G2" s="237">
        <v>4011</v>
      </c>
      <c r="H2" s="237">
        <v>0</v>
      </c>
      <c r="I2" s="237">
        <v>0</v>
      </c>
      <c r="J2" s="237">
        <v>0</v>
      </c>
      <c r="K2" s="237">
        <v>0</v>
      </c>
      <c r="L2" s="237">
        <v>0</v>
      </c>
      <c r="M2" s="237">
        <v>0</v>
      </c>
      <c r="N2" s="237">
        <v>0</v>
      </c>
      <c r="O2" s="237">
        <v>0</v>
      </c>
      <c r="P2" s="237">
        <v>0</v>
      </c>
    </row>
    <row r="3" spans="1:18" x14ac:dyDescent="0.3">
      <c r="A3" s="241"/>
      <c r="B3" s="236"/>
      <c r="C3" s="236"/>
      <c r="D3" s="236"/>
      <c r="E3" s="236"/>
      <c r="F3" s="236" t="s">
        <v>2758</v>
      </c>
      <c r="G3" s="237">
        <v>4011</v>
      </c>
      <c r="H3" s="237">
        <v>0</v>
      </c>
      <c r="I3" s="237">
        <v>32432</v>
      </c>
      <c r="J3" s="237">
        <v>8.0857960000000002</v>
      </c>
      <c r="K3" s="237">
        <v>3.9330790000000002</v>
      </c>
      <c r="L3" s="237">
        <v>2.7379000000000001E-2</v>
      </c>
      <c r="M3" s="237">
        <v>15.370293999999999</v>
      </c>
      <c r="N3" s="237">
        <v>4.9007529999999999</v>
      </c>
      <c r="O3" s="237">
        <v>7.7371660000000002</v>
      </c>
      <c r="P3" s="237">
        <v>11.504448999999999</v>
      </c>
    </row>
    <row r="4" spans="1:18" x14ac:dyDescent="0.3">
      <c r="A4" s="241"/>
      <c r="B4" s="236"/>
      <c r="C4" s="236"/>
      <c r="D4" s="236"/>
      <c r="E4" s="236"/>
      <c r="F4" s="236" t="s">
        <v>2744</v>
      </c>
      <c r="G4" s="237">
        <v>4011</v>
      </c>
      <c r="H4" s="237">
        <v>0</v>
      </c>
      <c r="I4" s="237">
        <v>32432</v>
      </c>
      <c r="J4" s="237">
        <v>8.0857960000000002</v>
      </c>
      <c r="K4" s="237">
        <v>3.9330790000000002</v>
      </c>
      <c r="L4" s="237">
        <v>2.7379000000000001E-2</v>
      </c>
      <c r="M4" s="237">
        <v>15.370293999999999</v>
      </c>
      <c r="N4" s="237">
        <v>4.9007529999999999</v>
      </c>
      <c r="O4" s="237">
        <v>7.7371660000000002</v>
      </c>
      <c r="P4" s="237">
        <v>11.504448999999999</v>
      </c>
    </row>
    <row r="5" spans="1:18" x14ac:dyDescent="0.3">
      <c r="A5" s="241"/>
      <c r="B5" s="236"/>
      <c r="C5" s="236"/>
      <c r="D5" s="236">
        <v>1</v>
      </c>
      <c r="E5" s="236">
        <v>198</v>
      </c>
      <c r="F5" s="236" t="s">
        <v>2757</v>
      </c>
      <c r="G5" s="237">
        <v>198</v>
      </c>
      <c r="H5" s="237">
        <v>0</v>
      </c>
      <c r="I5" s="237">
        <v>0</v>
      </c>
      <c r="J5" s="237">
        <v>0</v>
      </c>
      <c r="K5" s="237">
        <v>0</v>
      </c>
      <c r="L5" s="237">
        <v>0</v>
      </c>
      <c r="M5" s="237">
        <v>0</v>
      </c>
      <c r="N5" s="237">
        <v>0</v>
      </c>
      <c r="O5" s="237">
        <v>0</v>
      </c>
      <c r="P5" s="237">
        <v>0</v>
      </c>
    </row>
    <row r="6" spans="1:18" x14ac:dyDescent="0.3">
      <c r="A6" s="241"/>
      <c r="B6" s="236"/>
      <c r="C6" s="236"/>
      <c r="D6" s="236"/>
      <c r="E6" s="236"/>
      <c r="F6" s="236" t="s">
        <v>2758</v>
      </c>
      <c r="G6" s="237">
        <v>198</v>
      </c>
      <c r="H6" s="237">
        <v>0</v>
      </c>
      <c r="I6" s="237">
        <v>767.66872000000001</v>
      </c>
      <c r="J6" s="237">
        <v>3.8771149999999999</v>
      </c>
      <c r="K6" s="237">
        <v>3.4731390000000002</v>
      </c>
      <c r="L6" s="237">
        <v>2.7379000000000001E-2</v>
      </c>
      <c r="M6" s="237">
        <v>15.096508999999999</v>
      </c>
      <c r="N6" s="237">
        <v>0.876112</v>
      </c>
      <c r="O6" s="237">
        <v>2.8514719999999998</v>
      </c>
      <c r="P6" s="237">
        <v>5.9603010000000003</v>
      </c>
    </row>
    <row r="7" spans="1:18" x14ac:dyDescent="0.3">
      <c r="A7" s="241"/>
      <c r="B7" s="236"/>
      <c r="C7" s="236"/>
      <c r="D7" s="236"/>
      <c r="E7" s="236"/>
      <c r="F7" s="236" t="s">
        <v>2744</v>
      </c>
      <c r="G7" s="237">
        <v>198</v>
      </c>
      <c r="H7" s="237">
        <v>0</v>
      </c>
      <c r="I7" s="237">
        <v>767.66872000000001</v>
      </c>
      <c r="J7" s="237">
        <v>3.8771149999999999</v>
      </c>
      <c r="K7" s="237">
        <v>3.4731390000000002</v>
      </c>
      <c r="L7" s="237">
        <v>2.7379000000000001E-2</v>
      </c>
      <c r="M7" s="237">
        <v>15.096508999999999</v>
      </c>
      <c r="N7" s="237">
        <v>0.876112</v>
      </c>
      <c r="O7" s="237">
        <v>2.8514719999999998</v>
      </c>
      <c r="P7" s="237">
        <v>5.9603010000000003</v>
      </c>
    </row>
    <row r="8" spans="1:18" x14ac:dyDescent="0.3">
      <c r="A8" s="241"/>
      <c r="B8" s="236"/>
      <c r="C8" s="236">
        <v>1</v>
      </c>
      <c r="D8" s="236">
        <v>1</v>
      </c>
      <c r="E8" s="236">
        <v>12</v>
      </c>
      <c r="F8" s="236" t="s">
        <v>2757</v>
      </c>
      <c r="G8" s="237">
        <v>0</v>
      </c>
      <c r="H8" s="237">
        <v>12</v>
      </c>
      <c r="I8" s="237" t="s">
        <v>2591</v>
      </c>
      <c r="J8" s="237" t="s">
        <v>2591</v>
      </c>
      <c r="K8" s="237" t="s">
        <v>2591</v>
      </c>
      <c r="L8" s="237" t="s">
        <v>2591</v>
      </c>
      <c r="M8" s="237" t="s">
        <v>2591</v>
      </c>
      <c r="N8" s="237" t="s">
        <v>2591</v>
      </c>
      <c r="O8" s="237" t="s">
        <v>2591</v>
      </c>
      <c r="P8" s="237" t="s">
        <v>2591</v>
      </c>
    </row>
    <row r="9" spans="1:18" x14ac:dyDescent="0.3">
      <c r="A9" s="241"/>
      <c r="B9" s="236"/>
      <c r="C9" s="236"/>
      <c r="D9" s="236"/>
      <c r="E9" s="236"/>
      <c r="F9" s="236" t="s">
        <v>2758</v>
      </c>
      <c r="G9" s="237">
        <v>0</v>
      </c>
      <c r="H9" s="237">
        <v>12</v>
      </c>
      <c r="I9" s="237" t="s">
        <v>2591</v>
      </c>
      <c r="J9" s="237" t="s">
        <v>2591</v>
      </c>
      <c r="K9" s="237" t="s">
        <v>2591</v>
      </c>
      <c r="L9" s="237" t="s">
        <v>2591</v>
      </c>
      <c r="M9" s="237" t="s">
        <v>2591</v>
      </c>
      <c r="N9" s="237" t="s">
        <v>2591</v>
      </c>
      <c r="O9" s="237" t="s">
        <v>2591</v>
      </c>
      <c r="P9" s="237" t="s">
        <v>2591</v>
      </c>
    </row>
    <row r="10" spans="1:18" x14ac:dyDescent="0.3">
      <c r="A10" s="241"/>
      <c r="B10" s="236"/>
      <c r="C10" s="236"/>
      <c r="D10" s="236"/>
      <c r="E10" s="236"/>
      <c r="F10" s="236" t="s">
        <v>2744</v>
      </c>
      <c r="G10" s="237">
        <v>0</v>
      </c>
      <c r="H10" s="237">
        <v>12</v>
      </c>
      <c r="I10" s="237" t="s">
        <v>2591</v>
      </c>
      <c r="J10" s="237" t="s">
        <v>2591</v>
      </c>
      <c r="K10" s="237" t="s">
        <v>2591</v>
      </c>
      <c r="L10" s="237" t="s">
        <v>2591</v>
      </c>
      <c r="M10" s="237" t="s">
        <v>2591</v>
      </c>
      <c r="N10" s="237" t="s">
        <v>2591</v>
      </c>
      <c r="O10" s="237" t="s">
        <v>2591</v>
      </c>
      <c r="P10" s="237" t="s">
        <v>2591</v>
      </c>
    </row>
    <row r="11" spans="1:18" x14ac:dyDescent="0.3">
      <c r="A11" s="241">
        <v>1</v>
      </c>
      <c r="B11" s="236">
        <v>0</v>
      </c>
      <c r="C11" s="236">
        <v>0</v>
      </c>
      <c r="D11" s="236">
        <v>0</v>
      </c>
      <c r="E11" s="236">
        <v>1212</v>
      </c>
      <c r="F11" s="236" t="s">
        <v>2757</v>
      </c>
      <c r="G11" s="237">
        <v>1212</v>
      </c>
      <c r="H11" s="237">
        <v>0</v>
      </c>
      <c r="I11" s="271">
        <v>24.569472999999999</v>
      </c>
      <c r="J11" s="237">
        <v>2.0271999999999998E-2</v>
      </c>
      <c r="K11" s="237">
        <v>0.37287999999999999</v>
      </c>
      <c r="L11" s="287">
        <v>-1.7763599999999999E-15</v>
      </c>
      <c r="M11" s="237">
        <v>10.850103000000001</v>
      </c>
      <c r="N11" s="287">
        <v>-1.7763599999999999E-15</v>
      </c>
      <c r="O11" s="287">
        <v>-1.11022E-16</v>
      </c>
      <c r="P11" s="287">
        <v>8.8817839999999996E-16</v>
      </c>
    </row>
    <row r="12" spans="1:18" x14ac:dyDescent="0.3">
      <c r="A12" s="241"/>
      <c r="B12" s="236"/>
      <c r="C12" s="236"/>
      <c r="D12" s="236"/>
      <c r="E12" s="236"/>
      <c r="F12" s="236" t="s">
        <v>2758</v>
      </c>
      <c r="G12" s="237">
        <v>1212</v>
      </c>
      <c r="H12" s="237">
        <v>0</v>
      </c>
      <c r="I12" s="237">
        <v>10419</v>
      </c>
      <c r="J12" s="237">
        <v>8.596705</v>
      </c>
      <c r="K12" s="237">
        <v>3.8788909999999999</v>
      </c>
      <c r="L12" s="237">
        <v>0.23819299999999999</v>
      </c>
      <c r="M12" s="237">
        <v>15.348392</v>
      </c>
      <c r="N12" s="237">
        <v>5.5537299999999998</v>
      </c>
      <c r="O12" s="237">
        <v>8.1615330000000004</v>
      </c>
      <c r="P12" s="237">
        <v>11.956194</v>
      </c>
      <c r="R12" s="289">
        <f>I11-I17</f>
        <v>2.017795999999997</v>
      </c>
    </row>
    <row r="13" spans="1:18" x14ac:dyDescent="0.3">
      <c r="A13" s="241"/>
      <c r="B13" s="236"/>
      <c r="C13" s="236"/>
      <c r="D13" s="236"/>
      <c r="E13" s="236"/>
      <c r="F13" s="236" t="s">
        <v>2744</v>
      </c>
      <c r="G13" s="237">
        <v>1212</v>
      </c>
      <c r="H13" s="237">
        <v>0</v>
      </c>
      <c r="I13" s="237">
        <v>10395</v>
      </c>
      <c r="J13" s="237">
        <v>8.5764329999999998</v>
      </c>
      <c r="K13" s="237">
        <v>3.8950819999999999</v>
      </c>
      <c r="L13" s="237">
        <v>0.23819299999999999</v>
      </c>
      <c r="M13" s="237">
        <v>15.348392</v>
      </c>
      <c r="N13" s="237">
        <v>5.5044490000000001</v>
      </c>
      <c r="O13" s="237">
        <v>8.1368930000000006</v>
      </c>
      <c r="P13" s="237">
        <v>11.956194</v>
      </c>
    </row>
    <row r="14" spans="1:18" x14ac:dyDescent="0.3">
      <c r="A14" s="241"/>
      <c r="B14" s="236"/>
      <c r="C14" s="236">
        <v>1</v>
      </c>
      <c r="D14" s="236">
        <v>1</v>
      </c>
      <c r="E14" s="236">
        <v>2</v>
      </c>
      <c r="F14" s="236" t="s">
        <v>2757</v>
      </c>
      <c r="G14" s="237">
        <v>0</v>
      </c>
      <c r="H14" s="237">
        <v>2</v>
      </c>
      <c r="I14" s="237" t="s">
        <v>2591</v>
      </c>
      <c r="J14" s="237" t="s">
        <v>2591</v>
      </c>
      <c r="K14" s="237" t="s">
        <v>2591</v>
      </c>
      <c r="L14" s="237" t="s">
        <v>2591</v>
      </c>
      <c r="M14" s="237" t="s">
        <v>2591</v>
      </c>
      <c r="N14" s="237" t="s">
        <v>2591</v>
      </c>
      <c r="O14" s="237" t="s">
        <v>2591</v>
      </c>
      <c r="P14" s="237" t="s">
        <v>2591</v>
      </c>
    </row>
    <row r="15" spans="1:18" x14ac:dyDescent="0.3">
      <c r="A15" s="241"/>
      <c r="B15" s="236"/>
      <c r="C15" s="236"/>
      <c r="D15" s="236"/>
      <c r="E15" s="236"/>
      <c r="F15" s="236" t="s">
        <v>2758</v>
      </c>
      <c r="G15" s="237">
        <v>2</v>
      </c>
      <c r="H15" s="237">
        <v>0</v>
      </c>
      <c r="I15" s="282">
        <v>13.045859</v>
      </c>
      <c r="J15" s="237">
        <v>6.5229299999999997</v>
      </c>
      <c r="K15" s="237">
        <v>6.4602750000000002</v>
      </c>
      <c r="L15" s="237">
        <v>1.954825</v>
      </c>
      <c r="M15" s="237">
        <v>11.091034000000001</v>
      </c>
      <c r="N15" s="237">
        <v>1.954825</v>
      </c>
      <c r="O15" s="237">
        <v>6.5229299999999997</v>
      </c>
      <c r="P15" s="237">
        <v>11.091034000000001</v>
      </c>
    </row>
    <row r="16" spans="1:18" x14ac:dyDescent="0.3">
      <c r="A16" s="241"/>
      <c r="B16" s="236"/>
      <c r="C16" s="236"/>
      <c r="D16" s="236"/>
      <c r="E16" s="236"/>
      <c r="F16" s="236" t="s">
        <v>2744</v>
      </c>
      <c r="G16" s="237">
        <v>0</v>
      </c>
      <c r="H16" s="237">
        <v>2</v>
      </c>
      <c r="I16" s="237" t="s">
        <v>2591</v>
      </c>
      <c r="J16" s="237" t="s">
        <v>2591</v>
      </c>
      <c r="K16" s="237" t="s">
        <v>2591</v>
      </c>
      <c r="L16" s="237" t="s">
        <v>2591</v>
      </c>
      <c r="M16" s="237" t="s">
        <v>2591</v>
      </c>
      <c r="N16" s="237" t="s">
        <v>2591</v>
      </c>
      <c r="O16" s="237" t="s">
        <v>2591</v>
      </c>
      <c r="P16" s="237" t="s">
        <v>2591</v>
      </c>
    </row>
    <row r="17" spans="1:16" x14ac:dyDescent="0.3">
      <c r="A17" s="241"/>
      <c r="B17" s="236">
        <v>1</v>
      </c>
      <c r="C17" s="236">
        <v>0</v>
      </c>
      <c r="D17" s="236">
        <v>0</v>
      </c>
      <c r="E17" s="236">
        <v>5</v>
      </c>
      <c r="F17" s="236" t="s">
        <v>2757</v>
      </c>
      <c r="G17" s="237">
        <v>5</v>
      </c>
      <c r="H17" s="237">
        <v>0</v>
      </c>
      <c r="I17" s="271">
        <v>22.551677000000002</v>
      </c>
      <c r="J17" s="237">
        <v>4.5103350000000004</v>
      </c>
      <c r="K17" s="237">
        <v>3.9936319999999998</v>
      </c>
      <c r="L17" s="237">
        <v>0.23819299999999999</v>
      </c>
      <c r="M17" s="237">
        <v>10.850103000000001</v>
      </c>
      <c r="N17" s="237">
        <v>2.288843</v>
      </c>
      <c r="O17" s="237">
        <v>4.1368929999999997</v>
      </c>
      <c r="P17" s="237">
        <v>5.0376450000000004</v>
      </c>
    </row>
    <row r="18" spans="1:16" x14ac:dyDescent="0.3">
      <c r="A18" s="241"/>
      <c r="B18" s="236"/>
      <c r="C18" s="236"/>
      <c r="D18" s="236"/>
      <c r="E18" s="236"/>
      <c r="F18" s="236" t="s">
        <v>2758</v>
      </c>
      <c r="G18" s="237">
        <v>5</v>
      </c>
      <c r="H18" s="237">
        <v>0</v>
      </c>
      <c r="I18" s="237">
        <v>38.666666999999997</v>
      </c>
      <c r="J18" s="237">
        <v>7.733333</v>
      </c>
      <c r="K18" s="237">
        <v>2.5799799999999999</v>
      </c>
      <c r="L18" s="237">
        <v>5.1937030000000002</v>
      </c>
      <c r="M18" s="237">
        <v>11.507187</v>
      </c>
      <c r="N18" s="237">
        <v>5.6919919999999999</v>
      </c>
      <c r="O18" s="237">
        <v>7.2881590000000003</v>
      </c>
      <c r="P18" s="237">
        <v>8.9856259999999999</v>
      </c>
    </row>
    <row r="19" spans="1:16" x14ac:dyDescent="0.3">
      <c r="A19" s="241"/>
      <c r="B19" s="236"/>
      <c r="C19" s="236"/>
      <c r="D19" s="236"/>
      <c r="E19" s="236"/>
      <c r="F19" s="236" t="s">
        <v>2744</v>
      </c>
      <c r="G19" s="237">
        <v>5</v>
      </c>
      <c r="H19" s="237">
        <v>0</v>
      </c>
      <c r="I19" s="237">
        <v>16.114989999999999</v>
      </c>
      <c r="J19" s="237">
        <v>3.222998</v>
      </c>
      <c r="K19" s="237">
        <v>1.8170519999999999</v>
      </c>
      <c r="L19" s="237">
        <v>0.657084</v>
      </c>
      <c r="M19" s="237">
        <v>4.9555100000000003</v>
      </c>
      <c r="N19" s="237">
        <v>2.2505130000000002</v>
      </c>
      <c r="O19" s="237">
        <v>3.403149</v>
      </c>
      <c r="P19" s="237">
        <v>4.8487340000000003</v>
      </c>
    </row>
    <row r="20" spans="1:16" x14ac:dyDescent="0.3">
      <c r="A20" s="241"/>
      <c r="B20" s="236"/>
      <c r="C20" s="236">
        <v>1</v>
      </c>
      <c r="D20" s="236">
        <v>0</v>
      </c>
      <c r="E20" s="236">
        <v>2</v>
      </c>
      <c r="F20" s="236" t="s">
        <v>2757</v>
      </c>
      <c r="G20" s="237">
        <v>0</v>
      </c>
      <c r="H20" s="237">
        <v>2</v>
      </c>
      <c r="I20" s="237" t="s">
        <v>2591</v>
      </c>
      <c r="J20" s="237" t="s">
        <v>2591</v>
      </c>
      <c r="K20" s="237" t="s">
        <v>2591</v>
      </c>
      <c r="L20" s="237" t="s">
        <v>2591</v>
      </c>
      <c r="M20" s="237" t="s">
        <v>2591</v>
      </c>
      <c r="N20" s="237" t="s">
        <v>2591</v>
      </c>
      <c r="O20" s="237" t="s">
        <v>2591</v>
      </c>
      <c r="P20" s="237" t="s">
        <v>2591</v>
      </c>
    </row>
    <row r="21" spans="1:16" x14ac:dyDescent="0.3">
      <c r="A21" s="241"/>
      <c r="B21" s="236"/>
      <c r="C21" s="236"/>
      <c r="D21" s="236"/>
      <c r="E21" s="236"/>
      <c r="F21" s="236" t="s">
        <v>2758</v>
      </c>
      <c r="G21" s="237">
        <v>2</v>
      </c>
      <c r="H21" s="237">
        <v>0</v>
      </c>
      <c r="I21" s="282">
        <v>13.045859</v>
      </c>
      <c r="J21" s="237">
        <v>6.5229299999999997</v>
      </c>
      <c r="K21" s="237">
        <v>6.4602750000000002</v>
      </c>
      <c r="L21" s="237">
        <v>1.954825</v>
      </c>
      <c r="M21" s="237">
        <v>11.091034000000001</v>
      </c>
      <c r="N21" s="237">
        <v>1.954825</v>
      </c>
      <c r="O21" s="237">
        <v>6.5229299999999997</v>
      </c>
      <c r="P21" s="237">
        <v>11.091034000000001</v>
      </c>
    </row>
    <row r="22" spans="1:16" x14ac:dyDescent="0.3">
      <c r="A22" s="241"/>
      <c r="B22" s="236"/>
      <c r="C22" s="236"/>
      <c r="D22" s="236"/>
      <c r="E22" s="236"/>
      <c r="F22" s="236" t="s">
        <v>2744</v>
      </c>
      <c r="G22" s="237">
        <v>0</v>
      </c>
      <c r="H22" s="237">
        <v>2</v>
      </c>
      <c r="I22" s="237" t="s">
        <v>2591</v>
      </c>
      <c r="J22" s="237" t="s">
        <v>2591</v>
      </c>
      <c r="K22" s="237" t="s">
        <v>2591</v>
      </c>
      <c r="L22" s="237" t="s">
        <v>2591</v>
      </c>
      <c r="M22" s="237" t="s">
        <v>2591</v>
      </c>
      <c r="N22" s="237" t="s">
        <v>2591</v>
      </c>
      <c r="O22" s="237" t="s">
        <v>2591</v>
      </c>
      <c r="P22" s="237" t="s">
        <v>2591</v>
      </c>
    </row>
    <row r="24" spans="1:16" x14ac:dyDescent="0.3">
      <c r="I24">
        <f>1.823+0.23819+0.194</f>
        <v>2.2551899999999998</v>
      </c>
    </row>
    <row r="25" spans="1:16" x14ac:dyDescent="0.3">
      <c r="I25">
        <f>1.823+0.19438</f>
        <v>2.0173800000000002</v>
      </c>
    </row>
    <row r="26" spans="1:16" x14ac:dyDescent="0.3">
      <c r="J26" t="s">
        <v>2759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5DC3-177E-48B2-A485-795947D91F68}">
  <dimension ref="A1:Y115"/>
  <sheetViews>
    <sheetView topLeftCell="A90" workbookViewId="0">
      <selection activeCell="J102" sqref="J102"/>
    </sheetView>
  </sheetViews>
  <sheetFormatPr defaultRowHeight="14.4" x14ac:dyDescent="0.3"/>
  <cols>
    <col min="2" max="2" width="20" customWidth="1"/>
    <col min="5" max="5" width="19.109375" customWidth="1"/>
    <col min="8" max="8" width="10.6640625" bestFit="1" customWidth="1"/>
    <col min="9" max="9" width="18.109375" customWidth="1"/>
    <col min="11" max="11" width="16.5546875" customWidth="1"/>
    <col min="12" max="12" width="19.33203125" customWidth="1"/>
    <col min="13" max="13" width="13.44140625" customWidth="1"/>
    <col min="14" max="14" width="19.44140625" customWidth="1"/>
    <col min="21" max="21" width="22.5546875" bestFit="1" customWidth="1"/>
  </cols>
  <sheetData>
    <row r="1" spans="1:14" x14ac:dyDescent="0.3">
      <c r="A1" s="10" t="s">
        <v>2851</v>
      </c>
    </row>
    <row r="2" spans="1:14" x14ac:dyDescent="0.3">
      <c r="A2" t="s">
        <v>2856</v>
      </c>
    </row>
    <row r="3" spans="1:14" ht="15" thickBot="1" x14ac:dyDescent="0.35">
      <c r="A3" t="s">
        <v>2846</v>
      </c>
    </row>
    <row r="4" spans="1:14" ht="27.6" x14ac:dyDescent="0.3">
      <c r="A4" s="239" t="s">
        <v>2673</v>
      </c>
      <c r="B4" s="240" t="s">
        <v>2674</v>
      </c>
      <c r="C4" s="240" t="s">
        <v>2488</v>
      </c>
      <c r="D4" s="240" t="s">
        <v>2574</v>
      </c>
      <c r="E4" s="240" t="s">
        <v>2575</v>
      </c>
      <c r="F4" s="240" t="s">
        <v>2576</v>
      </c>
      <c r="G4" s="240" t="s">
        <v>2577</v>
      </c>
      <c r="H4" s="240" t="s">
        <v>2578</v>
      </c>
      <c r="I4" s="240" t="s">
        <v>2579</v>
      </c>
      <c r="J4" s="240" t="s">
        <v>2580</v>
      </c>
      <c r="K4" s="240" t="s">
        <v>2581</v>
      </c>
      <c r="L4" s="240" t="s">
        <v>2582</v>
      </c>
      <c r="M4" s="240" t="s">
        <v>2583</v>
      </c>
      <c r="N4" s="240" t="s">
        <v>2584</v>
      </c>
    </row>
    <row r="5" spans="1:14" x14ac:dyDescent="0.3">
      <c r="A5" s="241">
        <v>1</v>
      </c>
      <c r="B5" s="237" t="s">
        <v>2675</v>
      </c>
      <c r="C5" s="237" t="s">
        <v>2591</v>
      </c>
      <c r="D5" s="237" t="s">
        <v>1078</v>
      </c>
      <c r="E5" s="237" t="s">
        <v>2542</v>
      </c>
      <c r="F5" s="293">
        <v>54253</v>
      </c>
      <c r="G5" s="237">
        <v>87</v>
      </c>
      <c r="H5" s="237">
        <v>206137.07</v>
      </c>
      <c r="I5" s="237" t="s">
        <v>2586</v>
      </c>
      <c r="J5" s="237">
        <v>138239.19</v>
      </c>
      <c r="K5" s="237" t="s">
        <v>2587</v>
      </c>
      <c r="L5" s="237" t="s">
        <v>2838</v>
      </c>
      <c r="M5" s="237" t="s">
        <v>2839</v>
      </c>
      <c r="N5" s="237" t="s">
        <v>2840</v>
      </c>
    </row>
    <row r="6" spans="1:14" x14ac:dyDescent="0.3">
      <c r="A6" s="241">
        <v>2</v>
      </c>
      <c r="B6" s="237" t="s">
        <v>2675</v>
      </c>
      <c r="C6" s="237" t="s">
        <v>2591</v>
      </c>
      <c r="D6" s="237" t="s">
        <v>2595</v>
      </c>
      <c r="E6" s="237" t="s">
        <v>2542</v>
      </c>
      <c r="F6" s="237">
        <v>30993</v>
      </c>
      <c r="G6" s="237">
        <v>37</v>
      </c>
      <c r="H6" s="271">
        <v>82954.39</v>
      </c>
      <c r="I6" s="237" t="s">
        <v>2668</v>
      </c>
      <c r="J6" s="237">
        <v>67235.73</v>
      </c>
      <c r="K6" s="237" t="s">
        <v>2601</v>
      </c>
      <c r="L6" s="237" t="s">
        <v>2841</v>
      </c>
      <c r="M6" s="237"/>
      <c r="N6" s="237"/>
    </row>
    <row r="7" spans="1:14" x14ac:dyDescent="0.3">
      <c r="A7" s="241"/>
      <c r="B7" s="237"/>
      <c r="C7" s="237"/>
      <c r="D7" s="237"/>
      <c r="E7" s="237"/>
      <c r="F7" s="237">
        <f>SUM(F5,F6)</f>
        <v>85246</v>
      </c>
      <c r="G7" s="245">
        <f>G5+G6</f>
        <v>124</v>
      </c>
      <c r="H7" s="237"/>
      <c r="I7" s="237"/>
      <c r="J7" s="237"/>
      <c r="K7" s="237"/>
      <c r="L7" s="237"/>
      <c r="M7" s="237"/>
      <c r="N7" s="237"/>
    </row>
    <row r="8" spans="1:14" x14ac:dyDescent="0.3">
      <c r="A8" s="241"/>
      <c r="B8" s="237"/>
      <c r="C8" s="237"/>
      <c r="D8" s="237"/>
      <c r="E8" s="237"/>
      <c r="F8" s="237"/>
      <c r="G8" s="237"/>
      <c r="H8" s="237"/>
      <c r="I8" s="237"/>
      <c r="J8" s="237"/>
      <c r="K8" s="237"/>
      <c r="L8" s="237"/>
      <c r="M8" s="237"/>
      <c r="N8" s="237"/>
    </row>
    <row r="9" spans="1:14" x14ac:dyDescent="0.3">
      <c r="A9" s="241">
        <v>3</v>
      </c>
      <c r="B9" s="237" t="s">
        <v>2676</v>
      </c>
      <c r="C9" s="237">
        <v>0</v>
      </c>
      <c r="D9" s="237" t="s">
        <v>1078</v>
      </c>
      <c r="E9" s="237" t="s">
        <v>2585</v>
      </c>
      <c r="F9" s="293">
        <v>54253</v>
      </c>
      <c r="G9" s="237">
        <v>87</v>
      </c>
      <c r="H9" s="237">
        <v>206137.07</v>
      </c>
      <c r="I9" s="237" t="s">
        <v>2586</v>
      </c>
      <c r="J9" s="237">
        <v>138239.19</v>
      </c>
      <c r="K9" s="237" t="s">
        <v>2587</v>
      </c>
      <c r="L9" s="237"/>
      <c r="M9" s="237"/>
      <c r="N9" s="237"/>
    </row>
    <row r="10" spans="1:14" x14ac:dyDescent="0.3">
      <c r="A10" s="241">
        <v>4</v>
      </c>
      <c r="B10" s="237" t="s">
        <v>2676</v>
      </c>
      <c r="C10" s="237">
        <v>1</v>
      </c>
      <c r="D10" s="237" t="s">
        <v>1078</v>
      </c>
      <c r="E10" s="237" t="s">
        <v>2588</v>
      </c>
      <c r="F10" s="271">
        <v>3303</v>
      </c>
      <c r="G10" s="237">
        <v>5</v>
      </c>
      <c r="H10" s="237">
        <v>8233.09</v>
      </c>
      <c r="I10" s="237" t="s">
        <v>2589</v>
      </c>
      <c r="J10" s="237">
        <v>6400.62</v>
      </c>
      <c r="K10" s="237" t="s">
        <v>2590</v>
      </c>
      <c r="L10" s="237"/>
      <c r="M10" s="237"/>
      <c r="N10" s="237"/>
    </row>
    <row r="11" spans="1:14" x14ac:dyDescent="0.3">
      <c r="A11" s="241">
        <v>5</v>
      </c>
      <c r="B11" s="237" t="s">
        <v>2676</v>
      </c>
      <c r="C11" s="237" t="s">
        <v>2591</v>
      </c>
      <c r="D11" s="237" t="s">
        <v>1078</v>
      </c>
      <c r="E11" s="237" t="s">
        <v>2542</v>
      </c>
      <c r="F11" s="237">
        <v>57556</v>
      </c>
      <c r="G11" s="237">
        <v>92</v>
      </c>
      <c r="H11" s="237">
        <v>214370.16</v>
      </c>
      <c r="I11" s="237" t="s">
        <v>2592</v>
      </c>
      <c r="J11" s="237">
        <v>144639.79999999999</v>
      </c>
      <c r="K11" s="237" t="s">
        <v>2593</v>
      </c>
      <c r="L11" s="237" t="s">
        <v>2842</v>
      </c>
      <c r="M11" s="237" t="s">
        <v>2843</v>
      </c>
      <c r="N11" s="237" t="s">
        <v>2844</v>
      </c>
    </row>
    <row r="12" spans="1:14" x14ac:dyDescent="0.3">
      <c r="A12" s="241"/>
      <c r="B12" s="237"/>
      <c r="C12" s="237"/>
      <c r="D12" s="237"/>
      <c r="E12" s="237"/>
      <c r="F12" s="245"/>
      <c r="G12" s="237"/>
      <c r="H12" s="237"/>
      <c r="I12" s="237"/>
      <c r="J12" s="237"/>
      <c r="K12" s="237"/>
      <c r="L12" s="237"/>
      <c r="M12" s="237"/>
      <c r="N12" s="237"/>
    </row>
    <row r="13" spans="1:14" x14ac:dyDescent="0.3">
      <c r="A13" s="241">
        <v>6</v>
      </c>
      <c r="B13" s="237" t="s">
        <v>2676</v>
      </c>
      <c r="C13" s="237">
        <v>3</v>
      </c>
      <c r="D13" s="237" t="s">
        <v>2595</v>
      </c>
      <c r="E13" s="237" t="s">
        <v>2585</v>
      </c>
      <c r="F13" s="237">
        <v>27185</v>
      </c>
      <c r="G13" s="237">
        <v>29</v>
      </c>
      <c r="H13" s="237">
        <v>68606.77</v>
      </c>
      <c r="I13" s="237" t="s">
        <v>2596</v>
      </c>
      <c r="J13" s="237">
        <v>61545.2</v>
      </c>
      <c r="K13" s="237" t="s">
        <v>2597</v>
      </c>
      <c r="L13" s="237"/>
      <c r="M13" s="237"/>
      <c r="N13" s="237"/>
    </row>
    <row r="14" spans="1:14" x14ac:dyDescent="0.3">
      <c r="A14" s="241">
        <v>7</v>
      </c>
      <c r="B14" s="237" t="s">
        <v>2676</v>
      </c>
      <c r="C14" s="237">
        <v>2</v>
      </c>
      <c r="D14" s="237" t="s">
        <v>2595</v>
      </c>
      <c r="E14" s="237" t="s">
        <v>2588</v>
      </c>
      <c r="F14" s="271">
        <v>3808</v>
      </c>
      <c r="G14" s="237">
        <v>3</v>
      </c>
      <c r="H14" s="237">
        <v>6114.53</v>
      </c>
      <c r="I14" s="237" t="s">
        <v>2598</v>
      </c>
      <c r="J14" s="237">
        <v>5690.53</v>
      </c>
      <c r="K14" s="237" t="s">
        <v>2599</v>
      </c>
      <c r="L14" s="237"/>
      <c r="M14" s="237"/>
      <c r="N14" s="237"/>
    </row>
    <row r="15" spans="1:14" x14ac:dyDescent="0.3">
      <c r="A15" s="241"/>
      <c r="B15" s="237"/>
      <c r="C15" s="237"/>
      <c r="D15" s="237"/>
      <c r="E15" s="237"/>
      <c r="F15" s="277">
        <f>F14-F10</f>
        <v>505</v>
      </c>
      <c r="G15" s="237"/>
      <c r="H15" s="237"/>
      <c r="I15" s="237"/>
      <c r="J15" s="237"/>
      <c r="K15" s="237"/>
      <c r="L15" s="237"/>
      <c r="M15" s="237"/>
      <c r="N15" s="237"/>
    </row>
    <row r="16" spans="1:14" x14ac:dyDescent="0.3">
      <c r="A16" s="241">
        <v>8</v>
      </c>
      <c r="B16" s="237" t="s">
        <v>2676</v>
      </c>
      <c r="C16" s="237" t="s">
        <v>2591</v>
      </c>
      <c r="D16" s="237" t="s">
        <v>2595</v>
      </c>
      <c r="E16" s="237" t="s">
        <v>2542</v>
      </c>
      <c r="F16" s="237">
        <v>30993</v>
      </c>
      <c r="G16" s="237">
        <v>32</v>
      </c>
      <c r="H16" s="237">
        <v>74721.3</v>
      </c>
      <c r="I16" s="237" t="s">
        <v>2600</v>
      </c>
      <c r="J16" s="237">
        <v>67235.73</v>
      </c>
      <c r="K16" s="237" t="s">
        <v>2601</v>
      </c>
      <c r="L16" s="237" t="s">
        <v>2845</v>
      </c>
      <c r="M16" s="237"/>
      <c r="N16" s="237"/>
    </row>
    <row r="17" spans="1:25" x14ac:dyDescent="0.3">
      <c r="G17" s="10">
        <f>G16+G11</f>
        <v>124</v>
      </c>
      <c r="H17">
        <f>H16+H10</f>
        <v>82954.39</v>
      </c>
    </row>
    <row r="18" spans="1:25" ht="15" thickBot="1" x14ac:dyDescent="0.35">
      <c r="A18" t="s">
        <v>384</v>
      </c>
      <c r="U18" t="s">
        <v>2687</v>
      </c>
    </row>
    <row r="19" spans="1:25" ht="27.6" x14ac:dyDescent="0.3">
      <c r="A19" s="239" t="s">
        <v>2673</v>
      </c>
      <c r="B19" s="240" t="s">
        <v>2674</v>
      </c>
      <c r="C19" s="240" t="s">
        <v>2488</v>
      </c>
      <c r="D19" s="240" t="s">
        <v>2574</v>
      </c>
      <c r="E19" s="240" t="s">
        <v>2575</v>
      </c>
      <c r="F19" s="240" t="s">
        <v>2576</v>
      </c>
      <c r="G19" s="240" t="s">
        <v>2577</v>
      </c>
      <c r="H19" s="240" t="s">
        <v>2578</v>
      </c>
      <c r="I19" s="240" t="s">
        <v>2579</v>
      </c>
      <c r="J19" s="240" t="s">
        <v>2580</v>
      </c>
      <c r="K19" s="240" t="s">
        <v>2581</v>
      </c>
      <c r="L19" s="240" t="s">
        <v>2582</v>
      </c>
      <c r="M19" s="240" t="s">
        <v>2583</v>
      </c>
      <c r="N19" s="240" t="s">
        <v>2584</v>
      </c>
      <c r="Q19" s="413" t="s">
        <v>3052</v>
      </c>
      <c r="R19" s="411" t="s">
        <v>2497</v>
      </c>
      <c r="S19" s="411" t="s">
        <v>2743</v>
      </c>
      <c r="T19" s="411" t="s">
        <v>2566</v>
      </c>
      <c r="U19" s="411" t="s">
        <v>2488</v>
      </c>
      <c r="V19" s="411" t="s">
        <v>2567</v>
      </c>
      <c r="W19" s="411" t="s">
        <v>2568</v>
      </c>
      <c r="X19" s="318" t="s">
        <v>2569</v>
      </c>
      <c r="Y19" s="318" t="s">
        <v>2569</v>
      </c>
    </row>
    <row r="20" spans="1:25" x14ac:dyDescent="0.3">
      <c r="A20" s="241">
        <v>1</v>
      </c>
      <c r="B20" s="237" t="s">
        <v>2675</v>
      </c>
      <c r="C20" s="237" t="s">
        <v>2591</v>
      </c>
      <c r="D20" s="237" t="s">
        <v>1078</v>
      </c>
      <c r="E20" s="237" t="s">
        <v>2542</v>
      </c>
      <c r="F20" s="237">
        <v>67288</v>
      </c>
      <c r="G20" s="237">
        <v>134</v>
      </c>
      <c r="H20" s="237">
        <v>297553.98</v>
      </c>
      <c r="I20" s="237" t="s">
        <v>2678</v>
      </c>
      <c r="J20" s="237">
        <v>201018.13</v>
      </c>
      <c r="K20" s="237" t="s">
        <v>2679</v>
      </c>
      <c r="L20" s="237" t="s">
        <v>2847</v>
      </c>
      <c r="M20" s="237" t="s">
        <v>2695</v>
      </c>
      <c r="N20" s="237" t="s">
        <v>2696</v>
      </c>
      <c r="Q20" s="414"/>
      <c r="R20" s="412"/>
      <c r="S20" s="412"/>
      <c r="T20" s="412"/>
      <c r="U20" s="412"/>
      <c r="V20" s="412"/>
      <c r="W20" s="412"/>
      <c r="X20" s="319" t="s">
        <v>2567</v>
      </c>
      <c r="Y20" s="319" t="s">
        <v>2568</v>
      </c>
    </row>
    <row r="21" spans="1:25" x14ac:dyDescent="0.3">
      <c r="A21" s="241">
        <v>2</v>
      </c>
      <c r="B21" s="237" t="s">
        <v>2675</v>
      </c>
      <c r="C21" s="237" t="s">
        <v>2591</v>
      </c>
      <c r="D21" s="237" t="s">
        <v>2687</v>
      </c>
      <c r="E21" s="237" t="s">
        <v>2542</v>
      </c>
      <c r="F21" s="237">
        <v>22474</v>
      </c>
      <c r="G21" s="237">
        <v>63</v>
      </c>
      <c r="H21" s="271">
        <v>150637.99</v>
      </c>
      <c r="I21" s="237" t="s">
        <v>2697</v>
      </c>
      <c r="J21" s="237">
        <v>67295.520000000004</v>
      </c>
      <c r="K21" s="237" t="s">
        <v>2692</v>
      </c>
      <c r="L21" s="237" t="s">
        <v>2848</v>
      </c>
      <c r="M21" s="237"/>
      <c r="N21" s="237"/>
      <c r="Q21" s="286">
        <v>1</v>
      </c>
      <c r="R21" s="319">
        <v>1</v>
      </c>
      <c r="S21" s="319" t="s">
        <v>2591</v>
      </c>
      <c r="T21" s="319">
        <v>1</v>
      </c>
      <c r="U21" s="319" t="s">
        <v>2555</v>
      </c>
      <c r="V21" s="260">
        <v>4999</v>
      </c>
      <c r="W21" s="260">
        <v>4.95</v>
      </c>
      <c r="X21" s="260">
        <v>4999</v>
      </c>
      <c r="Y21" s="260">
        <v>4.95</v>
      </c>
    </row>
    <row r="22" spans="1:25" x14ac:dyDescent="0.3">
      <c r="A22" s="241"/>
      <c r="B22" s="237"/>
      <c r="C22" s="237"/>
      <c r="D22" s="237"/>
      <c r="E22" s="237"/>
      <c r="F22" s="237"/>
      <c r="G22" s="245">
        <f>SUM(G20:G21)</f>
        <v>197</v>
      </c>
      <c r="H22" s="237"/>
      <c r="I22" s="237"/>
      <c r="J22" s="237"/>
      <c r="K22" s="237"/>
      <c r="L22" s="237"/>
      <c r="M22" s="237"/>
      <c r="N22" s="237"/>
      <c r="Q22" s="286">
        <v>1</v>
      </c>
      <c r="R22" s="319">
        <v>1</v>
      </c>
      <c r="S22" s="319" t="s">
        <v>2591</v>
      </c>
      <c r="T22" s="319">
        <v>1</v>
      </c>
      <c r="U22" s="319" t="s">
        <v>2554</v>
      </c>
      <c r="V22" s="260">
        <v>781</v>
      </c>
      <c r="W22" s="260">
        <v>0.77</v>
      </c>
      <c r="X22" s="260">
        <v>5780</v>
      </c>
      <c r="Y22" s="260">
        <v>5.73</v>
      </c>
    </row>
    <row r="23" spans="1:25" x14ac:dyDescent="0.3">
      <c r="A23" s="241">
        <v>3</v>
      </c>
      <c r="B23" s="237" t="s">
        <v>2676</v>
      </c>
      <c r="C23" s="237">
        <v>0</v>
      </c>
      <c r="D23" s="237" t="s">
        <v>1078</v>
      </c>
      <c r="E23" s="237" t="s">
        <v>2585</v>
      </c>
      <c r="F23" s="237">
        <v>67288</v>
      </c>
      <c r="G23" s="237">
        <v>134</v>
      </c>
      <c r="H23" s="237">
        <v>297553.98</v>
      </c>
      <c r="I23" s="237" t="s">
        <v>2678</v>
      </c>
      <c r="J23" s="237">
        <v>201018.13</v>
      </c>
      <c r="K23" s="237" t="s">
        <v>2679</v>
      </c>
      <c r="L23" s="237"/>
      <c r="M23" s="237"/>
      <c r="N23" s="237"/>
      <c r="Q23" s="286">
        <v>1</v>
      </c>
      <c r="R23" s="319">
        <v>1</v>
      </c>
      <c r="S23" s="319">
        <v>1</v>
      </c>
      <c r="T23" s="319">
        <v>0</v>
      </c>
      <c r="U23" s="319" t="s">
        <v>2555</v>
      </c>
      <c r="V23" s="260">
        <v>64981</v>
      </c>
      <c r="W23" s="260">
        <v>64.37</v>
      </c>
      <c r="X23" s="260">
        <v>70761</v>
      </c>
      <c r="Y23" s="260">
        <v>70.09</v>
      </c>
    </row>
    <row r="24" spans="1:25" x14ac:dyDescent="0.3">
      <c r="A24" s="241">
        <v>4</v>
      </c>
      <c r="B24" s="237" t="s">
        <v>2676</v>
      </c>
      <c r="C24" s="237">
        <v>1</v>
      </c>
      <c r="D24" s="237" t="s">
        <v>1078</v>
      </c>
      <c r="E24" s="237" t="s">
        <v>2588</v>
      </c>
      <c r="F24" s="271">
        <v>5016</v>
      </c>
      <c r="G24" s="237">
        <v>23</v>
      </c>
      <c r="H24" s="237">
        <v>27931.56</v>
      </c>
      <c r="I24" s="237" t="s">
        <v>2680</v>
      </c>
      <c r="J24" s="237">
        <v>15849.42</v>
      </c>
      <c r="K24" s="237" t="s">
        <v>2681</v>
      </c>
      <c r="L24" s="237"/>
      <c r="M24" s="237"/>
      <c r="N24" s="237"/>
      <c r="Q24" s="286">
        <v>1</v>
      </c>
      <c r="R24" s="319">
        <v>1</v>
      </c>
      <c r="S24" s="319">
        <v>1</v>
      </c>
      <c r="T24" s="319">
        <v>0</v>
      </c>
      <c r="U24" s="319" t="s">
        <v>2554</v>
      </c>
      <c r="V24" s="260">
        <v>14844</v>
      </c>
      <c r="W24" s="260">
        <v>14.7</v>
      </c>
      <c r="X24" s="260">
        <v>85605</v>
      </c>
      <c r="Y24" s="260">
        <v>84.79</v>
      </c>
    </row>
    <row r="25" spans="1:25" x14ac:dyDescent="0.3">
      <c r="A25" s="241">
        <v>5</v>
      </c>
      <c r="B25" s="237" t="s">
        <v>2676</v>
      </c>
      <c r="C25" s="237" t="s">
        <v>2591</v>
      </c>
      <c r="D25" s="237" t="s">
        <v>1078</v>
      </c>
      <c r="E25" s="237" t="s">
        <v>2542</v>
      </c>
      <c r="F25" s="237">
        <v>72304</v>
      </c>
      <c r="G25" s="237">
        <v>157</v>
      </c>
      <c r="H25" s="245">
        <v>325485.53999999998</v>
      </c>
      <c r="I25" s="237" t="s">
        <v>2682</v>
      </c>
      <c r="J25" s="237">
        <v>216867.56</v>
      </c>
      <c r="K25" s="237" t="s">
        <v>2683</v>
      </c>
      <c r="L25" s="237" t="s">
        <v>2849</v>
      </c>
      <c r="M25" s="237" t="s">
        <v>2685</v>
      </c>
      <c r="N25" s="237" t="s">
        <v>2686</v>
      </c>
      <c r="Q25" s="286">
        <v>1</v>
      </c>
      <c r="R25" s="319">
        <v>2</v>
      </c>
      <c r="S25" s="319" t="s">
        <v>2591</v>
      </c>
      <c r="T25" s="319">
        <v>1</v>
      </c>
      <c r="U25" s="319" t="s">
        <v>2556</v>
      </c>
      <c r="V25" s="260">
        <v>12</v>
      </c>
      <c r="W25" s="260">
        <v>0.01</v>
      </c>
      <c r="X25" s="260">
        <v>85617</v>
      </c>
      <c r="Y25" s="260">
        <v>84.81</v>
      </c>
    </row>
    <row r="26" spans="1:25" x14ac:dyDescent="0.3">
      <c r="A26" s="241">
        <v>6</v>
      </c>
      <c r="B26" s="237" t="s">
        <v>2676</v>
      </c>
      <c r="C26" s="237">
        <v>3</v>
      </c>
      <c r="D26" s="237" t="s">
        <v>2687</v>
      </c>
      <c r="E26" s="237" t="s">
        <v>2585</v>
      </c>
      <c r="F26" s="237">
        <v>17253</v>
      </c>
      <c r="G26" s="237">
        <v>33</v>
      </c>
      <c r="H26" s="237">
        <v>107834.48</v>
      </c>
      <c r="I26" s="237" t="s">
        <v>2688</v>
      </c>
      <c r="J26" s="237">
        <v>53863.78</v>
      </c>
      <c r="K26" s="237" t="s">
        <v>2681</v>
      </c>
      <c r="L26" s="237"/>
      <c r="M26" s="237"/>
      <c r="N26" s="237"/>
      <c r="Q26" s="286">
        <v>1</v>
      </c>
      <c r="R26" s="319">
        <v>2</v>
      </c>
      <c r="S26" s="319" t="s">
        <v>2591</v>
      </c>
      <c r="T26" s="319">
        <v>1</v>
      </c>
      <c r="U26" s="319" t="s">
        <v>2550</v>
      </c>
      <c r="V26" s="260">
        <v>12</v>
      </c>
      <c r="W26" s="260">
        <v>0.01</v>
      </c>
      <c r="X26" s="260">
        <v>85629</v>
      </c>
      <c r="Y26" s="260">
        <v>84.82</v>
      </c>
    </row>
    <row r="27" spans="1:25" x14ac:dyDescent="0.3">
      <c r="A27" s="241">
        <v>7</v>
      </c>
      <c r="B27" s="237" t="s">
        <v>2676</v>
      </c>
      <c r="C27" s="237">
        <v>2</v>
      </c>
      <c r="D27" s="237" t="s">
        <v>2687</v>
      </c>
      <c r="E27" s="237" t="s">
        <v>2588</v>
      </c>
      <c r="F27" s="245">
        <v>5221</v>
      </c>
      <c r="G27" s="237">
        <v>7</v>
      </c>
      <c r="H27" s="237">
        <v>14871.95</v>
      </c>
      <c r="I27" s="237" t="s">
        <v>2689</v>
      </c>
      <c r="J27" s="237">
        <v>13431.74</v>
      </c>
      <c r="K27" s="237" t="s">
        <v>2690</v>
      </c>
      <c r="L27" s="237"/>
      <c r="M27" s="237"/>
      <c r="N27" s="237"/>
      <c r="Q27" s="320">
        <v>1</v>
      </c>
      <c r="R27" s="321">
        <v>2</v>
      </c>
      <c r="S27" s="321">
        <v>1</v>
      </c>
      <c r="T27" s="321">
        <v>0</v>
      </c>
      <c r="U27" s="321" t="s">
        <v>2556</v>
      </c>
      <c r="V27" s="272">
        <v>2</v>
      </c>
      <c r="W27" s="272">
        <v>0</v>
      </c>
      <c r="X27" s="272">
        <v>85631</v>
      </c>
      <c r="Y27" s="272">
        <v>84.82</v>
      </c>
    </row>
    <row r="28" spans="1:25" x14ac:dyDescent="0.3">
      <c r="A28" s="241"/>
      <c r="B28" s="237"/>
      <c r="C28" s="237"/>
      <c r="D28" s="237"/>
      <c r="E28" s="237"/>
      <c r="F28" s="277">
        <f>F27-F24</f>
        <v>205</v>
      </c>
      <c r="G28" s="237"/>
      <c r="H28" s="237"/>
      <c r="I28" s="237"/>
      <c r="J28" s="237"/>
      <c r="K28" s="237"/>
      <c r="L28" s="237"/>
      <c r="M28" s="237"/>
      <c r="N28" s="237"/>
      <c r="Q28" s="320">
        <v>1</v>
      </c>
      <c r="R28" s="321">
        <v>2</v>
      </c>
      <c r="S28" s="321">
        <v>1</v>
      </c>
      <c r="T28" s="321">
        <v>0</v>
      </c>
      <c r="U28" s="321" t="s">
        <v>2550</v>
      </c>
      <c r="V28" s="272">
        <v>198</v>
      </c>
      <c r="W28" s="272">
        <v>0.2</v>
      </c>
      <c r="X28" s="272">
        <v>85829</v>
      </c>
      <c r="Y28" s="272">
        <v>85.02</v>
      </c>
    </row>
    <row r="29" spans="1:25" x14ac:dyDescent="0.3">
      <c r="A29" s="241">
        <v>8</v>
      </c>
      <c r="B29" s="237" t="s">
        <v>2676</v>
      </c>
      <c r="C29" s="237" t="s">
        <v>2591</v>
      </c>
      <c r="D29" s="237" t="s">
        <v>2687</v>
      </c>
      <c r="E29" s="237" t="s">
        <v>2542</v>
      </c>
      <c r="F29" s="237">
        <v>22474</v>
      </c>
      <c r="G29" s="237">
        <v>40</v>
      </c>
      <c r="H29" s="245">
        <v>122706.43</v>
      </c>
      <c r="I29" s="237" t="s">
        <v>2691</v>
      </c>
      <c r="J29" s="237">
        <v>67295.520000000004</v>
      </c>
      <c r="K29" s="237" t="s">
        <v>2692</v>
      </c>
      <c r="L29" s="237" t="s">
        <v>2850</v>
      </c>
      <c r="M29" s="237"/>
      <c r="N29" s="237"/>
      <c r="Q29" s="320">
        <v>1</v>
      </c>
      <c r="R29" s="321">
        <v>2</v>
      </c>
      <c r="S29" s="321">
        <v>1</v>
      </c>
      <c r="T29" s="321">
        <v>1</v>
      </c>
      <c r="U29" s="321" t="s">
        <v>2556</v>
      </c>
      <c r="V29" s="272">
        <v>198</v>
      </c>
      <c r="W29" s="272">
        <v>0.2</v>
      </c>
      <c r="X29" s="272">
        <v>86027</v>
      </c>
      <c r="Y29" s="272">
        <v>85.21</v>
      </c>
    </row>
    <row r="30" spans="1:25" x14ac:dyDescent="0.3">
      <c r="G30" s="279">
        <f>G29+G25</f>
        <v>197</v>
      </c>
      <c r="Q30" s="320">
        <v>1</v>
      </c>
      <c r="R30" s="321">
        <v>2</v>
      </c>
      <c r="S30" s="321">
        <v>1</v>
      </c>
      <c r="T30" s="321">
        <v>1</v>
      </c>
      <c r="U30" s="321" t="s">
        <v>2550</v>
      </c>
      <c r="V30" s="272">
        <v>2</v>
      </c>
      <c r="W30" s="272">
        <v>0</v>
      </c>
      <c r="X30" s="272">
        <v>86029</v>
      </c>
      <c r="Y30" s="272">
        <v>85.21</v>
      </c>
    </row>
    <row r="31" spans="1:25" x14ac:dyDescent="0.3">
      <c r="H31">
        <f>H29+H24</f>
        <v>150637.99</v>
      </c>
      <c r="Q31" s="286">
        <v>1</v>
      </c>
      <c r="R31" s="319">
        <v>2</v>
      </c>
      <c r="S31" s="319">
        <v>2</v>
      </c>
      <c r="T31" s="319">
        <v>0</v>
      </c>
      <c r="U31" s="319" t="s">
        <v>2556</v>
      </c>
      <c r="V31" s="260">
        <v>5023</v>
      </c>
      <c r="W31" s="260">
        <v>4.9800000000000004</v>
      </c>
      <c r="X31" s="260">
        <v>91052</v>
      </c>
      <c r="Y31" s="260">
        <v>90.19</v>
      </c>
    </row>
    <row r="32" spans="1:25" ht="15" thickBot="1" x14ac:dyDescent="0.35">
      <c r="A32" t="s">
        <v>326</v>
      </c>
      <c r="Q32" s="286">
        <v>1</v>
      </c>
      <c r="R32" s="319">
        <v>2</v>
      </c>
      <c r="S32" s="319">
        <v>2</v>
      </c>
      <c r="T32" s="319">
        <v>0</v>
      </c>
      <c r="U32" s="319" t="s">
        <v>2550</v>
      </c>
      <c r="V32" s="260">
        <v>5023</v>
      </c>
      <c r="W32" s="260">
        <v>4.9800000000000004</v>
      </c>
      <c r="X32" s="260">
        <v>96075</v>
      </c>
      <c r="Y32" s="260">
        <v>95.16</v>
      </c>
    </row>
    <row r="33" spans="1:25" ht="27.6" x14ac:dyDescent="0.3">
      <c r="A33" s="239" t="s">
        <v>2673</v>
      </c>
      <c r="B33" s="240" t="s">
        <v>2674</v>
      </c>
      <c r="C33" s="240" t="s">
        <v>2488</v>
      </c>
      <c r="D33" s="240" t="s">
        <v>2574</v>
      </c>
      <c r="E33" s="240" t="s">
        <v>2575</v>
      </c>
      <c r="F33" s="240" t="s">
        <v>2576</v>
      </c>
      <c r="G33" s="240" t="s">
        <v>2577</v>
      </c>
      <c r="H33" s="240" t="s">
        <v>2578</v>
      </c>
      <c r="I33" s="240" t="s">
        <v>2579</v>
      </c>
      <c r="J33" s="240" t="s">
        <v>2580</v>
      </c>
      <c r="K33" s="240" t="s">
        <v>2581</v>
      </c>
      <c r="L33" s="240" t="s">
        <v>2582</v>
      </c>
      <c r="M33" s="240" t="s">
        <v>2583</v>
      </c>
      <c r="N33" s="240" t="s">
        <v>2584</v>
      </c>
      <c r="Q33" s="286">
        <v>2</v>
      </c>
      <c r="R33" s="319">
        <v>2</v>
      </c>
      <c r="S33" s="319">
        <v>1</v>
      </c>
      <c r="T33" s="319">
        <v>0</v>
      </c>
      <c r="U33" s="319" t="s">
        <v>2555</v>
      </c>
      <c r="V33" s="260">
        <v>32</v>
      </c>
      <c r="W33" s="260">
        <v>0.03</v>
      </c>
      <c r="X33" s="260">
        <v>96107</v>
      </c>
      <c r="Y33" s="260">
        <v>95.2</v>
      </c>
    </row>
    <row r="34" spans="1:25" x14ac:dyDescent="0.3">
      <c r="A34" s="241">
        <v>1</v>
      </c>
      <c r="B34" s="237" t="s">
        <v>2675</v>
      </c>
      <c r="C34" s="237" t="s">
        <v>2591</v>
      </c>
      <c r="D34" s="237" t="s">
        <v>1078</v>
      </c>
      <c r="E34" s="237" t="s">
        <v>2542</v>
      </c>
      <c r="F34" s="237">
        <v>43204</v>
      </c>
      <c r="G34" s="237">
        <v>96</v>
      </c>
      <c r="H34" s="237">
        <v>188349.62</v>
      </c>
      <c r="I34" s="237" t="s">
        <v>2710</v>
      </c>
      <c r="J34" s="237">
        <v>111500.65</v>
      </c>
      <c r="K34" s="237" t="s">
        <v>2711</v>
      </c>
      <c r="L34" s="237" t="s">
        <v>2852</v>
      </c>
      <c r="M34" s="237" t="s">
        <v>2713</v>
      </c>
      <c r="N34" s="237" t="s">
        <v>2714</v>
      </c>
      <c r="Q34" s="286">
        <v>2</v>
      </c>
      <c r="R34" s="319">
        <v>2</v>
      </c>
      <c r="S34" s="319">
        <v>1</v>
      </c>
      <c r="T34" s="319">
        <v>0</v>
      </c>
      <c r="U34" s="319" t="s">
        <v>2554</v>
      </c>
      <c r="V34" s="260">
        <v>134</v>
      </c>
      <c r="W34" s="260">
        <v>0.13</v>
      </c>
      <c r="X34" s="260">
        <v>96241</v>
      </c>
      <c r="Y34" s="260">
        <v>95.33</v>
      </c>
    </row>
    <row r="35" spans="1:25" x14ac:dyDescent="0.3">
      <c r="A35" s="241">
        <v>2</v>
      </c>
      <c r="B35" s="237" t="s">
        <v>2675</v>
      </c>
      <c r="C35" s="237" t="s">
        <v>2591</v>
      </c>
      <c r="D35" s="237" t="s">
        <v>2715</v>
      </c>
      <c r="E35" s="237" t="s">
        <v>2542</v>
      </c>
      <c r="F35" s="237">
        <v>86411</v>
      </c>
      <c r="G35" s="237">
        <v>226</v>
      </c>
      <c r="H35" s="237">
        <v>460448.86</v>
      </c>
      <c r="I35" s="237" t="s">
        <v>2716</v>
      </c>
      <c r="J35" s="237">
        <v>251466.59</v>
      </c>
      <c r="K35" s="237" t="s">
        <v>2717</v>
      </c>
      <c r="L35" s="237" t="s">
        <v>2853</v>
      </c>
      <c r="M35" s="237"/>
      <c r="N35" s="237"/>
      <c r="Q35" s="286">
        <v>2</v>
      </c>
      <c r="R35" s="319">
        <v>2</v>
      </c>
      <c r="S35" s="319">
        <v>1</v>
      </c>
      <c r="T35" s="319">
        <v>1</v>
      </c>
      <c r="U35" s="319" t="s">
        <v>2555</v>
      </c>
      <c r="V35" s="260">
        <v>134</v>
      </c>
      <c r="W35" s="260">
        <v>0.13</v>
      </c>
      <c r="X35" s="260">
        <v>96375</v>
      </c>
      <c r="Y35" s="260">
        <v>95.46</v>
      </c>
    </row>
    <row r="36" spans="1:25" x14ac:dyDescent="0.3">
      <c r="A36" s="241">
        <v>3</v>
      </c>
      <c r="B36" s="237" t="s">
        <v>2676</v>
      </c>
      <c r="C36" s="237">
        <v>0</v>
      </c>
      <c r="D36" s="237" t="s">
        <v>1078</v>
      </c>
      <c r="E36" s="237" t="s">
        <v>2585</v>
      </c>
      <c r="F36" s="237">
        <v>43204</v>
      </c>
      <c r="G36" s="237">
        <v>96</v>
      </c>
      <c r="H36" s="237">
        <v>188349.62</v>
      </c>
      <c r="I36" s="237" t="s">
        <v>2710</v>
      </c>
      <c r="J36" s="237">
        <v>111500.65</v>
      </c>
      <c r="K36" s="237" t="s">
        <v>2711</v>
      </c>
      <c r="L36" s="237"/>
      <c r="M36" s="237"/>
      <c r="N36" s="237"/>
      <c r="Q36" s="286">
        <v>2</v>
      </c>
      <c r="R36" s="319">
        <v>2</v>
      </c>
      <c r="S36" s="319">
        <v>1</v>
      </c>
      <c r="T36" s="319">
        <v>1</v>
      </c>
      <c r="U36" s="319" t="s">
        <v>2554</v>
      </c>
      <c r="V36" s="260">
        <v>32</v>
      </c>
      <c r="W36" s="260">
        <v>0.03</v>
      </c>
      <c r="X36" s="260">
        <v>96407</v>
      </c>
      <c r="Y36" s="260">
        <v>95.49</v>
      </c>
    </row>
    <row r="37" spans="1:25" x14ac:dyDescent="0.3">
      <c r="A37" s="241">
        <v>4</v>
      </c>
      <c r="B37" s="237" t="s">
        <v>2676</v>
      </c>
      <c r="C37" s="237">
        <v>1</v>
      </c>
      <c r="D37" s="237" t="s">
        <v>1078</v>
      </c>
      <c r="E37" s="237" t="s">
        <v>2588</v>
      </c>
      <c r="F37" s="237">
        <v>20281</v>
      </c>
      <c r="G37" s="237">
        <v>45</v>
      </c>
      <c r="H37" s="237">
        <v>95576.960000000006</v>
      </c>
      <c r="I37" s="237" t="s">
        <v>2719</v>
      </c>
      <c r="J37" s="237">
        <v>54271.46</v>
      </c>
      <c r="K37" s="237" t="s">
        <v>2720</v>
      </c>
      <c r="L37" s="237"/>
      <c r="M37" s="237"/>
      <c r="N37" s="237"/>
      <c r="Q37" s="286">
        <v>2</v>
      </c>
      <c r="R37" s="319">
        <v>2</v>
      </c>
      <c r="S37" s="319">
        <v>2</v>
      </c>
      <c r="T37" s="319">
        <v>0</v>
      </c>
      <c r="U37" s="319" t="s">
        <v>2555</v>
      </c>
      <c r="V37" s="260">
        <v>2275</v>
      </c>
      <c r="W37" s="260">
        <v>2.25</v>
      </c>
      <c r="X37" s="260">
        <v>98682</v>
      </c>
      <c r="Y37" s="260">
        <v>97.75</v>
      </c>
    </row>
    <row r="38" spans="1:25" x14ac:dyDescent="0.3">
      <c r="A38" s="241">
        <v>5</v>
      </c>
      <c r="B38" s="237" t="s">
        <v>2676</v>
      </c>
      <c r="C38" s="237" t="s">
        <v>2591</v>
      </c>
      <c r="D38" s="237" t="s">
        <v>1078</v>
      </c>
      <c r="E38" s="237" t="s">
        <v>2542</v>
      </c>
      <c r="F38" s="237">
        <v>63485</v>
      </c>
      <c r="G38" s="237">
        <v>141</v>
      </c>
      <c r="H38" s="237">
        <v>283926.58</v>
      </c>
      <c r="I38" s="237" t="s">
        <v>2721</v>
      </c>
      <c r="J38" s="237">
        <v>165772.10999999999</v>
      </c>
      <c r="K38" s="237" t="s">
        <v>2722</v>
      </c>
      <c r="L38" s="237" t="s">
        <v>2854</v>
      </c>
      <c r="M38" s="237" t="s">
        <v>2724</v>
      </c>
      <c r="N38" s="237" t="s">
        <v>2695</v>
      </c>
      <c r="Q38" s="286">
        <v>2</v>
      </c>
      <c r="R38" s="319">
        <v>2</v>
      </c>
      <c r="S38" s="319">
        <v>2</v>
      </c>
      <c r="T38" s="319">
        <v>0</v>
      </c>
      <c r="U38" s="319" t="s">
        <v>2554</v>
      </c>
      <c r="V38" s="260">
        <v>2275</v>
      </c>
      <c r="W38" s="260">
        <v>2.25</v>
      </c>
      <c r="X38" s="260">
        <v>100957</v>
      </c>
      <c r="Y38" s="260">
        <v>100</v>
      </c>
    </row>
    <row r="39" spans="1:25" x14ac:dyDescent="0.3">
      <c r="A39" s="241">
        <v>6</v>
      </c>
      <c r="B39" s="237" t="s">
        <v>2676</v>
      </c>
      <c r="C39" s="237">
        <v>3</v>
      </c>
      <c r="D39" s="237" t="s">
        <v>2715</v>
      </c>
      <c r="E39" s="237" t="s">
        <v>2585</v>
      </c>
      <c r="F39" s="237">
        <v>64821</v>
      </c>
      <c r="G39" s="237">
        <v>157</v>
      </c>
      <c r="H39" s="237">
        <v>297128.45</v>
      </c>
      <c r="I39" s="237" t="s">
        <v>2725</v>
      </c>
      <c r="J39" s="237">
        <v>192903.91</v>
      </c>
      <c r="K39" s="237" t="s">
        <v>2726</v>
      </c>
      <c r="L39" s="237"/>
      <c r="M39" s="237"/>
      <c r="N39" s="237"/>
    </row>
    <row r="40" spans="1:25" x14ac:dyDescent="0.3">
      <c r="A40" s="241">
        <v>7</v>
      </c>
      <c r="B40" s="237" t="s">
        <v>2676</v>
      </c>
      <c r="C40" s="237">
        <v>2</v>
      </c>
      <c r="D40" s="237" t="s">
        <v>2715</v>
      </c>
      <c r="E40" s="237" t="s">
        <v>2588</v>
      </c>
      <c r="F40" s="237">
        <v>21590</v>
      </c>
      <c r="G40" s="237">
        <v>24</v>
      </c>
      <c r="H40" s="237">
        <v>67743.460000000006</v>
      </c>
      <c r="I40" s="237" t="s">
        <v>2727</v>
      </c>
      <c r="J40" s="237">
        <v>58562.68</v>
      </c>
      <c r="K40" s="237" t="s">
        <v>2728</v>
      </c>
      <c r="L40" s="237"/>
      <c r="M40" s="237"/>
      <c r="N40" s="237"/>
    </row>
    <row r="41" spans="1:25" ht="27.6" x14ac:dyDescent="0.3">
      <c r="A41" s="241"/>
      <c r="B41" s="237"/>
      <c r="C41" s="237"/>
      <c r="D41" s="271" t="s">
        <v>326</v>
      </c>
      <c r="E41" s="271" t="s">
        <v>3051</v>
      </c>
      <c r="F41" s="271">
        <f>F40-F42</f>
        <v>20281</v>
      </c>
      <c r="G41" s="237"/>
      <c r="H41" s="237"/>
      <c r="I41" s="237"/>
      <c r="J41" s="237"/>
      <c r="K41" s="237"/>
      <c r="L41" s="237"/>
      <c r="M41" s="237"/>
      <c r="N41" s="237"/>
    </row>
    <row r="42" spans="1:25" s="188" customFormat="1" ht="27.6" x14ac:dyDescent="0.3">
      <c r="A42" s="317"/>
      <c r="B42" s="271"/>
      <c r="C42" s="271"/>
      <c r="D42" s="271" t="s">
        <v>326</v>
      </c>
      <c r="E42" s="271" t="s">
        <v>3050</v>
      </c>
      <c r="F42" s="277">
        <f>F40-F37</f>
        <v>1309</v>
      </c>
      <c r="G42" s="271"/>
      <c r="H42" s="271"/>
      <c r="I42" s="271"/>
      <c r="J42" s="271"/>
      <c r="K42" s="271"/>
      <c r="L42" s="271"/>
      <c r="M42" s="271"/>
      <c r="N42" s="271"/>
    </row>
    <row r="43" spans="1:25" x14ac:dyDescent="0.3">
      <c r="A43" s="241">
        <v>8</v>
      </c>
      <c r="B43" s="237" t="s">
        <v>2676</v>
      </c>
      <c r="C43" s="237" t="s">
        <v>2591</v>
      </c>
      <c r="D43" s="237" t="s">
        <v>2715</v>
      </c>
      <c r="E43" s="237" t="s">
        <v>2542</v>
      </c>
      <c r="F43" s="237">
        <v>86411</v>
      </c>
      <c r="G43" s="237">
        <v>181</v>
      </c>
      <c r="H43" s="237">
        <v>364871.9</v>
      </c>
      <c r="I43" s="237" t="s">
        <v>2729</v>
      </c>
      <c r="J43" s="237">
        <v>251466.59</v>
      </c>
      <c r="K43" s="237" t="s">
        <v>2717</v>
      </c>
      <c r="L43" s="237" t="s">
        <v>2855</v>
      </c>
      <c r="M43" s="237"/>
      <c r="N43" s="237"/>
    </row>
    <row r="44" spans="1:25" x14ac:dyDescent="0.3">
      <c r="G44">
        <f>G35+G34</f>
        <v>322</v>
      </c>
    </row>
    <row r="45" spans="1:25" x14ac:dyDescent="0.3">
      <c r="G45">
        <f>G38+G43</f>
        <v>322</v>
      </c>
      <c r="H45">
        <f>H43+H37</f>
        <v>460448.86000000004</v>
      </c>
    </row>
    <row r="46" spans="1:25" ht="15" thickBot="1" x14ac:dyDescent="0.35"/>
    <row r="47" spans="1:25" ht="41.4" x14ac:dyDescent="0.3">
      <c r="A47" s="239" t="s">
        <v>2673</v>
      </c>
      <c r="B47" s="240" t="s">
        <v>2674</v>
      </c>
      <c r="C47" s="240" t="s">
        <v>2575</v>
      </c>
      <c r="D47" s="240" t="s">
        <v>2607</v>
      </c>
      <c r="E47" s="240" t="s">
        <v>2608</v>
      </c>
      <c r="F47" s="240" t="s">
        <v>2609</v>
      </c>
      <c r="G47" s="240" t="s">
        <v>2610</v>
      </c>
      <c r="H47" s="240" t="s">
        <v>2611</v>
      </c>
      <c r="I47" s="240" t="s">
        <v>2612</v>
      </c>
      <c r="J47" s="240" t="s">
        <v>2613</v>
      </c>
      <c r="K47" s="240" t="s">
        <v>2732</v>
      </c>
      <c r="L47" s="240" t="s">
        <v>2733</v>
      </c>
      <c r="M47" s="240" t="s">
        <v>2734</v>
      </c>
      <c r="N47" s="240" t="s">
        <v>2735</v>
      </c>
      <c r="O47" s="240" t="s">
        <v>2736</v>
      </c>
      <c r="P47" s="240" t="s">
        <v>2737</v>
      </c>
      <c r="Q47" s="240" t="s">
        <v>2738</v>
      </c>
      <c r="R47" s="240" t="s">
        <v>2583</v>
      </c>
      <c r="S47" s="240" t="s">
        <v>2584</v>
      </c>
      <c r="T47" s="240" t="s">
        <v>2606</v>
      </c>
      <c r="U47" s="240" t="s">
        <v>2739</v>
      </c>
    </row>
    <row r="48" spans="1:25" ht="41.4" x14ac:dyDescent="0.3">
      <c r="A48" s="241">
        <v>1</v>
      </c>
      <c r="B48" s="237" t="s">
        <v>2675</v>
      </c>
      <c r="C48" s="237" t="s">
        <v>2542</v>
      </c>
      <c r="D48" s="237">
        <v>43204</v>
      </c>
      <c r="E48" s="237">
        <v>96</v>
      </c>
      <c r="F48" s="237">
        <v>188349.62</v>
      </c>
      <c r="G48" s="237" t="s">
        <v>2710</v>
      </c>
      <c r="H48" s="237">
        <v>111500.65</v>
      </c>
      <c r="I48" s="237" t="s">
        <v>2711</v>
      </c>
      <c r="J48" s="237" t="s">
        <v>2852</v>
      </c>
      <c r="K48" s="237">
        <v>86411</v>
      </c>
      <c r="L48" s="237">
        <v>226</v>
      </c>
      <c r="M48" s="237">
        <v>460448.86</v>
      </c>
      <c r="N48" s="237" t="s">
        <v>2716</v>
      </c>
      <c r="O48" s="237">
        <v>251466.59</v>
      </c>
      <c r="P48" s="237" t="s">
        <v>2717</v>
      </c>
      <c r="Q48" s="237" t="s">
        <v>2853</v>
      </c>
      <c r="R48" s="237" t="s">
        <v>2713</v>
      </c>
      <c r="S48" s="237" t="s">
        <v>2714</v>
      </c>
      <c r="T48" s="237" t="s">
        <v>2591</v>
      </c>
      <c r="U48" s="237" t="s">
        <v>2591</v>
      </c>
    </row>
    <row r="49" spans="1:21" ht="27.6" x14ac:dyDescent="0.3">
      <c r="A49" s="241">
        <v>2</v>
      </c>
      <c r="B49" s="237" t="s">
        <v>2676</v>
      </c>
      <c r="C49" s="237" t="s">
        <v>2585</v>
      </c>
      <c r="D49" s="237">
        <v>43204</v>
      </c>
      <c r="E49" s="237">
        <v>96</v>
      </c>
      <c r="F49" s="237">
        <v>188349.62</v>
      </c>
      <c r="G49" s="237" t="s">
        <v>2710</v>
      </c>
      <c r="H49" s="237">
        <v>111500.65</v>
      </c>
      <c r="I49" s="237" t="s">
        <v>2711</v>
      </c>
      <c r="J49" s="237"/>
      <c r="K49" s="237">
        <v>64821</v>
      </c>
      <c r="L49" s="237">
        <v>157</v>
      </c>
      <c r="M49" s="237">
        <v>297128.45</v>
      </c>
      <c r="N49" s="237" t="s">
        <v>2725</v>
      </c>
      <c r="O49" s="237">
        <v>192903.91</v>
      </c>
      <c r="P49" s="237" t="s">
        <v>2726</v>
      </c>
      <c r="Q49" s="237"/>
      <c r="R49" s="237"/>
      <c r="S49" s="237"/>
      <c r="T49" s="237">
        <v>0</v>
      </c>
      <c r="U49" s="237">
        <v>3</v>
      </c>
    </row>
    <row r="50" spans="1:21" ht="27.6" x14ac:dyDescent="0.3">
      <c r="A50" s="241">
        <v>3</v>
      </c>
      <c r="B50" s="237" t="s">
        <v>2676</v>
      </c>
      <c r="C50" s="237" t="s">
        <v>2588</v>
      </c>
      <c r="D50" s="237">
        <v>20281</v>
      </c>
      <c r="E50" s="237">
        <v>45</v>
      </c>
      <c r="F50" s="237">
        <v>95576.960000000006</v>
      </c>
      <c r="G50" s="237" t="s">
        <v>2719</v>
      </c>
      <c r="H50" s="237">
        <v>54271.46</v>
      </c>
      <c r="I50" s="237" t="s">
        <v>2720</v>
      </c>
      <c r="J50" s="237"/>
      <c r="K50" s="237">
        <v>21590</v>
      </c>
      <c r="L50" s="237">
        <v>24</v>
      </c>
      <c r="M50" s="237">
        <v>67743.460000000006</v>
      </c>
      <c r="N50" s="237" t="s">
        <v>2727</v>
      </c>
      <c r="O50" s="237">
        <v>58562.68</v>
      </c>
      <c r="P50" s="237" t="s">
        <v>2728</v>
      </c>
      <c r="Q50" s="237"/>
      <c r="R50" s="237"/>
      <c r="S50" s="237"/>
      <c r="T50" s="237">
        <v>1</v>
      </c>
      <c r="U50" s="237">
        <v>2</v>
      </c>
    </row>
    <row r="51" spans="1:21" ht="41.4" x14ac:dyDescent="0.3">
      <c r="A51" s="241">
        <v>4</v>
      </c>
      <c r="B51" s="237" t="s">
        <v>2676</v>
      </c>
      <c r="C51" s="237" t="s">
        <v>2542</v>
      </c>
      <c r="D51" s="237">
        <v>63485</v>
      </c>
      <c r="E51" s="237">
        <v>141</v>
      </c>
      <c r="F51" s="237">
        <v>283926.58</v>
      </c>
      <c r="G51" s="237" t="s">
        <v>2721</v>
      </c>
      <c r="H51" s="237">
        <v>165772.10999999999</v>
      </c>
      <c r="I51" s="237" t="s">
        <v>2722</v>
      </c>
      <c r="J51" s="237" t="s">
        <v>2854</v>
      </c>
      <c r="K51" s="237">
        <v>86411</v>
      </c>
      <c r="L51" s="237">
        <v>181</v>
      </c>
      <c r="M51" s="237">
        <v>364871.9</v>
      </c>
      <c r="N51" s="237" t="s">
        <v>2729</v>
      </c>
      <c r="O51" s="237">
        <v>251466.59</v>
      </c>
      <c r="P51" s="237" t="s">
        <v>2717</v>
      </c>
      <c r="Q51" s="237" t="s">
        <v>2855</v>
      </c>
      <c r="R51" s="237" t="s">
        <v>2724</v>
      </c>
      <c r="S51" s="237" t="s">
        <v>2695</v>
      </c>
      <c r="T51" s="237" t="s">
        <v>2591</v>
      </c>
      <c r="U51" s="237" t="s">
        <v>2591</v>
      </c>
    </row>
    <row r="52" spans="1:21" ht="15" thickBot="1" x14ac:dyDescent="0.35"/>
    <row r="53" spans="1:21" ht="55.2" x14ac:dyDescent="0.3">
      <c r="A53" s="239" t="s">
        <v>2673</v>
      </c>
      <c r="B53" s="240" t="s">
        <v>2674</v>
      </c>
      <c r="C53" s="240" t="s">
        <v>2575</v>
      </c>
      <c r="D53" s="240" t="s">
        <v>2607</v>
      </c>
      <c r="E53" s="240" t="s">
        <v>2608</v>
      </c>
      <c r="F53" s="240" t="s">
        <v>2609</v>
      </c>
      <c r="G53" s="240" t="s">
        <v>2610</v>
      </c>
      <c r="H53" s="240" t="s">
        <v>2611</v>
      </c>
      <c r="I53" s="240" t="s">
        <v>2612</v>
      </c>
      <c r="J53" s="240" t="s">
        <v>2613</v>
      </c>
      <c r="K53" s="240" t="s">
        <v>2615</v>
      </c>
      <c r="L53" s="240" t="s">
        <v>2616</v>
      </c>
      <c r="M53" s="240" t="s">
        <v>2617</v>
      </c>
      <c r="N53" s="240" t="s">
        <v>2618</v>
      </c>
      <c r="O53" s="240" t="s">
        <v>2619</v>
      </c>
      <c r="P53" s="240" t="s">
        <v>2620</v>
      </c>
      <c r="Q53" s="240" t="s">
        <v>2621</v>
      </c>
      <c r="R53" s="240" t="s">
        <v>2583</v>
      </c>
      <c r="S53" s="240" t="s">
        <v>2584</v>
      </c>
      <c r="T53" s="240" t="s">
        <v>2606</v>
      </c>
      <c r="U53" s="240" t="s">
        <v>2614</v>
      </c>
    </row>
    <row r="54" spans="1:21" ht="41.4" x14ac:dyDescent="0.3">
      <c r="A54" s="241">
        <v>1</v>
      </c>
      <c r="B54" s="237" t="s">
        <v>2675</v>
      </c>
      <c r="C54" s="237" t="s">
        <v>2542</v>
      </c>
      <c r="D54" s="237">
        <v>54253</v>
      </c>
      <c r="E54" s="237">
        <v>87</v>
      </c>
      <c r="F54" s="237">
        <v>206137.07</v>
      </c>
      <c r="G54" s="237" t="s">
        <v>2586</v>
      </c>
      <c r="H54" s="237">
        <v>138239.19</v>
      </c>
      <c r="I54" s="237" t="s">
        <v>2587</v>
      </c>
      <c r="J54" s="237" t="s">
        <v>2838</v>
      </c>
      <c r="K54" s="237">
        <v>30993</v>
      </c>
      <c r="L54" s="237">
        <v>37</v>
      </c>
      <c r="M54" s="237">
        <v>82954.39</v>
      </c>
      <c r="N54" s="237" t="s">
        <v>2668</v>
      </c>
      <c r="O54" s="237">
        <v>67235.73</v>
      </c>
      <c r="P54" s="237" t="s">
        <v>2601</v>
      </c>
      <c r="Q54" s="237" t="s">
        <v>2841</v>
      </c>
      <c r="R54" s="237" t="s">
        <v>2839</v>
      </c>
      <c r="S54" s="237" t="s">
        <v>2840</v>
      </c>
      <c r="T54" s="237" t="s">
        <v>2591</v>
      </c>
      <c r="U54" s="237" t="s">
        <v>2591</v>
      </c>
    </row>
    <row r="55" spans="1:21" ht="27.6" x14ac:dyDescent="0.3">
      <c r="A55" s="241">
        <v>2</v>
      </c>
      <c r="B55" s="237" t="s">
        <v>2676</v>
      </c>
      <c r="C55" s="237" t="s">
        <v>2585</v>
      </c>
      <c r="D55" s="237">
        <v>54253</v>
      </c>
      <c r="E55" s="237">
        <v>87</v>
      </c>
      <c r="F55" s="237">
        <v>206137.07</v>
      </c>
      <c r="G55" s="237" t="s">
        <v>2586</v>
      </c>
      <c r="H55" s="237">
        <v>138239.19</v>
      </c>
      <c r="I55" s="237" t="s">
        <v>2587</v>
      </c>
      <c r="J55" s="237"/>
      <c r="K55" s="237">
        <v>27185</v>
      </c>
      <c r="L55" s="237">
        <v>29</v>
      </c>
      <c r="M55" s="237">
        <v>68606.77</v>
      </c>
      <c r="N55" s="237" t="s">
        <v>2596</v>
      </c>
      <c r="O55" s="237">
        <v>61545.2</v>
      </c>
      <c r="P55" s="237" t="s">
        <v>2597</v>
      </c>
      <c r="Q55" s="237"/>
      <c r="R55" s="237"/>
      <c r="S55" s="237"/>
      <c r="T55" s="237">
        <v>0</v>
      </c>
      <c r="U55" s="237">
        <v>3</v>
      </c>
    </row>
    <row r="56" spans="1:21" ht="27.6" x14ac:dyDescent="0.3">
      <c r="A56" s="241">
        <v>3</v>
      </c>
      <c r="B56" s="237" t="s">
        <v>2676</v>
      </c>
      <c r="C56" s="237" t="s">
        <v>2588</v>
      </c>
      <c r="D56" s="237">
        <v>3303</v>
      </c>
      <c r="E56" s="237">
        <v>5</v>
      </c>
      <c r="F56" s="237">
        <v>8233.09</v>
      </c>
      <c r="G56" s="237" t="s">
        <v>2589</v>
      </c>
      <c r="H56" s="237">
        <v>6400.62</v>
      </c>
      <c r="I56" s="237" t="s">
        <v>2590</v>
      </c>
      <c r="J56" s="237"/>
      <c r="K56" s="237">
        <v>3808</v>
      </c>
      <c r="L56" s="237">
        <v>3</v>
      </c>
      <c r="M56" s="237">
        <v>6114.53</v>
      </c>
      <c r="N56" s="237" t="s">
        <v>2598</v>
      </c>
      <c r="O56" s="237">
        <v>5690.53</v>
      </c>
      <c r="P56" s="237" t="s">
        <v>2599</v>
      </c>
      <c r="Q56" s="237"/>
      <c r="R56" s="237"/>
      <c r="S56" s="237"/>
      <c r="T56" s="237">
        <v>1</v>
      </c>
      <c r="U56" s="237">
        <v>2</v>
      </c>
    </row>
    <row r="57" spans="1:21" ht="42" thickBot="1" x14ac:dyDescent="0.35">
      <c r="A57" s="241">
        <v>4</v>
      </c>
      <c r="B57" s="237" t="s">
        <v>2676</v>
      </c>
      <c r="C57" s="237" t="s">
        <v>2542</v>
      </c>
      <c r="D57" s="237">
        <v>57556</v>
      </c>
      <c r="E57" s="237">
        <v>92</v>
      </c>
      <c r="F57" s="237">
        <v>214370.16</v>
      </c>
      <c r="G57" s="237" t="s">
        <v>2592</v>
      </c>
      <c r="H57" s="237">
        <v>144639.79999999999</v>
      </c>
      <c r="I57" s="237" t="s">
        <v>2593</v>
      </c>
      <c r="J57" s="237" t="s">
        <v>2842</v>
      </c>
      <c r="K57" s="237">
        <v>30993</v>
      </c>
      <c r="L57" s="237">
        <v>32</v>
      </c>
      <c r="M57" s="237">
        <v>74721.3</v>
      </c>
      <c r="N57" s="237" t="s">
        <v>2600</v>
      </c>
      <c r="O57" s="237">
        <v>67235.73</v>
      </c>
      <c r="P57" s="237" t="s">
        <v>2601</v>
      </c>
      <c r="Q57" s="237" t="s">
        <v>2845</v>
      </c>
      <c r="R57" s="237" t="s">
        <v>2843</v>
      </c>
      <c r="S57" s="237" t="s">
        <v>2844</v>
      </c>
      <c r="T57" s="237" t="s">
        <v>2591</v>
      </c>
      <c r="U57" s="237" t="s">
        <v>2591</v>
      </c>
    </row>
    <row r="58" spans="1:21" ht="41.4" x14ac:dyDescent="0.3">
      <c r="A58" s="239" t="s">
        <v>2673</v>
      </c>
      <c r="B58" s="240" t="s">
        <v>2674</v>
      </c>
      <c r="C58" s="240" t="s">
        <v>2575</v>
      </c>
      <c r="D58" s="240" t="s">
        <v>2607</v>
      </c>
      <c r="E58" s="240" t="s">
        <v>2608</v>
      </c>
      <c r="F58" s="240" t="s">
        <v>2609</v>
      </c>
      <c r="G58" s="240" t="s">
        <v>2610</v>
      </c>
      <c r="H58" s="240" t="s">
        <v>2611</v>
      </c>
      <c r="I58" s="240" t="s">
        <v>2612</v>
      </c>
      <c r="J58" s="240" t="s">
        <v>2613</v>
      </c>
      <c r="K58" s="240" t="s">
        <v>2700</v>
      </c>
      <c r="L58" s="240" t="s">
        <v>2701</v>
      </c>
      <c r="M58" s="240" t="s">
        <v>2702</v>
      </c>
      <c r="N58" s="240" t="s">
        <v>2703</v>
      </c>
      <c r="O58" s="240" t="s">
        <v>2704</v>
      </c>
      <c r="P58" s="240" t="s">
        <v>2705</v>
      </c>
      <c r="Q58" s="240" t="s">
        <v>2706</v>
      </c>
      <c r="R58" s="240" t="s">
        <v>2583</v>
      </c>
      <c r="S58" s="240" t="s">
        <v>2584</v>
      </c>
      <c r="T58" s="240" t="s">
        <v>2606</v>
      </c>
      <c r="U58" s="240" t="s">
        <v>2707</v>
      </c>
    </row>
    <row r="59" spans="1:21" ht="41.4" x14ac:dyDescent="0.3">
      <c r="A59" s="241">
        <v>1</v>
      </c>
      <c r="B59" s="237" t="s">
        <v>2675</v>
      </c>
      <c r="C59" s="237" t="s">
        <v>2542</v>
      </c>
      <c r="D59" s="237">
        <v>67288</v>
      </c>
      <c r="E59" s="237">
        <v>134</v>
      </c>
      <c r="F59" s="237">
        <v>297553.98</v>
      </c>
      <c r="G59" s="237" t="s">
        <v>2678</v>
      </c>
      <c r="H59" s="237">
        <v>201018.13</v>
      </c>
      <c r="I59" s="237" t="s">
        <v>2679</v>
      </c>
      <c r="J59" s="237" t="s">
        <v>2847</v>
      </c>
      <c r="K59" s="237">
        <v>22474</v>
      </c>
      <c r="L59" s="237">
        <v>63</v>
      </c>
      <c r="M59" s="237">
        <v>150637.99</v>
      </c>
      <c r="N59" s="237" t="s">
        <v>2697</v>
      </c>
      <c r="O59" s="237">
        <v>67295.520000000004</v>
      </c>
      <c r="P59" s="237" t="s">
        <v>2692</v>
      </c>
      <c r="Q59" s="237" t="s">
        <v>2848</v>
      </c>
      <c r="R59" s="237" t="s">
        <v>2695</v>
      </c>
      <c r="S59" s="237" t="s">
        <v>2696</v>
      </c>
      <c r="T59" s="237" t="s">
        <v>2591</v>
      </c>
      <c r="U59" s="237" t="s">
        <v>2591</v>
      </c>
    </row>
    <row r="60" spans="1:21" ht="27.6" x14ac:dyDescent="0.3">
      <c r="A60" s="241">
        <v>2</v>
      </c>
      <c r="B60" s="237" t="s">
        <v>2676</v>
      </c>
      <c r="C60" s="237" t="s">
        <v>2585</v>
      </c>
      <c r="D60" s="237">
        <v>67288</v>
      </c>
      <c r="E60" s="237">
        <v>134</v>
      </c>
      <c r="F60" s="237">
        <v>297553.98</v>
      </c>
      <c r="G60" s="237" t="s">
        <v>2678</v>
      </c>
      <c r="H60" s="237">
        <v>201018.13</v>
      </c>
      <c r="I60" s="237" t="s">
        <v>2679</v>
      </c>
      <c r="J60" s="237"/>
      <c r="K60" s="237">
        <v>17253</v>
      </c>
      <c r="L60" s="237">
        <v>33</v>
      </c>
      <c r="M60" s="237">
        <v>107834.48</v>
      </c>
      <c r="N60" s="237" t="s">
        <v>2688</v>
      </c>
      <c r="O60" s="237">
        <v>53863.78</v>
      </c>
      <c r="P60" s="237" t="s">
        <v>2681</v>
      </c>
      <c r="Q60" s="237"/>
      <c r="R60" s="237"/>
      <c r="S60" s="237"/>
      <c r="T60" s="237">
        <v>0</v>
      </c>
      <c r="U60" s="237">
        <v>3</v>
      </c>
    </row>
    <row r="61" spans="1:21" ht="27.6" x14ac:dyDescent="0.3">
      <c r="A61" s="241">
        <v>3</v>
      </c>
      <c r="B61" s="237" t="s">
        <v>2676</v>
      </c>
      <c r="C61" s="237" t="s">
        <v>2588</v>
      </c>
      <c r="D61" s="237">
        <v>5016</v>
      </c>
      <c r="E61" s="237">
        <v>23</v>
      </c>
      <c r="F61" s="237">
        <v>27931.56</v>
      </c>
      <c r="G61" s="237" t="s">
        <v>2680</v>
      </c>
      <c r="H61" s="237">
        <v>15849.42</v>
      </c>
      <c r="I61" s="237" t="s">
        <v>2681</v>
      </c>
      <c r="J61" s="237"/>
      <c r="K61" s="237">
        <v>5221</v>
      </c>
      <c r="L61" s="237">
        <v>7</v>
      </c>
      <c r="M61" s="237">
        <v>14871.95</v>
      </c>
      <c r="N61" s="237" t="s">
        <v>2689</v>
      </c>
      <c r="O61" s="237">
        <v>13431.74</v>
      </c>
      <c r="P61" s="237" t="s">
        <v>2690</v>
      </c>
      <c r="Q61" s="237"/>
      <c r="R61" s="237"/>
      <c r="S61" s="237"/>
      <c r="T61" s="237">
        <v>1</v>
      </c>
      <c r="U61" s="237">
        <v>2</v>
      </c>
    </row>
    <row r="62" spans="1:21" ht="41.4" x14ac:dyDescent="0.3">
      <c r="A62" s="241">
        <v>4</v>
      </c>
      <c r="B62" s="237" t="s">
        <v>2676</v>
      </c>
      <c r="C62" s="237" t="s">
        <v>2542</v>
      </c>
      <c r="D62" s="237">
        <v>72304</v>
      </c>
      <c r="E62" s="237">
        <v>157</v>
      </c>
      <c r="F62" s="237">
        <v>325485.53999999998</v>
      </c>
      <c r="G62" s="237" t="s">
        <v>2682</v>
      </c>
      <c r="H62" s="237">
        <v>216867.56</v>
      </c>
      <c r="I62" s="237" t="s">
        <v>2683</v>
      </c>
      <c r="J62" s="237" t="s">
        <v>2849</v>
      </c>
      <c r="K62" s="237">
        <v>22474</v>
      </c>
      <c r="L62" s="237">
        <v>40</v>
      </c>
      <c r="M62" s="237">
        <v>122706.43</v>
      </c>
      <c r="N62" s="237" t="s">
        <v>2691</v>
      </c>
      <c r="O62" s="237">
        <v>67295.520000000004</v>
      </c>
      <c r="P62" s="237" t="s">
        <v>2692</v>
      </c>
      <c r="Q62" s="237" t="s">
        <v>2850</v>
      </c>
      <c r="R62" s="237" t="s">
        <v>2685</v>
      </c>
      <c r="S62" s="237" t="s">
        <v>2686</v>
      </c>
      <c r="T62" s="237" t="s">
        <v>2591</v>
      </c>
      <c r="U62" s="237" t="s">
        <v>2591</v>
      </c>
    </row>
    <row r="63" spans="1:21" ht="15" thickBot="1" x14ac:dyDescent="0.35"/>
    <row r="64" spans="1:21" ht="27.6" x14ac:dyDescent="0.3">
      <c r="A64" s="239" t="s">
        <v>2673</v>
      </c>
      <c r="B64" s="240" t="s">
        <v>2674</v>
      </c>
      <c r="C64" s="240" t="s">
        <v>2488</v>
      </c>
      <c r="D64" s="240" t="s">
        <v>2574</v>
      </c>
      <c r="E64" s="240" t="s">
        <v>2575</v>
      </c>
      <c r="F64" s="240" t="s">
        <v>2576</v>
      </c>
      <c r="G64" s="240" t="s">
        <v>2577</v>
      </c>
      <c r="H64" s="240" t="s">
        <v>2578</v>
      </c>
      <c r="I64" s="240" t="s">
        <v>2579</v>
      </c>
      <c r="J64" s="240" t="s">
        <v>2580</v>
      </c>
      <c r="K64" s="240" t="s">
        <v>2581</v>
      </c>
      <c r="L64" s="240" t="s">
        <v>2582</v>
      </c>
      <c r="M64" s="240" t="s">
        <v>2583</v>
      </c>
      <c r="N64" s="240" t="s">
        <v>2584</v>
      </c>
    </row>
    <row r="65" spans="1:14" x14ac:dyDescent="0.3">
      <c r="A65" s="241">
        <v>1</v>
      </c>
      <c r="B65" s="237" t="s">
        <v>3069</v>
      </c>
      <c r="C65" s="237">
        <v>0</v>
      </c>
      <c r="D65" s="237" t="s">
        <v>1078</v>
      </c>
      <c r="E65" s="237" t="s">
        <v>2585</v>
      </c>
      <c r="F65" s="237">
        <v>74389</v>
      </c>
      <c r="G65" s="237">
        <v>149</v>
      </c>
      <c r="H65" s="237">
        <v>329285.46000000002</v>
      </c>
      <c r="I65" s="237" t="s">
        <v>2678</v>
      </c>
      <c r="J65" s="237">
        <v>203626.8</v>
      </c>
      <c r="K65" s="237" t="s">
        <v>2865</v>
      </c>
      <c r="L65" s="237"/>
      <c r="M65" s="237"/>
      <c r="N65" s="237"/>
    </row>
    <row r="66" spans="1:14" x14ac:dyDescent="0.3">
      <c r="A66" s="241">
        <v>2</v>
      </c>
      <c r="B66" s="237" t="s">
        <v>3069</v>
      </c>
      <c r="C66" s="237">
        <v>1</v>
      </c>
      <c r="D66" s="237" t="s">
        <v>1078</v>
      </c>
      <c r="E66" s="237" t="s">
        <v>2588</v>
      </c>
      <c r="F66" s="237">
        <v>5966</v>
      </c>
      <c r="G66" s="237">
        <v>26</v>
      </c>
      <c r="H66" s="237">
        <v>33506.25</v>
      </c>
      <c r="I66" s="237" t="s">
        <v>3064</v>
      </c>
      <c r="J66" s="237">
        <v>17253.98</v>
      </c>
      <c r="K66" s="237" t="s">
        <v>2859</v>
      </c>
      <c r="L66" s="237"/>
      <c r="M66" s="237"/>
      <c r="N66" s="237"/>
    </row>
    <row r="67" spans="1:14" ht="27.6" x14ac:dyDescent="0.3">
      <c r="A67" s="241">
        <v>3</v>
      </c>
      <c r="B67" s="237" t="s">
        <v>3069</v>
      </c>
      <c r="C67" s="237">
        <v>1</v>
      </c>
      <c r="D67" s="237" t="s">
        <v>1078</v>
      </c>
      <c r="E67" s="237" t="s">
        <v>3070</v>
      </c>
      <c r="F67" s="237">
        <v>7</v>
      </c>
      <c r="G67" s="237">
        <v>0</v>
      </c>
      <c r="H67" s="237">
        <v>25</v>
      </c>
      <c r="I67" s="237" t="s">
        <v>3065</v>
      </c>
      <c r="J67" s="237">
        <v>13.74</v>
      </c>
      <c r="K67" s="237" t="s">
        <v>3066</v>
      </c>
      <c r="L67" s="237"/>
      <c r="M67" s="237"/>
      <c r="N67" s="237"/>
    </row>
    <row r="68" spans="1:14" x14ac:dyDescent="0.3">
      <c r="A68" s="241">
        <v>4</v>
      </c>
      <c r="B68" s="237" t="s">
        <v>3069</v>
      </c>
      <c r="C68" s="237" t="s">
        <v>2591</v>
      </c>
      <c r="D68" s="237" t="s">
        <v>1078</v>
      </c>
      <c r="E68" s="237" t="s">
        <v>2542</v>
      </c>
      <c r="F68" s="237">
        <v>80355</v>
      </c>
      <c r="G68" s="237">
        <v>175</v>
      </c>
      <c r="H68" s="237">
        <v>362791.71</v>
      </c>
      <c r="I68" s="237" t="s">
        <v>2682</v>
      </c>
      <c r="J68" s="237">
        <v>220880.78</v>
      </c>
      <c r="K68" s="237" t="s">
        <v>2865</v>
      </c>
      <c r="L68" s="237" t="s">
        <v>3067</v>
      </c>
      <c r="M68" s="237" t="s">
        <v>3062</v>
      </c>
      <c r="N68" s="237" t="s">
        <v>3063</v>
      </c>
    </row>
    <row r="69" spans="1:14" x14ac:dyDescent="0.3">
      <c r="A69" s="241">
        <v>5</v>
      </c>
      <c r="B69" s="237" t="s">
        <v>3069</v>
      </c>
      <c r="C69" s="237">
        <v>3</v>
      </c>
      <c r="D69" s="237" t="s">
        <v>2687</v>
      </c>
      <c r="E69" s="237" t="s">
        <v>2585</v>
      </c>
      <c r="F69" s="237">
        <v>19118</v>
      </c>
      <c r="G69" s="237">
        <v>43</v>
      </c>
      <c r="H69" s="237">
        <v>119163.19</v>
      </c>
      <c r="I69" s="237" t="s">
        <v>3056</v>
      </c>
      <c r="J69" s="237">
        <v>53671.1</v>
      </c>
      <c r="K69" s="237" t="s">
        <v>3057</v>
      </c>
      <c r="L69" s="237"/>
      <c r="M69" s="237"/>
      <c r="N69" s="237"/>
    </row>
    <row r="70" spans="1:14" x14ac:dyDescent="0.3">
      <c r="A70" s="241">
        <v>6</v>
      </c>
      <c r="B70" s="237" t="s">
        <v>3069</v>
      </c>
      <c r="C70" s="237">
        <v>2</v>
      </c>
      <c r="D70" s="237" t="s">
        <v>2687</v>
      </c>
      <c r="E70" s="237" t="s">
        <v>2588</v>
      </c>
      <c r="F70" s="237">
        <v>6198</v>
      </c>
      <c r="G70" s="237">
        <v>7</v>
      </c>
      <c r="H70" s="237">
        <v>16800.689999999999</v>
      </c>
      <c r="I70" s="237" t="s">
        <v>3058</v>
      </c>
      <c r="J70" s="237">
        <v>14596.88</v>
      </c>
      <c r="K70" s="237" t="s">
        <v>3059</v>
      </c>
      <c r="L70" s="237"/>
      <c r="M70" s="237"/>
      <c r="N70" s="237"/>
    </row>
    <row r="71" spans="1:14" ht="27.6" x14ac:dyDescent="0.3">
      <c r="A71" s="241">
        <v>7</v>
      </c>
      <c r="B71" s="237" t="s">
        <v>3069</v>
      </c>
      <c r="C71" s="237">
        <v>2</v>
      </c>
      <c r="D71" s="237" t="s">
        <v>2687</v>
      </c>
      <c r="E71" s="237" t="s">
        <v>3071</v>
      </c>
      <c r="F71" s="237">
        <v>232</v>
      </c>
      <c r="G71" s="237">
        <v>0</v>
      </c>
      <c r="H71" s="237">
        <v>893.93</v>
      </c>
      <c r="I71" s="237" t="s">
        <v>3072</v>
      </c>
      <c r="J71" s="237">
        <v>826.09</v>
      </c>
      <c r="K71" s="237" t="s">
        <v>3073</v>
      </c>
      <c r="L71" s="237"/>
      <c r="M71" s="237"/>
      <c r="N71" s="237"/>
    </row>
    <row r="72" spans="1:14" ht="27.6" x14ac:dyDescent="0.3">
      <c r="A72" s="241">
        <v>8</v>
      </c>
      <c r="B72" s="237" t="s">
        <v>3069</v>
      </c>
      <c r="C72" s="237">
        <v>2</v>
      </c>
      <c r="D72" s="237" t="s">
        <v>2687</v>
      </c>
      <c r="E72" s="237" t="s">
        <v>3074</v>
      </c>
      <c r="F72" s="237">
        <v>5966</v>
      </c>
      <c r="G72" s="237">
        <v>7</v>
      </c>
      <c r="H72" s="237">
        <v>15906.76</v>
      </c>
      <c r="I72" s="237" t="s">
        <v>3058</v>
      </c>
      <c r="J72" s="237">
        <v>13770.79</v>
      </c>
      <c r="K72" s="237" t="s">
        <v>3059</v>
      </c>
      <c r="L72" s="237"/>
      <c r="M72" s="237"/>
      <c r="N72" s="237"/>
    </row>
    <row r="73" spans="1:14" x14ac:dyDescent="0.3">
      <c r="A73" s="241">
        <v>9</v>
      </c>
      <c r="B73" s="237" t="s">
        <v>3069</v>
      </c>
      <c r="C73" s="237" t="s">
        <v>2591</v>
      </c>
      <c r="D73" s="237" t="s">
        <v>2687</v>
      </c>
      <c r="E73" s="237" t="s">
        <v>2542</v>
      </c>
      <c r="F73" s="237">
        <v>25316</v>
      </c>
      <c r="G73" s="237">
        <v>50</v>
      </c>
      <c r="H73" s="237">
        <v>135963.88</v>
      </c>
      <c r="I73" s="237" t="s">
        <v>3060</v>
      </c>
      <c r="J73" s="237">
        <v>68267.990000000005</v>
      </c>
      <c r="K73" s="237" t="s">
        <v>2873</v>
      </c>
      <c r="L73" s="237" t="s">
        <v>3061</v>
      </c>
      <c r="M73" s="237"/>
      <c r="N73" s="237"/>
    </row>
    <row r="76" spans="1:14" x14ac:dyDescent="0.3">
      <c r="A76" t="s">
        <v>2673</v>
      </c>
      <c r="B76" t="s">
        <v>2674</v>
      </c>
      <c r="C76" t="s">
        <v>2488</v>
      </c>
      <c r="D76" t="s">
        <v>2574</v>
      </c>
      <c r="E76" t="s">
        <v>2575</v>
      </c>
      <c r="F76" t="s">
        <v>2576</v>
      </c>
      <c r="G76" t="s">
        <v>2577</v>
      </c>
      <c r="H76" t="s">
        <v>2578</v>
      </c>
      <c r="I76" t="s">
        <v>2579</v>
      </c>
      <c r="J76" t="s">
        <v>2580</v>
      </c>
      <c r="K76" t="s">
        <v>2581</v>
      </c>
      <c r="L76" t="s">
        <v>2582</v>
      </c>
      <c r="M76" t="s">
        <v>2583</v>
      </c>
      <c r="N76" t="s">
        <v>2584</v>
      </c>
    </row>
    <row r="77" spans="1:14" x14ac:dyDescent="0.3">
      <c r="A77">
        <v>1</v>
      </c>
      <c r="B77" t="s">
        <v>3011</v>
      </c>
      <c r="C77">
        <v>0</v>
      </c>
      <c r="D77" t="s">
        <v>1078</v>
      </c>
      <c r="E77" t="s">
        <v>2585</v>
      </c>
      <c r="F77">
        <v>74389</v>
      </c>
      <c r="G77">
        <v>149</v>
      </c>
      <c r="H77">
        <v>329285.46000000002</v>
      </c>
      <c r="I77" t="s">
        <v>2678</v>
      </c>
      <c r="J77">
        <v>203626.8</v>
      </c>
      <c r="K77" t="s">
        <v>2865</v>
      </c>
    </row>
    <row r="78" spans="1:14" x14ac:dyDescent="0.3">
      <c r="A78">
        <v>2</v>
      </c>
      <c r="B78" t="s">
        <v>3011</v>
      </c>
      <c r="C78">
        <v>1</v>
      </c>
      <c r="D78" t="s">
        <v>1078</v>
      </c>
      <c r="E78" t="s">
        <v>2588</v>
      </c>
      <c r="F78">
        <v>5959</v>
      </c>
      <c r="G78">
        <v>26</v>
      </c>
      <c r="H78">
        <v>33481.24</v>
      </c>
      <c r="I78" t="s">
        <v>3064</v>
      </c>
      <c r="J78">
        <v>17240.240000000002</v>
      </c>
      <c r="K78" t="s">
        <v>2859</v>
      </c>
    </row>
    <row r="79" spans="1:14" x14ac:dyDescent="0.3">
      <c r="A79">
        <v>3</v>
      </c>
      <c r="B79" t="s">
        <v>3011</v>
      </c>
      <c r="C79">
        <v>1</v>
      </c>
      <c r="D79" t="s">
        <v>1078</v>
      </c>
      <c r="E79" t="s">
        <v>3070</v>
      </c>
      <c r="F79" t="s">
        <v>2591</v>
      </c>
      <c r="G79" t="s">
        <v>2591</v>
      </c>
      <c r="H79" t="s">
        <v>2591</v>
      </c>
      <c r="J79" t="s">
        <v>2591</v>
      </c>
    </row>
    <row r="80" spans="1:14" x14ac:dyDescent="0.3">
      <c r="A80">
        <v>4</v>
      </c>
      <c r="B80" t="s">
        <v>3011</v>
      </c>
      <c r="C80" t="s">
        <v>2591</v>
      </c>
      <c r="D80" t="s">
        <v>1078</v>
      </c>
      <c r="E80" t="s">
        <v>2542</v>
      </c>
      <c r="F80">
        <v>80348</v>
      </c>
      <c r="G80">
        <v>175</v>
      </c>
      <c r="H80">
        <v>362766.71</v>
      </c>
      <c r="I80" t="s">
        <v>2682</v>
      </c>
      <c r="J80">
        <v>220867.03</v>
      </c>
      <c r="K80" t="s">
        <v>2865</v>
      </c>
      <c r="L80" t="s">
        <v>3067</v>
      </c>
      <c r="M80" t="s">
        <v>3062</v>
      </c>
      <c r="N80" t="s">
        <v>3063</v>
      </c>
    </row>
    <row r="81" spans="1:14" x14ac:dyDescent="0.3">
      <c r="A81">
        <v>5</v>
      </c>
      <c r="B81" t="s">
        <v>3011</v>
      </c>
      <c r="C81">
        <v>3</v>
      </c>
      <c r="D81" t="s">
        <v>2687</v>
      </c>
      <c r="E81" t="s">
        <v>2585</v>
      </c>
      <c r="F81">
        <v>19118</v>
      </c>
      <c r="G81">
        <v>43</v>
      </c>
      <c r="H81">
        <v>119163.19</v>
      </c>
      <c r="I81" t="s">
        <v>3056</v>
      </c>
      <c r="J81">
        <v>53671.1</v>
      </c>
      <c r="K81" t="s">
        <v>3057</v>
      </c>
    </row>
    <row r="82" spans="1:14" x14ac:dyDescent="0.3">
      <c r="A82">
        <v>6</v>
      </c>
      <c r="B82" t="s">
        <v>3011</v>
      </c>
      <c r="C82">
        <v>2</v>
      </c>
      <c r="D82" t="s">
        <v>2687</v>
      </c>
      <c r="E82" t="s">
        <v>2588</v>
      </c>
      <c r="F82">
        <v>6198</v>
      </c>
      <c r="G82">
        <v>7</v>
      </c>
      <c r="H82">
        <v>16800.689999999999</v>
      </c>
      <c r="I82" t="s">
        <v>3058</v>
      </c>
      <c r="J82">
        <v>14596.88</v>
      </c>
      <c r="K82" t="s">
        <v>3059</v>
      </c>
    </row>
    <row r="83" spans="1:14" x14ac:dyDescent="0.3">
      <c r="A83">
        <v>7</v>
      </c>
      <c r="B83" t="s">
        <v>3011</v>
      </c>
      <c r="C83">
        <v>2</v>
      </c>
      <c r="D83" t="s">
        <v>2687</v>
      </c>
      <c r="E83" t="s">
        <v>3071</v>
      </c>
      <c r="F83">
        <v>239</v>
      </c>
      <c r="G83">
        <v>7</v>
      </c>
      <c r="H83">
        <v>915.82</v>
      </c>
      <c r="I83" t="s">
        <v>3075</v>
      </c>
      <c r="J83">
        <v>851.39</v>
      </c>
      <c r="K83" t="s">
        <v>3073</v>
      </c>
    </row>
    <row r="84" spans="1:14" x14ac:dyDescent="0.3">
      <c r="A84">
        <v>8</v>
      </c>
      <c r="B84" t="s">
        <v>3011</v>
      </c>
      <c r="C84">
        <v>2</v>
      </c>
      <c r="D84" t="s">
        <v>2687</v>
      </c>
      <c r="E84" t="s">
        <v>3074</v>
      </c>
      <c r="F84">
        <v>5959</v>
      </c>
      <c r="G84">
        <v>0</v>
      </c>
      <c r="H84">
        <v>15884.87</v>
      </c>
      <c r="I84" t="s">
        <v>3058</v>
      </c>
      <c r="J84">
        <v>13745.49</v>
      </c>
      <c r="K84" t="s">
        <v>3059</v>
      </c>
    </row>
    <row r="85" spans="1:14" x14ac:dyDescent="0.3">
      <c r="A85">
        <v>9</v>
      </c>
      <c r="B85" t="s">
        <v>3011</v>
      </c>
      <c r="C85" t="s">
        <v>2591</v>
      </c>
      <c r="D85" t="s">
        <v>2687</v>
      </c>
      <c r="E85" t="s">
        <v>2542</v>
      </c>
      <c r="F85">
        <v>25316</v>
      </c>
      <c r="G85">
        <v>50</v>
      </c>
      <c r="H85">
        <v>135963.88</v>
      </c>
      <c r="I85" t="s">
        <v>3060</v>
      </c>
      <c r="J85">
        <v>68267.990000000005</v>
      </c>
      <c r="K85" t="s">
        <v>2873</v>
      </c>
      <c r="L85" t="s">
        <v>3061</v>
      </c>
    </row>
    <row r="86" spans="1:14" ht="15" thickBot="1" x14ac:dyDescent="0.35"/>
    <row r="87" spans="1:14" ht="27.6" x14ac:dyDescent="0.3">
      <c r="A87" s="239" t="s">
        <v>2673</v>
      </c>
      <c r="B87" s="240" t="s">
        <v>2674</v>
      </c>
      <c r="C87" s="240" t="s">
        <v>2488</v>
      </c>
      <c r="D87" s="240" t="s">
        <v>2574</v>
      </c>
      <c r="E87" s="240" t="s">
        <v>2575</v>
      </c>
      <c r="F87" s="240" t="s">
        <v>2576</v>
      </c>
      <c r="G87" s="240" t="s">
        <v>2577</v>
      </c>
      <c r="H87" s="240" t="s">
        <v>2578</v>
      </c>
      <c r="I87" s="240" t="s">
        <v>2579</v>
      </c>
      <c r="J87" s="240" t="s">
        <v>2580</v>
      </c>
      <c r="K87" s="240" t="s">
        <v>2581</v>
      </c>
      <c r="L87" s="240" t="s">
        <v>2582</v>
      </c>
      <c r="M87" s="240" t="s">
        <v>2583</v>
      </c>
      <c r="N87" s="240" t="s">
        <v>2584</v>
      </c>
    </row>
    <row r="88" spans="1:14" x14ac:dyDescent="0.3">
      <c r="A88" s="241">
        <v>1</v>
      </c>
      <c r="B88" s="237" t="s">
        <v>3011</v>
      </c>
      <c r="C88" s="237">
        <v>0</v>
      </c>
      <c r="D88" s="237" t="s">
        <v>1078</v>
      </c>
      <c r="E88" s="237" t="s">
        <v>2585</v>
      </c>
      <c r="F88" s="237">
        <v>74389</v>
      </c>
      <c r="G88" s="237">
        <v>149</v>
      </c>
      <c r="H88" s="237">
        <v>329285.46000000002</v>
      </c>
      <c r="I88" s="237" t="s">
        <v>2678</v>
      </c>
      <c r="J88" s="237">
        <v>203626.8</v>
      </c>
      <c r="K88" s="237" t="s">
        <v>2865</v>
      </c>
      <c r="L88" s="237"/>
      <c r="M88" s="237"/>
      <c r="N88" s="237"/>
    </row>
    <row r="89" spans="1:14" x14ac:dyDescent="0.3">
      <c r="A89" s="241">
        <v>2</v>
      </c>
      <c r="B89" s="237" t="s">
        <v>3011</v>
      </c>
      <c r="C89" s="237">
        <v>1</v>
      </c>
      <c r="D89" s="237" t="s">
        <v>1078</v>
      </c>
      <c r="E89" s="237" t="s">
        <v>2588</v>
      </c>
      <c r="F89" s="237">
        <v>5966</v>
      </c>
      <c r="G89" s="237">
        <v>26</v>
      </c>
      <c r="H89" s="237">
        <v>33506.25</v>
      </c>
      <c r="I89" s="237" t="s">
        <v>3064</v>
      </c>
      <c r="J89" s="237">
        <v>17253.98</v>
      </c>
      <c r="K89" s="237" t="s">
        <v>2859</v>
      </c>
      <c r="L89" s="237"/>
      <c r="M89" s="237"/>
      <c r="N89" s="237"/>
    </row>
    <row r="90" spans="1:14" ht="27.6" x14ac:dyDescent="0.3">
      <c r="A90" s="241">
        <v>3</v>
      </c>
      <c r="B90" s="237" t="s">
        <v>3011</v>
      </c>
      <c r="C90" s="237">
        <v>1</v>
      </c>
      <c r="D90" s="237" t="s">
        <v>1078</v>
      </c>
      <c r="E90" s="237" t="s">
        <v>3070</v>
      </c>
      <c r="F90" s="237">
        <v>7</v>
      </c>
      <c r="G90" s="237">
        <v>0</v>
      </c>
      <c r="H90" s="237">
        <v>25</v>
      </c>
      <c r="I90" s="237" t="s">
        <v>3065</v>
      </c>
      <c r="J90" s="237">
        <v>13.74</v>
      </c>
      <c r="K90" s="237" t="s">
        <v>3066</v>
      </c>
      <c r="L90" s="237"/>
      <c r="M90" s="237"/>
      <c r="N90" s="237"/>
    </row>
    <row r="91" spans="1:14" x14ac:dyDescent="0.3">
      <c r="A91" s="241">
        <v>4</v>
      </c>
      <c r="B91" s="237" t="s">
        <v>3011</v>
      </c>
      <c r="C91" s="237" t="s">
        <v>2591</v>
      </c>
      <c r="D91" s="237" t="s">
        <v>1078</v>
      </c>
      <c r="E91" s="237" t="s">
        <v>2542</v>
      </c>
      <c r="F91" s="237">
        <v>80355</v>
      </c>
      <c r="G91" s="237">
        <v>175</v>
      </c>
      <c r="H91" s="237">
        <v>362791.71</v>
      </c>
      <c r="I91" s="237" t="s">
        <v>2682</v>
      </c>
      <c r="J91" s="237">
        <v>220880.78</v>
      </c>
      <c r="K91" s="237" t="s">
        <v>2865</v>
      </c>
      <c r="L91" s="237" t="s">
        <v>3067</v>
      </c>
      <c r="M91" s="237" t="s">
        <v>3062</v>
      </c>
      <c r="N91" s="237" t="s">
        <v>3063</v>
      </c>
    </row>
    <row r="92" spans="1:14" x14ac:dyDescent="0.3">
      <c r="A92" s="241">
        <v>5</v>
      </c>
      <c r="B92" s="237" t="s">
        <v>3011</v>
      </c>
      <c r="C92" s="237">
        <v>3</v>
      </c>
      <c r="D92" s="237" t="s">
        <v>2687</v>
      </c>
      <c r="E92" s="237" t="s">
        <v>2585</v>
      </c>
      <c r="F92" s="237">
        <v>19118</v>
      </c>
      <c r="G92" s="237">
        <v>43</v>
      </c>
      <c r="H92" s="237">
        <v>119163.19</v>
      </c>
      <c r="I92" s="237" t="s">
        <v>3056</v>
      </c>
      <c r="J92" s="237">
        <v>53671.1</v>
      </c>
      <c r="K92" s="237" t="s">
        <v>3057</v>
      </c>
      <c r="L92" s="237"/>
      <c r="M92" s="237"/>
      <c r="N92" s="237"/>
    </row>
    <row r="93" spans="1:14" x14ac:dyDescent="0.3">
      <c r="A93" s="241">
        <v>6</v>
      </c>
      <c r="B93" s="237" t="s">
        <v>3011</v>
      </c>
      <c r="C93" s="237">
        <v>2</v>
      </c>
      <c r="D93" s="237" t="s">
        <v>2687</v>
      </c>
      <c r="E93" s="237" t="s">
        <v>2588</v>
      </c>
      <c r="F93" s="237">
        <v>6198</v>
      </c>
      <c r="G93" s="237">
        <v>7</v>
      </c>
      <c r="H93" s="237">
        <v>16800.689999999999</v>
      </c>
      <c r="I93" s="237" t="s">
        <v>3058</v>
      </c>
      <c r="J93" s="237">
        <v>14596.88</v>
      </c>
      <c r="K93" s="237" t="s">
        <v>3059</v>
      </c>
      <c r="L93" s="237"/>
      <c r="M93" s="237"/>
      <c r="N93" s="237"/>
    </row>
    <row r="94" spans="1:14" ht="27.6" x14ac:dyDescent="0.3">
      <c r="A94" s="241">
        <v>7</v>
      </c>
      <c r="B94" s="237" t="s">
        <v>3011</v>
      </c>
      <c r="C94" s="237">
        <v>2</v>
      </c>
      <c r="D94" s="237" t="s">
        <v>2687</v>
      </c>
      <c r="E94" s="237" t="s">
        <v>3071</v>
      </c>
      <c r="F94" s="237">
        <v>232</v>
      </c>
      <c r="G94" s="237">
        <v>0</v>
      </c>
      <c r="H94" s="237">
        <v>893.93</v>
      </c>
      <c r="I94" s="237" t="s">
        <v>3072</v>
      </c>
      <c r="J94" s="237">
        <v>826.09</v>
      </c>
      <c r="K94" s="237" t="s">
        <v>3073</v>
      </c>
      <c r="L94" s="237"/>
      <c r="M94" s="237"/>
      <c r="N94" s="237"/>
    </row>
    <row r="95" spans="1:14" ht="27.6" x14ac:dyDescent="0.3">
      <c r="A95" s="241">
        <v>8</v>
      </c>
      <c r="B95" s="237" t="s">
        <v>3011</v>
      </c>
      <c r="C95" s="237">
        <v>2</v>
      </c>
      <c r="D95" s="237" t="s">
        <v>2687</v>
      </c>
      <c r="E95" s="237" t="s">
        <v>3074</v>
      </c>
      <c r="F95" s="237">
        <v>5966</v>
      </c>
      <c r="G95" s="237">
        <v>7</v>
      </c>
      <c r="H95" s="237">
        <v>15906.76</v>
      </c>
      <c r="I95" s="237" t="s">
        <v>3058</v>
      </c>
      <c r="J95" s="237">
        <v>13770.79</v>
      </c>
      <c r="K95" s="237" t="s">
        <v>3059</v>
      </c>
      <c r="L95" s="237"/>
      <c r="M95" s="237"/>
      <c r="N95" s="237"/>
    </row>
    <row r="96" spans="1:14" x14ac:dyDescent="0.3">
      <c r="A96" s="241">
        <v>9</v>
      </c>
      <c r="B96" s="237" t="s">
        <v>3011</v>
      </c>
      <c r="C96" s="237" t="s">
        <v>2591</v>
      </c>
      <c r="D96" s="237" t="s">
        <v>2687</v>
      </c>
      <c r="E96" s="237" t="s">
        <v>2542</v>
      </c>
      <c r="F96" s="237">
        <v>25316</v>
      </c>
      <c r="G96" s="237">
        <v>50</v>
      </c>
      <c r="H96" s="237">
        <v>135963.88</v>
      </c>
      <c r="I96" s="237" t="s">
        <v>3060</v>
      </c>
      <c r="J96" s="237">
        <v>68267.990000000005</v>
      </c>
      <c r="K96" s="237" t="s">
        <v>2873</v>
      </c>
      <c r="L96" s="237" t="s">
        <v>3061</v>
      </c>
      <c r="M96" s="237"/>
      <c r="N96" s="237"/>
    </row>
    <row r="99" spans="1:14" ht="15" thickBot="1" x14ac:dyDescent="0.35"/>
    <row r="100" spans="1:14" ht="27.6" x14ac:dyDescent="0.3">
      <c r="A100" s="239" t="s">
        <v>2673</v>
      </c>
      <c r="B100" s="240" t="s">
        <v>2674</v>
      </c>
      <c r="C100" s="240" t="s">
        <v>2488</v>
      </c>
      <c r="D100" s="240" t="s">
        <v>2574</v>
      </c>
      <c r="E100" s="240" t="s">
        <v>2575</v>
      </c>
      <c r="F100" s="240" t="s">
        <v>2576</v>
      </c>
      <c r="G100" s="240" t="s">
        <v>2577</v>
      </c>
      <c r="H100" s="240" t="s">
        <v>2578</v>
      </c>
      <c r="I100" s="240" t="s">
        <v>2579</v>
      </c>
      <c r="J100" s="240" t="s">
        <v>2580</v>
      </c>
      <c r="K100" s="240" t="s">
        <v>2581</v>
      </c>
      <c r="L100" s="240" t="s">
        <v>2582</v>
      </c>
      <c r="M100" s="240" t="s">
        <v>2583</v>
      </c>
      <c r="N100" s="240" t="s">
        <v>2584</v>
      </c>
    </row>
    <row r="101" spans="1:14" x14ac:dyDescent="0.3">
      <c r="A101" s="241">
        <v>1</v>
      </c>
      <c r="B101" s="237" t="s">
        <v>3006</v>
      </c>
      <c r="C101" s="237" t="s">
        <v>2591</v>
      </c>
      <c r="D101" s="237" t="s">
        <v>1078</v>
      </c>
      <c r="E101" s="237" t="s">
        <v>2542</v>
      </c>
      <c r="F101" s="245">
        <v>74389</v>
      </c>
      <c r="G101" s="237">
        <v>149</v>
      </c>
      <c r="H101" s="245">
        <v>329285.46000000002</v>
      </c>
      <c r="I101" s="237" t="s">
        <v>2678</v>
      </c>
      <c r="J101" s="237">
        <v>203626.8</v>
      </c>
      <c r="K101" s="237" t="s">
        <v>2865</v>
      </c>
      <c r="L101" s="237" t="s">
        <v>3076</v>
      </c>
      <c r="M101" s="237" t="s">
        <v>2713</v>
      </c>
      <c r="N101" s="237" t="s">
        <v>2902</v>
      </c>
    </row>
    <row r="102" spans="1:14" x14ac:dyDescent="0.3">
      <c r="A102" s="241">
        <v>2</v>
      </c>
      <c r="B102" s="237" t="s">
        <v>3006</v>
      </c>
      <c r="C102" s="237" t="s">
        <v>2591</v>
      </c>
      <c r="D102" s="237" t="s">
        <v>2687</v>
      </c>
      <c r="E102" s="237" t="s">
        <v>2542</v>
      </c>
      <c r="F102" s="245">
        <v>25316</v>
      </c>
      <c r="G102" s="237">
        <v>76</v>
      </c>
      <c r="H102" s="237">
        <v>169445.13</v>
      </c>
      <c r="I102" s="237" t="s">
        <v>3077</v>
      </c>
      <c r="J102" s="237">
        <v>68267.990000000005</v>
      </c>
      <c r="K102" s="237" t="s">
        <v>2873</v>
      </c>
      <c r="L102" s="237" t="s">
        <v>3078</v>
      </c>
      <c r="M102" s="237"/>
      <c r="N102" s="237"/>
    </row>
    <row r="103" spans="1:14" x14ac:dyDescent="0.3">
      <c r="A103" s="241"/>
      <c r="B103" s="237"/>
      <c r="C103" s="237"/>
      <c r="D103" s="237"/>
      <c r="E103" s="237"/>
      <c r="F103" s="237"/>
      <c r="G103" s="237">
        <f>G102+G101</f>
        <v>225</v>
      </c>
      <c r="H103" s="271">
        <f>H102+H101</f>
        <v>498730.59</v>
      </c>
      <c r="I103" s="237"/>
      <c r="J103" s="237"/>
      <c r="K103" s="237"/>
      <c r="L103" s="237"/>
      <c r="M103" s="237"/>
      <c r="N103" s="237"/>
    </row>
    <row r="104" spans="1:14" x14ac:dyDescent="0.3">
      <c r="A104" s="241"/>
      <c r="B104" s="237"/>
      <c r="C104" s="237"/>
      <c r="D104" s="237"/>
      <c r="E104" s="237"/>
      <c r="F104" s="237"/>
      <c r="G104" s="237"/>
      <c r="H104" s="237"/>
      <c r="I104" s="237"/>
      <c r="J104" s="237"/>
      <c r="K104" s="237"/>
      <c r="L104" s="237"/>
      <c r="M104" s="237"/>
      <c r="N104" s="237"/>
    </row>
    <row r="105" spans="1:14" x14ac:dyDescent="0.3">
      <c r="A105" s="241">
        <v>3</v>
      </c>
      <c r="B105" s="237" t="s">
        <v>3011</v>
      </c>
      <c r="C105" s="237">
        <v>0</v>
      </c>
      <c r="D105" s="237" t="s">
        <v>1078</v>
      </c>
      <c r="E105" s="237" t="s">
        <v>2585</v>
      </c>
      <c r="F105" s="245">
        <v>74389</v>
      </c>
      <c r="G105" s="237">
        <v>149</v>
      </c>
      <c r="H105" s="245">
        <v>329285.46000000002</v>
      </c>
      <c r="I105" s="237" t="s">
        <v>2678</v>
      </c>
      <c r="J105" s="237">
        <v>203626.8</v>
      </c>
      <c r="K105" s="237" t="s">
        <v>2865</v>
      </c>
      <c r="L105" s="237"/>
      <c r="M105" s="237"/>
      <c r="N105" s="237"/>
    </row>
    <row r="106" spans="1:14" x14ac:dyDescent="0.3">
      <c r="A106" s="241">
        <v>4</v>
      </c>
      <c r="B106" s="237" t="s">
        <v>3011</v>
      </c>
      <c r="C106" s="237">
        <v>1</v>
      </c>
      <c r="D106" s="237" t="s">
        <v>1078</v>
      </c>
      <c r="E106" s="237" t="s">
        <v>2588</v>
      </c>
      <c r="F106" s="237">
        <v>5966</v>
      </c>
      <c r="G106" s="237">
        <v>26</v>
      </c>
      <c r="H106" s="237">
        <v>33506.25</v>
      </c>
      <c r="I106" s="237" t="s">
        <v>3064</v>
      </c>
      <c r="J106" s="237">
        <v>17253.98</v>
      </c>
      <c r="K106" s="237" t="s">
        <v>2859</v>
      </c>
      <c r="L106" s="237"/>
      <c r="M106" s="237"/>
      <c r="N106" s="237"/>
    </row>
    <row r="107" spans="1:14" ht="27.6" x14ac:dyDescent="0.3">
      <c r="A107" s="241">
        <v>5</v>
      </c>
      <c r="B107" s="237" t="s">
        <v>3011</v>
      </c>
      <c r="C107" s="237">
        <v>1</v>
      </c>
      <c r="D107" s="237" t="s">
        <v>1078</v>
      </c>
      <c r="E107" s="237" t="s">
        <v>3070</v>
      </c>
      <c r="F107" s="237">
        <v>7</v>
      </c>
      <c r="G107" s="237">
        <v>0</v>
      </c>
      <c r="H107" s="237">
        <v>25</v>
      </c>
      <c r="I107" s="237" t="s">
        <v>3065</v>
      </c>
      <c r="J107" s="237">
        <v>13.74</v>
      </c>
      <c r="K107" s="237" t="s">
        <v>3066</v>
      </c>
      <c r="L107" s="237"/>
      <c r="M107" s="237"/>
      <c r="N107" s="237"/>
    </row>
    <row r="108" spans="1:14" x14ac:dyDescent="0.3">
      <c r="A108" s="241">
        <v>6</v>
      </c>
      <c r="B108" s="237" t="s">
        <v>3011</v>
      </c>
      <c r="C108" s="237" t="s">
        <v>2591</v>
      </c>
      <c r="D108" s="237" t="s">
        <v>1078</v>
      </c>
      <c r="E108" s="237" t="s">
        <v>2542</v>
      </c>
      <c r="F108" s="237">
        <v>80355</v>
      </c>
      <c r="G108" s="237">
        <v>175</v>
      </c>
      <c r="H108" s="237">
        <v>362791.71</v>
      </c>
      <c r="I108" s="237" t="s">
        <v>2682</v>
      </c>
      <c r="J108" s="237">
        <v>220880.78</v>
      </c>
      <c r="K108" s="237" t="s">
        <v>2865</v>
      </c>
      <c r="L108" s="237" t="s">
        <v>3067</v>
      </c>
      <c r="M108" s="237" t="s">
        <v>3062</v>
      </c>
      <c r="N108" s="237" t="s">
        <v>3063</v>
      </c>
    </row>
    <row r="109" spans="1:14" x14ac:dyDescent="0.3">
      <c r="A109" s="241">
        <v>7</v>
      </c>
      <c r="B109" s="237" t="s">
        <v>3011</v>
      </c>
      <c r="C109" s="237">
        <v>3</v>
      </c>
      <c r="D109" s="237" t="s">
        <v>2687</v>
      </c>
      <c r="E109" s="237" t="s">
        <v>2585</v>
      </c>
      <c r="F109" s="237">
        <v>19118</v>
      </c>
      <c r="G109" s="237">
        <v>43</v>
      </c>
      <c r="H109" s="237">
        <v>119163.19</v>
      </c>
      <c r="I109" s="237" t="s">
        <v>3056</v>
      </c>
      <c r="J109" s="237">
        <v>53671.1</v>
      </c>
      <c r="K109" s="237" t="s">
        <v>3057</v>
      </c>
      <c r="L109" s="237"/>
      <c r="M109" s="237"/>
      <c r="N109" s="237"/>
    </row>
    <row r="110" spans="1:14" x14ac:dyDescent="0.3">
      <c r="A110" s="241">
        <v>8</v>
      </c>
      <c r="B110" s="237" t="s">
        <v>3011</v>
      </c>
      <c r="C110" s="237">
        <v>2</v>
      </c>
      <c r="D110" s="237" t="s">
        <v>2687</v>
      </c>
      <c r="E110" s="237" t="s">
        <v>2588</v>
      </c>
      <c r="F110" s="237">
        <v>6198</v>
      </c>
      <c r="G110" s="237">
        <v>7</v>
      </c>
      <c r="H110" s="237">
        <v>16800.689999999999</v>
      </c>
      <c r="I110" s="237" t="s">
        <v>3058</v>
      </c>
      <c r="J110" s="237">
        <v>14596.88</v>
      </c>
      <c r="K110" s="237" t="s">
        <v>3059</v>
      </c>
      <c r="L110" s="237"/>
      <c r="M110" s="237"/>
      <c r="N110" s="237"/>
    </row>
    <row r="111" spans="1:14" ht="27.6" x14ac:dyDescent="0.3">
      <c r="A111" s="241">
        <v>9</v>
      </c>
      <c r="B111" s="237" t="s">
        <v>3011</v>
      </c>
      <c r="C111" s="237">
        <v>2</v>
      </c>
      <c r="D111" s="237" t="s">
        <v>2687</v>
      </c>
      <c r="E111" s="237" t="s">
        <v>3071</v>
      </c>
      <c r="F111" s="237">
        <v>232</v>
      </c>
      <c r="G111" s="237">
        <v>0</v>
      </c>
      <c r="H111" s="237">
        <v>893.93</v>
      </c>
      <c r="I111" s="237" t="s">
        <v>3072</v>
      </c>
      <c r="J111" s="237">
        <v>826.09</v>
      </c>
      <c r="K111" s="237" t="s">
        <v>3073</v>
      </c>
      <c r="L111" s="237"/>
      <c r="M111" s="237"/>
      <c r="N111" s="237"/>
    </row>
    <row r="112" spans="1:14" ht="27.6" x14ac:dyDescent="0.3">
      <c r="A112" s="241">
        <v>10</v>
      </c>
      <c r="B112" s="237" t="s">
        <v>3011</v>
      </c>
      <c r="C112" s="237">
        <v>2</v>
      </c>
      <c r="D112" s="237" t="s">
        <v>2687</v>
      </c>
      <c r="E112" s="237" t="s">
        <v>3074</v>
      </c>
      <c r="F112" s="237">
        <v>5966</v>
      </c>
      <c r="G112" s="237">
        <v>7</v>
      </c>
      <c r="H112" s="237">
        <v>15906.76</v>
      </c>
      <c r="I112" s="237" t="s">
        <v>3058</v>
      </c>
      <c r="J112" s="237">
        <v>13770.79</v>
      </c>
      <c r="K112" s="237" t="s">
        <v>3059</v>
      </c>
      <c r="L112" s="237"/>
      <c r="M112" s="237"/>
      <c r="N112" s="237"/>
    </row>
    <row r="113" spans="1:14" x14ac:dyDescent="0.3">
      <c r="A113" s="241">
        <v>11</v>
      </c>
      <c r="B113" s="237" t="s">
        <v>3011</v>
      </c>
      <c r="C113" s="237" t="s">
        <v>2591</v>
      </c>
      <c r="D113" s="237" t="s">
        <v>2687</v>
      </c>
      <c r="E113" s="237" t="s">
        <v>2542</v>
      </c>
      <c r="F113" s="245">
        <v>25316</v>
      </c>
      <c r="G113" s="237">
        <v>50</v>
      </c>
      <c r="H113" s="237">
        <v>135963.88</v>
      </c>
      <c r="I113" s="237" t="s">
        <v>3060</v>
      </c>
      <c r="J113" s="237">
        <v>68267.990000000005</v>
      </c>
      <c r="K113" s="237" t="s">
        <v>2873</v>
      </c>
      <c r="L113" s="237" t="s">
        <v>3061</v>
      </c>
      <c r="M113" s="237"/>
      <c r="N113" s="237"/>
    </row>
    <row r="114" spans="1:14" x14ac:dyDescent="0.3">
      <c r="G114">
        <f>SUM(G108+G113)</f>
        <v>225</v>
      </c>
      <c r="H114">
        <f>H113+H108</f>
        <v>498755.59</v>
      </c>
    </row>
    <row r="115" spans="1:14" x14ac:dyDescent="0.3">
      <c r="H115" s="188">
        <f>H114-H107</f>
        <v>498730.59</v>
      </c>
    </row>
  </sheetData>
  <mergeCells count="7">
    <mergeCell ref="W19:W20"/>
    <mergeCell ref="Q19:Q20"/>
    <mergeCell ref="R19:R20"/>
    <mergeCell ref="S19:S20"/>
    <mergeCell ref="T19:T20"/>
    <mergeCell ref="U19:U20"/>
    <mergeCell ref="V19:V2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577A-797D-4BC2-AC26-0FC50CC61A81}">
  <dimension ref="A1:U67"/>
  <sheetViews>
    <sheetView topLeftCell="A29" workbookViewId="0">
      <selection activeCell="A38" sqref="A38:N46"/>
    </sheetView>
  </sheetViews>
  <sheetFormatPr defaultRowHeight="14.4" x14ac:dyDescent="0.3"/>
  <cols>
    <col min="9" max="9" width="19.6640625" customWidth="1"/>
    <col min="11" max="11" width="20.109375" customWidth="1"/>
    <col min="12" max="12" width="27.109375" customWidth="1"/>
  </cols>
  <sheetData>
    <row r="1" spans="1:21" ht="79.2" x14ac:dyDescent="0.3">
      <c r="A1" s="256" t="s">
        <v>2605</v>
      </c>
    </row>
    <row r="2" spans="1:21" ht="15" thickBot="1" x14ac:dyDescent="0.35">
      <c r="A2" s="295"/>
    </row>
    <row r="3" spans="1:21" ht="55.2" x14ac:dyDescent="0.3">
      <c r="A3" s="239" t="s">
        <v>2673</v>
      </c>
      <c r="B3" s="240" t="s">
        <v>2674</v>
      </c>
      <c r="C3" s="240" t="s">
        <v>2575</v>
      </c>
      <c r="D3" s="240" t="s">
        <v>2607</v>
      </c>
      <c r="E3" s="240" t="s">
        <v>2608</v>
      </c>
      <c r="F3" s="240" t="s">
        <v>2609</v>
      </c>
      <c r="G3" s="240" t="s">
        <v>2610</v>
      </c>
      <c r="H3" s="240" t="s">
        <v>2611</v>
      </c>
      <c r="I3" s="240" t="s">
        <v>2612</v>
      </c>
      <c r="J3" s="240" t="s">
        <v>2613</v>
      </c>
      <c r="K3" s="240" t="s">
        <v>2615</v>
      </c>
      <c r="L3" s="240" t="s">
        <v>2616</v>
      </c>
      <c r="M3" s="240" t="s">
        <v>2617</v>
      </c>
      <c r="N3" s="240" t="s">
        <v>2618</v>
      </c>
      <c r="O3" s="240" t="s">
        <v>2619</v>
      </c>
      <c r="P3" s="240" t="s">
        <v>2620</v>
      </c>
      <c r="Q3" s="240" t="s">
        <v>2621</v>
      </c>
      <c r="R3" s="240" t="s">
        <v>2583</v>
      </c>
      <c r="S3" s="240" t="s">
        <v>2584</v>
      </c>
      <c r="T3" s="240" t="s">
        <v>2606</v>
      </c>
      <c r="U3" s="240" t="s">
        <v>2614</v>
      </c>
    </row>
    <row r="4" spans="1:21" ht="41.4" x14ac:dyDescent="0.3">
      <c r="A4" s="241">
        <v>1</v>
      </c>
      <c r="B4" s="237" t="s">
        <v>3006</v>
      </c>
      <c r="C4" s="237" t="s">
        <v>2542</v>
      </c>
      <c r="D4" s="237">
        <v>60027</v>
      </c>
      <c r="E4" s="237">
        <v>99</v>
      </c>
      <c r="F4" s="237">
        <v>228604.2</v>
      </c>
      <c r="G4" s="237" t="s">
        <v>2586</v>
      </c>
      <c r="H4" s="237">
        <v>140336.89000000001</v>
      </c>
      <c r="I4" s="237" t="s">
        <v>3007</v>
      </c>
      <c r="J4" s="237" t="s">
        <v>3008</v>
      </c>
      <c r="K4" s="237">
        <v>35443</v>
      </c>
      <c r="L4" s="237">
        <v>43</v>
      </c>
      <c r="M4" s="237">
        <v>94328.25</v>
      </c>
      <c r="N4" s="237" t="s">
        <v>3009</v>
      </c>
      <c r="O4" s="237">
        <v>68937.539999999994</v>
      </c>
      <c r="P4" s="237" t="s">
        <v>2934</v>
      </c>
      <c r="Q4" s="237" t="s">
        <v>3010</v>
      </c>
      <c r="R4" s="237" t="s">
        <v>2877</v>
      </c>
      <c r="S4" s="237" t="s">
        <v>2863</v>
      </c>
      <c r="T4" s="237" t="s">
        <v>2591</v>
      </c>
      <c r="U4" s="237" t="s">
        <v>2591</v>
      </c>
    </row>
    <row r="5" spans="1:21" ht="27.6" x14ac:dyDescent="0.3">
      <c r="A5" s="241">
        <v>2</v>
      </c>
      <c r="B5" s="237" t="s">
        <v>3011</v>
      </c>
      <c r="C5" s="237" t="s">
        <v>2585</v>
      </c>
      <c r="D5" s="237">
        <v>55175</v>
      </c>
      <c r="E5" s="237">
        <v>90</v>
      </c>
      <c r="F5" s="237">
        <v>211071.93</v>
      </c>
      <c r="G5" s="237" t="s">
        <v>2586</v>
      </c>
      <c r="H5" s="237">
        <v>138738.85</v>
      </c>
      <c r="I5" s="237" t="s">
        <v>2711</v>
      </c>
      <c r="J5" s="237"/>
      <c r="K5" s="237">
        <v>28448</v>
      </c>
      <c r="L5" s="237">
        <v>31</v>
      </c>
      <c r="M5" s="237">
        <v>71194.19</v>
      </c>
      <c r="N5" s="237" t="s">
        <v>3012</v>
      </c>
      <c r="O5" s="237">
        <v>62237.58</v>
      </c>
      <c r="P5" s="237" t="s">
        <v>2601</v>
      </c>
      <c r="Q5" s="237"/>
      <c r="R5" s="237"/>
      <c r="S5" s="237"/>
      <c r="T5" s="237">
        <v>0</v>
      </c>
      <c r="U5" s="237">
        <v>3</v>
      </c>
    </row>
    <row r="6" spans="1:21" ht="27.6" x14ac:dyDescent="0.3">
      <c r="A6" s="241">
        <v>3</v>
      </c>
      <c r="B6" s="237" t="s">
        <v>3011</v>
      </c>
      <c r="C6" s="237" t="s">
        <v>2588</v>
      </c>
      <c r="D6" s="237">
        <v>3406</v>
      </c>
      <c r="E6" s="237">
        <v>5</v>
      </c>
      <c r="F6" s="237">
        <v>8543.67</v>
      </c>
      <c r="G6" s="237" t="s">
        <v>2589</v>
      </c>
      <c r="H6" s="237">
        <v>6457.12</v>
      </c>
      <c r="I6" s="237" t="s">
        <v>3013</v>
      </c>
      <c r="J6" s="237"/>
      <c r="K6" s="237">
        <v>3825</v>
      </c>
      <c r="L6" s="237">
        <v>3</v>
      </c>
      <c r="M6" s="237">
        <v>6144.82</v>
      </c>
      <c r="N6" s="237" t="s">
        <v>2598</v>
      </c>
      <c r="O6" s="237">
        <v>5695.21</v>
      </c>
      <c r="P6" s="237" t="s">
        <v>2599</v>
      </c>
      <c r="Q6" s="237"/>
      <c r="R6" s="237"/>
      <c r="S6" s="237"/>
      <c r="T6" s="237">
        <v>1</v>
      </c>
      <c r="U6" s="237">
        <v>2</v>
      </c>
    </row>
    <row r="7" spans="1:21" ht="41.4" x14ac:dyDescent="0.3">
      <c r="A7" s="241">
        <v>4</v>
      </c>
      <c r="B7" s="237" t="s">
        <v>3011</v>
      </c>
      <c r="C7" s="237" t="s">
        <v>2542</v>
      </c>
      <c r="D7" s="237">
        <v>58581</v>
      </c>
      <c r="E7" s="237">
        <v>95</v>
      </c>
      <c r="F7" s="237">
        <v>219615.6</v>
      </c>
      <c r="G7" s="237" t="s">
        <v>3014</v>
      </c>
      <c r="H7" s="237">
        <v>145195.97</v>
      </c>
      <c r="I7" s="237" t="s">
        <v>2593</v>
      </c>
      <c r="J7" s="237" t="s">
        <v>3015</v>
      </c>
      <c r="K7" s="237">
        <v>32273</v>
      </c>
      <c r="L7" s="237">
        <v>34</v>
      </c>
      <c r="M7" s="237">
        <v>77339.009999999995</v>
      </c>
      <c r="N7" s="237" t="s">
        <v>2600</v>
      </c>
      <c r="O7" s="237">
        <v>67932.789999999994</v>
      </c>
      <c r="P7" s="237" t="s">
        <v>3016</v>
      </c>
      <c r="Q7" s="237" t="s">
        <v>3017</v>
      </c>
      <c r="R7" s="237" t="s">
        <v>2603</v>
      </c>
      <c r="S7" s="237" t="s">
        <v>3018</v>
      </c>
      <c r="T7" s="237" t="s">
        <v>2591</v>
      </c>
      <c r="U7" s="237" t="s">
        <v>2591</v>
      </c>
    </row>
    <row r="8" spans="1:21" x14ac:dyDescent="0.3">
      <c r="A8" s="136"/>
    </row>
    <row r="9" spans="1:21" x14ac:dyDescent="0.3">
      <c r="A9" s="136"/>
    </row>
    <row r="11" spans="1:21" x14ac:dyDescent="0.3">
      <c r="A11" s="259"/>
    </row>
    <row r="12" spans="1:21" ht="79.2" x14ac:dyDescent="0.3">
      <c r="A12" s="256" t="s">
        <v>2894</v>
      </c>
    </row>
    <row r="13" spans="1:21" ht="15" thickBot="1" x14ac:dyDescent="0.35">
      <c r="A13" s="295"/>
    </row>
    <row r="14" spans="1:21" ht="27.6" x14ac:dyDescent="0.3">
      <c r="A14" s="239" t="s">
        <v>2673</v>
      </c>
      <c r="B14" s="240" t="s">
        <v>2674</v>
      </c>
      <c r="C14" s="240" t="s">
        <v>2488</v>
      </c>
      <c r="D14" s="240" t="s">
        <v>2574</v>
      </c>
      <c r="E14" s="240" t="s">
        <v>2575</v>
      </c>
      <c r="F14" s="240" t="s">
        <v>2576</v>
      </c>
      <c r="G14" s="240" t="s">
        <v>2577</v>
      </c>
      <c r="H14" s="240" t="s">
        <v>2578</v>
      </c>
      <c r="I14" s="240" t="s">
        <v>2579</v>
      </c>
      <c r="J14" s="240" t="s">
        <v>2580</v>
      </c>
      <c r="K14" s="240" t="s">
        <v>2581</v>
      </c>
      <c r="L14" s="240" t="s">
        <v>2582</v>
      </c>
      <c r="M14" s="240" t="s">
        <v>2583</v>
      </c>
      <c r="N14" s="240" t="s">
        <v>2584</v>
      </c>
    </row>
    <row r="15" spans="1:21" ht="27.6" x14ac:dyDescent="0.3">
      <c r="A15" s="241">
        <v>1</v>
      </c>
      <c r="B15" s="237" t="s">
        <v>3006</v>
      </c>
      <c r="C15" s="237" t="s">
        <v>2591</v>
      </c>
      <c r="D15" s="237" t="s">
        <v>1078</v>
      </c>
      <c r="E15" s="237" t="s">
        <v>2542</v>
      </c>
      <c r="F15" s="237">
        <v>60027</v>
      </c>
      <c r="G15" s="237">
        <v>99</v>
      </c>
      <c r="H15" s="237">
        <v>228604.2</v>
      </c>
      <c r="I15" s="237" t="s">
        <v>2586</v>
      </c>
      <c r="J15" s="237">
        <v>140336.89000000001</v>
      </c>
      <c r="K15" s="237" t="s">
        <v>3007</v>
      </c>
      <c r="L15" s="237" t="s">
        <v>3008</v>
      </c>
      <c r="M15" s="237" t="s">
        <v>2877</v>
      </c>
      <c r="N15" s="237" t="s">
        <v>2863</v>
      </c>
    </row>
    <row r="16" spans="1:21" ht="27.6" x14ac:dyDescent="0.3">
      <c r="A16" s="241">
        <v>2</v>
      </c>
      <c r="B16" s="237" t="s">
        <v>3006</v>
      </c>
      <c r="C16" s="237" t="s">
        <v>2591</v>
      </c>
      <c r="D16" s="237" t="s">
        <v>2595</v>
      </c>
      <c r="E16" s="237" t="s">
        <v>2542</v>
      </c>
      <c r="F16" s="237">
        <v>35443</v>
      </c>
      <c r="G16" s="237">
        <v>43</v>
      </c>
      <c r="H16" s="237">
        <v>94328.25</v>
      </c>
      <c r="I16" s="237" t="s">
        <v>3009</v>
      </c>
      <c r="J16" s="237">
        <v>68937.539999999994</v>
      </c>
      <c r="K16" s="237" t="s">
        <v>2934</v>
      </c>
      <c r="L16" s="237" t="s">
        <v>3010</v>
      </c>
      <c r="M16" s="237"/>
      <c r="N16" s="237"/>
    </row>
    <row r="17" spans="1:21" ht="27.6" x14ac:dyDescent="0.3">
      <c r="A17" s="241">
        <v>3</v>
      </c>
      <c r="B17" s="237" t="s">
        <v>3011</v>
      </c>
      <c r="C17" s="237">
        <v>0</v>
      </c>
      <c r="D17" s="237" t="s">
        <v>1078</v>
      </c>
      <c r="E17" s="237" t="s">
        <v>2585</v>
      </c>
      <c r="F17" s="237">
        <v>55175</v>
      </c>
      <c r="G17" s="237">
        <v>90</v>
      </c>
      <c r="H17" s="237">
        <v>211071.93</v>
      </c>
      <c r="I17" s="237" t="s">
        <v>2586</v>
      </c>
      <c r="J17" s="237">
        <v>138738.85</v>
      </c>
      <c r="K17" s="237" t="s">
        <v>2711</v>
      </c>
      <c r="L17" s="237"/>
      <c r="M17" s="237"/>
      <c r="N17" s="237"/>
    </row>
    <row r="18" spans="1:21" ht="27.6" x14ac:dyDescent="0.3">
      <c r="A18" s="241">
        <v>4</v>
      </c>
      <c r="B18" s="237" t="s">
        <v>3011</v>
      </c>
      <c r="C18" s="237">
        <v>1</v>
      </c>
      <c r="D18" s="237" t="s">
        <v>1078</v>
      </c>
      <c r="E18" s="237" t="s">
        <v>2588</v>
      </c>
      <c r="F18" s="237">
        <v>3406</v>
      </c>
      <c r="G18" s="237">
        <v>5</v>
      </c>
      <c r="H18" s="237">
        <v>8543.67</v>
      </c>
      <c r="I18" s="237" t="s">
        <v>2589</v>
      </c>
      <c r="J18" s="237">
        <v>6457.12</v>
      </c>
      <c r="K18" s="237" t="s">
        <v>3013</v>
      </c>
      <c r="L18" s="237"/>
      <c r="M18" s="237"/>
      <c r="N18" s="237"/>
    </row>
    <row r="19" spans="1:21" ht="27.6" x14ac:dyDescent="0.3">
      <c r="A19" s="241">
        <v>5</v>
      </c>
      <c r="B19" s="237" t="s">
        <v>3011</v>
      </c>
      <c r="C19" s="237" t="s">
        <v>2591</v>
      </c>
      <c r="D19" s="237" t="s">
        <v>1078</v>
      </c>
      <c r="E19" s="237" t="s">
        <v>2542</v>
      </c>
      <c r="F19" s="245">
        <v>58581</v>
      </c>
      <c r="G19" s="237">
        <v>95</v>
      </c>
      <c r="H19" s="237">
        <v>219615.6</v>
      </c>
      <c r="I19" s="237" t="s">
        <v>3014</v>
      </c>
      <c r="J19" s="237">
        <v>145195.97</v>
      </c>
      <c r="K19" s="237" t="s">
        <v>2593</v>
      </c>
      <c r="L19" s="237" t="s">
        <v>3015</v>
      </c>
      <c r="M19" s="237" t="s">
        <v>2603</v>
      </c>
      <c r="N19" s="237" t="s">
        <v>3018</v>
      </c>
    </row>
    <row r="20" spans="1:21" ht="27.6" x14ac:dyDescent="0.3">
      <c r="A20" s="241">
        <v>6</v>
      </c>
      <c r="B20" s="237" t="s">
        <v>3011</v>
      </c>
      <c r="C20" s="237">
        <v>3</v>
      </c>
      <c r="D20" s="237" t="s">
        <v>2595</v>
      </c>
      <c r="E20" s="237" t="s">
        <v>2585</v>
      </c>
      <c r="F20" s="237">
        <v>28448</v>
      </c>
      <c r="G20" s="237">
        <v>31</v>
      </c>
      <c r="H20" s="237">
        <v>71194.19</v>
      </c>
      <c r="I20" s="237" t="s">
        <v>3012</v>
      </c>
      <c r="J20" s="237">
        <v>62237.58</v>
      </c>
      <c r="K20" s="237" t="s">
        <v>2601</v>
      </c>
      <c r="L20" s="237"/>
      <c r="M20" s="237"/>
      <c r="N20" s="237"/>
    </row>
    <row r="21" spans="1:21" ht="27.6" x14ac:dyDescent="0.3">
      <c r="A21" s="241">
        <v>7</v>
      </c>
      <c r="B21" s="237" t="s">
        <v>3011</v>
      </c>
      <c r="C21" s="237">
        <v>2</v>
      </c>
      <c r="D21" s="237" t="s">
        <v>2595</v>
      </c>
      <c r="E21" s="237" t="s">
        <v>2588</v>
      </c>
      <c r="F21" s="237">
        <v>3825</v>
      </c>
      <c r="G21" s="237">
        <v>3</v>
      </c>
      <c r="H21" s="237">
        <v>6144.82</v>
      </c>
      <c r="I21" s="237" t="s">
        <v>2598</v>
      </c>
      <c r="J21" s="237">
        <v>5695.21</v>
      </c>
      <c r="K21" s="237" t="s">
        <v>2599</v>
      </c>
      <c r="L21" s="237"/>
      <c r="M21" s="237"/>
      <c r="N21" s="237"/>
    </row>
    <row r="22" spans="1:21" ht="27.6" x14ac:dyDescent="0.3">
      <c r="A22" s="241">
        <v>8</v>
      </c>
      <c r="B22" s="237" t="s">
        <v>3011</v>
      </c>
      <c r="C22" s="237" t="s">
        <v>2591</v>
      </c>
      <c r="D22" s="237" t="s">
        <v>2595</v>
      </c>
      <c r="E22" s="237" t="s">
        <v>2542</v>
      </c>
      <c r="F22" s="237">
        <v>32273</v>
      </c>
      <c r="G22" s="237">
        <v>34</v>
      </c>
      <c r="H22" s="237">
        <v>77339.009999999995</v>
      </c>
      <c r="I22" s="237" t="s">
        <v>2600</v>
      </c>
      <c r="J22" s="237">
        <v>67932.789999999994</v>
      </c>
      <c r="K22" s="237" t="s">
        <v>3016</v>
      </c>
      <c r="L22" s="237" t="s">
        <v>3017</v>
      </c>
      <c r="M22" s="237"/>
      <c r="N22" s="237"/>
    </row>
    <row r="24" spans="1:21" ht="79.2" x14ac:dyDescent="0.3">
      <c r="A24" s="256" t="s">
        <v>2699</v>
      </c>
    </row>
    <row r="25" spans="1:21" ht="15" thickBot="1" x14ac:dyDescent="0.35">
      <c r="A25" s="295"/>
    </row>
    <row r="26" spans="1:21" ht="41.4" x14ac:dyDescent="0.3">
      <c r="A26" s="239" t="s">
        <v>2673</v>
      </c>
      <c r="B26" s="240" t="s">
        <v>2674</v>
      </c>
      <c r="C26" s="240" t="s">
        <v>2575</v>
      </c>
      <c r="D26" s="240" t="s">
        <v>2607</v>
      </c>
      <c r="E26" s="240" t="s">
        <v>2608</v>
      </c>
      <c r="F26" s="240" t="s">
        <v>2609</v>
      </c>
      <c r="G26" s="240" t="s">
        <v>2610</v>
      </c>
      <c r="H26" s="240" t="s">
        <v>2611</v>
      </c>
      <c r="I26" s="240" t="s">
        <v>2612</v>
      </c>
      <c r="J26" s="240" t="s">
        <v>2613</v>
      </c>
      <c r="K26" s="240" t="s">
        <v>2700</v>
      </c>
      <c r="L26" s="240" t="s">
        <v>2701</v>
      </c>
      <c r="M26" s="240" t="s">
        <v>2702</v>
      </c>
      <c r="N26" s="240" t="s">
        <v>2703</v>
      </c>
      <c r="O26" s="240" t="s">
        <v>2704</v>
      </c>
      <c r="P26" s="240" t="s">
        <v>2705</v>
      </c>
      <c r="Q26" s="240" t="s">
        <v>2706</v>
      </c>
      <c r="R26" s="240" t="s">
        <v>2583</v>
      </c>
      <c r="S26" s="240" t="s">
        <v>2584</v>
      </c>
      <c r="T26" s="240" t="s">
        <v>2606</v>
      </c>
      <c r="U26" s="240" t="s">
        <v>2707</v>
      </c>
    </row>
    <row r="27" spans="1:21" ht="41.4" x14ac:dyDescent="0.3">
      <c r="A27" s="241">
        <v>1</v>
      </c>
      <c r="B27" s="237" t="s">
        <v>3006</v>
      </c>
      <c r="C27" s="237" t="s">
        <v>2542</v>
      </c>
      <c r="D27" s="237">
        <v>67343</v>
      </c>
      <c r="E27" s="237">
        <v>135</v>
      </c>
      <c r="F27" s="237">
        <v>297837.75</v>
      </c>
      <c r="G27" s="237" t="s">
        <v>2678</v>
      </c>
      <c r="H27" s="237">
        <v>201022.77</v>
      </c>
      <c r="I27" s="237" t="s">
        <v>2679</v>
      </c>
      <c r="J27" s="237" t="s">
        <v>3019</v>
      </c>
      <c r="K27" s="237">
        <v>22508</v>
      </c>
      <c r="L27" s="237">
        <v>63</v>
      </c>
      <c r="M27" s="237">
        <v>150813.35999999999</v>
      </c>
      <c r="N27" s="237" t="s">
        <v>2697</v>
      </c>
      <c r="O27" s="237">
        <v>67297.990000000005</v>
      </c>
      <c r="P27" s="237" t="s">
        <v>2692</v>
      </c>
      <c r="Q27" s="237" t="s">
        <v>3020</v>
      </c>
      <c r="R27" s="237" t="s">
        <v>2695</v>
      </c>
      <c r="S27" s="237" t="s">
        <v>2696</v>
      </c>
      <c r="T27" s="237" t="s">
        <v>2591</v>
      </c>
      <c r="U27" s="237" t="s">
        <v>2591</v>
      </c>
    </row>
    <row r="28" spans="1:21" ht="27.6" x14ac:dyDescent="0.3">
      <c r="A28" s="241">
        <v>2</v>
      </c>
      <c r="B28" s="237" t="s">
        <v>3011</v>
      </c>
      <c r="C28" s="237" t="s">
        <v>2585</v>
      </c>
      <c r="D28" s="237">
        <v>67288</v>
      </c>
      <c r="E28" s="237">
        <v>134</v>
      </c>
      <c r="F28" s="237">
        <v>297553.98</v>
      </c>
      <c r="G28" s="237" t="s">
        <v>2678</v>
      </c>
      <c r="H28" s="237">
        <v>201018.13</v>
      </c>
      <c r="I28" s="237" t="s">
        <v>2679</v>
      </c>
      <c r="J28" s="237"/>
      <c r="K28" s="237">
        <v>17253</v>
      </c>
      <c r="L28" s="237">
        <v>33</v>
      </c>
      <c r="M28" s="237">
        <v>107834.48</v>
      </c>
      <c r="N28" s="237" t="s">
        <v>2688</v>
      </c>
      <c r="O28" s="237">
        <v>53863.78</v>
      </c>
      <c r="P28" s="237" t="s">
        <v>2681</v>
      </c>
      <c r="Q28" s="237"/>
      <c r="R28" s="237"/>
      <c r="S28" s="237"/>
      <c r="T28" s="237">
        <v>0</v>
      </c>
      <c r="U28" s="237">
        <v>3</v>
      </c>
    </row>
    <row r="29" spans="1:21" ht="27.6" x14ac:dyDescent="0.3">
      <c r="A29" s="241">
        <v>3</v>
      </c>
      <c r="B29" s="237" t="s">
        <v>3011</v>
      </c>
      <c r="C29" s="237" t="s">
        <v>2588</v>
      </c>
      <c r="D29" s="237">
        <v>5016</v>
      </c>
      <c r="E29" s="237">
        <v>23</v>
      </c>
      <c r="F29" s="237">
        <v>27931.56</v>
      </c>
      <c r="G29" s="237" t="s">
        <v>2680</v>
      </c>
      <c r="H29" s="237">
        <v>15849.42</v>
      </c>
      <c r="I29" s="237" t="s">
        <v>2681</v>
      </c>
      <c r="J29" s="237"/>
      <c r="K29" s="237">
        <v>5221</v>
      </c>
      <c r="L29" s="237">
        <v>7</v>
      </c>
      <c r="M29" s="237">
        <v>14871.95</v>
      </c>
      <c r="N29" s="237" t="s">
        <v>2689</v>
      </c>
      <c r="O29" s="237">
        <v>13431.74</v>
      </c>
      <c r="P29" s="237" t="s">
        <v>2690</v>
      </c>
      <c r="Q29" s="237"/>
      <c r="R29" s="237"/>
      <c r="S29" s="237"/>
      <c r="T29" s="237">
        <v>1</v>
      </c>
      <c r="U29" s="237">
        <v>2</v>
      </c>
    </row>
    <row r="30" spans="1:21" ht="41.4" x14ac:dyDescent="0.3">
      <c r="A30" s="241">
        <v>4</v>
      </c>
      <c r="B30" s="237" t="s">
        <v>3011</v>
      </c>
      <c r="C30" s="237" t="s">
        <v>2542</v>
      </c>
      <c r="D30" s="237">
        <v>72304</v>
      </c>
      <c r="E30" s="237">
        <v>157</v>
      </c>
      <c r="F30" s="237">
        <v>325485.53999999998</v>
      </c>
      <c r="G30" s="237" t="s">
        <v>2682</v>
      </c>
      <c r="H30" s="237">
        <v>216867.56</v>
      </c>
      <c r="I30" s="237" t="s">
        <v>2683</v>
      </c>
      <c r="J30" s="237" t="s">
        <v>2849</v>
      </c>
      <c r="K30" s="237">
        <v>22474</v>
      </c>
      <c r="L30" s="237">
        <v>40</v>
      </c>
      <c r="M30" s="237">
        <v>122706.43</v>
      </c>
      <c r="N30" s="237" t="s">
        <v>2691</v>
      </c>
      <c r="O30" s="237">
        <v>67295.520000000004</v>
      </c>
      <c r="P30" s="237" t="s">
        <v>2692</v>
      </c>
      <c r="Q30" s="237" t="s">
        <v>2850</v>
      </c>
      <c r="R30" s="237" t="s">
        <v>2685</v>
      </c>
      <c r="S30" s="237" t="s">
        <v>2686</v>
      </c>
      <c r="T30" s="237" t="s">
        <v>2591</v>
      </c>
      <c r="U30" s="237" t="s">
        <v>2591</v>
      </c>
    </row>
    <row r="31" spans="1:21" x14ac:dyDescent="0.3">
      <c r="A31" s="136"/>
    </row>
    <row r="32" spans="1:21" x14ac:dyDescent="0.3">
      <c r="A32" s="136"/>
    </row>
    <row r="34" spans="1:21" x14ac:dyDescent="0.3">
      <c r="A34" s="259"/>
    </row>
    <row r="35" spans="1:21" ht="79.2" x14ac:dyDescent="0.3">
      <c r="A35" s="256" t="s">
        <v>2915</v>
      </c>
    </row>
    <row r="36" spans="1:21" ht="15" thickBot="1" x14ac:dyDescent="0.35">
      <c r="A36" s="295"/>
    </row>
    <row r="37" spans="1:21" ht="27.6" x14ac:dyDescent="0.3">
      <c r="A37" s="239" t="s">
        <v>2673</v>
      </c>
      <c r="B37" s="240" t="s">
        <v>2674</v>
      </c>
      <c r="C37" s="240" t="s">
        <v>2488</v>
      </c>
      <c r="D37" s="240" t="s">
        <v>2574</v>
      </c>
      <c r="E37" s="240" t="s">
        <v>2575</v>
      </c>
      <c r="F37" s="240" t="s">
        <v>2576</v>
      </c>
      <c r="G37" s="240" t="s">
        <v>2577</v>
      </c>
      <c r="H37" s="240" t="s">
        <v>2578</v>
      </c>
      <c r="I37" s="240" t="s">
        <v>2579</v>
      </c>
      <c r="J37" s="240" t="s">
        <v>2580</v>
      </c>
      <c r="K37" s="240" t="s">
        <v>2581</v>
      </c>
      <c r="L37" s="240" t="s">
        <v>2582</v>
      </c>
      <c r="M37" s="240" t="s">
        <v>2583</v>
      </c>
      <c r="N37" s="240" t="s">
        <v>2584</v>
      </c>
    </row>
    <row r="38" spans="1:21" ht="27.6" x14ac:dyDescent="0.3">
      <c r="A38" s="241">
        <v>1</v>
      </c>
      <c r="B38" s="237" t="s">
        <v>3006</v>
      </c>
      <c r="C38" s="237" t="s">
        <v>2591</v>
      </c>
      <c r="D38" s="237" t="s">
        <v>1078</v>
      </c>
      <c r="E38" s="237" t="s">
        <v>2542</v>
      </c>
      <c r="F38" s="271">
        <v>67343</v>
      </c>
      <c r="G38" s="237">
        <v>135</v>
      </c>
      <c r="H38" s="237">
        <v>297837.75</v>
      </c>
      <c r="I38" s="237" t="s">
        <v>2678</v>
      </c>
      <c r="J38" s="237">
        <v>201022.77</v>
      </c>
      <c r="K38" s="237" t="s">
        <v>2679</v>
      </c>
      <c r="L38" s="237" t="s">
        <v>3019</v>
      </c>
      <c r="M38" s="237" t="s">
        <v>2695</v>
      </c>
      <c r="N38" s="237" t="s">
        <v>2696</v>
      </c>
    </row>
    <row r="39" spans="1:21" ht="27.6" x14ac:dyDescent="0.3">
      <c r="A39" s="241">
        <v>2</v>
      </c>
      <c r="B39" s="237" t="s">
        <v>3006</v>
      </c>
      <c r="C39" s="237" t="s">
        <v>2591</v>
      </c>
      <c r="D39" s="237" t="s">
        <v>2687</v>
      </c>
      <c r="E39" s="237" t="s">
        <v>2542</v>
      </c>
      <c r="F39" s="237">
        <v>22508</v>
      </c>
      <c r="G39" s="237">
        <v>63</v>
      </c>
      <c r="H39" s="237">
        <v>150813.35999999999</v>
      </c>
      <c r="I39" s="237" t="s">
        <v>2697</v>
      </c>
      <c r="J39" s="237">
        <v>67297.990000000005</v>
      </c>
      <c r="K39" s="237" t="s">
        <v>2692</v>
      </c>
      <c r="L39" s="237" t="s">
        <v>3020</v>
      </c>
      <c r="M39" s="237"/>
      <c r="N39" s="237"/>
    </row>
    <row r="40" spans="1:21" x14ac:dyDescent="0.3">
      <c r="A40" s="241"/>
      <c r="B40" s="237"/>
      <c r="C40" s="237"/>
      <c r="D40" s="237"/>
      <c r="E40" s="237"/>
      <c r="F40" s="237"/>
      <c r="G40" s="237"/>
      <c r="H40" s="237"/>
      <c r="I40" s="237"/>
      <c r="J40" s="237"/>
      <c r="K40" s="237"/>
      <c r="L40" s="237"/>
      <c r="M40" s="237"/>
      <c r="N40" s="237"/>
    </row>
    <row r="41" spans="1:21" ht="27.6" x14ac:dyDescent="0.3">
      <c r="A41" s="241">
        <v>3</v>
      </c>
      <c r="B41" s="237" t="s">
        <v>3011</v>
      </c>
      <c r="C41" s="237">
        <v>0</v>
      </c>
      <c r="D41" s="237" t="s">
        <v>1078</v>
      </c>
      <c r="E41" s="237" t="s">
        <v>2585</v>
      </c>
      <c r="F41" s="271">
        <v>67288</v>
      </c>
      <c r="G41" s="237">
        <v>134</v>
      </c>
      <c r="H41" s="237">
        <v>297553.98</v>
      </c>
      <c r="I41" s="237" t="s">
        <v>2678</v>
      </c>
      <c r="J41" s="237">
        <v>201018.13</v>
      </c>
      <c r="K41" s="237" t="s">
        <v>2679</v>
      </c>
      <c r="L41" s="237"/>
      <c r="M41" s="237"/>
      <c r="N41" s="237"/>
    </row>
    <row r="42" spans="1:21" ht="27.6" x14ac:dyDescent="0.3">
      <c r="A42" s="241">
        <v>4</v>
      </c>
      <c r="B42" s="237" t="s">
        <v>3011</v>
      </c>
      <c r="C42" s="237">
        <v>1</v>
      </c>
      <c r="D42" s="237" t="s">
        <v>1078</v>
      </c>
      <c r="E42" s="237" t="s">
        <v>2588</v>
      </c>
      <c r="F42" s="237">
        <v>5016</v>
      </c>
      <c r="G42" s="237">
        <v>23</v>
      </c>
      <c r="H42" s="237">
        <v>27931.56</v>
      </c>
      <c r="I42" s="237" t="s">
        <v>2680</v>
      </c>
      <c r="J42" s="237">
        <v>15849.42</v>
      </c>
      <c r="K42" s="237" t="s">
        <v>2681</v>
      </c>
      <c r="L42" s="237"/>
      <c r="M42" s="237"/>
      <c r="N42" s="237"/>
    </row>
    <row r="43" spans="1:21" ht="27.6" x14ac:dyDescent="0.3">
      <c r="A43" s="241">
        <v>5</v>
      </c>
      <c r="B43" s="237" t="s">
        <v>3011</v>
      </c>
      <c r="C43" s="237" t="s">
        <v>2591</v>
      </c>
      <c r="D43" s="237" t="s">
        <v>1078</v>
      </c>
      <c r="E43" s="237" t="s">
        <v>2542</v>
      </c>
      <c r="F43" s="237">
        <v>72304</v>
      </c>
      <c r="G43" s="237">
        <v>157</v>
      </c>
      <c r="H43" s="237">
        <v>325485.53999999998</v>
      </c>
      <c r="I43" s="237" t="s">
        <v>2682</v>
      </c>
      <c r="J43" s="237">
        <v>216867.56</v>
      </c>
      <c r="K43" s="237" t="s">
        <v>2683</v>
      </c>
      <c r="L43" s="237" t="s">
        <v>2849</v>
      </c>
      <c r="M43" s="237" t="s">
        <v>2685</v>
      </c>
      <c r="N43" s="237" t="s">
        <v>2686</v>
      </c>
    </row>
    <row r="44" spans="1:21" ht="27.6" x14ac:dyDescent="0.3">
      <c r="A44" s="241">
        <v>6</v>
      </c>
      <c r="B44" s="237" t="s">
        <v>3011</v>
      </c>
      <c r="C44" s="237">
        <v>3</v>
      </c>
      <c r="D44" s="237" t="s">
        <v>2687</v>
      </c>
      <c r="E44" s="237" t="s">
        <v>2585</v>
      </c>
      <c r="F44" s="237">
        <v>17253</v>
      </c>
      <c r="G44" s="237">
        <v>33</v>
      </c>
      <c r="H44" s="237">
        <v>107834.48</v>
      </c>
      <c r="I44" s="237" t="s">
        <v>2688</v>
      </c>
      <c r="J44" s="237">
        <v>53863.78</v>
      </c>
      <c r="K44" s="237" t="s">
        <v>2681</v>
      </c>
      <c r="L44" s="237"/>
      <c r="M44" s="237"/>
      <c r="N44" s="237"/>
    </row>
    <row r="45" spans="1:21" ht="27.6" x14ac:dyDescent="0.3">
      <c r="A45" s="241">
        <v>7</v>
      </c>
      <c r="B45" s="237" t="s">
        <v>3011</v>
      </c>
      <c r="C45" s="237">
        <v>2</v>
      </c>
      <c r="D45" s="237" t="s">
        <v>2687</v>
      </c>
      <c r="E45" s="237" t="s">
        <v>2588</v>
      </c>
      <c r="F45" s="237">
        <v>5221</v>
      </c>
      <c r="G45" s="237">
        <v>7</v>
      </c>
      <c r="H45" s="237">
        <v>14871.95</v>
      </c>
      <c r="I45" s="237" t="s">
        <v>2689</v>
      </c>
      <c r="J45" s="237">
        <v>13431.74</v>
      </c>
      <c r="K45" s="237" t="s">
        <v>2690</v>
      </c>
      <c r="L45" s="237"/>
      <c r="M45" s="237"/>
      <c r="N45" s="237"/>
    </row>
    <row r="46" spans="1:21" ht="27.6" x14ac:dyDescent="0.3">
      <c r="A46" s="241">
        <v>8</v>
      </c>
      <c r="B46" s="237" t="s">
        <v>3011</v>
      </c>
      <c r="C46" s="237" t="s">
        <v>2591</v>
      </c>
      <c r="D46" s="237" t="s">
        <v>2687</v>
      </c>
      <c r="E46" s="237" t="s">
        <v>2542</v>
      </c>
      <c r="F46" s="237">
        <v>22474</v>
      </c>
      <c r="G46" s="237">
        <v>40</v>
      </c>
      <c r="H46" s="237">
        <v>122706.43</v>
      </c>
      <c r="I46" s="237" t="s">
        <v>2691</v>
      </c>
      <c r="J46" s="237">
        <v>67295.520000000004</v>
      </c>
      <c r="K46" s="237" t="s">
        <v>2692</v>
      </c>
      <c r="L46" s="237" t="s">
        <v>2850</v>
      </c>
      <c r="M46" s="237"/>
      <c r="N46" s="237"/>
    </row>
    <row r="47" spans="1:21" ht="15" thickBot="1" x14ac:dyDescent="0.35"/>
    <row r="48" spans="1:21" ht="41.4" x14ac:dyDescent="0.3">
      <c r="A48" s="239" t="s">
        <v>2673</v>
      </c>
      <c r="B48" s="240" t="s">
        <v>2674</v>
      </c>
      <c r="C48" s="240" t="s">
        <v>2575</v>
      </c>
      <c r="D48" s="240" t="s">
        <v>2607</v>
      </c>
      <c r="E48" s="240" t="s">
        <v>2608</v>
      </c>
      <c r="F48" s="240" t="s">
        <v>2609</v>
      </c>
      <c r="G48" s="240" t="s">
        <v>2610</v>
      </c>
      <c r="H48" s="240" t="s">
        <v>2611</v>
      </c>
      <c r="I48" s="240" t="s">
        <v>2612</v>
      </c>
      <c r="J48" s="240" t="s">
        <v>2613</v>
      </c>
      <c r="K48" s="240" t="s">
        <v>2732</v>
      </c>
      <c r="L48" s="240" t="s">
        <v>2733</v>
      </c>
      <c r="M48" s="240" t="s">
        <v>2734</v>
      </c>
      <c r="N48" s="240" t="s">
        <v>2735</v>
      </c>
      <c r="O48" s="240" t="s">
        <v>2736</v>
      </c>
      <c r="P48" s="240" t="s">
        <v>2737</v>
      </c>
      <c r="Q48" s="240" t="s">
        <v>2738</v>
      </c>
      <c r="R48" s="240" t="s">
        <v>2583</v>
      </c>
      <c r="S48" s="240" t="s">
        <v>2584</v>
      </c>
      <c r="T48" s="240" t="s">
        <v>2606</v>
      </c>
      <c r="U48" s="240" t="s">
        <v>2739</v>
      </c>
    </row>
    <row r="49" spans="1:21" ht="41.4" x14ac:dyDescent="0.3">
      <c r="A49" s="241">
        <v>1</v>
      </c>
      <c r="B49" s="237" t="s">
        <v>3006</v>
      </c>
      <c r="C49" s="237" t="s">
        <v>2542</v>
      </c>
      <c r="D49" s="237">
        <v>43515</v>
      </c>
      <c r="E49" s="237">
        <v>96</v>
      </c>
      <c r="F49" s="237">
        <v>189639.15</v>
      </c>
      <c r="G49" s="237" t="s">
        <v>2710</v>
      </c>
      <c r="H49" s="237">
        <v>111522.67</v>
      </c>
      <c r="I49" s="237" t="s">
        <v>2711</v>
      </c>
      <c r="J49" s="237" t="s">
        <v>3021</v>
      </c>
      <c r="K49" s="237">
        <v>86683</v>
      </c>
      <c r="L49" s="237">
        <v>226</v>
      </c>
      <c r="M49" s="237">
        <v>461660.52</v>
      </c>
      <c r="N49" s="237" t="s">
        <v>2716</v>
      </c>
      <c r="O49" s="237">
        <v>251485.29</v>
      </c>
      <c r="P49" s="237" t="s">
        <v>3022</v>
      </c>
      <c r="Q49" s="237" t="s">
        <v>3023</v>
      </c>
      <c r="R49" s="237" t="s">
        <v>2713</v>
      </c>
      <c r="S49" s="237" t="s">
        <v>2714</v>
      </c>
      <c r="T49" s="237" t="s">
        <v>2591</v>
      </c>
      <c r="U49" s="237" t="s">
        <v>2591</v>
      </c>
    </row>
    <row r="50" spans="1:21" ht="27.6" x14ac:dyDescent="0.3">
      <c r="A50" s="241">
        <v>2</v>
      </c>
      <c r="B50" s="237" t="s">
        <v>3011</v>
      </c>
      <c r="C50" s="237" t="s">
        <v>2585</v>
      </c>
      <c r="D50" s="237">
        <v>43204</v>
      </c>
      <c r="E50" s="237">
        <v>96</v>
      </c>
      <c r="F50" s="237">
        <v>188349.62</v>
      </c>
      <c r="G50" s="237" t="s">
        <v>2710</v>
      </c>
      <c r="H50" s="237">
        <v>111500.65</v>
      </c>
      <c r="I50" s="237" t="s">
        <v>2711</v>
      </c>
      <c r="J50" s="237"/>
      <c r="K50" s="237">
        <v>64821</v>
      </c>
      <c r="L50" s="237">
        <v>157</v>
      </c>
      <c r="M50" s="237">
        <v>297128.45</v>
      </c>
      <c r="N50" s="237" t="s">
        <v>2725</v>
      </c>
      <c r="O50" s="237">
        <v>192903.91</v>
      </c>
      <c r="P50" s="237" t="s">
        <v>2726</v>
      </c>
      <c r="Q50" s="237"/>
      <c r="R50" s="237"/>
      <c r="S50" s="237"/>
      <c r="T50" s="237">
        <v>0</v>
      </c>
      <c r="U50" s="237">
        <v>3</v>
      </c>
    </row>
    <row r="51" spans="1:21" ht="27.6" x14ac:dyDescent="0.3">
      <c r="A51" s="241">
        <v>3</v>
      </c>
      <c r="B51" s="237" t="s">
        <v>3011</v>
      </c>
      <c r="C51" s="237" t="s">
        <v>2588</v>
      </c>
      <c r="D51" s="237">
        <v>20281</v>
      </c>
      <c r="E51" s="237">
        <v>45</v>
      </c>
      <c r="F51" s="237">
        <v>95576.960000000006</v>
      </c>
      <c r="G51" s="237" t="s">
        <v>2719</v>
      </c>
      <c r="H51" s="237">
        <v>54271.46</v>
      </c>
      <c r="I51" s="237" t="s">
        <v>2720</v>
      </c>
      <c r="J51" s="237"/>
      <c r="K51" s="237">
        <v>21590</v>
      </c>
      <c r="L51" s="237">
        <v>24</v>
      </c>
      <c r="M51" s="237">
        <v>67743.460000000006</v>
      </c>
      <c r="N51" s="237" t="s">
        <v>2727</v>
      </c>
      <c r="O51" s="237">
        <v>58562.68</v>
      </c>
      <c r="P51" s="237" t="s">
        <v>2728</v>
      </c>
      <c r="Q51" s="237"/>
      <c r="R51" s="237"/>
      <c r="S51" s="237"/>
      <c r="T51" s="237">
        <v>1</v>
      </c>
      <c r="U51" s="237">
        <v>2</v>
      </c>
    </row>
    <row r="52" spans="1:21" ht="41.4" x14ac:dyDescent="0.3">
      <c r="A52" s="241">
        <v>4</v>
      </c>
      <c r="B52" s="237" t="s">
        <v>3011</v>
      </c>
      <c r="C52" s="237" t="s">
        <v>2542</v>
      </c>
      <c r="D52" s="237">
        <v>63485</v>
      </c>
      <c r="E52" s="237">
        <v>141</v>
      </c>
      <c r="F52" s="237">
        <v>283926.58</v>
      </c>
      <c r="G52" s="237" t="s">
        <v>2721</v>
      </c>
      <c r="H52" s="237">
        <v>165772.10999999999</v>
      </c>
      <c r="I52" s="237" t="s">
        <v>2722</v>
      </c>
      <c r="J52" s="237" t="s">
        <v>2854</v>
      </c>
      <c r="K52" s="237">
        <v>86411</v>
      </c>
      <c r="L52" s="237">
        <v>181</v>
      </c>
      <c r="M52" s="237">
        <v>364871.9</v>
      </c>
      <c r="N52" s="237" t="s">
        <v>2729</v>
      </c>
      <c r="O52" s="237">
        <v>251466.59</v>
      </c>
      <c r="P52" s="237" t="s">
        <v>2717</v>
      </c>
      <c r="Q52" s="237" t="s">
        <v>2855</v>
      </c>
      <c r="R52" s="237" t="s">
        <v>2724</v>
      </c>
      <c r="S52" s="237" t="s">
        <v>2695</v>
      </c>
      <c r="T52" s="237" t="s">
        <v>2591</v>
      </c>
      <c r="U52" s="237" t="s">
        <v>2591</v>
      </c>
    </row>
    <row r="53" spans="1:21" x14ac:dyDescent="0.3">
      <c r="A53" s="136"/>
    </row>
    <row r="54" spans="1:21" x14ac:dyDescent="0.3">
      <c r="A54" s="136"/>
    </row>
    <row r="56" spans="1:21" x14ac:dyDescent="0.3">
      <c r="A56" s="259"/>
    </row>
    <row r="57" spans="1:21" ht="79.2" x14ac:dyDescent="0.3">
      <c r="A57" s="256" t="s">
        <v>2929</v>
      </c>
    </row>
    <row r="58" spans="1:21" ht="15" thickBot="1" x14ac:dyDescent="0.35">
      <c r="A58" s="295"/>
    </row>
    <row r="59" spans="1:21" ht="27.6" x14ac:dyDescent="0.3">
      <c r="A59" s="239" t="s">
        <v>2673</v>
      </c>
      <c r="B59" s="240" t="s">
        <v>2674</v>
      </c>
      <c r="C59" s="240" t="s">
        <v>2488</v>
      </c>
      <c r="D59" s="240" t="s">
        <v>2574</v>
      </c>
      <c r="E59" s="240" t="s">
        <v>2575</v>
      </c>
      <c r="F59" s="240" t="s">
        <v>2576</v>
      </c>
      <c r="G59" s="240" t="s">
        <v>2577</v>
      </c>
      <c r="H59" s="240" t="s">
        <v>2578</v>
      </c>
      <c r="I59" s="240" t="s">
        <v>2579</v>
      </c>
      <c r="J59" s="240" t="s">
        <v>2580</v>
      </c>
      <c r="K59" s="240" t="s">
        <v>2581</v>
      </c>
      <c r="L59" s="240" t="s">
        <v>2582</v>
      </c>
      <c r="M59" s="240" t="s">
        <v>2583</v>
      </c>
      <c r="N59" s="240" t="s">
        <v>2584</v>
      </c>
    </row>
    <row r="60" spans="1:21" ht="27.6" x14ac:dyDescent="0.3">
      <c r="A60" s="241">
        <v>1</v>
      </c>
      <c r="B60" s="237" t="s">
        <v>3006</v>
      </c>
      <c r="C60" s="237" t="s">
        <v>2591</v>
      </c>
      <c r="D60" s="237" t="s">
        <v>1078</v>
      </c>
      <c r="E60" s="237" t="s">
        <v>2542</v>
      </c>
      <c r="F60" s="237">
        <v>43515</v>
      </c>
      <c r="G60" s="237">
        <v>96</v>
      </c>
      <c r="H60" s="237">
        <v>189639.15</v>
      </c>
      <c r="I60" s="237" t="s">
        <v>2710</v>
      </c>
      <c r="J60" s="237">
        <v>111522.67</v>
      </c>
      <c r="K60" s="237" t="s">
        <v>2711</v>
      </c>
      <c r="L60" s="237" t="s">
        <v>3021</v>
      </c>
      <c r="M60" s="237" t="s">
        <v>2713</v>
      </c>
      <c r="N60" s="237" t="s">
        <v>2714</v>
      </c>
    </row>
    <row r="61" spans="1:21" ht="27.6" x14ac:dyDescent="0.3">
      <c r="A61" s="241">
        <v>2</v>
      </c>
      <c r="B61" s="237" t="s">
        <v>3006</v>
      </c>
      <c r="C61" s="237" t="s">
        <v>2591</v>
      </c>
      <c r="D61" s="237" t="s">
        <v>2715</v>
      </c>
      <c r="E61" s="237" t="s">
        <v>2542</v>
      </c>
      <c r="F61" s="237">
        <v>86683</v>
      </c>
      <c r="G61" s="237">
        <v>226</v>
      </c>
      <c r="H61" s="237">
        <v>461660.52</v>
      </c>
      <c r="I61" s="237" t="s">
        <v>2716</v>
      </c>
      <c r="J61" s="237">
        <v>251485.29</v>
      </c>
      <c r="K61" s="237" t="s">
        <v>3022</v>
      </c>
      <c r="L61" s="237" t="s">
        <v>3023</v>
      </c>
      <c r="M61" s="237"/>
      <c r="N61" s="237"/>
    </row>
    <row r="62" spans="1:21" ht="27.6" x14ac:dyDescent="0.3">
      <c r="A62" s="241">
        <v>3</v>
      </c>
      <c r="B62" s="237" t="s">
        <v>3011</v>
      </c>
      <c r="C62" s="237">
        <v>0</v>
      </c>
      <c r="D62" s="237" t="s">
        <v>1078</v>
      </c>
      <c r="E62" s="237" t="s">
        <v>2585</v>
      </c>
      <c r="F62" s="237">
        <v>43204</v>
      </c>
      <c r="G62" s="237">
        <v>96</v>
      </c>
      <c r="H62" s="237">
        <v>188349.62</v>
      </c>
      <c r="I62" s="237" t="s">
        <v>2710</v>
      </c>
      <c r="J62" s="237">
        <v>111500.65</v>
      </c>
      <c r="K62" s="237" t="s">
        <v>2711</v>
      </c>
      <c r="L62" s="237"/>
      <c r="M62" s="237"/>
      <c r="N62" s="237"/>
    </row>
    <row r="63" spans="1:21" ht="27.6" x14ac:dyDescent="0.3">
      <c r="A63" s="241">
        <v>4</v>
      </c>
      <c r="B63" s="237" t="s">
        <v>3011</v>
      </c>
      <c r="C63" s="237">
        <v>1</v>
      </c>
      <c r="D63" s="237" t="s">
        <v>1078</v>
      </c>
      <c r="E63" s="237" t="s">
        <v>2588</v>
      </c>
      <c r="F63" s="237">
        <v>20281</v>
      </c>
      <c r="G63" s="237">
        <v>45</v>
      </c>
      <c r="H63" s="237">
        <v>95576.960000000006</v>
      </c>
      <c r="I63" s="237" t="s">
        <v>2719</v>
      </c>
      <c r="J63" s="237">
        <v>54271.46</v>
      </c>
      <c r="K63" s="237" t="s">
        <v>2720</v>
      </c>
      <c r="L63" s="237"/>
      <c r="M63" s="237"/>
      <c r="N63" s="237"/>
    </row>
    <row r="64" spans="1:21" ht="27.6" x14ac:dyDescent="0.3">
      <c r="A64" s="241">
        <v>5</v>
      </c>
      <c r="B64" s="237" t="s">
        <v>3011</v>
      </c>
      <c r="C64" s="237" t="s">
        <v>2591</v>
      </c>
      <c r="D64" s="237" t="s">
        <v>1078</v>
      </c>
      <c r="E64" s="237" t="s">
        <v>2542</v>
      </c>
      <c r="F64" s="237">
        <v>63485</v>
      </c>
      <c r="G64" s="237">
        <v>141</v>
      </c>
      <c r="H64" s="237">
        <v>283926.58</v>
      </c>
      <c r="I64" s="237" t="s">
        <v>2721</v>
      </c>
      <c r="J64" s="237">
        <v>165772.10999999999</v>
      </c>
      <c r="K64" s="237" t="s">
        <v>2722</v>
      </c>
      <c r="L64" s="237" t="s">
        <v>2854</v>
      </c>
      <c r="M64" s="237" t="s">
        <v>2724</v>
      </c>
      <c r="N64" s="237" t="s">
        <v>2695</v>
      </c>
    </row>
    <row r="65" spans="1:14" ht="27.6" x14ac:dyDescent="0.3">
      <c r="A65" s="241">
        <v>6</v>
      </c>
      <c r="B65" s="237" t="s">
        <v>3011</v>
      </c>
      <c r="C65" s="237">
        <v>3</v>
      </c>
      <c r="D65" s="237" t="s">
        <v>2715</v>
      </c>
      <c r="E65" s="237" t="s">
        <v>2585</v>
      </c>
      <c r="F65" s="237">
        <v>64821</v>
      </c>
      <c r="G65" s="237">
        <v>157</v>
      </c>
      <c r="H65" s="237">
        <v>297128.45</v>
      </c>
      <c r="I65" s="237" t="s">
        <v>2725</v>
      </c>
      <c r="J65" s="237">
        <v>192903.91</v>
      </c>
      <c r="K65" s="237" t="s">
        <v>2726</v>
      </c>
      <c r="L65" s="237"/>
      <c r="M65" s="237"/>
      <c r="N65" s="237"/>
    </row>
    <row r="66" spans="1:14" ht="27.6" x14ac:dyDescent="0.3">
      <c r="A66" s="241">
        <v>7</v>
      </c>
      <c r="B66" s="237" t="s">
        <v>3011</v>
      </c>
      <c r="C66" s="237">
        <v>2</v>
      </c>
      <c r="D66" s="237" t="s">
        <v>2715</v>
      </c>
      <c r="E66" s="237" t="s">
        <v>2588</v>
      </c>
      <c r="F66" s="237">
        <v>21590</v>
      </c>
      <c r="G66" s="237">
        <v>24</v>
      </c>
      <c r="H66" s="237">
        <v>67743.460000000006</v>
      </c>
      <c r="I66" s="237" t="s">
        <v>2727</v>
      </c>
      <c r="J66" s="237">
        <v>58562.68</v>
      </c>
      <c r="K66" s="237" t="s">
        <v>2728</v>
      </c>
      <c r="L66" s="237"/>
      <c r="M66" s="237"/>
      <c r="N66" s="237"/>
    </row>
    <row r="67" spans="1:14" ht="27.6" x14ac:dyDescent="0.3">
      <c r="A67" s="241">
        <v>8</v>
      </c>
      <c r="B67" s="237" t="s">
        <v>3011</v>
      </c>
      <c r="C67" s="237" t="s">
        <v>2591</v>
      </c>
      <c r="D67" s="237" t="s">
        <v>2715</v>
      </c>
      <c r="E67" s="237" t="s">
        <v>2542</v>
      </c>
      <c r="F67" s="237">
        <v>86411</v>
      </c>
      <c r="G67" s="237">
        <v>181</v>
      </c>
      <c r="H67" s="237">
        <v>364871.9</v>
      </c>
      <c r="I67" s="237" t="s">
        <v>2729</v>
      </c>
      <c r="J67" s="237">
        <v>251466.59</v>
      </c>
      <c r="K67" s="237" t="s">
        <v>2717</v>
      </c>
      <c r="L67" s="237" t="s">
        <v>2855</v>
      </c>
      <c r="M67" s="237"/>
      <c r="N67" s="23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6647-D94A-489D-A14D-079468FDE5A9}">
  <dimension ref="A1:Q114"/>
  <sheetViews>
    <sheetView topLeftCell="E1" workbookViewId="0">
      <selection activeCell="L85" sqref="L85"/>
    </sheetView>
  </sheetViews>
  <sheetFormatPr defaultRowHeight="14.4" x14ac:dyDescent="0.3"/>
  <cols>
    <col min="4" max="4" width="86.88671875" customWidth="1"/>
    <col min="8" max="8" width="9.109375" customWidth="1"/>
    <col min="9" max="9" width="29" customWidth="1"/>
    <col min="10" max="10" width="12.88671875" customWidth="1"/>
    <col min="12" max="12" width="78.33203125" customWidth="1"/>
  </cols>
  <sheetData>
    <row r="1" spans="1:17" ht="15" thickBot="1" x14ac:dyDescent="0.35">
      <c r="C1" t="s">
        <v>323</v>
      </c>
    </row>
    <row r="2" spans="1:17" ht="28.2" thickBot="1" x14ac:dyDescent="0.35">
      <c r="C2" s="240" t="s">
        <v>2623</v>
      </c>
      <c r="D2" s="240" t="s">
        <v>2624</v>
      </c>
      <c r="E2" s="240" t="s">
        <v>1078</v>
      </c>
      <c r="F2" s="240" t="s">
        <v>2625</v>
      </c>
      <c r="G2" s="240" t="s">
        <v>2715</v>
      </c>
      <c r="H2" s="240" t="s">
        <v>3038</v>
      </c>
      <c r="I2" s="240" t="s">
        <v>2627</v>
      </c>
      <c r="K2" s="240" t="s">
        <v>2623</v>
      </c>
      <c r="L2" s="240" t="s">
        <v>2624</v>
      </c>
      <c r="M2" s="240" t="s">
        <v>1078</v>
      </c>
      <c r="N2" s="240" t="s">
        <v>2625</v>
      </c>
      <c r="O2" s="240" t="s">
        <v>2715</v>
      </c>
      <c r="P2" s="240" t="s">
        <v>3038</v>
      </c>
      <c r="Q2" s="240" t="s">
        <v>2627</v>
      </c>
    </row>
    <row r="3" spans="1:17" x14ac:dyDescent="0.3">
      <c r="A3" s="239"/>
      <c r="B3" s="240"/>
      <c r="C3" s="237">
        <v>1</v>
      </c>
      <c r="D3" s="237" t="s">
        <v>2628</v>
      </c>
      <c r="E3" s="237" t="s">
        <v>2591</v>
      </c>
      <c r="F3" s="237" t="s">
        <v>2591</v>
      </c>
      <c r="G3" s="237" t="s">
        <v>2591</v>
      </c>
      <c r="H3" s="237" t="s">
        <v>2591</v>
      </c>
      <c r="I3" s="237">
        <v>21120880</v>
      </c>
      <c r="J3" s="240"/>
      <c r="K3" s="237">
        <v>1</v>
      </c>
      <c r="L3" s="237" t="s">
        <v>2628</v>
      </c>
      <c r="M3" s="237" t="s">
        <v>2591</v>
      </c>
      <c r="N3" s="237" t="s">
        <v>2591</v>
      </c>
      <c r="O3" s="237" t="s">
        <v>2591</v>
      </c>
      <c r="P3" s="237" t="s">
        <v>2591</v>
      </c>
      <c r="Q3" s="237">
        <v>21120880</v>
      </c>
    </row>
    <row r="4" spans="1:17" x14ac:dyDescent="0.3">
      <c r="A4" s="241"/>
      <c r="B4" s="237"/>
      <c r="C4" s="237">
        <v>2</v>
      </c>
      <c r="D4" s="237" t="s">
        <v>2629</v>
      </c>
      <c r="E4" s="237" t="s">
        <v>2591</v>
      </c>
      <c r="F4" s="237" t="s">
        <v>2591</v>
      </c>
      <c r="G4" s="237" t="s">
        <v>2591</v>
      </c>
      <c r="H4" s="237" t="s">
        <v>2591</v>
      </c>
      <c r="I4" s="237">
        <v>21119778</v>
      </c>
      <c r="J4" s="237"/>
      <c r="K4" s="237">
        <v>2</v>
      </c>
      <c r="L4" s="237" t="s">
        <v>2629</v>
      </c>
      <c r="M4" s="237" t="s">
        <v>2591</v>
      </c>
      <c r="N4" s="237" t="s">
        <v>2591</v>
      </c>
      <c r="O4" s="237" t="s">
        <v>2591</v>
      </c>
      <c r="P4" s="237" t="s">
        <v>2591</v>
      </c>
      <c r="Q4" s="237">
        <v>21119778</v>
      </c>
    </row>
    <row r="5" spans="1:17" x14ac:dyDescent="0.3">
      <c r="A5" s="241"/>
      <c r="B5" s="237"/>
      <c r="C5" s="237">
        <v>3</v>
      </c>
      <c r="D5" s="237" t="s">
        <v>2630</v>
      </c>
      <c r="E5" s="237" t="s">
        <v>2591</v>
      </c>
      <c r="F5" s="237" t="s">
        <v>2591</v>
      </c>
      <c r="G5" s="237" t="s">
        <v>2591</v>
      </c>
      <c r="H5" s="237" t="s">
        <v>2591</v>
      </c>
      <c r="I5" s="237">
        <v>13913942</v>
      </c>
      <c r="J5" s="237"/>
      <c r="K5" s="237">
        <v>3</v>
      </c>
      <c r="L5" s="237" t="s">
        <v>2630</v>
      </c>
      <c r="M5" s="237" t="s">
        <v>2591</v>
      </c>
      <c r="N5" s="237" t="s">
        <v>2591</v>
      </c>
      <c r="O5" s="237" t="s">
        <v>2591</v>
      </c>
      <c r="P5" s="237" t="s">
        <v>2591</v>
      </c>
      <c r="Q5" s="237">
        <v>13913942</v>
      </c>
    </row>
    <row r="6" spans="1:17" x14ac:dyDescent="0.3">
      <c r="A6" s="241"/>
      <c r="B6" s="237"/>
      <c r="C6" s="237">
        <v>4</v>
      </c>
      <c r="D6" s="237" t="s">
        <v>2631</v>
      </c>
      <c r="E6" s="237">
        <v>124930</v>
      </c>
      <c r="F6" s="237" t="s">
        <v>2591</v>
      </c>
      <c r="G6" s="237">
        <v>249584</v>
      </c>
      <c r="H6" s="237" t="s">
        <v>2591</v>
      </c>
      <c r="I6" s="237">
        <v>374514</v>
      </c>
      <c r="J6" s="237"/>
      <c r="K6" s="237">
        <v>4</v>
      </c>
      <c r="L6" s="237" t="s">
        <v>2631</v>
      </c>
      <c r="M6" s="237">
        <v>124930</v>
      </c>
      <c r="N6" s="237" t="s">
        <v>2591</v>
      </c>
      <c r="O6" s="237">
        <v>249584</v>
      </c>
      <c r="P6" s="237" t="s">
        <v>2591</v>
      </c>
      <c r="Q6" s="237">
        <v>374514</v>
      </c>
    </row>
    <row r="7" spans="1:17" x14ac:dyDescent="0.3">
      <c r="A7" s="241"/>
      <c r="B7" s="237"/>
      <c r="C7" s="237">
        <v>5</v>
      </c>
      <c r="D7" s="237" t="s">
        <v>2632</v>
      </c>
      <c r="E7" s="237">
        <v>124910</v>
      </c>
      <c r="F7" s="260">
        <v>-20</v>
      </c>
      <c r="G7" s="237">
        <v>249490</v>
      </c>
      <c r="H7" s="260">
        <v>-94</v>
      </c>
      <c r="I7" s="237">
        <v>374400</v>
      </c>
      <c r="J7" s="237"/>
      <c r="K7" s="237">
        <v>5</v>
      </c>
      <c r="L7" s="237" t="s">
        <v>2632</v>
      </c>
      <c r="M7" s="237">
        <v>124910</v>
      </c>
      <c r="N7" s="260">
        <v>-20</v>
      </c>
      <c r="O7" s="237">
        <v>249490</v>
      </c>
      <c r="P7" s="260">
        <v>-94</v>
      </c>
      <c r="Q7" s="237">
        <v>374400</v>
      </c>
    </row>
    <row r="8" spans="1:17" x14ac:dyDescent="0.3">
      <c r="A8" s="241"/>
      <c r="B8" s="237"/>
      <c r="C8" s="237">
        <v>6</v>
      </c>
      <c r="D8" s="237" t="s">
        <v>2633</v>
      </c>
      <c r="E8" s="237">
        <v>105463</v>
      </c>
      <c r="F8" s="260">
        <v>-19447</v>
      </c>
      <c r="G8" s="237">
        <v>196718</v>
      </c>
      <c r="H8" s="260">
        <v>-52772</v>
      </c>
      <c r="I8" s="237">
        <v>302181</v>
      </c>
      <c r="J8" s="237"/>
      <c r="K8" s="237">
        <v>6</v>
      </c>
      <c r="L8" s="237" t="s">
        <v>2633</v>
      </c>
      <c r="M8" s="237">
        <v>105463</v>
      </c>
      <c r="N8" s="260">
        <v>-19447</v>
      </c>
      <c r="O8" s="237">
        <v>196718</v>
      </c>
      <c r="P8" s="260">
        <v>-52772</v>
      </c>
      <c r="Q8" s="237">
        <v>302181</v>
      </c>
    </row>
    <row r="9" spans="1:17" x14ac:dyDescent="0.3">
      <c r="A9" s="241"/>
      <c r="B9" s="237"/>
      <c r="C9" s="237">
        <v>7</v>
      </c>
      <c r="D9" s="237" t="s">
        <v>2634</v>
      </c>
      <c r="E9" s="237">
        <v>105463</v>
      </c>
      <c r="F9" s="237">
        <v>0</v>
      </c>
      <c r="G9" s="237">
        <v>129203</v>
      </c>
      <c r="H9" s="260">
        <v>-67515</v>
      </c>
      <c r="I9" s="237">
        <v>234666</v>
      </c>
      <c r="J9" s="237"/>
      <c r="K9" s="237">
        <v>7</v>
      </c>
      <c r="L9" s="237" t="s">
        <v>2634</v>
      </c>
      <c r="M9" s="237">
        <v>105463</v>
      </c>
      <c r="N9" s="237">
        <v>0</v>
      </c>
      <c r="O9" s="237">
        <v>129203</v>
      </c>
      <c r="P9" s="260">
        <v>-67515</v>
      </c>
      <c r="Q9" s="237">
        <v>234666</v>
      </c>
    </row>
    <row r="10" spans="1:17" x14ac:dyDescent="0.3">
      <c r="A10" s="241"/>
      <c r="B10" s="237"/>
      <c r="C10" s="237">
        <v>8</v>
      </c>
      <c r="D10" s="237" t="s">
        <v>2635</v>
      </c>
      <c r="E10" s="237">
        <v>105463</v>
      </c>
      <c r="F10" s="237">
        <v>0</v>
      </c>
      <c r="G10" s="237">
        <v>129203</v>
      </c>
      <c r="H10" s="237">
        <v>0</v>
      </c>
      <c r="I10" s="237">
        <v>234666</v>
      </c>
      <c r="J10" s="237"/>
      <c r="K10" s="237">
        <v>8</v>
      </c>
      <c r="L10" s="237" t="s">
        <v>2635</v>
      </c>
      <c r="M10" s="237">
        <v>105463</v>
      </c>
      <c r="N10" s="237">
        <v>0</v>
      </c>
      <c r="O10" s="237">
        <v>129203</v>
      </c>
      <c r="P10" s="237">
        <v>0</v>
      </c>
      <c r="Q10" s="237">
        <v>234666</v>
      </c>
    </row>
    <row r="11" spans="1:17" x14ac:dyDescent="0.3">
      <c r="A11" s="241"/>
      <c r="B11" s="237"/>
      <c r="C11" s="237">
        <v>9</v>
      </c>
      <c r="D11" s="237" t="s">
        <v>2636</v>
      </c>
      <c r="E11" s="237">
        <v>105399</v>
      </c>
      <c r="F11" s="260">
        <v>-64</v>
      </c>
      <c r="G11" s="237">
        <v>129082</v>
      </c>
      <c r="H11" s="260">
        <v>-121</v>
      </c>
      <c r="I11" s="237">
        <v>234481</v>
      </c>
      <c r="J11" s="237"/>
      <c r="K11" s="237">
        <v>9</v>
      </c>
      <c r="L11" s="237" t="s">
        <v>2636</v>
      </c>
      <c r="M11" s="237">
        <v>105399</v>
      </c>
      <c r="N11" s="260">
        <v>-64</v>
      </c>
      <c r="O11" s="237">
        <v>129082</v>
      </c>
      <c r="P11" s="260">
        <v>-121</v>
      </c>
      <c r="Q11" s="237">
        <v>234481</v>
      </c>
    </row>
    <row r="12" spans="1:17" x14ac:dyDescent="0.3">
      <c r="A12" s="241"/>
      <c r="B12" s="237"/>
      <c r="C12" s="237">
        <v>10</v>
      </c>
      <c r="D12" s="237" t="s">
        <v>3039</v>
      </c>
      <c r="E12" s="237">
        <v>105399</v>
      </c>
      <c r="F12" s="237">
        <v>0</v>
      </c>
      <c r="G12" s="237">
        <v>129082</v>
      </c>
      <c r="H12" s="237">
        <v>0</v>
      </c>
      <c r="I12" s="237">
        <v>234481</v>
      </c>
      <c r="J12" s="237"/>
      <c r="K12" s="237">
        <v>10</v>
      </c>
      <c r="L12" s="237" t="s">
        <v>3039</v>
      </c>
      <c r="M12" s="237">
        <v>105399</v>
      </c>
      <c r="N12" s="237">
        <v>0</v>
      </c>
      <c r="O12" s="237">
        <v>129082</v>
      </c>
      <c r="P12" s="237">
        <v>0</v>
      </c>
      <c r="Q12" s="237">
        <v>234481</v>
      </c>
    </row>
    <row r="13" spans="1:17" s="139" customFormat="1" x14ac:dyDescent="0.3">
      <c r="A13" s="280"/>
      <c r="B13" s="264"/>
      <c r="C13" s="237">
        <v>11</v>
      </c>
      <c r="D13" s="237" t="s">
        <v>3040</v>
      </c>
      <c r="E13" s="237">
        <v>105328</v>
      </c>
      <c r="F13" s="260">
        <v>-71</v>
      </c>
      <c r="G13" s="237">
        <v>128979</v>
      </c>
      <c r="H13" s="260">
        <v>-103</v>
      </c>
      <c r="I13" s="237">
        <v>234307</v>
      </c>
      <c r="J13" s="264"/>
      <c r="K13" s="237">
        <v>11</v>
      </c>
      <c r="L13" s="237" t="s">
        <v>2638</v>
      </c>
      <c r="M13" s="237">
        <v>105326</v>
      </c>
      <c r="N13" s="260">
        <v>-73</v>
      </c>
      <c r="O13" s="237">
        <v>128973</v>
      </c>
      <c r="P13" s="260">
        <v>-109</v>
      </c>
      <c r="Q13" s="237">
        <v>234299</v>
      </c>
    </row>
    <row r="14" spans="1:17" x14ac:dyDescent="0.3">
      <c r="A14" s="241"/>
      <c r="B14" s="237"/>
      <c r="C14" s="237">
        <v>12</v>
      </c>
      <c r="D14" s="237" t="s">
        <v>3041</v>
      </c>
      <c r="E14" s="237">
        <v>112961</v>
      </c>
      <c r="F14" s="237">
        <v>7633</v>
      </c>
      <c r="G14" s="237">
        <v>139079</v>
      </c>
      <c r="H14" s="237">
        <v>10100</v>
      </c>
      <c r="I14" s="237">
        <v>252040</v>
      </c>
      <c r="J14" s="237"/>
      <c r="K14" s="237">
        <v>12</v>
      </c>
      <c r="L14" s="237" t="s">
        <v>2639</v>
      </c>
      <c r="M14" s="237">
        <v>55818</v>
      </c>
      <c r="N14" s="260">
        <v>-49508</v>
      </c>
      <c r="O14" s="237">
        <v>114446</v>
      </c>
      <c r="P14" s="260">
        <v>-14527</v>
      </c>
      <c r="Q14" s="237">
        <v>170264</v>
      </c>
    </row>
    <row r="15" spans="1:17" x14ac:dyDescent="0.3">
      <c r="A15" s="241"/>
      <c r="B15" s="237"/>
      <c r="C15" s="237">
        <v>13</v>
      </c>
      <c r="D15" s="237" t="s">
        <v>3042</v>
      </c>
      <c r="E15" s="237">
        <v>105326</v>
      </c>
      <c r="F15" s="260">
        <v>-7635</v>
      </c>
      <c r="G15" s="237">
        <v>128973</v>
      </c>
      <c r="H15" s="260">
        <v>-10106</v>
      </c>
      <c r="I15" s="237">
        <v>234299</v>
      </c>
      <c r="J15" s="237"/>
      <c r="K15" s="237">
        <v>13</v>
      </c>
      <c r="L15" s="237" t="s">
        <v>3043</v>
      </c>
      <c r="M15" s="237" t="s">
        <v>2591</v>
      </c>
      <c r="N15" s="260">
        <v>-48845</v>
      </c>
      <c r="O15" s="237" t="s">
        <v>2591</v>
      </c>
      <c r="P15" s="260">
        <v>-13911</v>
      </c>
      <c r="Q15" s="237" t="s">
        <v>2591</v>
      </c>
    </row>
    <row r="16" spans="1:17" x14ac:dyDescent="0.3">
      <c r="A16" s="241"/>
      <c r="B16" s="237"/>
      <c r="C16" s="237">
        <v>14</v>
      </c>
      <c r="D16" s="237" t="s">
        <v>2639</v>
      </c>
      <c r="E16" s="237">
        <v>55818</v>
      </c>
      <c r="F16" s="260">
        <v>-49508</v>
      </c>
      <c r="G16" s="237">
        <v>114446</v>
      </c>
      <c r="H16" s="260">
        <v>-14527</v>
      </c>
      <c r="I16" s="237">
        <v>170264</v>
      </c>
      <c r="J16" s="237"/>
      <c r="K16" s="237">
        <v>14</v>
      </c>
      <c r="L16" s="237" t="s">
        <v>3044</v>
      </c>
      <c r="M16" s="237" t="s">
        <v>2591</v>
      </c>
      <c r="N16" s="260">
        <v>-760</v>
      </c>
      <c r="O16" s="237" t="s">
        <v>2591</v>
      </c>
      <c r="P16" s="260">
        <v>-676</v>
      </c>
      <c r="Q16" s="237" t="s">
        <v>2591</v>
      </c>
    </row>
    <row r="17" spans="1:17" x14ac:dyDescent="0.3">
      <c r="A17" s="241"/>
      <c r="B17" s="237"/>
      <c r="C17" s="237">
        <v>15</v>
      </c>
      <c r="D17" s="237" t="s">
        <v>3043</v>
      </c>
      <c r="E17" s="237" t="s">
        <v>2591</v>
      </c>
      <c r="F17" s="237">
        <v>48845</v>
      </c>
      <c r="G17" s="237" t="s">
        <v>2591</v>
      </c>
      <c r="H17" s="237">
        <v>13911</v>
      </c>
      <c r="I17" s="237" t="s">
        <v>2591</v>
      </c>
      <c r="J17" s="237"/>
      <c r="K17" s="237">
        <v>15</v>
      </c>
      <c r="L17" s="237" t="s">
        <v>3024</v>
      </c>
      <c r="M17" s="237" t="s">
        <v>2591</v>
      </c>
      <c r="N17" s="237">
        <v>0</v>
      </c>
      <c r="O17" s="237" t="s">
        <v>2591</v>
      </c>
      <c r="P17" s="237">
        <v>0</v>
      </c>
      <c r="Q17" s="237" t="s">
        <v>2591</v>
      </c>
    </row>
    <row r="18" spans="1:17" x14ac:dyDescent="0.3">
      <c r="A18" s="241"/>
      <c r="B18" s="237"/>
      <c r="C18" s="237">
        <v>16</v>
      </c>
      <c r="D18" s="237" t="s">
        <v>3044</v>
      </c>
      <c r="E18" s="237" t="s">
        <v>2591</v>
      </c>
      <c r="F18" s="237">
        <v>760</v>
      </c>
      <c r="G18" s="237" t="s">
        <v>2591</v>
      </c>
      <c r="H18" s="237">
        <v>676</v>
      </c>
      <c r="I18" s="237" t="s">
        <v>2591</v>
      </c>
      <c r="J18" s="237"/>
      <c r="K18" s="237">
        <v>16</v>
      </c>
      <c r="L18" s="237" t="s">
        <v>3048</v>
      </c>
      <c r="M18" s="237" t="s">
        <v>2591</v>
      </c>
      <c r="N18" s="237">
        <v>0</v>
      </c>
      <c r="O18" s="237" t="s">
        <v>2591</v>
      </c>
      <c r="P18" s="237">
        <v>0</v>
      </c>
      <c r="Q18" s="237" t="s">
        <v>2591</v>
      </c>
    </row>
    <row r="19" spans="1:17" x14ac:dyDescent="0.3">
      <c r="A19" s="241"/>
      <c r="B19" s="237"/>
      <c r="C19" s="237">
        <v>17</v>
      </c>
      <c r="D19" s="237" t="s">
        <v>3033</v>
      </c>
      <c r="E19" s="237" t="s">
        <v>2591</v>
      </c>
      <c r="F19" s="237">
        <v>0</v>
      </c>
      <c r="G19" s="237" t="s">
        <v>2591</v>
      </c>
      <c r="H19" s="237">
        <v>0</v>
      </c>
      <c r="I19" s="237" t="s">
        <v>2591</v>
      </c>
      <c r="J19" s="237"/>
      <c r="K19" s="237">
        <v>17</v>
      </c>
      <c r="L19" s="237" t="s">
        <v>2644</v>
      </c>
      <c r="M19" s="237">
        <v>83836</v>
      </c>
      <c r="N19" s="237">
        <v>28018</v>
      </c>
      <c r="O19" s="237">
        <v>114446</v>
      </c>
      <c r="P19" s="237">
        <v>0</v>
      </c>
      <c r="Q19" s="237">
        <v>198282</v>
      </c>
    </row>
    <row r="20" spans="1:17" x14ac:dyDescent="0.3">
      <c r="A20" s="241"/>
      <c r="B20" s="237"/>
      <c r="C20" s="237">
        <v>18</v>
      </c>
      <c r="D20" s="237" t="s">
        <v>3045</v>
      </c>
      <c r="E20" s="237" t="s">
        <v>2591</v>
      </c>
      <c r="F20" s="237">
        <v>0</v>
      </c>
      <c r="G20" s="237" t="s">
        <v>2591</v>
      </c>
      <c r="H20" s="237">
        <v>0</v>
      </c>
      <c r="I20" s="237" t="s">
        <v>2591</v>
      </c>
      <c r="J20" s="237"/>
      <c r="K20" s="237">
        <v>18</v>
      </c>
      <c r="L20" s="237" t="s">
        <v>2645</v>
      </c>
      <c r="M20" s="237">
        <v>80622</v>
      </c>
      <c r="N20" s="260">
        <v>-3214</v>
      </c>
      <c r="O20" s="237">
        <v>110174</v>
      </c>
      <c r="P20" s="260">
        <v>-4272</v>
      </c>
      <c r="Q20" s="237">
        <v>190796</v>
      </c>
    </row>
    <row r="21" spans="1:17" x14ac:dyDescent="0.3">
      <c r="A21" s="241"/>
      <c r="B21" s="237"/>
      <c r="C21" s="237">
        <v>19</v>
      </c>
      <c r="D21" s="237" t="s">
        <v>2645</v>
      </c>
      <c r="E21" s="237">
        <v>53643</v>
      </c>
      <c r="F21" s="260">
        <v>-2175</v>
      </c>
      <c r="G21" s="237">
        <v>110174</v>
      </c>
      <c r="H21" s="260">
        <v>-4272</v>
      </c>
      <c r="I21" s="237">
        <v>163817</v>
      </c>
      <c r="J21" s="237"/>
      <c r="K21" s="237">
        <v>19</v>
      </c>
      <c r="L21" s="237" t="s">
        <v>2828</v>
      </c>
      <c r="M21" s="237" t="s">
        <v>2591</v>
      </c>
      <c r="N21" s="260">
        <v>-1345</v>
      </c>
      <c r="O21" s="237" t="s">
        <v>2591</v>
      </c>
      <c r="P21" s="260">
        <v>-2092</v>
      </c>
      <c r="Q21" s="237" t="s">
        <v>2591</v>
      </c>
    </row>
    <row r="22" spans="1:17" x14ac:dyDescent="0.3">
      <c r="A22" s="241"/>
      <c r="B22" s="237"/>
      <c r="C22" s="237">
        <v>20</v>
      </c>
      <c r="D22" s="237" t="s">
        <v>3035</v>
      </c>
      <c r="E22" s="237" t="s">
        <v>2591</v>
      </c>
      <c r="F22" s="237">
        <v>864</v>
      </c>
      <c r="G22" s="237" t="s">
        <v>2591</v>
      </c>
      <c r="H22" s="237">
        <v>2092</v>
      </c>
      <c r="I22" s="237" t="s">
        <v>2591</v>
      </c>
      <c r="J22" s="237"/>
      <c r="K22" s="237">
        <v>21</v>
      </c>
      <c r="L22" s="237" t="s">
        <v>2648</v>
      </c>
      <c r="M22" s="237" t="s">
        <v>2591</v>
      </c>
      <c r="N22" s="260">
        <v>-14</v>
      </c>
      <c r="O22" s="237" t="s">
        <v>2591</v>
      </c>
      <c r="P22" s="260">
        <v>-27</v>
      </c>
      <c r="Q22" s="237" t="s">
        <v>2591</v>
      </c>
    </row>
    <row r="23" spans="1:17" x14ac:dyDescent="0.3">
      <c r="A23" s="241"/>
      <c r="B23" s="237"/>
      <c r="C23" s="237">
        <v>22</v>
      </c>
      <c r="D23" s="237" t="s">
        <v>2648</v>
      </c>
      <c r="E23" s="237" t="s">
        <v>2591</v>
      </c>
      <c r="F23" s="237">
        <v>9</v>
      </c>
      <c r="G23" s="237" t="s">
        <v>2591</v>
      </c>
      <c r="H23" s="237">
        <v>27</v>
      </c>
      <c r="I23" s="237" t="s">
        <v>2591</v>
      </c>
      <c r="J23" s="237"/>
      <c r="K23" s="237">
        <v>22</v>
      </c>
      <c r="L23" s="237" t="s">
        <v>2649</v>
      </c>
      <c r="M23" s="237" t="s">
        <v>2591</v>
      </c>
      <c r="N23" s="237">
        <v>0</v>
      </c>
      <c r="O23" s="237" t="s">
        <v>2591</v>
      </c>
      <c r="P23" s="237">
        <v>0</v>
      </c>
      <c r="Q23" s="237" t="s">
        <v>2591</v>
      </c>
    </row>
    <row r="24" spans="1:17" x14ac:dyDescent="0.3">
      <c r="A24" s="241"/>
      <c r="B24" s="237"/>
      <c r="C24" s="237">
        <v>23</v>
      </c>
      <c r="D24" s="237" t="s">
        <v>2649</v>
      </c>
      <c r="E24" s="237" t="s">
        <v>2591</v>
      </c>
      <c r="F24" s="237">
        <v>0</v>
      </c>
      <c r="G24" s="237" t="s">
        <v>2591</v>
      </c>
      <c r="H24" s="237">
        <v>0</v>
      </c>
      <c r="I24" s="237" t="s">
        <v>2591</v>
      </c>
      <c r="J24" s="237"/>
      <c r="K24" s="237">
        <v>23</v>
      </c>
      <c r="L24" s="237" t="s">
        <v>2650</v>
      </c>
      <c r="M24" s="237" t="s">
        <v>2591</v>
      </c>
      <c r="N24" s="260">
        <v>-1876</v>
      </c>
      <c r="O24" s="237" t="s">
        <v>2591</v>
      </c>
      <c r="P24" s="260">
        <v>-2187</v>
      </c>
      <c r="Q24" s="237" t="s">
        <v>2591</v>
      </c>
    </row>
    <row r="25" spans="1:17" x14ac:dyDescent="0.3">
      <c r="A25" s="241"/>
      <c r="B25" s="237"/>
      <c r="C25" s="237">
        <v>24</v>
      </c>
      <c r="D25" s="237" t="s">
        <v>2836</v>
      </c>
      <c r="E25" s="237" t="s">
        <v>2591</v>
      </c>
      <c r="F25" s="237">
        <v>1318</v>
      </c>
      <c r="G25" s="237" t="s">
        <v>2591</v>
      </c>
      <c r="H25" s="237">
        <v>2187</v>
      </c>
      <c r="I25" s="237" t="s">
        <v>2591</v>
      </c>
      <c r="J25" s="237"/>
      <c r="K25" s="237">
        <v>23</v>
      </c>
      <c r="L25" s="237" t="s">
        <v>2651</v>
      </c>
      <c r="M25" s="237">
        <v>78468</v>
      </c>
      <c r="N25" s="260">
        <v>-2154</v>
      </c>
      <c r="O25" s="237">
        <v>107231</v>
      </c>
      <c r="P25" s="260">
        <v>-2943</v>
      </c>
      <c r="Q25" s="237">
        <v>185699</v>
      </c>
    </row>
    <row r="26" spans="1:17" x14ac:dyDescent="0.3">
      <c r="A26" s="241"/>
      <c r="B26" s="237"/>
      <c r="C26" s="237">
        <v>24</v>
      </c>
      <c r="D26" s="237" t="s">
        <v>2651</v>
      </c>
      <c r="E26" s="237">
        <v>52333</v>
      </c>
      <c r="F26" s="260">
        <v>-1310</v>
      </c>
      <c r="G26" s="237">
        <v>107231</v>
      </c>
      <c r="H26" s="260">
        <v>-2943</v>
      </c>
      <c r="I26" s="237">
        <v>159564</v>
      </c>
      <c r="J26" s="237"/>
      <c r="K26" s="237">
        <v>24</v>
      </c>
      <c r="L26" s="237" t="s">
        <v>2652</v>
      </c>
      <c r="M26" s="237" t="s">
        <v>2591</v>
      </c>
      <c r="N26" s="237">
        <v>978</v>
      </c>
      <c r="O26" s="237" t="s">
        <v>2591</v>
      </c>
      <c r="P26" s="237">
        <v>1428</v>
      </c>
      <c r="Q26" s="237" t="s">
        <v>2591</v>
      </c>
    </row>
    <row r="27" spans="1:17" x14ac:dyDescent="0.3">
      <c r="A27" s="241"/>
      <c r="B27" s="237"/>
      <c r="C27" s="237">
        <v>25</v>
      </c>
      <c r="D27" s="237" t="s">
        <v>2652</v>
      </c>
      <c r="E27" s="237" t="s">
        <v>2591</v>
      </c>
      <c r="F27" s="237">
        <v>657</v>
      </c>
      <c r="G27" s="237" t="s">
        <v>2591</v>
      </c>
      <c r="H27" s="237">
        <v>1428</v>
      </c>
      <c r="I27" s="237" t="s">
        <v>2591</v>
      </c>
      <c r="J27" s="237"/>
      <c r="K27" s="237">
        <v>25</v>
      </c>
      <c r="L27" s="237" t="s">
        <v>2653</v>
      </c>
      <c r="M27" s="237" t="s">
        <v>2591</v>
      </c>
      <c r="N27" s="237">
        <v>36</v>
      </c>
      <c r="O27" s="237" t="s">
        <v>2591</v>
      </c>
      <c r="P27" s="237">
        <v>55</v>
      </c>
      <c r="Q27" s="237" t="s">
        <v>2591</v>
      </c>
    </row>
    <row r="28" spans="1:17" x14ac:dyDescent="0.3">
      <c r="A28" s="241"/>
      <c r="B28" s="237"/>
      <c r="C28" s="237">
        <v>26</v>
      </c>
      <c r="D28" s="237" t="s">
        <v>2653</v>
      </c>
      <c r="E28" s="237" t="s">
        <v>2591</v>
      </c>
      <c r="F28" s="237">
        <v>27</v>
      </c>
      <c r="G28" s="237" t="s">
        <v>2591</v>
      </c>
      <c r="H28" s="237">
        <v>55</v>
      </c>
      <c r="I28" s="237" t="s">
        <v>2591</v>
      </c>
      <c r="J28" s="237"/>
      <c r="K28" s="237">
        <v>26</v>
      </c>
      <c r="L28" s="237" t="s">
        <v>2654</v>
      </c>
      <c r="M28" s="237" t="s">
        <v>2591</v>
      </c>
      <c r="N28" s="237">
        <v>20</v>
      </c>
      <c r="O28" s="237" t="s">
        <v>2591</v>
      </c>
      <c r="P28" s="237">
        <v>27</v>
      </c>
      <c r="Q28" s="237" t="s">
        <v>2591</v>
      </c>
    </row>
    <row r="29" spans="1:17" x14ac:dyDescent="0.3">
      <c r="A29" s="241"/>
      <c r="B29" s="237"/>
      <c r="C29" s="237">
        <v>27</v>
      </c>
      <c r="D29" s="237" t="s">
        <v>2654</v>
      </c>
      <c r="E29" s="237" t="s">
        <v>2591</v>
      </c>
      <c r="F29" s="237">
        <v>15</v>
      </c>
      <c r="G29" s="237" t="s">
        <v>2591</v>
      </c>
      <c r="H29" s="237">
        <v>27</v>
      </c>
      <c r="I29" s="237" t="s">
        <v>2591</v>
      </c>
      <c r="J29" s="237"/>
      <c r="K29" s="237">
        <v>27</v>
      </c>
      <c r="L29" s="237" t="s">
        <v>2655</v>
      </c>
      <c r="M29" s="237" t="s">
        <v>2591</v>
      </c>
      <c r="N29" s="237">
        <v>1429</v>
      </c>
      <c r="O29" s="237" t="s">
        <v>2591</v>
      </c>
      <c r="P29" s="237">
        <v>2194</v>
      </c>
      <c r="Q29" s="237" t="s">
        <v>2591</v>
      </c>
    </row>
    <row r="30" spans="1:17" ht="27.6" x14ac:dyDescent="0.3">
      <c r="A30" s="241"/>
      <c r="B30" s="237"/>
      <c r="C30" s="237">
        <v>28</v>
      </c>
      <c r="D30" s="237" t="s">
        <v>2655</v>
      </c>
      <c r="E30" s="237" t="s">
        <v>2591</v>
      </c>
      <c r="F30" s="237">
        <v>972</v>
      </c>
      <c r="G30" s="237" t="s">
        <v>2591</v>
      </c>
      <c r="H30" s="237">
        <v>2194</v>
      </c>
      <c r="I30" s="237" t="s">
        <v>2591</v>
      </c>
      <c r="J30" s="237"/>
      <c r="K30" s="237">
        <v>28</v>
      </c>
      <c r="L30" s="237" t="s">
        <v>2656</v>
      </c>
      <c r="M30" s="237">
        <v>77963</v>
      </c>
      <c r="N30" s="260">
        <v>-505</v>
      </c>
      <c r="O30" s="237">
        <v>106045</v>
      </c>
      <c r="P30" s="260">
        <v>-1186</v>
      </c>
      <c r="Q30" s="237">
        <v>184008</v>
      </c>
    </row>
    <row r="31" spans="1:17" x14ac:dyDescent="0.3">
      <c r="A31" s="241"/>
      <c r="B31" s="237"/>
      <c r="C31" s="237">
        <v>29</v>
      </c>
      <c r="D31" s="237" t="s">
        <v>2656</v>
      </c>
      <c r="E31" s="237">
        <v>51828</v>
      </c>
      <c r="F31" s="260">
        <v>-505</v>
      </c>
      <c r="G31" s="237">
        <v>106045</v>
      </c>
      <c r="H31" s="260">
        <v>-1186</v>
      </c>
      <c r="I31" s="237">
        <v>157873</v>
      </c>
      <c r="J31" s="237"/>
      <c r="K31" s="237" t="s">
        <v>2591</v>
      </c>
      <c r="L31" s="237" t="s">
        <v>3046</v>
      </c>
      <c r="M31" s="237" t="s">
        <v>2591</v>
      </c>
      <c r="N31" s="237" t="s">
        <v>2591</v>
      </c>
      <c r="O31" s="237" t="s">
        <v>2591</v>
      </c>
      <c r="P31" s="237" t="s">
        <v>2591</v>
      </c>
      <c r="Q31" s="237">
        <v>184008</v>
      </c>
    </row>
    <row r="32" spans="1:17" x14ac:dyDescent="0.3">
      <c r="A32" s="241"/>
      <c r="B32" s="237"/>
      <c r="C32" s="237" t="s">
        <v>2591</v>
      </c>
      <c r="D32" s="237" t="s">
        <v>3046</v>
      </c>
      <c r="E32" s="237" t="s">
        <v>2591</v>
      </c>
      <c r="F32" s="237" t="s">
        <v>2591</v>
      </c>
      <c r="G32" s="237" t="s">
        <v>2591</v>
      </c>
      <c r="H32" s="237" t="s">
        <v>2591</v>
      </c>
      <c r="I32" s="237">
        <v>157873</v>
      </c>
      <c r="J32" s="237"/>
    </row>
    <row r="33" spans="1:17" x14ac:dyDescent="0.3">
      <c r="A33" s="241"/>
      <c r="B33" s="237"/>
      <c r="J33" s="237"/>
    </row>
    <row r="34" spans="1:17" x14ac:dyDescent="0.3">
      <c r="J34" s="237"/>
    </row>
    <row r="35" spans="1:17" x14ac:dyDescent="0.3">
      <c r="J35" s="237"/>
    </row>
    <row r="41" spans="1:17" ht="15" thickBot="1" x14ac:dyDescent="0.35"/>
    <row r="42" spans="1:17" ht="27.6" x14ac:dyDescent="0.3">
      <c r="C42" s="240" t="s">
        <v>2623</v>
      </c>
      <c r="D42" s="240" t="s">
        <v>2624</v>
      </c>
      <c r="E42" s="240" t="s">
        <v>1078</v>
      </c>
      <c r="F42" s="240" t="s">
        <v>2625</v>
      </c>
      <c r="G42" s="240" t="s">
        <v>2687</v>
      </c>
      <c r="H42" s="240" t="s">
        <v>3026</v>
      </c>
      <c r="I42" s="240" t="s">
        <v>2627</v>
      </c>
      <c r="K42" s="240" t="s">
        <v>2623</v>
      </c>
      <c r="L42" s="240" t="s">
        <v>2624</v>
      </c>
      <c r="M42" s="240" t="s">
        <v>1078</v>
      </c>
      <c r="N42" s="240" t="s">
        <v>2625</v>
      </c>
      <c r="O42" s="240" t="s">
        <v>2687</v>
      </c>
      <c r="P42" s="240" t="s">
        <v>3026</v>
      </c>
      <c r="Q42" s="240" t="s">
        <v>2627</v>
      </c>
    </row>
    <row r="43" spans="1:17" x14ac:dyDescent="0.3">
      <c r="C43" s="237">
        <v>1</v>
      </c>
      <c r="D43" s="237" t="s">
        <v>2628</v>
      </c>
      <c r="E43" s="237" t="s">
        <v>2591</v>
      </c>
      <c r="F43" s="237" t="s">
        <v>2591</v>
      </c>
      <c r="G43" s="237" t="s">
        <v>2591</v>
      </c>
      <c r="H43" s="237" t="s">
        <v>2591</v>
      </c>
      <c r="I43" s="237">
        <v>21120880</v>
      </c>
      <c r="K43" s="237">
        <v>1</v>
      </c>
      <c r="L43" s="237" t="s">
        <v>2628</v>
      </c>
      <c r="M43" s="237" t="s">
        <v>2591</v>
      </c>
      <c r="N43" s="237" t="s">
        <v>2591</v>
      </c>
      <c r="O43" s="237" t="s">
        <v>2591</v>
      </c>
      <c r="P43" s="237" t="s">
        <v>2591</v>
      </c>
      <c r="Q43" s="237">
        <v>21120880</v>
      </c>
    </row>
    <row r="44" spans="1:17" x14ac:dyDescent="0.3">
      <c r="C44" s="237">
        <v>2</v>
      </c>
      <c r="D44" s="237" t="s">
        <v>2629</v>
      </c>
      <c r="E44" s="237" t="s">
        <v>2591</v>
      </c>
      <c r="F44" s="237" t="s">
        <v>2591</v>
      </c>
      <c r="G44" s="237" t="s">
        <v>2591</v>
      </c>
      <c r="H44" s="237" t="s">
        <v>2591</v>
      </c>
      <c r="I44" s="237">
        <v>21119778</v>
      </c>
      <c r="K44" s="237">
        <v>2</v>
      </c>
      <c r="L44" s="237" t="s">
        <v>2629</v>
      </c>
      <c r="M44" s="237" t="s">
        <v>2591</v>
      </c>
      <c r="N44" s="237" t="s">
        <v>2591</v>
      </c>
      <c r="O44" s="237" t="s">
        <v>2591</v>
      </c>
      <c r="P44" s="237" t="s">
        <v>2591</v>
      </c>
      <c r="Q44" s="237">
        <v>21119778</v>
      </c>
    </row>
    <row r="45" spans="1:17" x14ac:dyDescent="0.3">
      <c r="C45" s="237">
        <v>3</v>
      </c>
      <c r="D45" s="237" t="s">
        <v>2630</v>
      </c>
      <c r="E45" s="237" t="s">
        <v>2591</v>
      </c>
      <c r="F45" s="237" t="s">
        <v>2591</v>
      </c>
      <c r="G45" s="237" t="s">
        <v>2591</v>
      </c>
      <c r="H45" s="237" t="s">
        <v>2591</v>
      </c>
      <c r="I45" s="237">
        <v>13913942</v>
      </c>
      <c r="K45" s="237">
        <v>3</v>
      </c>
      <c r="L45" s="237" t="s">
        <v>2630</v>
      </c>
      <c r="M45" s="237" t="s">
        <v>2591</v>
      </c>
      <c r="N45" s="237" t="s">
        <v>2591</v>
      </c>
      <c r="O45" s="237" t="s">
        <v>2591</v>
      </c>
      <c r="P45" s="237" t="s">
        <v>2591</v>
      </c>
      <c r="Q45" s="237">
        <v>13913942</v>
      </c>
    </row>
    <row r="46" spans="1:17" x14ac:dyDescent="0.3">
      <c r="C46" s="237">
        <v>4</v>
      </c>
      <c r="D46" s="237" t="s">
        <v>2631</v>
      </c>
      <c r="E46" s="237">
        <v>124930</v>
      </c>
      <c r="F46" s="237" t="s">
        <v>2591</v>
      </c>
      <c r="G46" s="237">
        <v>72767</v>
      </c>
      <c r="H46" s="237" t="s">
        <v>2591</v>
      </c>
      <c r="I46" s="237">
        <v>197697</v>
      </c>
      <c r="K46" s="237">
        <v>4</v>
      </c>
      <c r="L46" s="237" t="s">
        <v>2631</v>
      </c>
      <c r="M46" s="237">
        <v>124930</v>
      </c>
      <c r="N46" s="237" t="s">
        <v>2591</v>
      </c>
      <c r="O46" s="237">
        <v>72767</v>
      </c>
      <c r="P46" s="237" t="s">
        <v>2591</v>
      </c>
      <c r="Q46" s="237">
        <v>197697</v>
      </c>
    </row>
    <row r="47" spans="1:17" x14ac:dyDescent="0.3">
      <c r="C47" s="237">
        <v>5</v>
      </c>
      <c r="D47" s="237" t="s">
        <v>2632</v>
      </c>
      <c r="E47" s="237">
        <v>124910</v>
      </c>
      <c r="F47" s="260">
        <v>-20</v>
      </c>
      <c r="G47" s="237">
        <v>72756</v>
      </c>
      <c r="H47" s="260">
        <v>-11</v>
      </c>
      <c r="I47" s="237">
        <v>197666</v>
      </c>
      <c r="K47" s="237">
        <v>5</v>
      </c>
      <c r="L47" s="237" t="s">
        <v>2632</v>
      </c>
      <c r="M47" s="237">
        <v>124910</v>
      </c>
      <c r="N47" s="260">
        <v>-20</v>
      </c>
      <c r="O47" s="237">
        <v>72756</v>
      </c>
      <c r="P47" s="260">
        <v>-11</v>
      </c>
      <c r="Q47" s="237">
        <v>197666</v>
      </c>
    </row>
    <row r="48" spans="1:17" x14ac:dyDescent="0.3">
      <c r="C48" s="237">
        <v>6</v>
      </c>
      <c r="D48" s="237" t="s">
        <v>2633</v>
      </c>
      <c r="E48" s="237">
        <v>105463</v>
      </c>
      <c r="F48" s="260">
        <v>-19447</v>
      </c>
      <c r="G48" s="237">
        <v>61309</v>
      </c>
      <c r="H48" s="260">
        <v>-11447</v>
      </c>
      <c r="I48" s="237">
        <v>166772</v>
      </c>
      <c r="K48" s="237">
        <v>6</v>
      </c>
      <c r="L48" s="237" t="s">
        <v>2633</v>
      </c>
      <c r="M48" s="237">
        <v>105463</v>
      </c>
      <c r="N48" s="260">
        <v>-19447</v>
      </c>
      <c r="O48" s="237">
        <v>61309</v>
      </c>
      <c r="P48" s="260">
        <v>-11447</v>
      </c>
      <c r="Q48" s="237">
        <v>166772</v>
      </c>
    </row>
    <row r="49" spans="3:17" x14ac:dyDescent="0.3">
      <c r="C49" s="237">
        <v>7</v>
      </c>
      <c r="D49" s="237" t="s">
        <v>2634</v>
      </c>
      <c r="E49" s="237">
        <v>105463</v>
      </c>
      <c r="F49" s="237">
        <v>0</v>
      </c>
      <c r="G49" s="237">
        <v>32307</v>
      </c>
      <c r="H49" s="260">
        <v>-29002</v>
      </c>
      <c r="I49" s="237">
        <v>137770</v>
      </c>
      <c r="K49" s="237">
        <v>7</v>
      </c>
      <c r="L49" s="237" t="s">
        <v>2634</v>
      </c>
      <c r="M49" s="237">
        <v>105463</v>
      </c>
      <c r="N49" s="237">
        <v>0</v>
      </c>
      <c r="O49" s="237">
        <v>32307</v>
      </c>
      <c r="P49" s="260">
        <v>-29002</v>
      </c>
      <c r="Q49" s="237">
        <v>137770</v>
      </c>
    </row>
    <row r="50" spans="3:17" x14ac:dyDescent="0.3">
      <c r="C50" s="237">
        <v>8</v>
      </c>
      <c r="D50" s="237" t="s">
        <v>2635</v>
      </c>
      <c r="E50" s="237">
        <v>105463</v>
      </c>
      <c r="F50" s="237">
        <v>0</v>
      </c>
      <c r="G50" s="237">
        <v>32307</v>
      </c>
      <c r="H50" s="237">
        <v>0</v>
      </c>
      <c r="I50" s="237">
        <v>137770</v>
      </c>
      <c r="K50" s="237">
        <v>8</v>
      </c>
      <c r="L50" s="237" t="s">
        <v>2635</v>
      </c>
      <c r="M50" s="237">
        <v>105463</v>
      </c>
      <c r="N50" s="237">
        <v>0</v>
      </c>
      <c r="O50" s="237">
        <v>32307</v>
      </c>
      <c r="P50" s="237">
        <v>0</v>
      </c>
      <c r="Q50" s="237">
        <v>137770</v>
      </c>
    </row>
    <row r="51" spans="3:17" x14ac:dyDescent="0.3">
      <c r="C51" s="237">
        <v>9</v>
      </c>
      <c r="D51" s="237" t="s">
        <v>2636</v>
      </c>
      <c r="E51" s="237">
        <v>105399</v>
      </c>
      <c r="F51" s="260">
        <v>-64</v>
      </c>
      <c r="G51" s="237">
        <v>32289</v>
      </c>
      <c r="H51" s="260">
        <v>-18</v>
      </c>
      <c r="I51" s="237">
        <v>137688</v>
      </c>
      <c r="K51" s="237">
        <v>9</v>
      </c>
      <c r="L51" s="237" t="s">
        <v>2636</v>
      </c>
      <c r="M51" s="237">
        <v>105399</v>
      </c>
      <c r="N51" s="260">
        <v>-64</v>
      </c>
      <c r="O51" s="237">
        <v>32289</v>
      </c>
      <c r="P51" s="260">
        <v>-18</v>
      </c>
      <c r="Q51" s="237">
        <v>137688</v>
      </c>
    </row>
    <row r="52" spans="3:17" x14ac:dyDescent="0.3">
      <c r="C52" s="237">
        <v>10</v>
      </c>
      <c r="D52" s="237" t="s">
        <v>3027</v>
      </c>
      <c r="E52" s="237">
        <v>105399</v>
      </c>
      <c r="F52" s="237">
        <v>0</v>
      </c>
      <c r="G52" s="237">
        <v>32289</v>
      </c>
      <c r="H52" s="237">
        <v>0</v>
      </c>
      <c r="I52" s="237">
        <v>137688</v>
      </c>
      <c r="K52" s="237">
        <v>10</v>
      </c>
      <c r="L52" s="237" t="s">
        <v>3027</v>
      </c>
      <c r="M52" s="237">
        <v>105399</v>
      </c>
      <c r="N52" s="237">
        <v>0</v>
      </c>
      <c r="O52" s="237">
        <v>32289</v>
      </c>
      <c r="P52" s="237">
        <v>0</v>
      </c>
      <c r="Q52" s="237">
        <v>137688</v>
      </c>
    </row>
    <row r="53" spans="3:17" x14ac:dyDescent="0.3">
      <c r="C53" s="237">
        <v>11</v>
      </c>
      <c r="D53" s="237" t="s">
        <v>3028</v>
      </c>
      <c r="E53" s="237">
        <v>105328</v>
      </c>
      <c r="F53" s="260">
        <v>-71</v>
      </c>
      <c r="G53" s="237">
        <v>32270</v>
      </c>
      <c r="H53" s="260">
        <v>-19</v>
      </c>
      <c r="I53" s="237">
        <v>137598</v>
      </c>
      <c r="K53" s="237">
        <v>11</v>
      </c>
      <c r="L53" s="237" t="s">
        <v>2638</v>
      </c>
      <c r="M53" s="237">
        <v>105326</v>
      </c>
      <c r="N53" s="260">
        <v>-73</v>
      </c>
      <c r="O53" s="237">
        <v>32268</v>
      </c>
      <c r="P53" s="260">
        <v>-21</v>
      </c>
      <c r="Q53" s="237">
        <v>137594</v>
      </c>
    </row>
    <row r="54" spans="3:17" x14ac:dyDescent="0.3">
      <c r="C54" s="237">
        <v>12</v>
      </c>
      <c r="D54" s="237" t="s">
        <v>3029</v>
      </c>
      <c r="E54" s="237">
        <v>112961</v>
      </c>
      <c r="F54" s="237">
        <v>7633</v>
      </c>
      <c r="G54" s="237">
        <v>33529</v>
      </c>
      <c r="H54" s="237">
        <v>1259</v>
      </c>
      <c r="I54" s="237">
        <v>146490</v>
      </c>
      <c r="K54" s="237">
        <v>12</v>
      </c>
      <c r="L54" s="237" t="s">
        <v>2639</v>
      </c>
      <c r="M54" s="237">
        <v>91207</v>
      </c>
      <c r="N54" s="260">
        <v>-14119</v>
      </c>
      <c r="O54" s="237">
        <v>28369</v>
      </c>
      <c r="P54" s="260">
        <v>-3899</v>
      </c>
      <c r="Q54" s="237">
        <v>119576</v>
      </c>
    </row>
    <row r="55" spans="3:17" x14ac:dyDescent="0.3">
      <c r="C55" s="237">
        <v>13</v>
      </c>
      <c r="D55" s="237" t="s">
        <v>3030</v>
      </c>
      <c r="E55" s="237">
        <v>105326</v>
      </c>
      <c r="F55" s="260">
        <v>-7635</v>
      </c>
      <c r="G55" s="237">
        <v>32268</v>
      </c>
      <c r="H55" s="260">
        <v>-1261</v>
      </c>
      <c r="I55" s="237">
        <v>137594</v>
      </c>
      <c r="K55" s="237">
        <v>13</v>
      </c>
      <c r="L55" s="237" t="s">
        <v>3031</v>
      </c>
      <c r="M55" s="237" t="s">
        <v>2591</v>
      </c>
      <c r="N55" s="260">
        <v>-14030</v>
      </c>
      <c r="O55" s="237" t="s">
        <v>2591</v>
      </c>
      <c r="P55" s="260">
        <v>-3808</v>
      </c>
      <c r="Q55" s="237" t="s">
        <v>2591</v>
      </c>
    </row>
    <row r="56" spans="3:17" x14ac:dyDescent="0.3">
      <c r="C56" s="237">
        <v>14</v>
      </c>
      <c r="D56" s="237" t="s">
        <v>2639</v>
      </c>
      <c r="E56" s="237">
        <v>91207</v>
      </c>
      <c r="F56" s="260">
        <v>-14119</v>
      </c>
      <c r="G56" s="237">
        <v>28369</v>
      </c>
      <c r="H56" s="260">
        <v>-3899</v>
      </c>
      <c r="I56" s="237">
        <v>119576</v>
      </c>
      <c r="K56" s="237">
        <v>14</v>
      </c>
      <c r="L56" s="237" t="s">
        <v>3032</v>
      </c>
      <c r="M56" s="237" t="s">
        <v>2591</v>
      </c>
      <c r="N56" s="260">
        <v>-104</v>
      </c>
      <c r="O56" s="237" t="s">
        <v>2591</v>
      </c>
      <c r="P56" s="260">
        <v>-98</v>
      </c>
      <c r="Q56" s="237" t="s">
        <v>2591</v>
      </c>
    </row>
    <row r="57" spans="3:17" x14ac:dyDescent="0.3">
      <c r="C57" s="237">
        <v>15</v>
      </c>
      <c r="D57" s="237" t="s">
        <v>3031</v>
      </c>
      <c r="E57" s="237" t="s">
        <v>2591</v>
      </c>
      <c r="F57" s="237">
        <v>14030</v>
      </c>
      <c r="G57" s="237" t="s">
        <v>2591</v>
      </c>
      <c r="H57" s="237">
        <v>3808</v>
      </c>
      <c r="I57" s="237" t="s">
        <v>2591</v>
      </c>
      <c r="K57" s="237">
        <v>15</v>
      </c>
      <c r="L57" s="237" t="s">
        <v>3024</v>
      </c>
      <c r="M57" s="237" t="s">
        <v>2591</v>
      </c>
      <c r="N57" s="237">
        <v>0</v>
      </c>
      <c r="O57" s="237" t="s">
        <v>2591</v>
      </c>
      <c r="P57" s="237">
        <v>0</v>
      </c>
      <c r="Q57" s="237" t="s">
        <v>2591</v>
      </c>
    </row>
    <row r="58" spans="3:17" x14ac:dyDescent="0.3">
      <c r="C58" s="237">
        <v>16</v>
      </c>
      <c r="D58" s="237" t="s">
        <v>3032</v>
      </c>
      <c r="E58" s="237" t="s">
        <v>2591</v>
      </c>
      <c r="F58" s="237">
        <v>104</v>
      </c>
      <c r="G58" s="237" t="s">
        <v>2591</v>
      </c>
      <c r="H58" s="237">
        <v>98</v>
      </c>
      <c r="I58" s="237" t="s">
        <v>2591</v>
      </c>
      <c r="K58" s="237">
        <v>16</v>
      </c>
      <c r="L58" s="237" t="s">
        <v>3049</v>
      </c>
      <c r="M58" s="237" t="s">
        <v>2591</v>
      </c>
      <c r="N58" s="237">
        <v>0</v>
      </c>
      <c r="O58" s="237" t="s">
        <v>2591</v>
      </c>
      <c r="P58" s="237">
        <v>0</v>
      </c>
      <c r="Q58" s="237" t="s">
        <v>2591</v>
      </c>
    </row>
    <row r="59" spans="3:17" x14ac:dyDescent="0.3">
      <c r="C59" s="237">
        <v>17</v>
      </c>
      <c r="D59" s="237" t="s">
        <v>3033</v>
      </c>
      <c r="E59" s="237" t="s">
        <v>2591</v>
      </c>
      <c r="F59" s="237">
        <v>0</v>
      </c>
      <c r="G59" s="237" t="s">
        <v>2591</v>
      </c>
      <c r="H59" s="237">
        <v>0</v>
      </c>
      <c r="I59" s="237" t="s">
        <v>2591</v>
      </c>
      <c r="K59" s="237">
        <v>17</v>
      </c>
      <c r="L59" s="237" t="s">
        <v>2644</v>
      </c>
      <c r="M59" s="237">
        <v>97938</v>
      </c>
      <c r="N59" s="237">
        <v>6731</v>
      </c>
      <c r="O59" s="237">
        <v>28369</v>
      </c>
      <c r="P59" s="237">
        <v>0</v>
      </c>
      <c r="Q59" s="237">
        <v>126307</v>
      </c>
    </row>
    <row r="60" spans="3:17" x14ac:dyDescent="0.3">
      <c r="C60" s="237">
        <v>18</v>
      </c>
      <c r="D60" s="237" t="s">
        <v>3034</v>
      </c>
      <c r="E60" s="237" t="s">
        <v>2591</v>
      </c>
      <c r="F60" s="237">
        <v>0</v>
      </c>
      <c r="G60" s="237" t="s">
        <v>2591</v>
      </c>
      <c r="H60" s="237">
        <v>0</v>
      </c>
      <c r="I60" s="237" t="s">
        <v>2591</v>
      </c>
      <c r="K60" s="237">
        <v>18</v>
      </c>
      <c r="L60" s="237" t="s">
        <v>2645</v>
      </c>
      <c r="M60" s="237">
        <v>94366</v>
      </c>
      <c r="N60" s="260">
        <v>-3572</v>
      </c>
      <c r="O60" s="237">
        <v>27485</v>
      </c>
      <c r="P60" s="260">
        <v>-884</v>
      </c>
      <c r="Q60" s="237">
        <v>121851</v>
      </c>
    </row>
    <row r="61" spans="3:17" x14ac:dyDescent="0.3">
      <c r="C61" s="237">
        <v>19</v>
      </c>
      <c r="D61" s="237" t="s">
        <v>2645</v>
      </c>
      <c r="E61" s="237">
        <v>87833</v>
      </c>
      <c r="F61" s="260">
        <v>-3374</v>
      </c>
      <c r="G61" s="237">
        <v>27485</v>
      </c>
      <c r="H61" s="260">
        <v>-884</v>
      </c>
      <c r="I61" s="237">
        <v>115318</v>
      </c>
      <c r="K61" s="237">
        <v>19</v>
      </c>
      <c r="L61" s="237" t="s">
        <v>2828</v>
      </c>
      <c r="M61" s="237" t="s">
        <v>2591</v>
      </c>
      <c r="N61" s="260">
        <v>-1606</v>
      </c>
      <c r="O61" s="237" t="s">
        <v>2591</v>
      </c>
      <c r="P61" s="260">
        <v>-435</v>
      </c>
      <c r="Q61" s="237" t="s">
        <v>2591</v>
      </c>
    </row>
    <row r="62" spans="3:17" x14ac:dyDescent="0.3">
      <c r="C62" s="237">
        <v>20</v>
      </c>
      <c r="D62" s="237" t="s">
        <v>3035</v>
      </c>
      <c r="E62" s="237" t="s">
        <v>2591</v>
      </c>
      <c r="F62" s="237">
        <v>1509</v>
      </c>
      <c r="G62" s="237" t="s">
        <v>2591</v>
      </c>
      <c r="H62" s="237">
        <v>435</v>
      </c>
      <c r="I62" s="237" t="s">
        <v>2591</v>
      </c>
      <c r="K62" s="237">
        <v>21</v>
      </c>
      <c r="L62" s="237" t="s">
        <v>2648</v>
      </c>
      <c r="M62" s="237" t="s">
        <v>2591</v>
      </c>
      <c r="N62" s="260">
        <v>-17</v>
      </c>
      <c r="O62" s="237" t="s">
        <v>2591</v>
      </c>
      <c r="P62" s="260">
        <v>-2</v>
      </c>
      <c r="Q62" s="237" t="s">
        <v>2591</v>
      </c>
    </row>
    <row r="63" spans="3:17" x14ac:dyDescent="0.3">
      <c r="C63" s="237">
        <v>22</v>
      </c>
      <c r="D63" s="237" t="s">
        <v>2648</v>
      </c>
      <c r="E63" s="237" t="s">
        <v>2591</v>
      </c>
      <c r="F63" s="237">
        <v>17</v>
      </c>
      <c r="G63" s="237" t="s">
        <v>2591</v>
      </c>
      <c r="H63" s="237">
        <v>2</v>
      </c>
      <c r="I63" s="237" t="s">
        <v>2591</v>
      </c>
      <c r="K63" s="237">
        <v>22</v>
      </c>
      <c r="L63" s="237" t="s">
        <v>2649</v>
      </c>
      <c r="M63" s="237" t="s">
        <v>2591</v>
      </c>
      <c r="N63" s="237">
        <v>0</v>
      </c>
      <c r="O63" s="237" t="s">
        <v>2591</v>
      </c>
      <c r="P63" s="237">
        <v>0</v>
      </c>
      <c r="Q63" s="237" t="s">
        <v>2591</v>
      </c>
    </row>
    <row r="64" spans="3:17" x14ac:dyDescent="0.3">
      <c r="C64" s="237">
        <v>23</v>
      </c>
      <c r="D64" s="237" t="s">
        <v>2649</v>
      </c>
      <c r="E64" s="237" t="s">
        <v>2591</v>
      </c>
      <c r="F64" s="237">
        <v>0</v>
      </c>
      <c r="G64" s="237" t="s">
        <v>2591</v>
      </c>
      <c r="H64" s="237">
        <v>0</v>
      </c>
      <c r="I64" s="237" t="s">
        <v>2591</v>
      </c>
      <c r="K64" s="237">
        <v>23</v>
      </c>
      <c r="L64" s="237" t="s">
        <v>2650</v>
      </c>
      <c r="M64" s="237" t="s">
        <v>2591</v>
      </c>
      <c r="N64" s="260">
        <v>-1970</v>
      </c>
      <c r="O64" s="237" t="s">
        <v>2591</v>
      </c>
      <c r="P64" s="260">
        <v>-456</v>
      </c>
      <c r="Q64" s="237" t="s">
        <v>2591</v>
      </c>
    </row>
    <row r="65" spans="3:17" x14ac:dyDescent="0.3">
      <c r="C65" s="237">
        <v>24</v>
      </c>
      <c r="D65" s="237" t="s">
        <v>2836</v>
      </c>
      <c r="E65" s="237" t="s">
        <v>2591</v>
      </c>
      <c r="F65" s="237">
        <v>1868</v>
      </c>
      <c r="G65" s="237" t="s">
        <v>2591</v>
      </c>
      <c r="H65" s="237">
        <v>456</v>
      </c>
      <c r="I65" s="237" t="s">
        <v>2591</v>
      </c>
      <c r="K65" s="237">
        <v>23</v>
      </c>
      <c r="L65" s="237" t="s">
        <v>2651</v>
      </c>
      <c r="M65" s="237">
        <v>91937</v>
      </c>
      <c r="N65" s="260">
        <v>-2429</v>
      </c>
      <c r="O65" s="237">
        <v>26990</v>
      </c>
      <c r="P65" s="260">
        <v>-495</v>
      </c>
      <c r="Q65" s="237">
        <v>118927</v>
      </c>
    </row>
    <row r="66" spans="3:17" x14ac:dyDescent="0.3">
      <c r="C66" s="237">
        <v>24</v>
      </c>
      <c r="D66" s="237" t="s">
        <v>2651</v>
      </c>
      <c r="E66" s="237">
        <v>85564</v>
      </c>
      <c r="F66" s="260">
        <v>-2269</v>
      </c>
      <c r="G66" s="237">
        <v>26990</v>
      </c>
      <c r="H66" s="260">
        <v>-495</v>
      </c>
      <c r="I66" s="237">
        <v>112554</v>
      </c>
      <c r="K66" s="237">
        <v>24</v>
      </c>
      <c r="L66" s="237" t="s">
        <v>2652</v>
      </c>
      <c r="M66" s="237" t="s">
        <v>2591</v>
      </c>
      <c r="N66" s="237">
        <v>1192</v>
      </c>
      <c r="O66" s="237" t="s">
        <v>2591</v>
      </c>
      <c r="P66" s="237">
        <v>261</v>
      </c>
      <c r="Q66" s="237" t="s">
        <v>2591</v>
      </c>
    </row>
    <row r="67" spans="3:17" x14ac:dyDescent="0.3">
      <c r="C67" s="237">
        <v>25</v>
      </c>
      <c r="D67" s="237" t="s">
        <v>2652</v>
      </c>
      <c r="E67" s="237" t="s">
        <v>2591</v>
      </c>
      <c r="F67" s="237">
        <v>1123</v>
      </c>
      <c r="G67" s="237" t="s">
        <v>2591</v>
      </c>
      <c r="H67" s="237">
        <v>261</v>
      </c>
      <c r="I67" s="237" t="s">
        <v>2591</v>
      </c>
      <c r="K67" s="237">
        <v>25</v>
      </c>
      <c r="L67" s="237" t="s">
        <v>2653</v>
      </c>
      <c r="M67" s="237" t="s">
        <v>2591</v>
      </c>
      <c r="N67" s="237">
        <v>50</v>
      </c>
      <c r="O67" s="237" t="s">
        <v>2591</v>
      </c>
      <c r="P67" s="237">
        <v>8</v>
      </c>
      <c r="Q67" s="237" t="s">
        <v>2591</v>
      </c>
    </row>
    <row r="68" spans="3:17" x14ac:dyDescent="0.3">
      <c r="C68" s="237">
        <v>26</v>
      </c>
      <c r="D68" s="237" t="s">
        <v>2653</v>
      </c>
      <c r="E68" s="237" t="s">
        <v>2591</v>
      </c>
      <c r="F68" s="237">
        <v>49</v>
      </c>
      <c r="G68" s="237" t="s">
        <v>2591</v>
      </c>
      <c r="H68" s="237">
        <v>8</v>
      </c>
      <c r="I68" s="237" t="s">
        <v>2591</v>
      </c>
      <c r="K68" s="237">
        <v>26</v>
      </c>
      <c r="L68" s="237" t="s">
        <v>2654</v>
      </c>
      <c r="M68" s="237" t="s">
        <v>2591</v>
      </c>
      <c r="N68" s="237">
        <v>25</v>
      </c>
      <c r="O68" s="237" t="s">
        <v>2591</v>
      </c>
      <c r="P68" s="237">
        <v>5</v>
      </c>
      <c r="Q68" s="237" t="s">
        <v>2591</v>
      </c>
    </row>
    <row r="69" spans="3:17" x14ac:dyDescent="0.3">
      <c r="C69" s="237">
        <v>27</v>
      </c>
      <c r="D69" s="237" t="s">
        <v>2654</v>
      </c>
      <c r="E69" s="237" t="s">
        <v>2591</v>
      </c>
      <c r="F69" s="237">
        <v>24</v>
      </c>
      <c r="G69" s="237" t="s">
        <v>2591</v>
      </c>
      <c r="H69" s="237">
        <v>5</v>
      </c>
      <c r="I69" s="237" t="s">
        <v>2591</v>
      </c>
      <c r="K69" s="237">
        <v>27</v>
      </c>
      <c r="L69" s="237" t="s">
        <v>2655</v>
      </c>
      <c r="M69" s="237" t="s">
        <v>2591</v>
      </c>
      <c r="N69" s="237">
        <v>1748</v>
      </c>
      <c r="O69" s="237" t="s">
        <v>2591</v>
      </c>
      <c r="P69" s="237">
        <v>333</v>
      </c>
      <c r="Q69" s="237" t="s">
        <v>2591</v>
      </c>
    </row>
    <row r="70" spans="3:17" ht="27.6" x14ac:dyDescent="0.3">
      <c r="C70" s="237">
        <v>28</v>
      </c>
      <c r="D70" s="237" t="s">
        <v>2655</v>
      </c>
      <c r="E70" s="237" t="s">
        <v>2591</v>
      </c>
      <c r="F70" s="237">
        <v>1677</v>
      </c>
      <c r="G70" s="237" t="s">
        <v>2591</v>
      </c>
      <c r="H70" s="237">
        <v>333</v>
      </c>
      <c r="I70" s="237" t="s">
        <v>2591</v>
      </c>
      <c r="K70" s="237">
        <v>28</v>
      </c>
      <c r="L70" s="237" t="s">
        <v>2656</v>
      </c>
      <c r="M70" s="237">
        <v>91017</v>
      </c>
      <c r="N70" s="260">
        <v>-920</v>
      </c>
      <c r="O70" s="237">
        <v>26763</v>
      </c>
      <c r="P70" s="260">
        <v>-227</v>
      </c>
      <c r="Q70" s="237">
        <v>117780</v>
      </c>
    </row>
    <row r="71" spans="3:17" x14ac:dyDescent="0.3">
      <c r="C71" s="237">
        <v>29</v>
      </c>
      <c r="D71" s="237" t="s">
        <v>2656</v>
      </c>
      <c r="E71" s="237">
        <v>84644</v>
      </c>
      <c r="F71" s="260">
        <v>-920</v>
      </c>
      <c r="G71" s="237">
        <v>26763</v>
      </c>
      <c r="H71" s="260">
        <v>-227</v>
      </c>
      <c r="I71" s="237">
        <v>111407</v>
      </c>
      <c r="K71" s="237">
        <v>29</v>
      </c>
      <c r="L71" s="237" t="s">
        <v>3036</v>
      </c>
      <c r="M71" s="237">
        <v>86174</v>
      </c>
      <c r="N71" s="260">
        <v>-4843</v>
      </c>
      <c r="O71" s="237">
        <v>26241</v>
      </c>
      <c r="P71" s="260">
        <v>-522</v>
      </c>
      <c r="Q71" s="237">
        <v>112415</v>
      </c>
    </row>
    <row r="72" spans="3:17" x14ac:dyDescent="0.3">
      <c r="C72" s="237">
        <v>30</v>
      </c>
      <c r="D72" s="237" t="s">
        <v>3036</v>
      </c>
      <c r="E72" s="237">
        <v>79962</v>
      </c>
      <c r="F72" s="260">
        <v>-4682</v>
      </c>
      <c r="G72" s="237">
        <v>26241</v>
      </c>
      <c r="H72" s="260">
        <v>-522</v>
      </c>
      <c r="I72" s="237">
        <v>106203</v>
      </c>
      <c r="K72" s="237" t="s">
        <v>2591</v>
      </c>
      <c r="L72" s="237" t="s">
        <v>3037</v>
      </c>
      <c r="M72" s="237" t="s">
        <v>2591</v>
      </c>
      <c r="N72" s="237" t="s">
        <v>2591</v>
      </c>
      <c r="O72" s="237" t="s">
        <v>2591</v>
      </c>
      <c r="P72" s="237" t="s">
        <v>2591</v>
      </c>
      <c r="Q72" s="237">
        <v>112415</v>
      </c>
    </row>
    <row r="73" spans="3:17" x14ac:dyDescent="0.3">
      <c r="C73" s="237" t="s">
        <v>2591</v>
      </c>
      <c r="D73" s="237" t="s">
        <v>3037</v>
      </c>
      <c r="E73" s="237" t="s">
        <v>2591</v>
      </c>
      <c r="F73" s="237" t="s">
        <v>2591</v>
      </c>
      <c r="G73" s="237" t="s">
        <v>2591</v>
      </c>
      <c r="H73" s="237" t="s">
        <v>2591</v>
      </c>
      <c r="I73" s="237">
        <v>106203</v>
      </c>
    </row>
    <row r="82" spans="3:17" ht="15" thickBot="1" x14ac:dyDescent="0.35"/>
    <row r="83" spans="3:17" ht="27.6" x14ac:dyDescent="0.3">
      <c r="C83" s="240" t="s">
        <v>2623</v>
      </c>
      <c r="D83" s="240" t="s">
        <v>2624</v>
      </c>
      <c r="E83" s="240" t="s">
        <v>1078</v>
      </c>
      <c r="F83" s="240" t="s">
        <v>2625</v>
      </c>
      <c r="G83" s="240" t="s">
        <v>2595</v>
      </c>
      <c r="H83" s="240" t="s">
        <v>2626</v>
      </c>
      <c r="I83" s="240" t="s">
        <v>2627</v>
      </c>
      <c r="K83" s="240" t="s">
        <v>2623</v>
      </c>
      <c r="L83" s="240" t="s">
        <v>2624</v>
      </c>
      <c r="M83" s="240" t="s">
        <v>1078</v>
      </c>
      <c r="N83" s="240" t="s">
        <v>2625</v>
      </c>
      <c r="O83" s="240" t="s">
        <v>2595</v>
      </c>
      <c r="P83" s="240" t="s">
        <v>2626</v>
      </c>
      <c r="Q83" s="240" t="s">
        <v>2627</v>
      </c>
    </row>
    <row r="84" spans="3:17" x14ac:dyDescent="0.3">
      <c r="C84" s="237">
        <v>1</v>
      </c>
      <c r="D84" s="237" t="s">
        <v>2628</v>
      </c>
      <c r="E84" s="237" t="s">
        <v>2591</v>
      </c>
      <c r="F84" s="237" t="s">
        <v>2591</v>
      </c>
      <c r="G84" s="237" t="s">
        <v>2591</v>
      </c>
      <c r="H84" s="237" t="s">
        <v>2591</v>
      </c>
      <c r="I84" s="237">
        <v>21120880</v>
      </c>
      <c r="K84" s="237">
        <v>1</v>
      </c>
      <c r="L84" s="237" t="s">
        <v>2628</v>
      </c>
      <c r="M84" s="237" t="s">
        <v>2591</v>
      </c>
      <c r="N84" s="237" t="s">
        <v>2591</v>
      </c>
      <c r="O84" s="237" t="s">
        <v>2591</v>
      </c>
      <c r="P84" s="237" t="s">
        <v>2591</v>
      </c>
      <c r="Q84" s="237">
        <v>21120880</v>
      </c>
    </row>
    <row r="85" spans="3:17" x14ac:dyDescent="0.3">
      <c r="C85" s="237">
        <v>2</v>
      </c>
      <c r="D85" s="237" t="s">
        <v>2629</v>
      </c>
      <c r="E85" s="237" t="s">
        <v>2591</v>
      </c>
      <c r="F85" s="237" t="s">
        <v>2591</v>
      </c>
      <c r="G85" s="237" t="s">
        <v>2591</v>
      </c>
      <c r="H85" s="237" t="s">
        <v>2591</v>
      </c>
      <c r="I85" s="237">
        <v>21119778</v>
      </c>
      <c r="K85" s="237">
        <v>2</v>
      </c>
      <c r="L85" s="237" t="s">
        <v>2629</v>
      </c>
      <c r="M85" s="237" t="s">
        <v>2591</v>
      </c>
      <c r="N85" s="237" t="s">
        <v>2591</v>
      </c>
      <c r="O85" s="237" t="s">
        <v>2591</v>
      </c>
      <c r="P85" s="237" t="s">
        <v>2591</v>
      </c>
      <c r="Q85" s="237">
        <v>21119778</v>
      </c>
    </row>
    <row r="86" spans="3:17" x14ac:dyDescent="0.3">
      <c r="C86" s="237">
        <v>3</v>
      </c>
      <c r="D86" s="237" t="s">
        <v>2630</v>
      </c>
      <c r="E86" s="237" t="s">
        <v>2591</v>
      </c>
      <c r="F86" s="237" t="s">
        <v>2591</v>
      </c>
      <c r="G86" s="237" t="s">
        <v>2591</v>
      </c>
      <c r="H86" s="237" t="s">
        <v>2591</v>
      </c>
      <c r="I86" s="237">
        <v>13913942</v>
      </c>
      <c r="K86" s="237">
        <v>3</v>
      </c>
      <c r="L86" s="237" t="s">
        <v>2630</v>
      </c>
      <c r="M86" s="237" t="s">
        <v>2591</v>
      </c>
      <c r="N86" s="237" t="s">
        <v>2591</v>
      </c>
      <c r="O86" s="237" t="s">
        <v>2591</v>
      </c>
      <c r="P86" s="237" t="s">
        <v>2591</v>
      </c>
      <c r="Q86" s="237">
        <v>13913942</v>
      </c>
    </row>
    <row r="87" spans="3:17" x14ac:dyDescent="0.3">
      <c r="C87" s="237">
        <v>4</v>
      </c>
      <c r="D87" s="237" t="s">
        <v>2631</v>
      </c>
      <c r="E87" s="237">
        <v>124930</v>
      </c>
      <c r="F87" s="237" t="s">
        <v>2591</v>
      </c>
      <c r="G87" s="237">
        <v>77836</v>
      </c>
      <c r="H87" s="237" t="s">
        <v>2591</v>
      </c>
      <c r="I87" s="237">
        <v>202766</v>
      </c>
      <c r="K87" s="237">
        <v>4</v>
      </c>
      <c r="L87" s="237" t="s">
        <v>2631</v>
      </c>
      <c r="M87" s="237">
        <v>124930</v>
      </c>
      <c r="N87" s="237" t="s">
        <v>2591</v>
      </c>
      <c r="O87" s="237">
        <v>77836</v>
      </c>
      <c r="P87" s="237" t="s">
        <v>2591</v>
      </c>
      <c r="Q87" s="237">
        <v>202766</v>
      </c>
    </row>
    <row r="88" spans="3:17" x14ac:dyDescent="0.3">
      <c r="C88" s="237">
        <v>5</v>
      </c>
      <c r="D88" s="237" t="s">
        <v>2632</v>
      </c>
      <c r="E88" s="237">
        <v>124910</v>
      </c>
      <c r="F88" s="260">
        <v>-20</v>
      </c>
      <c r="G88" s="237">
        <v>77827</v>
      </c>
      <c r="H88" s="260">
        <v>-9</v>
      </c>
      <c r="I88" s="237">
        <v>202737</v>
      </c>
      <c r="K88" s="237">
        <v>5</v>
      </c>
      <c r="L88" s="237" t="s">
        <v>2632</v>
      </c>
      <c r="M88" s="237">
        <v>124910</v>
      </c>
      <c r="N88" s="260">
        <v>-20</v>
      </c>
      <c r="O88" s="237">
        <v>77827</v>
      </c>
      <c r="P88" s="260">
        <v>-9</v>
      </c>
      <c r="Q88" s="237">
        <v>202737</v>
      </c>
    </row>
    <row r="89" spans="3:17" x14ac:dyDescent="0.3">
      <c r="C89" s="237">
        <v>6</v>
      </c>
      <c r="D89" s="237" t="s">
        <v>2633</v>
      </c>
      <c r="E89" s="237">
        <v>105463</v>
      </c>
      <c r="F89" s="260">
        <v>-19447</v>
      </c>
      <c r="G89" s="237">
        <v>69090</v>
      </c>
      <c r="H89" s="260">
        <v>-8737</v>
      </c>
      <c r="I89" s="237">
        <v>174553</v>
      </c>
      <c r="K89" s="237">
        <v>6</v>
      </c>
      <c r="L89" s="237" t="s">
        <v>2633</v>
      </c>
      <c r="M89" s="237">
        <v>105463</v>
      </c>
      <c r="N89" s="260">
        <v>-19447</v>
      </c>
      <c r="O89" s="237">
        <v>69090</v>
      </c>
      <c r="P89" s="260">
        <v>-8737</v>
      </c>
      <c r="Q89" s="237">
        <v>174553</v>
      </c>
    </row>
    <row r="90" spans="3:17" x14ac:dyDescent="0.3">
      <c r="C90" s="237">
        <v>7</v>
      </c>
      <c r="D90" s="237" t="s">
        <v>2634</v>
      </c>
      <c r="E90" s="237">
        <v>105463</v>
      </c>
      <c r="F90" s="237">
        <v>0</v>
      </c>
      <c r="G90" s="237">
        <v>69090</v>
      </c>
      <c r="H90" s="237">
        <v>0</v>
      </c>
      <c r="I90" s="237">
        <v>174553</v>
      </c>
      <c r="K90" s="237">
        <v>7</v>
      </c>
      <c r="L90" s="237" t="s">
        <v>2634</v>
      </c>
      <c r="M90" s="237">
        <v>105463</v>
      </c>
      <c r="N90" s="237">
        <v>0</v>
      </c>
      <c r="O90" s="237">
        <v>69090</v>
      </c>
      <c r="P90" s="237">
        <v>0</v>
      </c>
      <c r="Q90" s="237">
        <v>174553</v>
      </c>
    </row>
    <row r="91" spans="3:17" x14ac:dyDescent="0.3">
      <c r="C91" s="237">
        <v>8</v>
      </c>
      <c r="D91" s="237" t="s">
        <v>2635</v>
      </c>
      <c r="E91" s="237">
        <v>105463</v>
      </c>
      <c r="F91" s="237">
        <v>0</v>
      </c>
      <c r="G91" s="237">
        <v>69090</v>
      </c>
      <c r="H91" s="237">
        <v>0</v>
      </c>
      <c r="I91" s="237">
        <v>174553</v>
      </c>
      <c r="K91" s="237">
        <v>8</v>
      </c>
      <c r="L91" s="237" t="s">
        <v>2635</v>
      </c>
      <c r="M91" s="237">
        <v>105463</v>
      </c>
      <c r="N91" s="237">
        <v>0</v>
      </c>
      <c r="O91" s="237">
        <v>69090</v>
      </c>
      <c r="P91" s="237">
        <v>0</v>
      </c>
      <c r="Q91" s="237">
        <v>174553</v>
      </c>
    </row>
    <row r="92" spans="3:17" x14ac:dyDescent="0.3">
      <c r="C92" s="237">
        <v>9</v>
      </c>
      <c r="D92" s="237" t="s">
        <v>2636</v>
      </c>
      <c r="E92" s="237">
        <v>105399</v>
      </c>
      <c r="F92" s="260">
        <v>-64</v>
      </c>
      <c r="G92" s="237">
        <v>69059</v>
      </c>
      <c r="H92" s="260">
        <v>-31</v>
      </c>
      <c r="I92" s="237">
        <v>174458</v>
      </c>
      <c r="K92" s="237">
        <v>9</v>
      </c>
      <c r="L92" s="237" t="s">
        <v>2636</v>
      </c>
      <c r="M92" s="237">
        <v>105399</v>
      </c>
      <c r="N92" s="260">
        <v>-64</v>
      </c>
      <c r="O92" s="237">
        <v>69059</v>
      </c>
      <c r="P92" s="260">
        <v>-31</v>
      </c>
      <c r="Q92" s="237">
        <v>174458</v>
      </c>
    </row>
    <row r="93" spans="3:17" x14ac:dyDescent="0.3">
      <c r="C93" s="237">
        <v>10</v>
      </c>
      <c r="D93" s="237" t="s">
        <v>2831</v>
      </c>
      <c r="E93" s="237">
        <v>105399</v>
      </c>
      <c r="F93" s="237">
        <v>0</v>
      </c>
      <c r="G93" s="237">
        <v>69059</v>
      </c>
      <c r="H93" s="237">
        <v>0</v>
      </c>
      <c r="I93" s="237">
        <v>174458</v>
      </c>
      <c r="K93" s="237">
        <v>10</v>
      </c>
      <c r="L93" s="237" t="s">
        <v>2637</v>
      </c>
      <c r="M93" s="237">
        <v>105399</v>
      </c>
      <c r="N93" s="237">
        <v>0</v>
      </c>
      <c r="O93" s="237">
        <v>69059</v>
      </c>
      <c r="P93" s="237">
        <v>0</v>
      </c>
      <c r="Q93" s="237">
        <v>174458</v>
      </c>
    </row>
    <row r="94" spans="3:17" x14ac:dyDescent="0.3">
      <c r="C94" s="237">
        <v>11</v>
      </c>
      <c r="D94" s="237" t="s">
        <v>2832</v>
      </c>
      <c r="E94" s="237">
        <v>105328</v>
      </c>
      <c r="F94" s="260">
        <v>-71</v>
      </c>
      <c r="G94" s="237">
        <v>69016</v>
      </c>
      <c r="H94" s="260">
        <v>-43</v>
      </c>
      <c r="I94" s="237">
        <v>174344</v>
      </c>
      <c r="K94" s="237">
        <v>11</v>
      </c>
      <c r="L94" s="237" t="s">
        <v>2638</v>
      </c>
      <c r="M94" s="237">
        <v>105326</v>
      </c>
      <c r="N94" s="260">
        <v>-73</v>
      </c>
      <c r="O94" s="237">
        <v>69014</v>
      </c>
      <c r="P94" s="260">
        <v>-45</v>
      </c>
      <c r="Q94" s="237">
        <v>174340</v>
      </c>
    </row>
    <row r="95" spans="3:17" x14ac:dyDescent="0.3">
      <c r="C95" s="237">
        <v>12</v>
      </c>
      <c r="D95" s="237" t="s">
        <v>2833</v>
      </c>
      <c r="E95" s="237">
        <v>112961</v>
      </c>
      <c r="F95" s="237">
        <v>7633</v>
      </c>
      <c r="G95" s="237">
        <v>72495</v>
      </c>
      <c r="H95" s="237">
        <v>3479</v>
      </c>
      <c r="I95" s="237">
        <v>185456</v>
      </c>
      <c r="K95" s="237">
        <v>12</v>
      </c>
      <c r="L95" s="237" t="s">
        <v>2639</v>
      </c>
      <c r="M95" s="237">
        <v>99319</v>
      </c>
      <c r="N95" s="260">
        <v>-6007</v>
      </c>
      <c r="O95" s="237">
        <v>47342</v>
      </c>
      <c r="P95" s="260">
        <v>-21672</v>
      </c>
      <c r="Q95" s="237">
        <v>146661</v>
      </c>
    </row>
    <row r="96" spans="3:17" x14ac:dyDescent="0.3">
      <c r="C96" s="237">
        <v>13</v>
      </c>
      <c r="D96" s="237" t="s">
        <v>2834</v>
      </c>
      <c r="E96" s="237">
        <v>105326</v>
      </c>
      <c r="F96" s="260">
        <v>-7635</v>
      </c>
      <c r="G96" s="237">
        <v>69014</v>
      </c>
      <c r="H96" s="260">
        <v>-3481</v>
      </c>
      <c r="I96" s="237">
        <v>174340</v>
      </c>
      <c r="K96" s="237">
        <v>13</v>
      </c>
      <c r="L96" s="237" t="s">
        <v>2640</v>
      </c>
      <c r="M96" s="237" t="s">
        <v>2591</v>
      </c>
      <c r="N96" s="260">
        <v>-5799</v>
      </c>
      <c r="O96" s="237" t="s">
        <v>2591</v>
      </c>
      <c r="P96" s="260">
        <v>-21441</v>
      </c>
      <c r="Q96" s="237" t="s">
        <v>2591</v>
      </c>
    </row>
    <row r="97" spans="3:17" x14ac:dyDescent="0.3">
      <c r="C97" s="237">
        <v>14</v>
      </c>
      <c r="D97" s="237" t="s">
        <v>2639</v>
      </c>
      <c r="E97" s="237">
        <v>99319</v>
      </c>
      <c r="F97" s="260">
        <v>-6007</v>
      </c>
      <c r="G97" s="237">
        <v>47342</v>
      </c>
      <c r="H97" s="260">
        <v>-21672</v>
      </c>
      <c r="I97" s="237">
        <v>146661</v>
      </c>
      <c r="K97" s="237">
        <v>14</v>
      </c>
      <c r="L97" s="237" t="s">
        <v>2641</v>
      </c>
      <c r="M97" s="237" t="s">
        <v>2591</v>
      </c>
      <c r="N97" s="260">
        <v>-222</v>
      </c>
      <c r="O97" s="237" t="s">
        <v>2591</v>
      </c>
      <c r="P97" s="260">
        <v>-271</v>
      </c>
      <c r="Q97" s="237" t="s">
        <v>2591</v>
      </c>
    </row>
    <row r="98" spans="3:17" x14ac:dyDescent="0.3">
      <c r="C98" s="237">
        <v>15</v>
      </c>
      <c r="D98" s="237" t="s">
        <v>2640</v>
      </c>
      <c r="E98" s="237" t="s">
        <v>2591</v>
      </c>
      <c r="F98" s="237">
        <v>5799</v>
      </c>
      <c r="G98" s="237" t="s">
        <v>2591</v>
      </c>
      <c r="H98" s="237">
        <v>21441</v>
      </c>
      <c r="I98" s="237" t="s">
        <v>2591</v>
      </c>
      <c r="K98" s="237">
        <v>15</v>
      </c>
      <c r="L98" s="237" t="s">
        <v>3024</v>
      </c>
      <c r="M98" s="237" t="s">
        <v>2591</v>
      </c>
      <c r="N98" s="237">
        <v>0</v>
      </c>
      <c r="O98" s="237" t="s">
        <v>2591</v>
      </c>
      <c r="P98" s="237">
        <v>0</v>
      </c>
      <c r="Q98" s="237" t="s">
        <v>2591</v>
      </c>
    </row>
    <row r="99" spans="3:17" x14ac:dyDescent="0.3">
      <c r="C99" s="237">
        <v>16</v>
      </c>
      <c r="D99" s="237" t="s">
        <v>2641</v>
      </c>
      <c r="E99" s="237" t="s">
        <v>2591</v>
      </c>
      <c r="F99" s="237">
        <v>222</v>
      </c>
      <c r="G99" s="237" t="s">
        <v>2591</v>
      </c>
      <c r="H99" s="237">
        <v>271</v>
      </c>
      <c r="I99" s="237" t="s">
        <v>2591</v>
      </c>
      <c r="K99" s="237">
        <v>16</v>
      </c>
      <c r="L99" s="237" t="s">
        <v>3025</v>
      </c>
      <c r="M99" s="237" t="s">
        <v>2591</v>
      </c>
      <c r="N99" s="237">
        <v>0</v>
      </c>
      <c r="O99" s="237" t="s">
        <v>2591</v>
      </c>
      <c r="P99" s="237">
        <v>0</v>
      </c>
      <c r="Q99" s="237" t="s">
        <v>2591</v>
      </c>
    </row>
    <row r="100" spans="3:17" x14ac:dyDescent="0.3">
      <c r="C100" s="237">
        <v>17</v>
      </c>
      <c r="D100" s="237" t="s">
        <v>3033</v>
      </c>
      <c r="E100" s="237" t="s">
        <v>2591</v>
      </c>
      <c r="F100" s="237">
        <v>0</v>
      </c>
      <c r="G100" s="237" t="s">
        <v>2591</v>
      </c>
      <c r="H100" s="237">
        <v>0</v>
      </c>
      <c r="I100" s="237" t="s">
        <v>2591</v>
      </c>
      <c r="K100" s="237">
        <v>17</v>
      </c>
      <c r="L100" s="237" t="s">
        <v>2644</v>
      </c>
      <c r="M100" s="237">
        <v>104691</v>
      </c>
      <c r="N100" s="237">
        <v>5372</v>
      </c>
      <c r="O100" s="237">
        <v>47342</v>
      </c>
      <c r="P100" s="237">
        <v>0</v>
      </c>
      <c r="Q100" s="237">
        <v>152033</v>
      </c>
    </row>
    <row r="101" spans="3:17" x14ac:dyDescent="0.3">
      <c r="C101" s="237">
        <v>18</v>
      </c>
      <c r="D101" s="237" t="s">
        <v>3047</v>
      </c>
      <c r="E101" s="237" t="s">
        <v>2591</v>
      </c>
      <c r="F101" s="237">
        <v>0</v>
      </c>
      <c r="G101" s="237" t="s">
        <v>2591</v>
      </c>
      <c r="H101" s="237">
        <v>0</v>
      </c>
      <c r="I101" s="237" t="s">
        <v>2591</v>
      </c>
      <c r="K101" s="237">
        <v>18</v>
      </c>
      <c r="L101" s="237" t="s">
        <v>2645</v>
      </c>
      <c r="M101" s="237">
        <v>100926</v>
      </c>
      <c r="N101" s="260">
        <v>-3765</v>
      </c>
      <c r="O101" s="237">
        <v>44839</v>
      </c>
      <c r="P101" s="260">
        <v>-2503</v>
      </c>
      <c r="Q101" s="237">
        <v>145765</v>
      </c>
    </row>
    <row r="102" spans="3:17" x14ac:dyDescent="0.3">
      <c r="C102" s="237">
        <v>19</v>
      </c>
      <c r="D102" s="237" t="s">
        <v>2645</v>
      </c>
      <c r="E102" s="237">
        <v>95861</v>
      </c>
      <c r="F102" s="260">
        <v>-3458</v>
      </c>
      <c r="G102" s="237">
        <v>44839</v>
      </c>
      <c r="H102" s="260">
        <v>-2503</v>
      </c>
      <c r="I102" s="237">
        <v>140700</v>
      </c>
      <c r="K102" s="237">
        <v>19</v>
      </c>
      <c r="L102" s="237" t="s">
        <v>2828</v>
      </c>
      <c r="M102" s="237" t="s">
        <v>2591</v>
      </c>
      <c r="N102" s="260">
        <v>-1719</v>
      </c>
      <c r="O102" s="237" t="s">
        <v>2591</v>
      </c>
      <c r="P102" s="260">
        <v>-807</v>
      </c>
      <c r="Q102" s="237" t="s">
        <v>2591</v>
      </c>
    </row>
    <row r="103" spans="3:17" x14ac:dyDescent="0.3">
      <c r="C103" s="237">
        <v>20</v>
      </c>
      <c r="D103" s="237" t="s">
        <v>3035</v>
      </c>
      <c r="E103" s="237" t="s">
        <v>2591</v>
      </c>
      <c r="F103" s="237">
        <v>1627</v>
      </c>
      <c r="G103" s="237" t="s">
        <v>2591</v>
      </c>
      <c r="H103" s="237">
        <v>807</v>
      </c>
      <c r="I103" s="237" t="s">
        <v>2591</v>
      </c>
      <c r="K103" s="237">
        <v>21</v>
      </c>
      <c r="L103" s="237" t="s">
        <v>2648</v>
      </c>
      <c r="M103" s="237" t="s">
        <v>2591</v>
      </c>
      <c r="N103" s="260">
        <v>-21</v>
      </c>
      <c r="O103" s="237" t="s">
        <v>2591</v>
      </c>
      <c r="P103" s="260">
        <v>-11</v>
      </c>
      <c r="Q103" s="237" t="s">
        <v>2591</v>
      </c>
    </row>
    <row r="104" spans="3:17" x14ac:dyDescent="0.3">
      <c r="C104" s="237">
        <v>22</v>
      </c>
      <c r="D104" s="237" t="s">
        <v>2648</v>
      </c>
      <c r="E104" s="237" t="s">
        <v>2591</v>
      </c>
      <c r="F104" s="237">
        <v>21</v>
      </c>
      <c r="G104" s="237" t="s">
        <v>2591</v>
      </c>
      <c r="H104" s="237">
        <v>11</v>
      </c>
      <c r="I104" s="237" t="s">
        <v>2591</v>
      </c>
      <c r="K104" s="237">
        <v>22</v>
      </c>
      <c r="L104" s="237" t="s">
        <v>2649</v>
      </c>
      <c r="M104" s="237" t="s">
        <v>2591</v>
      </c>
      <c r="N104" s="237">
        <v>0</v>
      </c>
      <c r="O104" s="237" t="s">
        <v>2591</v>
      </c>
      <c r="P104" s="237">
        <v>0</v>
      </c>
      <c r="Q104" s="237" t="s">
        <v>2591</v>
      </c>
    </row>
    <row r="105" spans="3:17" x14ac:dyDescent="0.3">
      <c r="C105" s="237">
        <v>23</v>
      </c>
      <c r="D105" s="237" t="s">
        <v>2649</v>
      </c>
      <c r="E105" s="237" t="s">
        <v>2591</v>
      </c>
      <c r="F105" s="237">
        <v>0</v>
      </c>
      <c r="G105" s="237" t="s">
        <v>2591</v>
      </c>
      <c r="H105" s="237">
        <v>0</v>
      </c>
      <c r="I105" s="237" t="s">
        <v>2591</v>
      </c>
      <c r="K105" s="237">
        <v>23</v>
      </c>
      <c r="L105" s="237" t="s">
        <v>2650</v>
      </c>
      <c r="M105" s="237" t="s">
        <v>2591</v>
      </c>
      <c r="N105" s="260">
        <v>-2047</v>
      </c>
      <c r="O105" s="237" t="s">
        <v>2591</v>
      </c>
      <c r="P105" s="260">
        <v>-1712</v>
      </c>
      <c r="Q105" s="237" t="s">
        <v>2591</v>
      </c>
    </row>
    <row r="106" spans="3:17" x14ac:dyDescent="0.3">
      <c r="C106" s="237">
        <v>24</v>
      </c>
      <c r="D106" s="237" t="s">
        <v>2836</v>
      </c>
      <c r="E106" s="237" t="s">
        <v>2591</v>
      </c>
      <c r="F106" s="237">
        <v>1829</v>
      </c>
      <c r="G106" s="237" t="s">
        <v>2591</v>
      </c>
      <c r="H106" s="237">
        <v>1712</v>
      </c>
      <c r="I106" s="237" t="s">
        <v>2591</v>
      </c>
      <c r="K106" s="237">
        <v>23</v>
      </c>
      <c r="L106" s="237" t="s">
        <v>2651</v>
      </c>
      <c r="M106" s="237">
        <v>98400</v>
      </c>
      <c r="N106" s="260">
        <v>-2526</v>
      </c>
      <c r="O106" s="237">
        <v>43548</v>
      </c>
      <c r="P106" s="260">
        <v>-1291</v>
      </c>
      <c r="Q106" s="237">
        <v>141948</v>
      </c>
    </row>
    <row r="107" spans="3:17" x14ac:dyDescent="0.3">
      <c r="C107" s="237">
        <v>24</v>
      </c>
      <c r="D107" s="237" t="s">
        <v>2651</v>
      </c>
      <c r="E107" s="237">
        <v>93492</v>
      </c>
      <c r="F107" s="260">
        <v>-2369</v>
      </c>
      <c r="G107" s="237">
        <v>43548</v>
      </c>
      <c r="H107" s="260">
        <v>-1291</v>
      </c>
      <c r="I107" s="237">
        <v>137040</v>
      </c>
      <c r="K107" s="237">
        <v>24</v>
      </c>
      <c r="L107" s="237" t="s">
        <v>2652</v>
      </c>
      <c r="M107" s="237" t="s">
        <v>2591</v>
      </c>
      <c r="N107" s="237">
        <v>1244</v>
      </c>
      <c r="O107" s="237" t="s">
        <v>2591</v>
      </c>
      <c r="P107" s="237">
        <v>675</v>
      </c>
      <c r="Q107" s="237" t="s">
        <v>2591</v>
      </c>
    </row>
    <row r="108" spans="3:17" x14ac:dyDescent="0.3">
      <c r="C108" s="237">
        <v>25</v>
      </c>
      <c r="D108" s="237" t="s">
        <v>2652</v>
      </c>
      <c r="E108" s="237" t="s">
        <v>2591</v>
      </c>
      <c r="F108" s="237">
        <v>1182</v>
      </c>
      <c r="G108" s="237" t="s">
        <v>2591</v>
      </c>
      <c r="H108" s="237">
        <v>675</v>
      </c>
      <c r="I108" s="237" t="s">
        <v>2591</v>
      </c>
      <c r="K108" s="237">
        <v>25</v>
      </c>
      <c r="L108" s="237" t="s">
        <v>2653</v>
      </c>
      <c r="M108" s="237" t="s">
        <v>2591</v>
      </c>
      <c r="N108" s="237">
        <v>49</v>
      </c>
      <c r="O108" s="237" t="s">
        <v>2591</v>
      </c>
      <c r="P108" s="237">
        <v>47</v>
      </c>
      <c r="Q108" s="237" t="s">
        <v>2591</v>
      </c>
    </row>
    <row r="109" spans="3:17" x14ac:dyDescent="0.3">
      <c r="C109" s="237">
        <v>26</v>
      </c>
      <c r="D109" s="237" t="s">
        <v>2653</v>
      </c>
      <c r="E109" s="237" t="s">
        <v>2591</v>
      </c>
      <c r="F109" s="237">
        <v>48</v>
      </c>
      <c r="G109" s="237" t="s">
        <v>2591</v>
      </c>
      <c r="H109" s="237">
        <v>47</v>
      </c>
      <c r="I109" s="237" t="s">
        <v>2591</v>
      </c>
      <c r="K109" s="237">
        <v>26</v>
      </c>
      <c r="L109" s="237" t="s">
        <v>2654</v>
      </c>
      <c r="M109" s="237" t="s">
        <v>2591</v>
      </c>
      <c r="N109" s="237">
        <v>25</v>
      </c>
      <c r="O109" s="237" t="s">
        <v>2591</v>
      </c>
      <c r="P109" s="237">
        <v>35</v>
      </c>
      <c r="Q109" s="237" t="s">
        <v>2591</v>
      </c>
    </row>
    <row r="110" spans="3:17" x14ac:dyDescent="0.3">
      <c r="C110" s="237">
        <v>27</v>
      </c>
      <c r="D110" s="237" t="s">
        <v>2654</v>
      </c>
      <c r="E110" s="237" t="s">
        <v>2591</v>
      </c>
      <c r="F110" s="237">
        <v>23</v>
      </c>
      <c r="G110" s="237" t="s">
        <v>2591</v>
      </c>
      <c r="H110" s="237">
        <v>35</v>
      </c>
      <c r="I110" s="237" t="s">
        <v>2591</v>
      </c>
      <c r="K110" s="237">
        <v>27</v>
      </c>
      <c r="L110" s="237" t="s">
        <v>2655</v>
      </c>
      <c r="M110" s="237" t="s">
        <v>2591</v>
      </c>
      <c r="N110" s="237">
        <v>1812</v>
      </c>
      <c r="O110" s="237" t="s">
        <v>2591</v>
      </c>
      <c r="P110" s="237">
        <v>938</v>
      </c>
      <c r="Q110" s="237" t="s">
        <v>2591</v>
      </c>
    </row>
    <row r="111" spans="3:17" ht="27.6" x14ac:dyDescent="0.3">
      <c r="C111" s="237">
        <v>28</v>
      </c>
      <c r="D111" s="237" t="s">
        <v>2655</v>
      </c>
      <c r="E111" s="237" t="s">
        <v>2591</v>
      </c>
      <c r="F111" s="237">
        <v>1726</v>
      </c>
      <c r="G111" s="237" t="s">
        <v>2591</v>
      </c>
      <c r="H111" s="237">
        <v>938</v>
      </c>
      <c r="I111" s="237" t="s">
        <v>2591</v>
      </c>
      <c r="K111" s="237">
        <v>28</v>
      </c>
      <c r="L111" s="237" t="s">
        <v>2656</v>
      </c>
      <c r="M111" s="237">
        <v>97401</v>
      </c>
      <c r="N111" s="260">
        <v>-999</v>
      </c>
      <c r="O111" s="237">
        <v>43163</v>
      </c>
      <c r="P111" s="260">
        <v>-385</v>
      </c>
      <c r="Q111" s="237">
        <v>140564</v>
      </c>
    </row>
    <row r="112" spans="3:17" x14ac:dyDescent="0.3">
      <c r="C112" s="237">
        <v>29</v>
      </c>
      <c r="D112" s="237" t="s">
        <v>2656</v>
      </c>
      <c r="E112" s="237">
        <v>92493</v>
      </c>
      <c r="F112" s="260">
        <v>-999</v>
      </c>
      <c r="G112" s="237">
        <v>43163</v>
      </c>
      <c r="H112" s="260">
        <v>-385</v>
      </c>
      <c r="I112" s="237">
        <v>135656</v>
      </c>
      <c r="K112" s="237">
        <v>29</v>
      </c>
      <c r="L112" s="237" t="s">
        <v>2657</v>
      </c>
      <c r="M112" s="237">
        <v>70193</v>
      </c>
      <c r="N112" s="260">
        <v>-27208</v>
      </c>
      <c r="O112" s="237">
        <v>43163</v>
      </c>
      <c r="P112" s="237">
        <v>0</v>
      </c>
      <c r="Q112" s="237">
        <v>113356</v>
      </c>
    </row>
    <row r="113" spans="3:17" x14ac:dyDescent="0.3">
      <c r="C113" s="237">
        <v>30</v>
      </c>
      <c r="D113" s="237" t="s">
        <v>2657</v>
      </c>
      <c r="E113" s="237">
        <v>65285</v>
      </c>
      <c r="F113" s="260">
        <v>-27208</v>
      </c>
      <c r="G113" s="237">
        <v>43163</v>
      </c>
      <c r="H113" s="237">
        <v>0</v>
      </c>
      <c r="I113" s="237">
        <v>108448</v>
      </c>
      <c r="K113" s="237" t="s">
        <v>2591</v>
      </c>
      <c r="L113" s="237" t="s">
        <v>2658</v>
      </c>
      <c r="M113" s="237" t="s">
        <v>2591</v>
      </c>
      <c r="N113" s="237" t="s">
        <v>2591</v>
      </c>
      <c r="O113" s="237" t="s">
        <v>2591</v>
      </c>
      <c r="P113" s="237" t="s">
        <v>2591</v>
      </c>
      <c r="Q113" s="237">
        <v>113356</v>
      </c>
    </row>
    <row r="114" spans="3:17" x14ac:dyDescent="0.3">
      <c r="C114" s="237" t="s">
        <v>2591</v>
      </c>
      <c r="D114" s="237" t="s">
        <v>2658</v>
      </c>
      <c r="E114" s="237" t="s">
        <v>2591</v>
      </c>
      <c r="F114" s="237" t="s">
        <v>2591</v>
      </c>
      <c r="G114" s="237" t="s">
        <v>2591</v>
      </c>
      <c r="H114" s="237" t="s">
        <v>2591</v>
      </c>
      <c r="I114" s="237">
        <v>108448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A05B-FC33-4433-B66B-2D820E8F65DC}">
  <dimension ref="A1:AV106"/>
  <sheetViews>
    <sheetView topLeftCell="P43" workbookViewId="0">
      <selection activeCell="Q36" sqref="Q36:Z57"/>
    </sheetView>
  </sheetViews>
  <sheetFormatPr defaultRowHeight="14.4" x14ac:dyDescent="0.3"/>
  <cols>
    <col min="2" max="2" width="86.44140625" customWidth="1"/>
    <col min="9" max="9" width="60.6640625" customWidth="1"/>
    <col min="16" max="16" width="9.109375" customWidth="1"/>
    <col min="17" max="21" width="9.109375" style="6"/>
    <col min="22" max="22" width="22.5546875" bestFit="1" customWidth="1"/>
    <col min="28" max="28" width="20.109375" bestFit="1" customWidth="1"/>
    <col min="29" max="29" width="11.6640625" bestFit="1" customWidth="1"/>
    <col min="35" max="35" width="9.44140625" customWidth="1"/>
    <col min="36" max="36" width="20" customWidth="1"/>
    <col min="43" max="43" width="6" customWidth="1"/>
    <col min="44" max="44" width="22.5546875" bestFit="1" customWidth="1"/>
  </cols>
  <sheetData>
    <row r="1" spans="1:14" ht="27.6" x14ac:dyDescent="0.3">
      <c r="A1" s="239" t="s">
        <v>2623</v>
      </c>
      <c r="B1" s="240" t="s">
        <v>2624</v>
      </c>
      <c r="C1" s="240" t="s">
        <v>1078</v>
      </c>
      <c r="D1" s="240" t="s">
        <v>2625</v>
      </c>
      <c r="E1" s="240" t="s">
        <v>2715</v>
      </c>
      <c r="F1" s="240" t="s">
        <v>3038</v>
      </c>
      <c r="G1" s="240" t="s">
        <v>2627</v>
      </c>
      <c r="H1" s="239" t="s">
        <v>2623</v>
      </c>
      <c r="I1" s="240" t="s">
        <v>2624</v>
      </c>
      <c r="J1" s="240" t="s">
        <v>1078</v>
      </c>
      <c r="K1" s="240" t="s">
        <v>2625</v>
      </c>
      <c r="L1" s="240" t="s">
        <v>2715</v>
      </c>
      <c r="M1" s="240" t="s">
        <v>3038</v>
      </c>
      <c r="N1" s="240" t="s">
        <v>2627</v>
      </c>
    </row>
    <row r="2" spans="1:14" x14ac:dyDescent="0.3">
      <c r="A2" s="258">
        <v>1</v>
      </c>
      <c r="B2" s="237" t="s">
        <v>2628</v>
      </c>
      <c r="C2" s="237" t="s">
        <v>2591</v>
      </c>
      <c r="D2" s="237" t="s">
        <v>2591</v>
      </c>
      <c r="E2" s="237" t="s">
        <v>2591</v>
      </c>
      <c r="F2" s="237" t="s">
        <v>2591</v>
      </c>
      <c r="G2" s="237">
        <v>21120880</v>
      </c>
      <c r="H2" s="258">
        <v>1</v>
      </c>
      <c r="I2" s="237" t="s">
        <v>2628</v>
      </c>
      <c r="J2" s="237" t="s">
        <v>2591</v>
      </c>
      <c r="K2" s="237" t="s">
        <v>2591</v>
      </c>
      <c r="L2" s="237" t="s">
        <v>2591</v>
      </c>
      <c r="M2" s="237" t="s">
        <v>2591</v>
      </c>
      <c r="N2" s="237">
        <v>21120880</v>
      </c>
    </row>
    <row r="3" spans="1:14" x14ac:dyDescent="0.3">
      <c r="A3" s="258">
        <v>2</v>
      </c>
      <c r="B3" s="237" t="s">
        <v>2629</v>
      </c>
      <c r="C3" s="237" t="s">
        <v>2591</v>
      </c>
      <c r="D3" s="237" t="s">
        <v>2591</v>
      </c>
      <c r="E3" s="237" t="s">
        <v>2591</v>
      </c>
      <c r="F3" s="237" t="s">
        <v>2591</v>
      </c>
      <c r="G3" s="237">
        <v>21119778</v>
      </c>
      <c r="H3" s="258">
        <v>2</v>
      </c>
      <c r="I3" s="237" t="s">
        <v>2629</v>
      </c>
      <c r="J3" s="237" t="s">
        <v>2591</v>
      </c>
      <c r="K3" s="237" t="s">
        <v>2591</v>
      </c>
      <c r="L3" s="237" t="s">
        <v>2591</v>
      </c>
      <c r="M3" s="237" t="s">
        <v>2591</v>
      </c>
      <c r="N3" s="237">
        <v>21119778</v>
      </c>
    </row>
    <row r="4" spans="1:14" x14ac:dyDescent="0.3">
      <c r="A4" s="258">
        <v>3</v>
      </c>
      <c r="B4" s="237" t="s">
        <v>2630</v>
      </c>
      <c r="C4" s="237" t="s">
        <v>2591</v>
      </c>
      <c r="D4" s="237" t="s">
        <v>2591</v>
      </c>
      <c r="E4" s="237" t="s">
        <v>2591</v>
      </c>
      <c r="F4" s="237" t="s">
        <v>2591</v>
      </c>
      <c r="G4" s="237">
        <v>13913942</v>
      </c>
      <c r="H4" s="258">
        <v>3</v>
      </c>
      <c r="I4" s="237" t="s">
        <v>2630</v>
      </c>
      <c r="J4" s="237" t="s">
        <v>2591</v>
      </c>
      <c r="K4" s="237" t="s">
        <v>2591</v>
      </c>
      <c r="L4" s="237" t="s">
        <v>2591</v>
      </c>
      <c r="M4" s="237" t="s">
        <v>2591</v>
      </c>
      <c r="N4" s="237">
        <v>13913942</v>
      </c>
    </row>
    <row r="5" spans="1:14" x14ac:dyDescent="0.3">
      <c r="A5" s="258">
        <v>4</v>
      </c>
      <c r="B5" s="237" t="s">
        <v>2631</v>
      </c>
      <c r="C5" s="237">
        <v>124930</v>
      </c>
      <c r="D5" s="237" t="s">
        <v>2591</v>
      </c>
      <c r="E5" s="237">
        <v>249584</v>
      </c>
      <c r="F5" s="237" t="s">
        <v>2591</v>
      </c>
      <c r="G5" s="237">
        <v>374514</v>
      </c>
      <c r="H5" s="258">
        <v>4</v>
      </c>
      <c r="I5" s="237" t="s">
        <v>2631</v>
      </c>
      <c r="J5" s="237">
        <v>124930</v>
      </c>
      <c r="K5" s="237" t="s">
        <v>2591</v>
      </c>
      <c r="L5" s="237">
        <v>249584</v>
      </c>
      <c r="M5" s="237" t="s">
        <v>2591</v>
      </c>
      <c r="N5" s="237">
        <v>374514</v>
      </c>
    </row>
    <row r="6" spans="1:14" x14ac:dyDescent="0.3">
      <c r="A6" s="258">
        <v>5</v>
      </c>
      <c r="B6" s="237" t="s">
        <v>2632</v>
      </c>
      <c r="C6" s="237">
        <v>124910</v>
      </c>
      <c r="D6" s="260">
        <v>-20</v>
      </c>
      <c r="E6" s="237">
        <v>249490</v>
      </c>
      <c r="F6" s="260">
        <v>-94</v>
      </c>
      <c r="G6" s="237">
        <v>374400</v>
      </c>
      <c r="H6" s="258">
        <v>5</v>
      </c>
      <c r="I6" s="237" t="s">
        <v>2632</v>
      </c>
      <c r="J6" s="237">
        <v>124910</v>
      </c>
      <c r="K6" s="260">
        <v>-20</v>
      </c>
      <c r="L6" s="237">
        <v>249490</v>
      </c>
      <c r="M6" s="260">
        <v>-94</v>
      </c>
      <c r="N6" s="237">
        <v>374400</v>
      </c>
    </row>
    <row r="7" spans="1:14" x14ac:dyDescent="0.3">
      <c r="A7" s="258">
        <v>6</v>
      </c>
      <c r="B7" s="237" t="s">
        <v>2633</v>
      </c>
      <c r="C7" s="237">
        <v>105463</v>
      </c>
      <c r="D7" s="260">
        <v>-19447</v>
      </c>
      <c r="E7" s="237">
        <v>196718</v>
      </c>
      <c r="F7" s="260">
        <v>-52772</v>
      </c>
      <c r="G7" s="237">
        <v>302181</v>
      </c>
      <c r="H7" s="258">
        <v>6</v>
      </c>
      <c r="I7" s="237" t="s">
        <v>2633</v>
      </c>
      <c r="J7" s="237">
        <v>105463</v>
      </c>
      <c r="K7" s="260">
        <v>-19447</v>
      </c>
      <c r="L7" s="237">
        <v>196718</v>
      </c>
      <c r="M7" s="260">
        <v>-52772</v>
      </c>
      <c r="N7" s="237">
        <v>302181</v>
      </c>
    </row>
    <row r="8" spans="1:14" ht="27.6" x14ac:dyDescent="0.3">
      <c r="A8" s="258">
        <v>7</v>
      </c>
      <c r="B8" s="237" t="s">
        <v>2634</v>
      </c>
      <c r="C8" s="237">
        <v>105463</v>
      </c>
      <c r="D8" s="237">
        <v>0</v>
      </c>
      <c r="E8" s="237">
        <v>129203</v>
      </c>
      <c r="F8" s="260">
        <v>-67515</v>
      </c>
      <c r="G8" s="237">
        <v>234666</v>
      </c>
      <c r="H8" s="258">
        <v>7</v>
      </c>
      <c r="I8" s="237" t="s">
        <v>2634</v>
      </c>
      <c r="J8" s="237">
        <v>105463</v>
      </c>
      <c r="K8" s="237">
        <v>0</v>
      </c>
      <c r="L8" s="237">
        <v>129203</v>
      </c>
      <c r="M8" s="260">
        <v>-67515</v>
      </c>
      <c r="N8" s="237">
        <v>234666</v>
      </c>
    </row>
    <row r="9" spans="1:14" x14ac:dyDescent="0.3">
      <c r="A9" s="258">
        <v>8</v>
      </c>
      <c r="B9" s="237" t="s">
        <v>2635</v>
      </c>
      <c r="C9" s="237">
        <v>105463</v>
      </c>
      <c r="D9" s="237">
        <v>0</v>
      </c>
      <c r="E9" s="237">
        <v>129203</v>
      </c>
      <c r="F9" s="237">
        <v>0</v>
      </c>
      <c r="G9" s="237">
        <v>234666</v>
      </c>
      <c r="H9" s="258">
        <v>8</v>
      </c>
      <c r="I9" s="237" t="s">
        <v>2635</v>
      </c>
      <c r="J9" s="237">
        <v>105463</v>
      </c>
      <c r="K9" s="237">
        <v>0</v>
      </c>
      <c r="L9" s="237">
        <v>129203</v>
      </c>
      <c r="M9" s="237">
        <v>0</v>
      </c>
      <c r="N9" s="237">
        <v>234666</v>
      </c>
    </row>
    <row r="10" spans="1:14" x14ac:dyDescent="0.3">
      <c r="A10" s="258">
        <v>9</v>
      </c>
      <c r="B10" s="237" t="s">
        <v>2636</v>
      </c>
      <c r="C10" s="237">
        <v>105399</v>
      </c>
      <c r="D10" s="260">
        <v>-64</v>
      </c>
      <c r="E10" s="237">
        <v>129082</v>
      </c>
      <c r="F10" s="260">
        <v>-121</v>
      </c>
      <c r="G10" s="237">
        <v>234481</v>
      </c>
      <c r="H10" s="258">
        <v>9</v>
      </c>
      <c r="I10" s="237" t="s">
        <v>2636</v>
      </c>
      <c r="J10" s="237">
        <v>105399</v>
      </c>
      <c r="K10" s="260">
        <v>-64</v>
      </c>
      <c r="L10" s="237">
        <v>129082</v>
      </c>
      <c r="M10" s="260">
        <v>-121</v>
      </c>
      <c r="N10" s="237">
        <v>234481</v>
      </c>
    </row>
    <row r="11" spans="1:14" x14ac:dyDescent="0.3">
      <c r="A11" s="258">
        <v>10</v>
      </c>
      <c r="B11" s="237" t="s">
        <v>3039</v>
      </c>
      <c r="C11" s="237">
        <v>105399</v>
      </c>
      <c r="D11" s="237">
        <v>0</v>
      </c>
      <c r="E11" s="237">
        <v>129082</v>
      </c>
      <c r="F11" s="237">
        <v>0</v>
      </c>
      <c r="G11" s="237">
        <v>234481</v>
      </c>
      <c r="H11" s="258">
        <v>10</v>
      </c>
      <c r="I11" s="237" t="s">
        <v>3039</v>
      </c>
      <c r="J11" s="237">
        <v>105399</v>
      </c>
      <c r="K11" s="237">
        <v>0</v>
      </c>
      <c r="L11" s="237">
        <v>129082</v>
      </c>
      <c r="M11" s="237">
        <v>0</v>
      </c>
      <c r="N11" s="237">
        <v>234481</v>
      </c>
    </row>
    <row r="12" spans="1:14" x14ac:dyDescent="0.3">
      <c r="A12" s="258">
        <v>11</v>
      </c>
      <c r="B12" s="237" t="s">
        <v>3040</v>
      </c>
      <c r="C12" s="237">
        <v>105328</v>
      </c>
      <c r="D12" s="260">
        <v>-71</v>
      </c>
      <c r="E12" s="237">
        <v>128979</v>
      </c>
      <c r="F12" s="260">
        <v>-103</v>
      </c>
      <c r="G12" s="237">
        <v>234307</v>
      </c>
      <c r="H12" s="258">
        <v>11</v>
      </c>
      <c r="I12" s="237" t="s">
        <v>2638</v>
      </c>
      <c r="J12" s="237">
        <v>105326</v>
      </c>
      <c r="K12" s="260">
        <v>-73</v>
      </c>
      <c r="L12" s="237">
        <v>128973</v>
      </c>
      <c r="M12" s="260">
        <v>-109</v>
      </c>
      <c r="N12" s="237">
        <v>234299</v>
      </c>
    </row>
    <row r="13" spans="1:14" x14ac:dyDescent="0.3">
      <c r="A13" s="258">
        <v>12</v>
      </c>
      <c r="B13" s="237" t="s">
        <v>3041</v>
      </c>
      <c r="C13" s="237">
        <v>112961</v>
      </c>
      <c r="D13" s="237">
        <v>7633</v>
      </c>
      <c r="E13" s="237">
        <v>139079</v>
      </c>
      <c r="F13" s="237">
        <v>10100</v>
      </c>
      <c r="G13" s="237">
        <v>252040</v>
      </c>
      <c r="H13" s="258">
        <v>12</v>
      </c>
      <c r="I13" s="237" t="s">
        <v>2639</v>
      </c>
      <c r="J13" s="237">
        <v>55818</v>
      </c>
      <c r="K13" s="260">
        <v>-49508</v>
      </c>
      <c r="L13" s="237">
        <v>114446</v>
      </c>
      <c r="M13" s="260">
        <v>-14527</v>
      </c>
      <c r="N13" s="237">
        <v>170264</v>
      </c>
    </row>
    <row r="14" spans="1:14" x14ac:dyDescent="0.3">
      <c r="A14" s="258">
        <v>13</v>
      </c>
      <c r="B14" s="237" t="s">
        <v>3042</v>
      </c>
      <c r="C14" s="237">
        <v>105326</v>
      </c>
      <c r="D14" s="260">
        <v>-7635</v>
      </c>
      <c r="E14" s="237">
        <v>128973</v>
      </c>
      <c r="F14" s="260">
        <v>-10106</v>
      </c>
      <c r="G14" s="237">
        <v>234299</v>
      </c>
      <c r="H14" s="258">
        <v>13</v>
      </c>
      <c r="I14" s="237" t="s">
        <v>3043</v>
      </c>
      <c r="J14" s="237" t="s">
        <v>2591</v>
      </c>
      <c r="K14" s="260">
        <v>-48845</v>
      </c>
      <c r="L14" s="237" t="s">
        <v>2591</v>
      </c>
      <c r="M14" s="260">
        <v>-13911</v>
      </c>
      <c r="N14" s="237" t="s">
        <v>2591</v>
      </c>
    </row>
    <row r="15" spans="1:14" x14ac:dyDescent="0.3">
      <c r="A15" s="258">
        <v>14</v>
      </c>
      <c r="B15" s="237" t="s">
        <v>2639</v>
      </c>
      <c r="C15" s="237">
        <v>55818</v>
      </c>
      <c r="D15" s="260">
        <v>-49508</v>
      </c>
      <c r="E15" s="237">
        <v>114446</v>
      </c>
      <c r="F15" s="260">
        <v>-14527</v>
      </c>
      <c r="G15" s="237">
        <v>170264</v>
      </c>
      <c r="H15" s="258">
        <v>14</v>
      </c>
      <c r="I15" s="237" t="s">
        <v>3044</v>
      </c>
      <c r="J15" s="237" t="s">
        <v>2591</v>
      </c>
      <c r="K15" s="260">
        <v>-760</v>
      </c>
      <c r="L15" s="237" t="s">
        <v>2591</v>
      </c>
      <c r="M15" s="260">
        <v>-676</v>
      </c>
      <c r="N15" s="237" t="s">
        <v>2591</v>
      </c>
    </row>
    <row r="16" spans="1:14" ht="27.6" x14ac:dyDescent="0.3">
      <c r="A16" s="258">
        <v>15</v>
      </c>
      <c r="B16" s="237" t="s">
        <v>3043</v>
      </c>
      <c r="C16" s="237" t="s">
        <v>2591</v>
      </c>
      <c r="D16" s="237">
        <v>48845</v>
      </c>
      <c r="E16" s="237" t="s">
        <v>2591</v>
      </c>
      <c r="F16" s="237">
        <v>13911</v>
      </c>
      <c r="G16" s="237" t="s">
        <v>2591</v>
      </c>
      <c r="H16" s="258">
        <v>15</v>
      </c>
      <c r="I16" s="237" t="s">
        <v>3024</v>
      </c>
      <c r="J16" s="237" t="s">
        <v>2591</v>
      </c>
      <c r="K16" s="237">
        <v>0</v>
      </c>
      <c r="L16" s="237" t="s">
        <v>2591</v>
      </c>
      <c r="M16" s="237">
        <v>0</v>
      </c>
      <c r="N16" s="237" t="s">
        <v>2591</v>
      </c>
    </row>
    <row r="17" spans="1:14" ht="27.6" x14ac:dyDescent="0.3">
      <c r="A17" s="258">
        <v>16</v>
      </c>
      <c r="B17" s="237" t="s">
        <v>3044</v>
      </c>
      <c r="C17" s="237" t="s">
        <v>2591</v>
      </c>
      <c r="D17" s="237">
        <v>760</v>
      </c>
      <c r="E17" s="237" t="s">
        <v>2591</v>
      </c>
      <c r="F17" s="237">
        <v>676</v>
      </c>
      <c r="G17" s="237" t="s">
        <v>2591</v>
      </c>
      <c r="H17" s="258">
        <v>16</v>
      </c>
      <c r="I17" s="237" t="s">
        <v>3048</v>
      </c>
      <c r="J17" s="237" t="s">
        <v>2591</v>
      </c>
      <c r="K17" s="237">
        <v>0</v>
      </c>
      <c r="L17" s="237" t="s">
        <v>2591</v>
      </c>
      <c r="M17" s="237">
        <v>0</v>
      </c>
      <c r="N17" s="237" t="s">
        <v>2591</v>
      </c>
    </row>
    <row r="18" spans="1:14" ht="27.6" x14ac:dyDescent="0.3">
      <c r="A18" s="258">
        <v>17</v>
      </c>
      <c r="B18" s="237" t="s">
        <v>3033</v>
      </c>
      <c r="C18" s="237" t="s">
        <v>2591</v>
      </c>
      <c r="D18" s="237">
        <v>0</v>
      </c>
      <c r="E18" s="237" t="s">
        <v>2591</v>
      </c>
      <c r="F18" s="237">
        <v>0</v>
      </c>
      <c r="G18" s="237" t="s">
        <v>2591</v>
      </c>
      <c r="H18" s="258">
        <v>17</v>
      </c>
      <c r="I18" s="237" t="s">
        <v>2644</v>
      </c>
      <c r="J18" s="237">
        <v>83836</v>
      </c>
      <c r="K18" s="237">
        <v>28018</v>
      </c>
      <c r="L18" s="237">
        <v>114446</v>
      </c>
      <c r="M18" s="237">
        <v>0</v>
      </c>
      <c r="N18" s="237">
        <v>198282</v>
      </c>
    </row>
    <row r="19" spans="1:14" ht="27.6" x14ac:dyDescent="0.3">
      <c r="A19" s="258">
        <v>18</v>
      </c>
      <c r="B19" s="237" t="s">
        <v>3045</v>
      </c>
      <c r="C19" s="237" t="s">
        <v>2591</v>
      </c>
      <c r="D19" s="237">
        <v>0</v>
      </c>
      <c r="E19" s="237" t="s">
        <v>2591</v>
      </c>
      <c r="F19" s="237">
        <v>0</v>
      </c>
      <c r="G19" s="237" t="s">
        <v>2591</v>
      </c>
      <c r="H19" s="258">
        <v>18</v>
      </c>
      <c r="I19" s="237" t="s">
        <v>2645</v>
      </c>
      <c r="J19" s="237">
        <v>80622</v>
      </c>
      <c r="K19" s="260">
        <v>-3214</v>
      </c>
      <c r="L19" s="237">
        <v>110174</v>
      </c>
      <c r="M19" s="260">
        <v>-4272</v>
      </c>
      <c r="N19" s="237">
        <v>190796</v>
      </c>
    </row>
    <row r="20" spans="1:14" x14ac:dyDescent="0.3">
      <c r="A20" s="258">
        <v>19</v>
      </c>
      <c r="B20" s="237" t="s">
        <v>2645</v>
      </c>
      <c r="C20" s="237">
        <v>53643</v>
      </c>
      <c r="D20" s="260">
        <v>-2175</v>
      </c>
      <c r="E20" s="237">
        <v>110174</v>
      </c>
      <c r="F20" s="260">
        <v>-4272</v>
      </c>
      <c r="G20" s="237">
        <v>163817</v>
      </c>
      <c r="H20" s="258">
        <v>19</v>
      </c>
      <c r="I20" s="237" t="s">
        <v>2828</v>
      </c>
      <c r="J20" s="237" t="s">
        <v>2591</v>
      </c>
      <c r="K20" s="260">
        <v>-1345</v>
      </c>
      <c r="L20" s="237" t="s">
        <v>2591</v>
      </c>
      <c r="M20" s="260">
        <v>-2092</v>
      </c>
      <c r="N20" s="237" t="s">
        <v>2591</v>
      </c>
    </row>
    <row r="21" spans="1:14" x14ac:dyDescent="0.3">
      <c r="A21" s="258">
        <v>20</v>
      </c>
      <c r="B21" s="237" t="s">
        <v>3035</v>
      </c>
      <c r="C21" s="237" t="s">
        <v>2591</v>
      </c>
      <c r="D21" s="237">
        <v>864</v>
      </c>
      <c r="E21" s="237" t="s">
        <v>2591</v>
      </c>
      <c r="F21" s="237">
        <v>2092</v>
      </c>
      <c r="G21" s="237" t="s">
        <v>2591</v>
      </c>
      <c r="H21" s="258">
        <v>21</v>
      </c>
      <c r="I21" s="237" t="s">
        <v>2648</v>
      </c>
      <c r="J21" s="237" t="s">
        <v>2591</v>
      </c>
      <c r="K21" s="260">
        <v>-14</v>
      </c>
      <c r="L21" s="237" t="s">
        <v>2591</v>
      </c>
      <c r="M21" s="260">
        <v>-27</v>
      </c>
      <c r="N21" s="237" t="s">
        <v>2591</v>
      </c>
    </row>
    <row r="22" spans="1:14" x14ac:dyDescent="0.3">
      <c r="A22" s="258">
        <v>22</v>
      </c>
      <c r="B22" s="237" t="s">
        <v>2648</v>
      </c>
      <c r="C22" s="237" t="s">
        <v>2591</v>
      </c>
      <c r="D22" s="237">
        <v>9</v>
      </c>
      <c r="E22" s="237" t="s">
        <v>2591</v>
      </c>
      <c r="F22" s="237">
        <v>27</v>
      </c>
      <c r="G22" s="237" t="s">
        <v>2591</v>
      </c>
      <c r="H22" s="258">
        <v>22</v>
      </c>
      <c r="I22" s="237" t="s">
        <v>2649</v>
      </c>
      <c r="J22" s="237" t="s">
        <v>2591</v>
      </c>
      <c r="K22" s="237">
        <v>0</v>
      </c>
      <c r="L22" s="237" t="s">
        <v>2591</v>
      </c>
      <c r="M22" s="237">
        <v>0</v>
      </c>
      <c r="N22" s="237" t="s">
        <v>2591</v>
      </c>
    </row>
    <row r="23" spans="1:14" x14ac:dyDescent="0.3">
      <c r="A23" s="258">
        <v>23</v>
      </c>
      <c r="B23" s="237" t="s">
        <v>2649</v>
      </c>
      <c r="C23" s="237" t="s">
        <v>2591</v>
      </c>
      <c r="D23" s="237">
        <v>0</v>
      </c>
      <c r="E23" s="237" t="s">
        <v>2591</v>
      </c>
      <c r="F23" s="237">
        <v>0</v>
      </c>
      <c r="G23" s="237" t="s">
        <v>2591</v>
      </c>
      <c r="H23" s="258">
        <v>23</v>
      </c>
      <c r="I23" s="237" t="s">
        <v>2650</v>
      </c>
      <c r="J23" s="237" t="s">
        <v>2591</v>
      </c>
      <c r="K23" s="260">
        <v>-1876</v>
      </c>
      <c r="L23" s="237" t="s">
        <v>2591</v>
      </c>
      <c r="M23" s="260">
        <v>-2187</v>
      </c>
      <c r="N23" s="237" t="s">
        <v>2591</v>
      </c>
    </row>
    <row r="24" spans="1:14" ht="27.6" x14ac:dyDescent="0.3">
      <c r="A24" s="258">
        <v>24</v>
      </c>
      <c r="B24" s="237" t="s">
        <v>2836</v>
      </c>
      <c r="C24" s="237" t="s">
        <v>2591</v>
      </c>
      <c r="D24" s="237">
        <v>1318</v>
      </c>
      <c r="E24" s="237" t="s">
        <v>2591</v>
      </c>
      <c r="F24" s="237">
        <v>2187</v>
      </c>
      <c r="G24" s="237" t="s">
        <v>2591</v>
      </c>
      <c r="H24" s="258">
        <v>23</v>
      </c>
      <c r="I24" s="237" t="s">
        <v>2651</v>
      </c>
      <c r="J24" s="237">
        <v>78468</v>
      </c>
      <c r="K24" s="260">
        <v>-2154</v>
      </c>
      <c r="L24" s="237">
        <v>107231</v>
      </c>
      <c r="M24" s="260">
        <v>-2943</v>
      </c>
      <c r="N24" s="237">
        <v>185699</v>
      </c>
    </row>
    <row r="25" spans="1:14" x14ac:dyDescent="0.3">
      <c r="A25" s="258">
        <v>24</v>
      </c>
      <c r="B25" s="237" t="s">
        <v>2651</v>
      </c>
      <c r="C25" s="237">
        <v>52333</v>
      </c>
      <c r="D25" s="260">
        <v>-1310</v>
      </c>
      <c r="E25" s="237">
        <v>107231</v>
      </c>
      <c r="F25" s="260">
        <v>-2943</v>
      </c>
      <c r="G25" s="237">
        <v>159564</v>
      </c>
      <c r="H25" s="258">
        <v>24</v>
      </c>
      <c r="I25" s="237" t="s">
        <v>2652</v>
      </c>
      <c r="J25" s="237" t="s">
        <v>2591</v>
      </c>
      <c r="K25" s="237">
        <v>978</v>
      </c>
      <c r="L25" s="237" t="s">
        <v>2591</v>
      </c>
      <c r="M25" s="237">
        <v>1428</v>
      </c>
      <c r="N25" s="237" t="s">
        <v>2591</v>
      </c>
    </row>
    <row r="26" spans="1:14" x14ac:dyDescent="0.3">
      <c r="A26" s="258">
        <v>25</v>
      </c>
      <c r="B26" s="237" t="s">
        <v>2652</v>
      </c>
      <c r="C26" s="237" t="s">
        <v>2591</v>
      </c>
      <c r="D26" s="237">
        <v>657</v>
      </c>
      <c r="E26" s="237" t="s">
        <v>2591</v>
      </c>
      <c r="F26" s="237">
        <v>1428</v>
      </c>
      <c r="G26" s="237" t="s">
        <v>2591</v>
      </c>
      <c r="H26" s="258">
        <v>25</v>
      </c>
      <c r="I26" s="237" t="s">
        <v>2653</v>
      </c>
      <c r="J26" s="237" t="s">
        <v>2591</v>
      </c>
      <c r="K26" s="237">
        <v>36</v>
      </c>
      <c r="L26" s="237" t="s">
        <v>2591</v>
      </c>
      <c r="M26" s="237">
        <v>55</v>
      </c>
      <c r="N26" s="237" t="s">
        <v>2591</v>
      </c>
    </row>
    <row r="27" spans="1:14" x14ac:dyDescent="0.3">
      <c r="A27" s="258">
        <v>26</v>
      </c>
      <c r="B27" s="237" t="s">
        <v>2653</v>
      </c>
      <c r="C27" s="237" t="s">
        <v>2591</v>
      </c>
      <c r="D27" s="237">
        <v>27</v>
      </c>
      <c r="E27" s="237" t="s">
        <v>2591</v>
      </c>
      <c r="F27" s="237">
        <v>55</v>
      </c>
      <c r="G27" s="237" t="s">
        <v>2591</v>
      </c>
      <c r="H27" s="258">
        <v>26</v>
      </c>
      <c r="I27" s="237" t="s">
        <v>2654</v>
      </c>
      <c r="J27" s="237" t="s">
        <v>2591</v>
      </c>
      <c r="K27" s="237">
        <v>20</v>
      </c>
      <c r="L27" s="237" t="s">
        <v>2591</v>
      </c>
      <c r="M27" s="237">
        <v>27</v>
      </c>
      <c r="N27" s="237" t="s">
        <v>2591</v>
      </c>
    </row>
    <row r="28" spans="1:14" ht="27.6" x14ac:dyDescent="0.3">
      <c r="A28" s="258">
        <v>27</v>
      </c>
      <c r="B28" s="237" t="s">
        <v>2654</v>
      </c>
      <c r="C28" s="237" t="s">
        <v>2591</v>
      </c>
      <c r="D28" s="237">
        <v>15</v>
      </c>
      <c r="E28" s="237" t="s">
        <v>2591</v>
      </c>
      <c r="F28" s="237">
        <v>27</v>
      </c>
      <c r="G28" s="237" t="s">
        <v>2591</v>
      </c>
      <c r="H28" s="258">
        <v>27</v>
      </c>
      <c r="I28" s="237" t="s">
        <v>2655</v>
      </c>
      <c r="J28" s="237" t="s">
        <v>2591</v>
      </c>
      <c r="K28" s="237">
        <v>1429</v>
      </c>
      <c r="L28" s="237" t="s">
        <v>2591</v>
      </c>
      <c r="M28" s="237">
        <v>2194</v>
      </c>
      <c r="N28" s="237" t="s">
        <v>2591</v>
      </c>
    </row>
    <row r="29" spans="1:14" ht="27.6" x14ac:dyDescent="0.3">
      <c r="A29" s="258">
        <v>28</v>
      </c>
      <c r="B29" s="237" t="s">
        <v>2655</v>
      </c>
      <c r="C29" s="237" t="s">
        <v>2591</v>
      </c>
      <c r="D29" s="237">
        <v>972</v>
      </c>
      <c r="E29" s="237" t="s">
        <v>2591</v>
      </c>
      <c r="F29" s="237">
        <v>2194</v>
      </c>
      <c r="G29" s="237" t="s">
        <v>2591</v>
      </c>
      <c r="H29" s="258">
        <v>28</v>
      </c>
      <c r="I29" s="237" t="s">
        <v>2656</v>
      </c>
      <c r="J29" s="237">
        <v>77963</v>
      </c>
      <c r="K29" s="260">
        <v>-505</v>
      </c>
      <c r="L29" s="237">
        <v>106045</v>
      </c>
      <c r="M29" s="260">
        <v>-1186</v>
      </c>
      <c r="N29" s="237">
        <v>184008</v>
      </c>
    </row>
    <row r="30" spans="1:14" x14ac:dyDescent="0.3">
      <c r="A30" s="258">
        <v>29</v>
      </c>
      <c r="B30" s="237" t="s">
        <v>2656</v>
      </c>
      <c r="C30" s="237">
        <v>51828</v>
      </c>
      <c r="D30" s="260">
        <v>-505</v>
      </c>
      <c r="E30" s="237">
        <v>106045</v>
      </c>
      <c r="F30" s="260">
        <v>-1186</v>
      </c>
      <c r="G30" s="237">
        <v>157873</v>
      </c>
      <c r="H30" s="258" t="s">
        <v>2591</v>
      </c>
      <c r="I30" s="237" t="s">
        <v>3046</v>
      </c>
      <c r="J30" s="237" t="s">
        <v>2591</v>
      </c>
      <c r="K30" s="237" t="s">
        <v>2591</v>
      </c>
      <c r="L30" s="237" t="s">
        <v>2591</v>
      </c>
      <c r="M30" s="237" t="s">
        <v>2591</v>
      </c>
      <c r="N30" s="237">
        <v>184008</v>
      </c>
    </row>
    <row r="31" spans="1:14" ht="27.6" x14ac:dyDescent="0.3">
      <c r="A31" s="258" t="s">
        <v>2591</v>
      </c>
      <c r="B31" s="237" t="s">
        <v>3046</v>
      </c>
      <c r="C31" s="237" t="s">
        <v>2591</v>
      </c>
      <c r="D31" s="237" t="s">
        <v>2591</v>
      </c>
      <c r="E31" s="237" t="s">
        <v>2591</v>
      </c>
      <c r="F31" s="237" t="s">
        <v>2591</v>
      </c>
      <c r="G31" s="237">
        <v>157873</v>
      </c>
      <c r="H31" s="258">
        <v>30</v>
      </c>
      <c r="I31" s="237" t="s">
        <v>2659</v>
      </c>
      <c r="J31" s="237">
        <v>77963</v>
      </c>
      <c r="K31" s="237">
        <v>0</v>
      </c>
      <c r="L31" s="237">
        <v>106045</v>
      </c>
      <c r="M31" s="237" t="s">
        <v>2591</v>
      </c>
      <c r="N31" s="237" t="s">
        <v>2591</v>
      </c>
    </row>
    <row r="32" spans="1:14" ht="27.6" x14ac:dyDescent="0.3">
      <c r="A32" s="258">
        <v>31</v>
      </c>
      <c r="B32" s="237" t="s">
        <v>2660</v>
      </c>
      <c r="C32" s="237">
        <v>49905</v>
      </c>
      <c r="D32" s="260">
        <v>-1923</v>
      </c>
      <c r="E32" s="237">
        <v>89066</v>
      </c>
      <c r="F32" s="260">
        <v>-16979</v>
      </c>
      <c r="G32" s="237">
        <v>138971</v>
      </c>
      <c r="H32" s="258">
        <v>31</v>
      </c>
      <c r="I32" s="237" t="s">
        <v>2660</v>
      </c>
      <c r="J32" s="237">
        <v>75398</v>
      </c>
      <c r="K32" s="260">
        <v>-2565</v>
      </c>
      <c r="L32" s="237">
        <v>88231</v>
      </c>
      <c r="M32" s="260">
        <v>-17814</v>
      </c>
      <c r="N32" s="237">
        <v>163629</v>
      </c>
    </row>
    <row r="33" spans="1:48" x14ac:dyDescent="0.3">
      <c r="A33" s="136"/>
      <c r="H33" s="136"/>
    </row>
    <row r="34" spans="1:48" x14ac:dyDescent="0.3">
      <c r="A34" s="136"/>
      <c r="H34" s="136"/>
    </row>
    <row r="36" spans="1:48" ht="29.4" thickBot="1" x14ac:dyDescent="0.35">
      <c r="A36" s="295"/>
      <c r="H36" s="295"/>
      <c r="Q36" s="6" t="s">
        <v>3055</v>
      </c>
    </row>
    <row r="37" spans="1:48" ht="27.6" x14ac:dyDescent="0.3">
      <c r="A37" s="239" t="s">
        <v>2623</v>
      </c>
      <c r="B37" s="240" t="s">
        <v>2624</v>
      </c>
      <c r="C37" s="240" t="s">
        <v>1078</v>
      </c>
      <c r="D37" s="240" t="s">
        <v>2625</v>
      </c>
      <c r="E37" s="240" t="s">
        <v>2687</v>
      </c>
      <c r="F37" s="240" t="s">
        <v>3026</v>
      </c>
      <c r="G37" s="240" t="s">
        <v>2627</v>
      </c>
      <c r="H37" s="239" t="s">
        <v>2623</v>
      </c>
      <c r="I37" s="240" t="s">
        <v>2624</v>
      </c>
      <c r="J37" s="240" t="s">
        <v>1078</v>
      </c>
      <c r="K37" s="240" t="s">
        <v>2625</v>
      </c>
      <c r="L37" s="240" t="s">
        <v>2687</v>
      </c>
      <c r="M37" s="240" t="s">
        <v>3026</v>
      </c>
      <c r="N37" s="240" t="s">
        <v>2627</v>
      </c>
      <c r="Q37" s="407" t="s">
        <v>2498</v>
      </c>
      <c r="R37" s="408" t="s">
        <v>2497</v>
      </c>
      <c r="S37" s="408" t="s">
        <v>2743</v>
      </c>
      <c r="T37" s="408" t="s">
        <v>2566</v>
      </c>
      <c r="U37" s="408" t="s">
        <v>2754</v>
      </c>
      <c r="V37" s="411" t="s">
        <v>2488</v>
      </c>
      <c r="W37" s="411" t="s">
        <v>2567</v>
      </c>
      <c r="X37" s="411" t="s">
        <v>2568</v>
      </c>
      <c r="Y37" s="318" t="s">
        <v>2569</v>
      </c>
      <c r="Z37" s="318" t="s">
        <v>2569</v>
      </c>
      <c r="AB37" t="s">
        <v>2488</v>
      </c>
      <c r="AC37" t="s">
        <v>2567</v>
      </c>
      <c r="AD37" t="s">
        <v>2568</v>
      </c>
      <c r="AE37" t="s">
        <v>2569</v>
      </c>
      <c r="AF37" t="s">
        <v>2569</v>
      </c>
      <c r="AG37" s="407" t="s">
        <v>2566</v>
      </c>
      <c r="AH37" s="408" t="s">
        <v>2754</v>
      </c>
      <c r="AI37" s="408" t="s">
        <v>1078</v>
      </c>
      <c r="AJ37" s="408" t="s">
        <v>2567</v>
      </c>
      <c r="AK37" s="408" t="s">
        <v>2568</v>
      </c>
      <c r="AL37" s="240" t="s">
        <v>2569</v>
      </c>
      <c r="AM37" s="240" t="s">
        <v>2569</v>
      </c>
    </row>
    <row r="38" spans="1:48" ht="27.6" x14ac:dyDescent="0.3">
      <c r="A38" s="258">
        <v>1</v>
      </c>
      <c r="B38" s="237" t="s">
        <v>2628</v>
      </c>
      <c r="C38" s="237" t="s">
        <v>2591</v>
      </c>
      <c r="D38" s="237" t="s">
        <v>2591</v>
      </c>
      <c r="E38" s="237" t="s">
        <v>2591</v>
      </c>
      <c r="F38" s="237" t="s">
        <v>2591</v>
      </c>
      <c r="G38" s="237">
        <v>21120880</v>
      </c>
      <c r="H38" s="258">
        <v>1</v>
      </c>
      <c r="I38" s="237" t="s">
        <v>2628</v>
      </c>
      <c r="J38" s="237" t="s">
        <v>2591</v>
      </c>
      <c r="K38" s="237" t="s">
        <v>2591</v>
      </c>
      <c r="L38" s="237" t="s">
        <v>2591</v>
      </c>
      <c r="M38" s="237" t="s">
        <v>2591</v>
      </c>
      <c r="N38" s="237">
        <v>21120880</v>
      </c>
      <c r="Q38" s="410"/>
      <c r="R38" s="409"/>
      <c r="S38" s="409"/>
      <c r="T38" s="409"/>
      <c r="U38" s="409"/>
      <c r="V38" s="412"/>
      <c r="W38" s="412"/>
      <c r="X38" s="412"/>
      <c r="Y38" s="319" t="s">
        <v>2567</v>
      </c>
      <c r="Z38" s="319" t="s">
        <v>2568</v>
      </c>
      <c r="AE38" t="s">
        <v>2567</v>
      </c>
      <c r="AF38" t="s">
        <v>2568</v>
      </c>
      <c r="AG38" s="410"/>
      <c r="AH38" s="409"/>
      <c r="AI38" s="409"/>
      <c r="AJ38" s="409"/>
      <c r="AK38" s="409"/>
      <c r="AL38" s="236" t="s">
        <v>2567</v>
      </c>
      <c r="AM38" s="236" t="s">
        <v>2568</v>
      </c>
    </row>
    <row r="39" spans="1:48" x14ac:dyDescent="0.3">
      <c r="A39" s="258">
        <v>2</v>
      </c>
      <c r="B39" s="237" t="s">
        <v>2629</v>
      </c>
      <c r="C39" s="237" t="s">
        <v>2591</v>
      </c>
      <c r="D39" s="237" t="s">
        <v>2591</v>
      </c>
      <c r="E39" s="237" t="s">
        <v>2591</v>
      </c>
      <c r="F39" s="237" t="s">
        <v>2591</v>
      </c>
      <c r="G39" s="237">
        <v>21119778</v>
      </c>
      <c r="H39" s="258">
        <v>2</v>
      </c>
      <c r="I39" s="237" t="s">
        <v>2629</v>
      </c>
      <c r="J39" s="237" t="s">
        <v>2591</v>
      </c>
      <c r="K39" s="237" t="s">
        <v>2591</v>
      </c>
      <c r="L39" s="237" t="s">
        <v>2591</v>
      </c>
      <c r="M39" s="237" t="s">
        <v>2591</v>
      </c>
      <c r="N39" s="237">
        <v>21119778</v>
      </c>
      <c r="Q39" s="241">
        <v>1</v>
      </c>
      <c r="R39" s="236">
        <v>1</v>
      </c>
      <c r="S39" s="236" t="s">
        <v>2591</v>
      </c>
      <c r="T39" s="236">
        <v>1</v>
      </c>
      <c r="U39" s="236">
        <v>0</v>
      </c>
      <c r="V39" s="319" t="s">
        <v>2555</v>
      </c>
      <c r="W39" s="260">
        <v>5412</v>
      </c>
      <c r="X39" s="260">
        <v>4.8099999999999996</v>
      </c>
      <c r="Y39" s="260">
        <v>5412</v>
      </c>
      <c r="Z39" s="260">
        <v>4.8099999999999996</v>
      </c>
      <c r="AB39" t="s">
        <v>2555</v>
      </c>
      <c r="AC39">
        <v>79962</v>
      </c>
      <c r="AD39">
        <v>71.13</v>
      </c>
      <c r="AE39">
        <v>79962</v>
      </c>
      <c r="AF39">
        <v>71.13</v>
      </c>
      <c r="AG39" s="241">
        <v>0</v>
      </c>
      <c r="AH39" s="236">
        <v>0</v>
      </c>
      <c r="AI39" s="236">
        <v>0</v>
      </c>
      <c r="AJ39" s="334">
        <v>25316</v>
      </c>
      <c r="AK39" s="237">
        <v>23.84</v>
      </c>
      <c r="AL39" s="237">
        <v>25316</v>
      </c>
      <c r="AM39" s="237">
        <v>23.84</v>
      </c>
    </row>
    <row r="40" spans="1:48" x14ac:dyDescent="0.3">
      <c r="A40" s="258">
        <v>3</v>
      </c>
      <c r="B40" s="237" t="s">
        <v>2630</v>
      </c>
      <c r="C40" s="237" t="s">
        <v>2591</v>
      </c>
      <c r="D40" s="237" t="s">
        <v>2591</v>
      </c>
      <c r="E40" s="237" t="s">
        <v>2591</v>
      </c>
      <c r="F40" s="237" t="s">
        <v>2591</v>
      </c>
      <c r="G40" s="237">
        <v>13913942</v>
      </c>
      <c r="H40" s="258">
        <v>3</v>
      </c>
      <c r="I40" s="237" t="s">
        <v>2630</v>
      </c>
      <c r="J40" s="237" t="s">
        <v>2591</v>
      </c>
      <c r="K40" s="237" t="s">
        <v>2591</v>
      </c>
      <c r="L40" s="237" t="s">
        <v>2591</v>
      </c>
      <c r="M40" s="237" t="s">
        <v>2591</v>
      </c>
      <c r="N40" s="237">
        <v>13913942</v>
      </c>
      <c r="Q40" s="241">
        <v>1</v>
      </c>
      <c r="R40" s="236">
        <v>1</v>
      </c>
      <c r="S40" s="236" t="s">
        <v>2591</v>
      </c>
      <c r="T40" s="236">
        <v>1</v>
      </c>
      <c r="U40" s="236">
        <v>0</v>
      </c>
      <c r="V40" s="319" t="s">
        <v>2554</v>
      </c>
      <c r="W40" s="260">
        <v>865</v>
      </c>
      <c r="X40" s="260">
        <v>0.77</v>
      </c>
      <c r="Y40" s="260">
        <v>6277</v>
      </c>
      <c r="Z40" s="260">
        <v>5.58</v>
      </c>
      <c r="AB40" t="s">
        <v>2556</v>
      </c>
      <c r="AC40">
        <v>6212</v>
      </c>
      <c r="AD40">
        <v>5.53</v>
      </c>
      <c r="AE40">
        <v>86174</v>
      </c>
      <c r="AF40">
        <v>76.66</v>
      </c>
      <c r="AG40" s="241">
        <v>0</v>
      </c>
      <c r="AH40" s="236">
        <v>0</v>
      </c>
      <c r="AI40" s="236">
        <v>1</v>
      </c>
      <c r="AJ40" s="325">
        <v>74389</v>
      </c>
      <c r="AK40" s="237">
        <v>70.040000000000006</v>
      </c>
      <c r="AL40" s="237">
        <v>99705</v>
      </c>
      <c r="AM40" s="237">
        <v>93.88</v>
      </c>
    </row>
    <row r="41" spans="1:48" x14ac:dyDescent="0.3">
      <c r="A41" s="258">
        <v>4</v>
      </c>
      <c r="B41" s="237" t="s">
        <v>2631</v>
      </c>
      <c r="C41" s="237">
        <v>124930</v>
      </c>
      <c r="D41" s="237" t="s">
        <v>2591</v>
      </c>
      <c r="E41" s="237">
        <v>72767</v>
      </c>
      <c r="F41" s="237" t="s">
        <v>2591</v>
      </c>
      <c r="G41" s="237">
        <v>197697</v>
      </c>
      <c r="H41" s="258">
        <v>4</v>
      </c>
      <c r="I41" s="237" t="s">
        <v>2631</v>
      </c>
      <c r="J41" s="237">
        <v>124930</v>
      </c>
      <c r="K41" s="237" t="s">
        <v>2591</v>
      </c>
      <c r="L41" s="237">
        <v>72767</v>
      </c>
      <c r="M41" s="237" t="s">
        <v>2591</v>
      </c>
      <c r="N41" s="237">
        <v>197697</v>
      </c>
      <c r="Q41" s="241">
        <v>1</v>
      </c>
      <c r="R41" s="236">
        <v>1</v>
      </c>
      <c r="S41" s="236">
        <v>1</v>
      </c>
      <c r="T41" s="236">
        <v>0</v>
      </c>
      <c r="U41" s="236">
        <v>0</v>
      </c>
      <c r="V41" s="319" t="s">
        <v>2555</v>
      </c>
      <c r="W41" s="260">
        <v>71246</v>
      </c>
      <c r="X41" s="260">
        <v>63.38</v>
      </c>
      <c r="Y41" s="260">
        <v>77523</v>
      </c>
      <c r="Z41" s="260">
        <v>68.959999999999994</v>
      </c>
      <c r="AB41" t="s">
        <v>2550</v>
      </c>
      <c r="AC41">
        <v>6212</v>
      </c>
      <c r="AD41">
        <v>5.53</v>
      </c>
      <c r="AE41">
        <v>92386</v>
      </c>
      <c r="AF41">
        <v>82.18</v>
      </c>
      <c r="AG41" s="241">
        <v>1</v>
      </c>
      <c r="AH41" s="236">
        <v>0</v>
      </c>
      <c r="AI41" s="236">
        <v>0</v>
      </c>
      <c r="AJ41" s="237">
        <v>925</v>
      </c>
      <c r="AK41" s="237">
        <v>0.87</v>
      </c>
      <c r="AL41" s="237">
        <v>100630</v>
      </c>
      <c r="AM41" s="237">
        <v>94.75</v>
      </c>
    </row>
    <row r="42" spans="1:48" ht="15" thickBot="1" x14ac:dyDescent="0.35">
      <c r="A42" s="258">
        <v>5</v>
      </c>
      <c r="B42" s="237" t="s">
        <v>2632</v>
      </c>
      <c r="C42" s="237">
        <v>124910</v>
      </c>
      <c r="D42" s="260">
        <v>-20</v>
      </c>
      <c r="E42" s="237">
        <v>72756</v>
      </c>
      <c r="F42" s="260">
        <v>-11</v>
      </c>
      <c r="G42" s="237">
        <v>197666</v>
      </c>
      <c r="H42" s="258">
        <v>5</v>
      </c>
      <c r="I42" s="237" t="s">
        <v>2632</v>
      </c>
      <c r="J42" s="237">
        <v>124910</v>
      </c>
      <c r="K42" s="260">
        <v>-20</v>
      </c>
      <c r="L42" s="237">
        <v>72756</v>
      </c>
      <c r="M42" s="260">
        <v>-11</v>
      </c>
      <c r="N42" s="237">
        <v>197666</v>
      </c>
      <c r="Q42" s="241">
        <v>1</v>
      </c>
      <c r="R42" s="236">
        <v>1</v>
      </c>
      <c r="S42" s="236">
        <v>1</v>
      </c>
      <c r="T42" s="236">
        <v>0</v>
      </c>
      <c r="U42" s="236">
        <v>0</v>
      </c>
      <c r="V42" s="319" t="s">
        <v>2554</v>
      </c>
      <c r="W42" s="260">
        <v>15860</v>
      </c>
      <c r="X42" s="260">
        <v>14.11</v>
      </c>
      <c r="Y42" s="260">
        <v>93383</v>
      </c>
      <c r="Z42" s="260">
        <v>83.07</v>
      </c>
      <c r="AA42" s="187">
        <f>W42+W53+W57</f>
        <v>19118</v>
      </c>
      <c r="AB42" t="s">
        <v>2554</v>
      </c>
      <c r="AC42">
        <v>20029</v>
      </c>
      <c r="AD42">
        <v>17.82</v>
      </c>
      <c r="AE42">
        <v>112415</v>
      </c>
      <c r="AF42">
        <v>100</v>
      </c>
      <c r="AG42" s="241">
        <v>1</v>
      </c>
      <c r="AH42" s="236">
        <v>0</v>
      </c>
      <c r="AI42" s="236">
        <v>1</v>
      </c>
      <c r="AJ42" s="237">
        <v>5573</v>
      </c>
      <c r="AK42" s="237">
        <v>5.25</v>
      </c>
      <c r="AL42" s="237">
        <v>106203</v>
      </c>
      <c r="AM42" s="237">
        <v>100</v>
      </c>
    </row>
    <row r="43" spans="1:48" ht="15" thickBot="1" x14ac:dyDescent="0.35">
      <c r="A43" s="258">
        <v>6</v>
      </c>
      <c r="B43" s="237" t="s">
        <v>2633</v>
      </c>
      <c r="C43" s="237">
        <v>105463</v>
      </c>
      <c r="D43" s="260">
        <v>-19447</v>
      </c>
      <c r="E43" s="237">
        <v>61309</v>
      </c>
      <c r="F43" s="260">
        <v>-11447</v>
      </c>
      <c r="G43" s="237">
        <v>166772</v>
      </c>
      <c r="H43" s="258">
        <v>6</v>
      </c>
      <c r="I43" s="237" t="s">
        <v>2633</v>
      </c>
      <c r="J43" s="237">
        <v>105463</v>
      </c>
      <c r="K43" s="260">
        <v>-19447</v>
      </c>
      <c r="L43" s="237">
        <v>61309</v>
      </c>
      <c r="M43" s="260">
        <v>-11447</v>
      </c>
      <c r="N43" s="237">
        <v>166772</v>
      </c>
      <c r="Q43" s="241">
        <v>1</v>
      </c>
      <c r="R43" s="236">
        <v>2</v>
      </c>
      <c r="S43" s="236" t="s">
        <v>2591</v>
      </c>
      <c r="T43" s="236">
        <v>1</v>
      </c>
      <c r="U43" s="236">
        <v>0</v>
      </c>
      <c r="V43" s="319" t="s">
        <v>2556</v>
      </c>
      <c r="W43" s="260">
        <v>12</v>
      </c>
      <c r="X43" s="260">
        <v>0.01</v>
      </c>
      <c r="Y43" s="260">
        <v>93395</v>
      </c>
      <c r="Z43" s="260">
        <v>83.08</v>
      </c>
      <c r="AC43" s="139">
        <f>AC42+AC41</f>
        <v>26241</v>
      </c>
      <c r="AG43" s="136"/>
      <c r="AJ43" s="10">
        <f>AJ40+AJ42</f>
        <v>79962</v>
      </c>
      <c r="AK43">
        <f>AJ39+AJ41</f>
        <v>26241</v>
      </c>
      <c r="AO43" s="413" t="s">
        <v>3054</v>
      </c>
      <c r="AP43" s="411" t="s">
        <v>2754</v>
      </c>
      <c r="AQ43" s="411" t="s">
        <v>2498</v>
      </c>
      <c r="AR43" s="411" t="s">
        <v>2488</v>
      </c>
      <c r="AS43" s="411" t="s">
        <v>2567</v>
      </c>
      <c r="AT43" s="411" t="s">
        <v>2568</v>
      </c>
      <c r="AU43" s="318" t="s">
        <v>2569</v>
      </c>
      <c r="AV43" s="318" t="s">
        <v>2569</v>
      </c>
    </row>
    <row r="44" spans="1:48" ht="28.5" customHeight="1" x14ac:dyDescent="0.3">
      <c r="A44" s="258">
        <v>7</v>
      </c>
      <c r="B44" s="237" t="s">
        <v>2634</v>
      </c>
      <c r="C44" s="237">
        <v>105463</v>
      </c>
      <c r="D44" s="237">
        <v>0</v>
      </c>
      <c r="E44" s="237">
        <v>32307</v>
      </c>
      <c r="F44" s="260">
        <v>-29002</v>
      </c>
      <c r="G44" s="237">
        <v>137770</v>
      </c>
      <c r="H44" s="258">
        <v>7</v>
      </c>
      <c r="I44" s="237" t="s">
        <v>2634</v>
      </c>
      <c r="J44" s="237">
        <v>105463</v>
      </c>
      <c r="K44" s="237">
        <v>0</v>
      </c>
      <c r="L44" s="237">
        <v>32307</v>
      </c>
      <c r="M44" s="260">
        <v>-29002</v>
      </c>
      <c r="N44" s="237">
        <v>137770</v>
      </c>
      <c r="Q44" s="241">
        <v>1</v>
      </c>
      <c r="R44" s="236">
        <v>2</v>
      </c>
      <c r="S44" s="236" t="s">
        <v>2591</v>
      </c>
      <c r="T44" s="236">
        <v>1</v>
      </c>
      <c r="U44" s="236">
        <v>0</v>
      </c>
      <c r="V44" s="319" t="s">
        <v>2550</v>
      </c>
      <c r="W44" s="260">
        <v>12</v>
      </c>
      <c r="X44" s="260">
        <v>0.01</v>
      </c>
      <c r="Y44" s="260">
        <v>93407</v>
      </c>
      <c r="Z44" s="260">
        <v>83.09</v>
      </c>
      <c r="AB44" s="407" t="s">
        <v>3053</v>
      </c>
      <c r="AC44" s="408"/>
      <c r="AD44" s="408"/>
      <c r="AE44" s="408"/>
      <c r="AF44" s="408"/>
      <c r="AG44" s="136"/>
      <c r="AJ44">
        <f>AJ39-AK58</f>
        <v>6198</v>
      </c>
      <c r="AO44" s="414"/>
      <c r="AP44" s="412"/>
      <c r="AQ44" s="412"/>
      <c r="AR44" s="412"/>
      <c r="AS44" s="412"/>
      <c r="AT44" s="412"/>
      <c r="AU44" s="319" t="s">
        <v>2567</v>
      </c>
      <c r="AV44" s="319" t="s">
        <v>2568</v>
      </c>
    </row>
    <row r="45" spans="1:48" ht="15" customHeight="1" x14ac:dyDescent="0.3">
      <c r="A45" s="258">
        <v>8</v>
      </c>
      <c r="B45" s="237" t="s">
        <v>2635</v>
      </c>
      <c r="C45" s="237">
        <v>105463</v>
      </c>
      <c r="D45" s="237">
        <v>0</v>
      </c>
      <c r="E45" s="237">
        <v>32307</v>
      </c>
      <c r="F45" s="237">
        <v>0</v>
      </c>
      <c r="G45" s="237">
        <v>137770</v>
      </c>
      <c r="H45" s="258">
        <v>8</v>
      </c>
      <c r="I45" s="237" t="s">
        <v>2635</v>
      </c>
      <c r="J45" s="237">
        <v>105463</v>
      </c>
      <c r="K45" s="237">
        <v>0</v>
      </c>
      <c r="L45" s="237">
        <v>32307</v>
      </c>
      <c r="M45" s="237">
        <v>0</v>
      </c>
      <c r="N45" s="237">
        <v>137770</v>
      </c>
      <c r="Q45" s="324">
        <v>1</v>
      </c>
      <c r="R45" s="281">
        <v>2</v>
      </c>
      <c r="S45" s="281">
        <v>1</v>
      </c>
      <c r="T45" s="281">
        <v>0</v>
      </c>
      <c r="U45" s="281">
        <v>0</v>
      </c>
      <c r="V45" s="323" t="s">
        <v>2550</v>
      </c>
      <c r="W45" s="322">
        <v>232</v>
      </c>
      <c r="X45" s="322">
        <v>0.21</v>
      </c>
      <c r="Y45" s="322">
        <v>93639</v>
      </c>
      <c r="Z45" s="322">
        <v>83.3</v>
      </c>
      <c r="AB45" s="410" t="s">
        <v>1078</v>
      </c>
      <c r="AC45" s="409" t="s">
        <v>2567</v>
      </c>
      <c r="AD45" s="409" t="s">
        <v>2568</v>
      </c>
      <c r="AE45" s="236" t="s">
        <v>2569</v>
      </c>
      <c r="AF45" s="236" t="s">
        <v>2569</v>
      </c>
      <c r="AO45" s="286">
        <v>0</v>
      </c>
      <c r="AP45" s="319">
        <v>0</v>
      </c>
      <c r="AQ45" s="319">
        <v>1</v>
      </c>
      <c r="AR45" s="319" t="s">
        <v>2555</v>
      </c>
      <c r="AS45" s="260">
        <v>71246</v>
      </c>
      <c r="AT45" s="260">
        <v>63.38</v>
      </c>
      <c r="AU45" s="260">
        <v>71246</v>
      </c>
      <c r="AV45" s="260">
        <v>63.38</v>
      </c>
    </row>
    <row r="46" spans="1:48" ht="28.2" thickBot="1" x14ac:dyDescent="0.35">
      <c r="A46" s="258">
        <v>9</v>
      </c>
      <c r="B46" s="237" t="s">
        <v>2636</v>
      </c>
      <c r="C46" s="237">
        <v>105399</v>
      </c>
      <c r="D46" s="260">
        <v>-64</v>
      </c>
      <c r="E46" s="237">
        <v>32289</v>
      </c>
      <c r="F46" s="260">
        <v>-18</v>
      </c>
      <c r="G46" s="237">
        <v>137688</v>
      </c>
      <c r="H46" s="258">
        <v>9</v>
      </c>
      <c r="I46" s="237" t="s">
        <v>2636</v>
      </c>
      <c r="J46" s="237">
        <v>105399</v>
      </c>
      <c r="K46" s="260">
        <v>-64</v>
      </c>
      <c r="L46" s="237">
        <v>32289</v>
      </c>
      <c r="M46" s="260">
        <v>-18</v>
      </c>
      <c r="N46" s="237">
        <v>137688</v>
      </c>
      <c r="Q46" s="327">
        <v>1</v>
      </c>
      <c r="R46" s="328">
        <v>2</v>
      </c>
      <c r="S46" s="328">
        <v>1</v>
      </c>
      <c r="T46" s="328">
        <v>0</v>
      </c>
      <c r="U46" s="328">
        <v>1</v>
      </c>
      <c r="V46" s="329" t="s">
        <v>2556</v>
      </c>
      <c r="W46" s="330">
        <v>2</v>
      </c>
      <c r="X46" s="330">
        <v>0</v>
      </c>
      <c r="Y46" s="330">
        <v>93641</v>
      </c>
      <c r="Z46" s="330">
        <v>83.3</v>
      </c>
      <c r="AB46" s="410"/>
      <c r="AC46" s="409"/>
      <c r="AD46" s="409"/>
      <c r="AE46" s="236" t="s">
        <v>2567</v>
      </c>
      <c r="AF46" s="236" t="s">
        <v>2568</v>
      </c>
      <c r="AG46" s="295"/>
      <c r="AO46" s="286">
        <v>0</v>
      </c>
      <c r="AP46" s="319">
        <v>0</v>
      </c>
      <c r="AQ46" s="319">
        <v>1</v>
      </c>
      <c r="AR46" s="319" t="s">
        <v>2556</v>
      </c>
      <c r="AS46" s="260">
        <v>5959</v>
      </c>
      <c r="AT46" s="260">
        <v>5.3</v>
      </c>
      <c r="AU46" s="260">
        <v>77205</v>
      </c>
      <c r="AV46" s="260">
        <v>68.680000000000007</v>
      </c>
    </row>
    <row r="47" spans="1:48" ht="27.6" x14ac:dyDescent="0.3">
      <c r="A47" s="258">
        <v>10</v>
      </c>
      <c r="B47" s="237" t="s">
        <v>3027</v>
      </c>
      <c r="C47" s="237">
        <v>105399</v>
      </c>
      <c r="D47" s="237">
        <v>0</v>
      </c>
      <c r="E47" s="237">
        <v>32289</v>
      </c>
      <c r="F47" s="237">
        <v>0</v>
      </c>
      <c r="G47" s="237">
        <v>137688</v>
      </c>
      <c r="H47" s="258">
        <v>10</v>
      </c>
      <c r="I47" s="237" t="s">
        <v>3027</v>
      </c>
      <c r="J47" s="237">
        <v>105399</v>
      </c>
      <c r="K47" s="237">
        <v>0</v>
      </c>
      <c r="L47" s="237">
        <v>32289</v>
      </c>
      <c r="M47" s="237">
        <v>0</v>
      </c>
      <c r="N47" s="237">
        <v>137688</v>
      </c>
      <c r="Q47" s="324">
        <v>1</v>
      </c>
      <c r="R47" s="281">
        <v>2</v>
      </c>
      <c r="S47" s="281">
        <v>1</v>
      </c>
      <c r="T47" s="328">
        <v>1</v>
      </c>
      <c r="U47" s="328">
        <v>0</v>
      </c>
      <c r="V47" s="323" t="s">
        <v>2556</v>
      </c>
      <c r="W47" s="322">
        <v>232</v>
      </c>
      <c r="X47" s="322">
        <v>0.21</v>
      </c>
      <c r="Y47" s="322">
        <v>93873</v>
      </c>
      <c r="Z47" s="322">
        <v>83.51</v>
      </c>
      <c r="AB47" s="241">
        <v>0</v>
      </c>
      <c r="AC47" s="264">
        <v>26241</v>
      </c>
      <c r="AD47" s="237">
        <v>24.71</v>
      </c>
      <c r="AE47" s="237">
        <v>26241</v>
      </c>
      <c r="AF47" s="237">
        <v>24.71</v>
      </c>
      <c r="AG47" s="407" t="s">
        <v>2566</v>
      </c>
      <c r="AH47" s="408" t="s">
        <v>2754</v>
      </c>
      <c r="AI47" s="408" t="s">
        <v>1078</v>
      </c>
      <c r="AJ47" s="408" t="s">
        <v>2567</v>
      </c>
      <c r="AK47" s="408" t="s">
        <v>2568</v>
      </c>
      <c r="AL47" s="240" t="s">
        <v>2569</v>
      </c>
      <c r="AM47" s="240" t="s">
        <v>2569</v>
      </c>
      <c r="AO47" s="286">
        <v>0</v>
      </c>
      <c r="AP47" s="319">
        <v>0</v>
      </c>
      <c r="AQ47" s="319">
        <v>1</v>
      </c>
      <c r="AR47" s="319" t="s">
        <v>2550</v>
      </c>
      <c r="AS47" s="260">
        <v>6198</v>
      </c>
      <c r="AT47" s="260">
        <v>5.51</v>
      </c>
      <c r="AU47" s="260">
        <v>83403</v>
      </c>
      <c r="AV47" s="260">
        <v>74.19</v>
      </c>
    </row>
    <row r="48" spans="1:48" ht="27.6" x14ac:dyDescent="0.3">
      <c r="A48" s="258">
        <v>11</v>
      </c>
      <c r="B48" s="237" t="s">
        <v>3028</v>
      </c>
      <c r="C48" s="237">
        <v>105328</v>
      </c>
      <c r="D48" s="260">
        <v>-71</v>
      </c>
      <c r="E48" s="237">
        <v>32270</v>
      </c>
      <c r="F48" s="260">
        <v>-19</v>
      </c>
      <c r="G48" s="237">
        <v>137598</v>
      </c>
      <c r="H48" s="258">
        <v>11</v>
      </c>
      <c r="I48" s="237" t="s">
        <v>2638</v>
      </c>
      <c r="J48" s="237">
        <v>105326</v>
      </c>
      <c r="K48" s="260">
        <v>-73</v>
      </c>
      <c r="L48" s="237">
        <v>32268</v>
      </c>
      <c r="M48" s="260">
        <v>-21</v>
      </c>
      <c r="N48" s="237">
        <v>137594</v>
      </c>
      <c r="Q48" s="324">
        <v>1</v>
      </c>
      <c r="R48" s="281">
        <v>2</v>
      </c>
      <c r="S48" s="281">
        <v>1</v>
      </c>
      <c r="T48" s="328">
        <v>1</v>
      </c>
      <c r="U48" s="328">
        <v>0</v>
      </c>
      <c r="V48" s="335" t="s">
        <v>2550</v>
      </c>
      <c r="W48" s="336">
        <v>2</v>
      </c>
      <c r="X48" s="336">
        <v>0</v>
      </c>
      <c r="Y48" s="336">
        <v>93875</v>
      </c>
      <c r="Z48" s="336">
        <v>83.51</v>
      </c>
      <c r="AB48" s="241">
        <v>1</v>
      </c>
      <c r="AC48" s="237">
        <v>79962</v>
      </c>
      <c r="AD48" s="237">
        <v>75.290000000000006</v>
      </c>
      <c r="AE48" s="237">
        <v>106203</v>
      </c>
      <c r="AF48" s="237">
        <v>100</v>
      </c>
      <c r="AG48" s="410"/>
      <c r="AH48" s="409"/>
      <c r="AI48" s="409"/>
      <c r="AJ48" s="409"/>
      <c r="AK48" s="409"/>
      <c r="AL48" s="236" t="s">
        <v>2567</v>
      </c>
      <c r="AM48" s="236" t="s">
        <v>2568</v>
      </c>
      <c r="AO48" s="286">
        <v>0</v>
      </c>
      <c r="AP48" s="319">
        <v>0</v>
      </c>
      <c r="AQ48" s="319">
        <v>1</v>
      </c>
      <c r="AR48" s="319" t="s">
        <v>2554</v>
      </c>
      <c r="AS48" s="260">
        <v>15860</v>
      </c>
      <c r="AT48" s="260">
        <v>14.11</v>
      </c>
      <c r="AU48" s="260">
        <v>99263</v>
      </c>
      <c r="AV48" s="260">
        <v>88.3</v>
      </c>
    </row>
    <row r="49" spans="1:48" x14ac:dyDescent="0.3">
      <c r="A49" s="258">
        <v>12</v>
      </c>
      <c r="B49" s="237" t="s">
        <v>3029</v>
      </c>
      <c r="C49" s="237">
        <v>112961</v>
      </c>
      <c r="D49" s="237">
        <v>7633</v>
      </c>
      <c r="E49" s="237">
        <v>33529</v>
      </c>
      <c r="F49" s="237">
        <v>1259</v>
      </c>
      <c r="G49" s="237">
        <v>146490</v>
      </c>
      <c r="H49" s="258">
        <v>12</v>
      </c>
      <c r="I49" s="237" t="s">
        <v>2639</v>
      </c>
      <c r="J49" s="237">
        <v>91207</v>
      </c>
      <c r="K49" s="260">
        <v>-14119</v>
      </c>
      <c r="L49" s="237">
        <v>28369</v>
      </c>
      <c r="M49" s="260">
        <v>-3899</v>
      </c>
      <c r="N49" s="237">
        <v>119576</v>
      </c>
      <c r="Q49" s="324">
        <v>1</v>
      </c>
      <c r="R49" s="281">
        <v>2</v>
      </c>
      <c r="S49" s="281">
        <v>2</v>
      </c>
      <c r="T49" s="281">
        <v>0</v>
      </c>
      <c r="U49" s="281">
        <v>0</v>
      </c>
      <c r="V49" s="323" t="s">
        <v>2556</v>
      </c>
      <c r="W49" s="272">
        <v>5959</v>
      </c>
      <c r="X49" s="322">
        <v>5.3</v>
      </c>
      <c r="Y49" s="322">
        <v>99834</v>
      </c>
      <c r="Z49" s="322">
        <v>88.81</v>
      </c>
      <c r="AB49" s="241"/>
      <c r="AC49" s="237"/>
      <c r="AD49" s="237"/>
      <c r="AE49" s="237"/>
      <c r="AF49" s="237"/>
      <c r="AG49" s="241">
        <v>0</v>
      </c>
      <c r="AH49" s="236">
        <v>0</v>
      </c>
      <c r="AI49" s="236" t="s">
        <v>357</v>
      </c>
      <c r="AJ49" s="264">
        <v>25316</v>
      </c>
      <c r="AK49" s="237">
        <v>22.52</v>
      </c>
      <c r="AL49" s="237">
        <v>25316</v>
      </c>
      <c r="AM49" s="237">
        <v>22.52</v>
      </c>
      <c r="AO49" s="286">
        <v>0</v>
      </c>
      <c r="AP49" s="319">
        <v>0</v>
      </c>
      <c r="AQ49" s="319">
        <v>2</v>
      </c>
      <c r="AR49" s="319" t="s">
        <v>2555</v>
      </c>
      <c r="AS49" s="260">
        <v>3143</v>
      </c>
      <c r="AT49" s="260">
        <v>2.8</v>
      </c>
      <c r="AU49" s="260">
        <v>102406</v>
      </c>
      <c r="AV49" s="260">
        <v>91.1</v>
      </c>
    </row>
    <row r="50" spans="1:48" x14ac:dyDescent="0.3">
      <c r="A50" s="258">
        <v>13</v>
      </c>
      <c r="B50" s="237" t="s">
        <v>3030</v>
      </c>
      <c r="C50" s="237">
        <v>105326</v>
      </c>
      <c r="D50" s="260">
        <v>-7635</v>
      </c>
      <c r="E50" s="237">
        <v>32268</v>
      </c>
      <c r="F50" s="260">
        <v>-1261</v>
      </c>
      <c r="G50" s="237">
        <v>137594</v>
      </c>
      <c r="H50" s="258">
        <v>13</v>
      </c>
      <c r="I50" s="237" t="s">
        <v>3031</v>
      </c>
      <c r="J50" s="237" t="s">
        <v>2591</v>
      </c>
      <c r="K50" s="260">
        <v>-14030</v>
      </c>
      <c r="L50" s="237" t="s">
        <v>2591</v>
      </c>
      <c r="M50" s="260">
        <v>-3808</v>
      </c>
      <c r="N50" s="237" t="s">
        <v>2591</v>
      </c>
      <c r="Q50" s="324">
        <v>1</v>
      </c>
      <c r="R50" s="281">
        <v>2</v>
      </c>
      <c r="S50" s="281">
        <v>2</v>
      </c>
      <c r="T50" s="281">
        <v>0</v>
      </c>
      <c r="U50" s="281">
        <v>0</v>
      </c>
      <c r="V50" s="323" t="s">
        <v>2550</v>
      </c>
      <c r="W50" s="272">
        <v>5966</v>
      </c>
      <c r="X50" s="322">
        <v>5.31</v>
      </c>
      <c r="Y50" s="322">
        <v>105800</v>
      </c>
      <c r="Z50" s="322">
        <v>94.12</v>
      </c>
      <c r="AG50" s="241">
        <v>0</v>
      </c>
      <c r="AH50" s="236">
        <v>0</v>
      </c>
      <c r="AI50" s="236" t="s">
        <v>1078</v>
      </c>
      <c r="AJ50" s="245">
        <v>80348</v>
      </c>
      <c r="AK50" s="237">
        <v>71.47</v>
      </c>
      <c r="AL50" s="237">
        <v>105664</v>
      </c>
      <c r="AM50" s="237">
        <v>93.99</v>
      </c>
      <c r="AO50" s="286">
        <v>0</v>
      </c>
      <c r="AP50" s="319">
        <v>0</v>
      </c>
      <c r="AQ50" s="319">
        <v>2</v>
      </c>
      <c r="AR50" s="319" t="s">
        <v>2554</v>
      </c>
      <c r="AS50" s="260">
        <v>3258</v>
      </c>
      <c r="AT50" s="260">
        <v>2.9</v>
      </c>
      <c r="AU50" s="260">
        <v>105664</v>
      </c>
      <c r="AV50" s="260">
        <v>93.99</v>
      </c>
    </row>
    <row r="51" spans="1:48" ht="15" thickBot="1" x14ac:dyDescent="0.35">
      <c r="A51" s="258">
        <v>14</v>
      </c>
      <c r="B51" s="237" t="s">
        <v>2639</v>
      </c>
      <c r="C51" s="237">
        <v>91207</v>
      </c>
      <c r="D51" s="260">
        <v>-14119</v>
      </c>
      <c r="E51" s="237">
        <v>28369</v>
      </c>
      <c r="F51" s="260">
        <v>-3899</v>
      </c>
      <c r="G51" s="237">
        <v>119576</v>
      </c>
      <c r="H51" s="258">
        <v>14</v>
      </c>
      <c r="I51" s="237" t="s">
        <v>3032</v>
      </c>
      <c r="J51" s="237" t="s">
        <v>2591</v>
      </c>
      <c r="K51" s="260">
        <v>-104</v>
      </c>
      <c r="L51" s="237" t="s">
        <v>2591</v>
      </c>
      <c r="M51" s="260">
        <v>-98</v>
      </c>
      <c r="N51" s="237" t="s">
        <v>2591</v>
      </c>
      <c r="Q51" s="317">
        <v>1</v>
      </c>
      <c r="R51" s="326">
        <v>2</v>
      </c>
      <c r="S51" s="326">
        <v>2</v>
      </c>
      <c r="T51" s="326">
        <v>0</v>
      </c>
      <c r="U51" s="326">
        <v>1</v>
      </c>
      <c r="V51" s="321" t="s">
        <v>2556</v>
      </c>
      <c r="W51" s="272">
        <v>7</v>
      </c>
      <c r="X51" s="272">
        <v>0.01</v>
      </c>
      <c r="Y51" s="272">
        <v>105807</v>
      </c>
      <c r="Z51" s="272">
        <v>94.12</v>
      </c>
      <c r="AG51" s="241">
        <v>0</v>
      </c>
      <c r="AH51" s="236">
        <v>1</v>
      </c>
      <c r="AI51" s="236" t="s">
        <v>1078</v>
      </c>
      <c r="AJ51" s="237">
        <v>9</v>
      </c>
      <c r="AK51" s="237">
        <v>0.01</v>
      </c>
      <c r="AL51" s="237">
        <v>105673</v>
      </c>
      <c r="AM51" s="237">
        <v>94</v>
      </c>
      <c r="AO51" s="286">
        <v>0</v>
      </c>
      <c r="AP51" s="319">
        <v>1</v>
      </c>
      <c r="AQ51" s="319">
        <v>1</v>
      </c>
      <c r="AR51" s="319" t="s">
        <v>2556</v>
      </c>
      <c r="AS51" s="260">
        <v>9</v>
      </c>
      <c r="AT51" s="260">
        <v>0.01</v>
      </c>
      <c r="AU51" s="260">
        <v>105673</v>
      </c>
      <c r="AV51" s="260">
        <v>94</v>
      </c>
    </row>
    <row r="52" spans="1:48" ht="27.6" x14ac:dyDescent="0.3">
      <c r="A52" s="258">
        <v>15</v>
      </c>
      <c r="B52" s="237" t="s">
        <v>3031</v>
      </c>
      <c r="C52" s="237" t="s">
        <v>2591</v>
      </c>
      <c r="D52" s="237">
        <v>14030</v>
      </c>
      <c r="E52" s="237" t="s">
        <v>2591</v>
      </c>
      <c r="F52" s="237">
        <v>3808</v>
      </c>
      <c r="G52" s="237" t="s">
        <v>2591</v>
      </c>
      <c r="H52" s="258">
        <v>15</v>
      </c>
      <c r="I52" s="237" t="s">
        <v>3024</v>
      </c>
      <c r="J52" s="237" t="s">
        <v>2591</v>
      </c>
      <c r="K52" s="237">
        <v>0</v>
      </c>
      <c r="L52" s="237" t="s">
        <v>2591</v>
      </c>
      <c r="M52" s="237">
        <v>0</v>
      </c>
      <c r="N52" s="237" t="s">
        <v>2591</v>
      </c>
      <c r="Q52" s="241">
        <v>2</v>
      </c>
      <c r="R52" s="236">
        <v>2</v>
      </c>
      <c r="S52" s="236">
        <v>1</v>
      </c>
      <c r="T52" s="236">
        <v>0</v>
      </c>
      <c r="U52" s="236">
        <v>0</v>
      </c>
      <c r="V52" s="319" t="s">
        <v>2555</v>
      </c>
      <c r="W52" s="260">
        <v>46</v>
      </c>
      <c r="X52" s="260">
        <v>0.04</v>
      </c>
      <c r="Y52" s="260">
        <v>105853</v>
      </c>
      <c r="Z52" s="260">
        <v>94.16</v>
      </c>
      <c r="AB52" s="407" t="s">
        <v>2488</v>
      </c>
      <c r="AC52" s="408" t="s">
        <v>2567</v>
      </c>
      <c r="AD52" s="408" t="s">
        <v>2568</v>
      </c>
      <c r="AE52" s="240" t="s">
        <v>2569</v>
      </c>
      <c r="AF52" s="240" t="s">
        <v>2569</v>
      </c>
      <c r="AG52" s="241">
        <v>1</v>
      </c>
      <c r="AH52" s="236">
        <v>0</v>
      </c>
      <c r="AI52" s="236" t="s">
        <v>357</v>
      </c>
      <c r="AJ52" s="237">
        <v>925</v>
      </c>
      <c r="AK52" s="237">
        <v>0.82</v>
      </c>
      <c r="AL52" s="237">
        <v>106598</v>
      </c>
      <c r="AM52" s="237">
        <v>94.83</v>
      </c>
      <c r="AO52" s="286">
        <v>1</v>
      </c>
      <c r="AP52" s="319">
        <v>0</v>
      </c>
      <c r="AQ52" s="319">
        <v>1</v>
      </c>
      <c r="AR52" s="319" t="s">
        <v>2555</v>
      </c>
      <c r="AS52" s="260">
        <v>5412</v>
      </c>
      <c r="AT52" s="260">
        <v>4.8099999999999996</v>
      </c>
      <c r="AU52" s="260">
        <v>111085</v>
      </c>
      <c r="AV52" s="260">
        <v>98.82</v>
      </c>
    </row>
    <row r="53" spans="1:48" ht="27.6" x14ac:dyDescent="0.3">
      <c r="A53" s="258">
        <v>16</v>
      </c>
      <c r="B53" s="237" t="s">
        <v>3032</v>
      </c>
      <c r="C53" s="237" t="s">
        <v>2591</v>
      </c>
      <c r="D53" s="237">
        <v>104</v>
      </c>
      <c r="E53" s="237" t="s">
        <v>2591</v>
      </c>
      <c r="F53" s="237">
        <v>98</v>
      </c>
      <c r="G53" s="237" t="s">
        <v>2591</v>
      </c>
      <c r="H53" s="258">
        <v>16</v>
      </c>
      <c r="I53" s="237" t="s">
        <v>3049</v>
      </c>
      <c r="J53" s="237" t="s">
        <v>2591</v>
      </c>
      <c r="K53" s="237">
        <v>0</v>
      </c>
      <c r="L53" s="237" t="s">
        <v>2591</v>
      </c>
      <c r="M53" s="237">
        <v>0</v>
      </c>
      <c r="N53" s="237" t="s">
        <v>2591</v>
      </c>
      <c r="Q53" s="241">
        <v>2</v>
      </c>
      <c r="R53" s="236">
        <v>2</v>
      </c>
      <c r="S53" s="236">
        <v>1</v>
      </c>
      <c r="T53" s="236">
        <v>0</v>
      </c>
      <c r="U53" s="236">
        <v>0</v>
      </c>
      <c r="V53" s="319" t="s">
        <v>2554</v>
      </c>
      <c r="W53" s="260">
        <v>161</v>
      </c>
      <c r="X53" s="260">
        <v>0.14000000000000001</v>
      </c>
      <c r="Y53" s="260">
        <v>106014</v>
      </c>
      <c r="Z53" s="260">
        <v>94.31</v>
      </c>
      <c r="AB53" s="410"/>
      <c r="AC53" s="409"/>
      <c r="AD53" s="409"/>
      <c r="AE53" s="236" t="s">
        <v>2567</v>
      </c>
      <c r="AF53" s="236" t="s">
        <v>2568</v>
      </c>
      <c r="AG53" s="241">
        <v>1</v>
      </c>
      <c r="AH53" s="236">
        <v>0</v>
      </c>
      <c r="AI53" s="236" t="s">
        <v>1078</v>
      </c>
      <c r="AJ53" s="237">
        <v>5817</v>
      </c>
      <c r="AK53" s="237">
        <v>5.17</v>
      </c>
      <c r="AL53" s="237">
        <v>112415</v>
      </c>
      <c r="AM53" s="237">
        <v>100</v>
      </c>
      <c r="AO53" s="286">
        <v>1</v>
      </c>
      <c r="AP53" s="319">
        <v>0</v>
      </c>
      <c r="AQ53" s="319">
        <v>1</v>
      </c>
      <c r="AR53" s="319" t="s">
        <v>2556</v>
      </c>
      <c r="AS53" s="260">
        <v>244</v>
      </c>
      <c r="AT53" s="260">
        <v>0.22</v>
      </c>
      <c r="AU53" s="260">
        <v>111329</v>
      </c>
      <c r="AV53" s="260">
        <v>99.03</v>
      </c>
    </row>
    <row r="54" spans="1:48" ht="28.2" thickBot="1" x14ac:dyDescent="0.35">
      <c r="A54" s="258">
        <v>17</v>
      </c>
      <c r="B54" s="237" t="s">
        <v>3033</v>
      </c>
      <c r="C54" s="237" t="s">
        <v>2591</v>
      </c>
      <c r="D54" s="237">
        <v>0</v>
      </c>
      <c r="E54" s="237" t="s">
        <v>2591</v>
      </c>
      <c r="F54" s="237">
        <v>0</v>
      </c>
      <c r="G54" s="237" t="s">
        <v>2591</v>
      </c>
      <c r="H54" s="258">
        <v>17</v>
      </c>
      <c r="I54" s="237" t="s">
        <v>2644</v>
      </c>
      <c r="J54" s="237">
        <v>97938</v>
      </c>
      <c r="K54" s="237">
        <v>6731</v>
      </c>
      <c r="L54" s="237">
        <v>28369</v>
      </c>
      <c r="M54" s="237">
        <v>0</v>
      </c>
      <c r="N54" s="237">
        <v>126307</v>
      </c>
      <c r="Q54" s="241">
        <v>2</v>
      </c>
      <c r="R54" s="236">
        <v>2</v>
      </c>
      <c r="S54" s="236">
        <v>1</v>
      </c>
      <c r="T54" s="236">
        <v>1</v>
      </c>
      <c r="U54" s="236">
        <v>0</v>
      </c>
      <c r="V54" s="319" t="s">
        <v>2555</v>
      </c>
      <c r="W54" s="260">
        <v>161</v>
      </c>
      <c r="X54" s="260">
        <v>0.14000000000000001</v>
      </c>
      <c r="Y54" s="260">
        <v>106175</v>
      </c>
      <c r="Z54" s="260">
        <v>94.45</v>
      </c>
      <c r="AB54" s="241" t="s">
        <v>2555</v>
      </c>
      <c r="AC54" s="245">
        <v>79962</v>
      </c>
      <c r="AD54" s="237">
        <v>71.13</v>
      </c>
      <c r="AE54" s="237">
        <v>79962</v>
      </c>
      <c r="AF54" s="237">
        <v>71.13</v>
      </c>
      <c r="AO54" s="286">
        <v>1</v>
      </c>
      <c r="AP54" s="319">
        <v>0</v>
      </c>
      <c r="AQ54" s="319">
        <v>1</v>
      </c>
      <c r="AR54" s="319" t="s">
        <v>2550</v>
      </c>
      <c r="AS54" s="260">
        <v>14</v>
      </c>
      <c r="AT54" s="260">
        <v>0.01</v>
      </c>
      <c r="AU54" s="260">
        <v>111343</v>
      </c>
      <c r="AV54" s="260">
        <v>99.05</v>
      </c>
    </row>
    <row r="55" spans="1:48" ht="27.6" x14ac:dyDescent="0.3">
      <c r="A55" s="258">
        <v>18</v>
      </c>
      <c r="B55" s="237" t="s">
        <v>3034</v>
      </c>
      <c r="C55" s="237" t="s">
        <v>2591</v>
      </c>
      <c r="D55" s="237">
        <v>0</v>
      </c>
      <c r="E55" s="237" t="s">
        <v>2591</v>
      </c>
      <c r="F55" s="237">
        <v>0</v>
      </c>
      <c r="G55" s="237" t="s">
        <v>2591</v>
      </c>
      <c r="H55" s="258">
        <v>18</v>
      </c>
      <c r="I55" s="237" t="s">
        <v>2645</v>
      </c>
      <c r="J55" s="237">
        <v>94366</v>
      </c>
      <c r="K55" s="260">
        <v>-3572</v>
      </c>
      <c r="L55" s="237">
        <v>27485</v>
      </c>
      <c r="M55" s="260">
        <v>-884</v>
      </c>
      <c r="N55" s="237">
        <v>121851</v>
      </c>
      <c r="Q55" s="241">
        <v>2</v>
      </c>
      <c r="R55" s="236">
        <v>2</v>
      </c>
      <c r="S55" s="236">
        <v>1</v>
      </c>
      <c r="T55" s="236">
        <v>1</v>
      </c>
      <c r="U55" s="236">
        <v>0</v>
      </c>
      <c r="V55" s="319" t="s">
        <v>2554</v>
      </c>
      <c r="W55" s="260">
        <v>46</v>
      </c>
      <c r="X55" s="260">
        <v>0.04</v>
      </c>
      <c r="Y55" s="260">
        <v>106221</v>
      </c>
      <c r="Z55" s="260">
        <v>94.49</v>
      </c>
      <c r="AB55" s="241" t="s">
        <v>2556</v>
      </c>
      <c r="AC55" s="237">
        <v>6212</v>
      </c>
      <c r="AD55" s="237">
        <v>5.53</v>
      </c>
      <c r="AE55" s="237">
        <v>86174</v>
      </c>
      <c r="AF55" s="237">
        <v>76.66</v>
      </c>
      <c r="AG55" s="413" t="s">
        <v>2566</v>
      </c>
      <c r="AH55" s="411" t="s">
        <v>2754</v>
      </c>
      <c r="AI55" s="411" t="s">
        <v>1078</v>
      </c>
      <c r="AJ55" s="411" t="s">
        <v>2488</v>
      </c>
      <c r="AK55" s="411" t="s">
        <v>2567</v>
      </c>
      <c r="AL55" s="411" t="s">
        <v>2568</v>
      </c>
      <c r="AM55" s="318" t="s">
        <v>2569</v>
      </c>
      <c r="AN55" s="318" t="s">
        <v>2569</v>
      </c>
      <c r="AO55" s="286">
        <v>1</v>
      </c>
      <c r="AP55" s="319">
        <v>0</v>
      </c>
      <c r="AQ55" s="319">
        <v>1</v>
      </c>
      <c r="AR55" s="319" t="s">
        <v>2554</v>
      </c>
      <c r="AS55" s="260">
        <v>865</v>
      </c>
      <c r="AT55" s="260">
        <v>0.77</v>
      </c>
      <c r="AU55" s="260">
        <v>112208</v>
      </c>
      <c r="AV55" s="260">
        <v>99.82</v>
      </c>
    </row>
    <row r="56" spans="1:48" ht="27.6" x14ac:dyDescent="0.3">
      <c r="A56" s="258">
        <v>19</v>
      </c>
      <c r="B56" s="237" t="s">
        <v>2645</v>
      </c>
      <c r="C56" s="237">
        <v>87833</v>
      </c>
      <c r="D56" s="260">
        <v>-3374</v>
      </c>
      <c r="E56" s="237">
        <v>27485</v>
      </c>
      <c r="F56" s="260">
        <v>-884</v>
      </c>
      <c r="G56" s="237">
        <v>115318</v>
      </c>
      <c r="H56" s="258">
        <v>19</v>
      </c>
      <c r="I56" s="237" t="s">
        <v>2828</v>
      </c>
      <c r="J56" s="237" t="s">
        <v>2591</v>
      </c>
      <c r="K56" s="260">
        <v>-1606</v>
      </c>
      <c r="L56" s="237" t="s">
        <v>2591</v>
      </c>
      <c r="M56" s="260">
        <v>-435</v>
      </c>
      <c r="N56" s="237" t="s">
        <v>2591</v>
      </c>
      <c r="Q56" s="241">
        <v>2</v>
      </c>
      <c r="R56" s="236">
        <v>2</v>
      </c>
      <c r="S56" s="236">
        <v>2</v>
      </c>
      <c r="T56" s="236">
        <v>0</v>
      </c>
      <c r="U56" s="236">
        <v>0</v>
      </c>
      <c r="V56" s="319" t="s">
        <v>2555</v>
      </c>
      <c r="W56" s="260">
        <v>3097</v>
      </c>
      <c r="X56" s="260">
        <v>2.75</v>
      </c>
      <c r="Y56" s="260">
        <v>109318</v>
      </c>
      <c r="Z56" s="260">
        <v>97.25</v>
      </c>
      <c r="AB56" s="241" t="s">
        <v>2550</v>
      </c>
      <c r="AC56" s="237">
        <v>6212</v>
      </c>
      <c r="AD56" s="237">
        <v>5.53</v>
      </c>
      <c r="AE56" s="237">
        <v>92386</v>
      </c>
      <c r="AF56" s="237">
        <v>82.18</v>
      </c>
      <c r="AG56" s="414"/>
      <c r="AH56" s="412"/>
      <c r="AI56" s="412"/>
      <c r="AJ56" s="412"/>
      <c r="AK56" s="412"/>
      <c r="AL56" s="412"/>
      <c r="AM56" s="319" t="s">
        <v>2567</v>
      </c>
      <c r="AN56" s="319" t="s">
        <v>2568</v>
      </c>
      <c r="AO56" s="286">
        <v>1</v>
      </c>
      <c r="AP56" s="319">
        <v>0</v>
      </c>
      <c r="AQ56" s="319">
        <v>2</v>
      </c>
      <c r="AR56" s="319" t="s">
        <v>2555</v>
      </c>
      <c r="AS56" s="260">
        <v>161</v>
      </c>
      <c r="AT56" s="260">
        <v>0.14000000000000001</v>
      </c>
      <c r="AU56" s="260">
        <v>112369</v>
      </c>
      <c r="AV56" s="260">
        <v>99.96</v>
      </c>
    </row>
    <row r="57" spans="1:48" x14ac:dyDescent="0.3">
      <c r="A57" s="258">
        <v>20</v>
      </c>
      <c r="B57" s="237" t="s">
        <v>3035</v>
      </c>
      <c r="C57" s="237" t="s">
        <v>2591</v>
      </c>
      <c r="D57" s="237">
        <v>1509</v>
      </c>
      <c r="E57" s="237" t="s">
        <v>2591</v>
      </c>
      <c r="F57" s="237">
        <v>435</v>
      </c>
      <c r="G57" s="237" t="s">
        <v>2591</v>
      </c>
      <c r="H57" s="258">
        <v>21</v>
      </c>
      <c r="I57" s="237" t="s">
        <v>2648</v>
      </c>
      <c r="J57" s="237" t="s">
        <v>2591</v>
      </c>
      <c r="K57" s="260">
        <v>-17</v>
      </c>
      <c r="L57" s="237" t="s">
        <v>2591</v>
      </c>
      <c r="M57" s="260">
        <v>-2</v>
      </c>
      <c r="N57" s="237" t="s">
        <v>2591</v>
      </c>
      <c r="Q57" s="241">
        <v>2</v>
      </c>
      <c r="R57" s="236">
        <v>2</v>
      </c>
      <c r="S57" s="236">
        <v>2</v>
      </c>
      <c r="T57" s="236">
        <v>0</v>
      </c>
      <c r="U57" s="236">
        <v>0</v>
      </c>
      <c r="V57" s="319" t="s">
        <v>2554</v>
      </c>
      <c r="W57" s="260">
        <v>3097</v>
      </c>
      <c r="X57" s="260">
        <v>2.75</v>
      </c>
      <c r="Y57" s="260">
        <v>112415</v>
      </c>
      <c r="Z57" s="260">
        <v>100</v>
      </c>
      <c r="AB57" s="241" t="s">
        <v>2554</v>
      </c>
      <c r="AC57" s="237">
        <v>20029</v>
      </c>
      <c r="AD57" s="237">
        <v>17.82</v>
      </c>
      <c r="AE57" s="237">
        <v>112415</v>
      </c>
      <c r="AF57" s="237">
        <v>100</v>
      </c>
      <c r="AG57" s="332">
        <v>0</v>
      </c>
      <c r="AH57" s="331">
        <v>0</v>
      </c>
      <c r="AI57" s="331" t="s">
        <v>357</v>
      </c>
      <c r="AJ57" s="331" t="s">
        <v>2550</v>
      </c>
      <c r="AK57" s="333">
        <v>6198</v>
      </c>
      <c r="AL57" s="333">
        <v>5.51</v>
      </c>
      <c r="AM57" s="333">
        <v>6198</v>
      </c>
      <c r="AN57" s="333">
        <v>5.51</v>
      </c>
      <c r="AO57" s="286">
        <v>1</v>
      </c>
      <c r="AP57" s="319">
        <v>0</v>
      </c>
      <c r="AQ57" s="319">
        <v>2</v>
      </c>
      <c r="AR57" s="319" t="s">
        <v>2554</v>
      </c>
      <c r="AS57" s="260">
        <v>46</v>
      </c>
      <c r="AT57" s="260">
        <v>0.04</v>
      </c>
      <c r="AU57" s="260">
        <v>112415</v>
      </c>
      <c r="AV57" s="260">
        <v>100</v>
      </c>
    </row>
    <row r="58" spans="1:48" x14ac:dyDescent="0.3">
      <c r="A58" s="258">
        <v>22</v>
      </c>
      <c r="B58" s="237" t="s">
        <v>2648</v>
      </c>
      <c r="C58" s="237" t="s">
        <v>2591</v>
      </c>
      <c r="D58" s="237">
        <v>17</v>
      </c>
      <c r="E58" s="237" t="s">
        <v>2591</v>
      </c>
      <c r="F58" s="237">
        <v>2</v>
      </c>
      <c r="G58" s="237" t="s">
        <v>2591</v>
      </c>
      <c r="H58" s="258">
        <v>22</v>
      </c>
      <c r="I58" s="237" t="s">
        <v>2649</v>
      </c>
      <c r="J58" s="237" t="s">
        <v>2591</v>
      </c>
      <c r="K58" s="237">
        <v>0</v>
      </c>
      <c r="L58" s="237" t="s">
        <v>2591</v>
      </c>
      <c r="M58" s="237">
        <v>0</v>
      </c>
      <c r="N58" s="237" t="s">
        <v>2591</v>
      </c>
      <c r="AC58">
        <f>AC57+AC56</f>
        <v>26241</v>
      </c>
      <c r="AG58" s="332">
        <v>0</v>
      </c>
      <c r="AH58" s="331">
        <v>0</v>
      </c>
      <c r="AI58" s="331" t="s">
        <v>357</v>
      </c>
      <c r="AJ58" s="331" t="s">
        <v>2554</v>
      </c>
      <c r="AK58" s="333">
        <v>19118</v>
      </c>
      <c r="AL58" s="333">
        <v>17.010000000000002</v>
      </c>
      <c r="AM58" s="333">
        <v>25316</v>
      </c>
      <c r="AN58" s="333">
        <v>22.52</v>
      </c>
    </row>
    <row r="59" spans="1:48" x14ac:dyDescent="0.3">
      <c r="A59" s="258">
        <v>23</v>
      </c>
      <c r="B59" s="237" t="s">
        <v>2649</v>
      </c>
      <c r="C59" s="237" t="s">
        <v>2591</v>
      </c>
      <c r="D59" s="237">
        <v>0</v>
      </c>
      <c r="E59" s="237" t="s">
        <v>2591</v>
      </c>
      <c r="F59" s="237">
        <v>0</v>
      </c>
      <c r="G59" s="237" t="s">
        <v>2591</v>
      </c>
      <c r="H59" s="258">
        <v>23</v>
      </c>
      <c r="I59" s="237" t="s">
        <v>2650</v>
      </c>
      <c r="J59" s="237" t="s">
        <v>2591</v>
      </c>
      <c r="K59" s="260">
        <v>-1970</v>
      </c>
      <c r="L59" s="237" t="s">
        <v>2591</v>
      </c>
      <c r="M59" s="260">
        <v>-456</v>
      </c>
      <c r="N59" s="237" t="s">
        <v>2591</v>
      </c>
      <c r="AG59" s="286">
        <v>0</v>
      </c>
      <c r="AH59" s="319">
        <v>0</v>
      </c>
      <c r="AI59" s="319" t="s">
        <v>1078</v>
      </c>
      <c r="AJ59" s="319" t="s">
        <v>2555</v>
      </c>
      <c r="AK59" s="322">
        <v>74389</v>
      </c>
      <c r="AL59" s="260">
        <v>66.17</v>
      </c>
      <c r="AM59" s="260">
        <v>99705</v>
      </c>
      <c r="AN59" s="260">
        <v>88.69</v>
      </c>
    </row>
    <row r="60" spans="1:48" ht="27.6" x14ac:dyDescent="0.3">
      <c r="A60" s="258">
        <v>24</v>
      </c>
      <c r="B60" s="237" t="s">
        <v>2836</v>
      </c>
      <c r="C60" s="237" t="s">
        <v>2591</v>
      </c>
      <c r="D60" s="237">
        <v>1868</v>
      </c>
      <c r="E60" s="237" t="s">
        <v>2591</v>
      </c>
      <c r="F60" s="237">
        <v>456</v>
      </c>
      <c r="G60" s="237" t="s">
        <v>2591</v>
      </c>
      <c r="H60" s="258">
        <v>23</v>
      </c>
      <c r="I60" s="237" t="s">
        <v>2651</v>
      </c>
      <c r="J60" s="237">
        <v>91937</v>
      </c>
      <c r="K60" s="260">
        <v>-2429</v>
      </c>
      <c r="L60" s="237">
        <v>26990</v>
      </c>
      <c r="M60" s="260">
        <v>-495</v>
      </c>
      <c r="N60" s="237">
        <v>118927</v>
      </c>
      <c r="AG60" s="286">
        <v>0</v>
      </c>
      <c r="AH60" s="319">
        <v>0</v>
      </c>
      <c r="AI60" s="319" t="s">
        <v>1078</v>
      </c>
      <c r="AJ60" s="319" t="s">
        <v>2556</v>
      </c>
      <c r="AK60" s="260">
        <v>5959</v>
      </c>
      <c r="AL60" s="260">
        <v>5.3</v>
      </c>
      <c r="AM60" s="260">
        <v>105664</v>
      </c>
      <c r="AN60" s="260">
        <v>93.99</v>
      </c>
    </row>
    <row r="61" spans="1:48" x14ac:dyDescent="0.3">
      <c r="A61" s="258">
        <v>24</v>
      </c>
      <c r="B61" s="237" t="s">
        <v>2651</v>
      </c>
      <c r="C61" s="237">
        <v>85564</v>
      </c>
      <c r="D61" s="260">
        <v>-2269</v>
      </c>
      <c r="E61" s="237">
        <v>26990</v>
      </c>
      <c r="F61" s="260">
        <v>-495</v>
      </c>
      <c r="G61" s="237">
        <v>112554</v>
      </c>
      <c r="H61" s="258">
        <v>24</v>
      </c>
      <c r="I61" s="237" t="s">
        <v>2652</v>
      </c>
      <c r="J61" s="237" t="s">
        <v>2591</v>
      </c>
      <c r="K61" s="237">
        <v>1192</v>
      </c>
      <c r="L61" s="237" t="s">
        <v>2591</v>
      </c>
      <c r="M61" s="237">
        <v>261</v>
      </c>
      <c r="N61" s="237" t="s">
        <v>2591</v>
      </c>
      <c r="AG61" s="286">
        <v>0</v>
      </c>
      <c r="AH61" s="319">
        <v>1</v>
      </c>
      <c r="AI61" s="319" t="s">
        <v>1078</v>
      </c>
      <c r="AJ61" s="319" t="s">
        <v>2556</v>
      </c>
      <c r="AK61" s="260">
        <v>9</v>
      </c>
      <c r="AL61" s="260">
        <v>0.01</v>
      </c>
      <c r="AM61" s="260">
        <v>105673</v>
      </c>
      <c r="AN61" s="260">
        <v>94</v>
      </c>
    </row>
    <row r="62" spans="1:48" x14ac:dyDescent="0.3">
      <c r="A62" s="258">
        <v>25</v>
      </c>
      <c r="B62" s="237" t="s">
        <v>2652</v>
      </c>
      <c r="C62" s="237" t="s">
        <v>2591</v>
      </c>
      <c r="D62" s="237">
        <v>1123</v>
      </c>
      <c r="E62" s="237" t="s">
        <v>2591</v>
      </c>
      <c r="F62" s="237">
        <v>261</v>
      </c>
      <c r="G62" s="237" t="s">
        <v>2591</v>
      </c>
      <c r="H62" s="258">
        <v>25</v>
      </c>
      <c r="I62" s="237" t="s">
        <v>2653</v>
      </c>
      <c r="J62" s="237" t="s">
        <v>2591</v>
      </c>
      <c r="K62" s="237">
        <v>50</v>
      </c>
      <c r="L62" s="237" t="s">
        <v>2591</v>
      </c>
      <c r="M62" s="237">
        <v>8</v>
      </c>
      <c r="N62" s="237" t="s">
        <v>2591</v>
      </c>
      <c r="AG62" s="286">
        <v>1</v>
      </c>
      <c r="AH62" s="319">
        <v>0</v>
      </c>
      <c r="AI62" s="319" t="s">
        <v>357</v>
      </c>
      <c r="AJ62" s="319" t="s">
        <v>2550</v>
      </c>
      <c r="AK62" s="260">
        <v>14</v>
      </c>
      <c r="AL62" s="260">
        <v>0.01</v>
      </c>
      <c r="AM62" s="260">
        <v>105687</v>
      </c>
      <c r="AN62" s="260">
        <v>94.02</v>
      </c>
    </row>
    <row r="63" spans="1:48" x14ac:dyDescent="0.3">
      <c r="A63" s="258">
        <v>26</v>
      </c>
      <c r="B63" s="237" t="s">
        <v>2653</v>
      </c>
      <c r="C63" s="237" t="s">
        <v>2591</v>
      </c>
      <c r="D63" s="237">
        <v>49</v>
      </c>
      <c r="E63" s="237" t="s">
        <v>2591</v>
      </c>
      <c r="F63" s="237">
        <v>8</v>
      </c>
      <c r="G63" s="237" t="s">
        <v>2591</v>
      </c>
      <c r="H63" s="258">
        <v>26</v>
      </c>
      <c r="I63" s="237" t="s">
        <v>2654</v>
      </c>
      <c r="J63" s="237" t="s">
        <v>2591</v>
      </c>
      <c r="K63" s="237">
        <v>25</v>
      </c>
      <c r="L63" s="237" t="s">
        <v>2591</v>
      </c>
      <c r="M63" s="237">
        <v>5</v>
      </c>
      <c r="N63" s="237" t="s">
        <v>2591</v>
      </c>
      <c r="AG63" s="286">
        <v>1</v>
      </c>
      <c r="AH63" s="319">
        <v>0</v>
      </c>
      <c r="AI63" s="319" t="s">
        <v>357</v>
      </c>
      <c r="AJ63" s="319" t="s">
        <v>2554</v>
      </c>
      <c r="AK63" s="260">
        <v>911</v>
      </c>
      <c r="AL63" s="260">
        <v>0.81</v>
      </c>
      <c r="AM63" s="260">
        <v>106598</v>
      </c>
      <c r="AN63" s="260">
        <v>94.83</v>
      </c>
    </row>
    <row r="64" spans="1:48" ht="27.6" x14ac:dyDescent="0.3">
      <c r="A64" s="258">
        <v>27</v>
      </c>
      <c r="B64" s="237" t="s">
        <v>2654</v>
      </c>
      <c r="C64" s="237" t="s">
        <v>2591</v>
      </c>
      <c r="D64" s="237">
        <v>24</v>
      </c>
      <c r="E64" s="237" t="s">
        <v>2591</v>
      </c>
      <c r="F64" s="237">
        <v>5</v>
      </c>
      <c r="G64" s="237" t="s">
        <v>2591</v>
      </c>
      <c r="H64" s="258">
        <v>27</v>
      </c>
      <c r="I64" s="237" t="s">
        <v>2655</v>
      </c>
      <c r="J64" s="237" t="s">
        <v>2591</v>
      </c>
      <c r="K64" s="237">
        <v>1748</v>
      </c>
      <c r="L64" s="237" t="s">
        <v>2591</v>
      </c>
      <c r="M64" s="237">
        <v>333</v>
      </c>
      <c r="N64" s="237" t="s">
        <v>2591</v>
      </c>
      <c r="AG64" s="286">
        <v>1</v>
      </c>
      <c r="AH64" s="319">
        <v>0</v>
      </c>
      <c r="AI64" s="319" t="s">
        <v>1078</v>
      </c>
      <c r="AJ64" s="319" t="s">
        <v>2555</v>
      </c>
      <c r="AK64" s="260">
        <v>5573</v>
      </c>
      <c r="AL64" s="260">
        <v>4.96</v>
      </c>
      <c r="AM64" s="260">
        <v>112171</v>
      </c>
      <c r="AN64" s="260">
        <v>99.78</v>
      </c>
    </row>
    <row r="65" spans="1:40" ht="27.6" x14ac:dyDescent="0.3">
      <c r="A65" s="258">
        <v>28</v>
      </c>
      <c r="B65" s="237" t="s">
        <v>2655</v>
      </c>
      <c r="C65" s="237" t="s">
        <v>2591</v>
      </c>
      <c r="D65" s="237">
        <v>1677</v>
      </c>
      <c r="E65" s="237" t="s">
        <v>2591</v>
      </c>
      <c r="F65" s="237">
        <v>333</v>
      </c>
      <c r="G65" s="237" t="s">
        <v>2591</v>
      </c>
      <c r="H65" s="258">
        <v>28</v>
      </c>
      <c r="I65" s="237" t="s">
        <v>2656</v>
      </c>
      <c r="J65" s="237">
        <v>91017</v>
      </c>
      <c r="K65" s="260">
        <v>-920</v>
      </c>
      <c r="L65" s="237">
        <v>26763</v>
      </c>
      <c r="M65" s="260">
        <v>-227</v>
      </c>
      <c r="N65" s="237">
        <v>117780</v>
      </c>
      <c r="AG65" s="286">
        <v>1</v>
      </c>
      <c r="AH65" s="319">
        <v>0</v>
      </c>
      <c r="AI65" s="319" t="s">
        <v>1078</v>
      </c>
      <c r="AJ65" s="319" t="s">
        <v>2556</v>
      </c>
      <c r="AK65" s="260">
        <v>244</v>
      </c>
      <c r="AL65" s="260">
        <v>0.22</v>
      </c>
      <c r="AM65" s="260">
        <v>112415</v>
      </c>
      <c r="AN65" s="260">
        <v>100</v>
      </c>
    </row>
    <row r="66" spans="1:40" x14ac:dyDescent="0.3">
      <c r="A66" s="258">
        <v>29</v>
      </c>
      <c r="B66" s="237" t="s">
        <v>2656</v>
      </c>
      <c r="C66" s="237">
        <v>84644</v>
      </c>
      <c r="D66" s="260">
        <v>-920</v>
      </c>
      <c r="E66" s="237">
        <v>26763</v>
      </c>
      <c r="F66" s="260">
        <v>-227</v>
      </c>
      <c r="G66" s="237">
        <v>111407</v>
      </c>
      <c r="H66" s="258">
        <v>29</v>
      </c>
      <c r="I66" s="237" t="s">
        <v>3036</v>
      </c>
      <c r="J66" s="237">
        <v>86174</v>
      </c>
      <c r="K66" s="260">
        <v>-4843</v>
      </c>
      <c r="L66" s="237">
        <v>26241</v>
      </c>
      <c r="M66" s="260">
        <v>-522</v>
      </c>
      <c r="N66" s="237">
        <v>112415</v>
      </c>
    </row>
    <row r="67" spans="1:40" x14ac:dyDescent="0.3">
      <c r="A67" s="258">
        <v>30</v>
      </c>
      <c r="B67" s="237" t="s">
        <v>3036</v>
      </c>
      <c r="C67" s="237">
        <v>79962</v>
      </c>
      <c r="D67" s="260">
        <v>-4682</v>
      </c>
      <c r="E67" s="237">
        <v>26241</v>
      </c>
      <c r="F67" s="260">
        <v>-522</v>
      </c>
      <c r="G67" s="237">
        <v>106203</v>
      </c>
      <c r="H67" s="258" t="s">
        <v>2591</v>
      </c>
      <c r="I67" s="237" t="s">
        <v>3037</v>
      </c>
      <c r="J67" s="237" t="s">
        <v>2591</v>
      </c>
      <c r="K67" s="237" t="s">
        <v>2591</v>
      </c>
      <c r="L67" s="237" t="s">
        <v>2591</v>
      </c>
      <c r="M67" s="237" t="s">
        <v>2591</v>
      </c>
      <c r="N67" s="237">
        <v>112415</v>
      </c>
    </row>
    <row r="68" spans="1:40" ht="27.6" x14ac:dyDescent="0.3">
      <c r="A68" s="258" t="s">
        <v>2591</v>
      </c>
      <c r="B68" s="237" t="s">
        <v>3037</v>
      </c>
      <c r="C68" s="237" t="s">
        <v>2591</v>
      </c>
      <c r="D68" s="237" t="s">
        <v>2591</v>
      </c>
      <c r="E68" s="237" t="s">
        <v>2591</v>
      </c>
      <c r="F68" s="237" t="s">
        <v>2591</v>
      </c>
      <c r="G68" s="237">
        <v>106203</v>
      </c>
      <c r="H68" s="258">
        <v>31</v>
      </c>
      <c r="I68" s="237" t="s">
        <v>2659</v>
      </c>
      <c r="J68" s="237">
        <v>86174</v>
      </c>
      <c r="K68" s="237">
        <v>0</v>
      </c>
      <c r="L68" s="237">
        <v>26241</v>
      </c>
      <c r="M68" s="237" t="s">
        <v>2591</v>
      </c>
      <c r="N68" s="237" t="s">
        <v>2591</v>
      </c>
    </row>
    <row r="69" spans="1:40" ht="27.6" x14ac:dyDescent="0.3">
      <c r="A69" s="258">
        <v>32</v>
      </c>
      <c r="B69" s="237" t="s">
        <v>2660</v>
      </c>
      <c r="C69" s="237">
        <v>74061</v>
      </c>
      <c r="D69" s="260">
        <v>-5901</v>
      </c>
      <c r="E69" s="237">
        <v>17754</v>
      </c>
      <c r="F69" s="260">
        <v>-8487</v>
      </c>
      <c r="G69" s="237">
        <v>91815</v>
      </c>
      <c r="H69" s="258">
        <v>32</v>
      </c>
      <c r="I69" s="237" t="s">
        <v>2660</v>
      </c>
      <c r="J69" s="237">
        <v>80315</v>
      </c>
      <c r="K69" s="260">
        <v>-5859</v>
      </c>
      <c r="L69" s="237">
        <v>18057</v>
      </c>
      <c r="M69" s="260">
        <v>-8184</v>
      </c>
      <c r="N69" s="237">
        <v>98372</v>
      </c>
    </row>
    <row r="70" spans="1:40" x14ac:dyDescent="0.3">
      <c r="A70" s="136"/>
      <c r="H70" s="136"/>
    </row>
    <row r="71" spans="1:40" x14ac:dyDescent="0.3">
      <c r="A71" s="136"/>
      <c r="H71" s="136"/>
    </row>
    <row r="73" spans="1:40" ht="15" thickBot="1" x14ac:dyDescent="0.35">
      <c r="A73" s="295"/>
      <c r="H73" s="295"/>
    </row>
    <row r="74" spans="1:40" ht="27.6" x14ac:dyDescent="0.3">
      <c r="A74" s="239" t="s">
        <v>2623</v>
      </c>
      <c r="B74" s="240" t="s">
        <v>2624</v>
      </c>
      <c r="C74" s="240" t="s">
        <v>1078</v>
      </c>
      <c r="D74" s="240" t="s">
        <v>2625</v>
      </c>
      <c r="E74" s="240" t="s">
        <v>2595</v>
      </c>
      <c r="F74" s="240" t="s">
        <v>2626</v>
      </c>
      <c r="G74" s="240" t="s">
        <v>2627</v>
      </c>
      <c r="H74" s="239" t="s">
        <v>2623</v>
      </c>
      <c r="I74" s="240" t="s">
        <v>2624</v>
      </c>
      <c r="J74" s="240" t="s">
        <v>1078</v>
      </c>
      <c r="K74" s="240" t="s">
        <v>2625</v>
      </c>
      <c r="L74" s="240" t="s">
        <v>2595</v>
      </c>
      <c r="M74" s="240" t="s">
        <v>2626</v>
      </c>
      <c r="N74" s="240" t="s">
        <v>2627</v>
      </c>
    </row>
    <row r="75" spans="1:40" x14ac:dyDescent="0.3">
      <c r="A75" s="258">
        <v>1</v>
      </c>
      <c r="B75" s="237" t="s">
        <v>2628</v>
      </c>
      <c r="C75" s="237" t="s">
        <v>2591</v>
      </c>
      <c r="D75" s="237" t="s">
        <v>2591</v>
      </c>
      <c r="E75" s="237" t="s">
        <v>2591</v>
      </c>
      <c r="F75" s="237" t="s">
        <v>2591</v>
      </c>
      <c r="G75" s="237">
        <v>21120880</v>
      </c>
      <c r="H75" s="258">
        <v>1</v>
      </c>
      <c r="I75" s="237" t="s">
        <v>2628</v>
      </c>
      <c r="J75" s="237" t="s">
        <v>2591</v>
      </c>
      <c r="K75" s="237" t="s">
        <v>2591</v>
      </c>
      <c r="L75" s="237" t="s">
        <v>2591</v>
      </c>
      <c r="M75" s="237" t="s">
        <v>2591</v>
      </c>
      <c r="N75" s="237">
        <v>21120880</v>
      </c>
    </row>
    <row r="76" spans="1:40" x14ac:dyDescent="0.3">
      <c r="A76" s="258">
        <v>2</v>
      </c>
      <c r="B76" s="237" t="s">
        <v>2629</v>
      </c>
      <c r="C76" s="237" t="s">
        <v>2591</v>
      </c>
      <c r="D76" s="237" t="s">
        <v>2591</v>
      </c>
      <c r="E76" s="237" t="s">
        <v>2591</v>
      </c>
      <c r="F76" s="237" t="s">
        <v>2591</v>
      </c>
      <c r="G76" s="237">
        <v>21119778</v>
      </c>
      <c r="H76" s="258">
        <v>2</v>
      </c>
      <c r="I76" s="237" t="s">
        <v>2629</v>
      </c>
      <c r="J76" s="237" t="s">
        <v>2591</v>
      </c>
      <c r="K76" s="237" t="s">
        <v>2591</v>
      </c>
      <c r="L76" s="237" t="s">
        <v>2591</v>
      </c>
      <c r="M76" s="237" t="s">
        <v>2591</v>
      </c>
      <c r="N76" s="237">
        <v>21119778</v>
      </c>
    </row>
    <row r="77" spans="1:40" x14ac:dyDescent="0.3">
      <c r="A77" s="258">
        <v>3</v>
      </c>
      <c r="B77" s="237" t="s">
        <v>2630</v>
      </c>
      <c r="C77" s="237" t="s">
        <v>2591</v>
      </c>
      <c r="D77" s="237" t="s">
        <v>2591</v>
      </c>
      <c r="E77" s="237" t="s">
        <v>2591</v>
      </c>
      <c r="F77" s="237" t="s">
        <v>2591</v>
      </c>
      <c r="G77" s="237">
        <v>13913942</v>
      </c>
      <c r="H77" s="258">
        <v>3</v>
      </c>
      <c r="I77" s="237" t="s">
        <v>2630</v>
      </c>
      <c r="J77" s="237" t="s">
        <v>2591</v>
      </c>
      <c r="K77" s="237" t="s">
        <v>2591</v>
      </c>
      <c r="L77" s="237" t="s">
        <v>2591</v>
      </c>
      <c r="M77" s="237" t="s">
        <v>2591</v>
      </c>
      <c r="N77" s="237">
        <v>13913942</v>
      </c>
    </row>
    <row r="78" spans="1:40" x14ac:dyDescent="0.3">
      <c r="A78" s="258">
        <v>4</v>
      </c>
      <c r="B78" s="237" t="s">
        <v>2631</v>
      </c>
      <c r="C78" s="237">
        <v>124930</v>
      </c>
      <c r="D78" s="237" t="s">
        <v>2591</v>
      </c>
      <c r="E78" s="237">
        <v>77836</v>
      </c>
      <c r="F78" s="237" t="s">
        <v>2591</v>
      </c>
      <c r="G78" s="237">
        <v>202766</v>
      </c>
      <c r="H78" s="258">
        <v>4</v>
      </c>
      <c r="I78" s="237" t="s">
        <v>2631</v>
      </c>
      <c r="J78" s="237">
        <v>124930</v>
      </c>
      <c r="K78" s="237" t="s">
        <v>2591</v>
      </c>
      <c r="L78" s="237">
        <v>77836</v>
      </c>
      <c r="M78" s="237" t="s">
        <v>2591</v>
      </c>
      <c r="N78" s="237">
        <v>202766</v>
      </c>
    </row>
    <row r="79" spans="1:40" x14ac:dyDescent="0.3">
      <c r="A79" s="258">
        <v>5</v>
      </c>
      <c r="B79" s="237" t="s">
        <v>2632</v>
      </c>
      <c r="C79" s="237">
        <v>124910</v>
      </c>
      <c r="D79" s="260">
        <v>-20</v>
      </c>
      <c r="E79" s="237">
        <v>77827</v>
      </c>
      <c r="F79" s="260">
        <v>-9</v>
      </c>
      <c r="G79" s="237">
        <v>202737</v>
      </c>
      <c r="H79" s="258">
        <v>5</v>
      </c>
      <c r="I79" s="237" t="s">
        <v>2632</v>
      </c>
      <c r="J79" s="237">
        <v>124910</v>
      </c>
      <c r="K79" s="260">
        <v>-20</v>
      </c>
      <c r="L79" s="237">
        <v>77827</v>
      </c>
      <c r="M79" s="260">
        <v>-9</v>
      </c>
      <c r="N79" s="237">
        <v>202737</v>
      </c>
    </row>
    <row r="80" spans="1:40" x14ac:dyDescent="0.3">
      <c r="A80" s="258">
        <v>6</v>
      </c>
      <c r="B80" s="237" t="s">
        <v>2633</v>
      </c>
      <c r="C80" s="237">
        <v>105463</v>
      </c>
      <c r="D80" s="260">
        <v>-19447</v>
      </c>
      <c r="E80" s="237">
        <v>69090</v>
      </c>
      <c r="F80" s="260">
        <v>-8737</v>
      </c>
      <c r="G80" s="237">
        <v>174553</v>
      </c>
      <c r="H80" s="258">
        <v>6</v>
      </c>
      <c r="I80" s="237" t="s">
        <v>2633</v>
      </c>
      <c r="J80" s="237">
        <v>105463</v>
      </c>
      <c r="K80" s="260">
        <v>-19447</v>
      </c>
      <c r="L80" s="237">
        <v>69090</v>
      </c>
      <c r="M80" s="260">
        <v>-8737</v>
      </c>
      <c r="N80" s="237">
        <v>174553</v>
      </c>
    </row>
    <row r="81" spans="1:14" ht="27.6" x14ac:dyDescent="0.3">
      <c r="A81" s="258">
        <v>7</v>
      </c>
      <c r="B81" s="237" t="s">
        <v>2634</v>
      </c>
      <c r="C81" s="237">
        <v>105463</v>
      </c>
      <c r="D81" s="237">
        <v>0</v>
      </c>
      <c r="E81" s="237">
        <v>69090</v>
      </c>
      <c r="F81" s="237">
        <v>0</v>
      </c>
      <c r="G81" s="237">
        <v>174553</v>
      </c>
      <c r="H81" s="258">
        <v>7</v>
      </c>
      <c r="I81" s="237" t="s">
        <v>2634</v>
      </c>
      <c r="J81" s="237">
        <v>105463</v>
      </c>
      <c r="K81" s="237">
        <v>0</v>
      </c>
      <c r="L81" s="237">
        <v>69090</v>
      </c>
      <c r="M81" s="237">
        <v>0</v>
      </c>
      <c r="N81" s="237">
        <v>174553</v>
      </c>
    </row>
    <row r="82" spans="1:14" x14ac:dyDescent="0.3">
      <c r="A82" s="258">
        <v>8</v>
      </c>
      <c r="B82" s="237" t="s">
        <v>2635</v>
      </c>
      <c r="C82" s="237">
        <v>105463</v>
      </c>
      <c r="D82" s="237">
        <v>0</v>
      </c>
      <c r="E82" s="237">
        <v>69090</v>
      </c>
      <c r="F82" s="237">
        <v>0</v>
      </c>
      <c r="G82" s="237">
        <v>174553</v>
      </c>
      <c r="H82" s="258">
        <v>8</v>
      </c>
      <c r="I82" s="237" t="s">
        <v>2635</v>
      </c>
      <c r="J82" s="237">
        <v>105463</v>
      </c>
      <c r="K82" s="237">
        <v>0</v>
      </c>
      <c r="L82" s="237">
        <v>69090</v>
      </c>
      <c r="M82" s="237">
        <v>0</v>
      </c>
      <c r="N82" s="237">
        <v>174553</v>
      </c>
    </row>
    <row r="83" spans="1:14" x14ac:dyDescent="0.3">
      <c r="A83" s="258">
        <v>9</v>
      </c>
      <c r="B83" s="237" t="s">
        <v>2636</v>
      </c>
      <c r="C83" s="237">
        <v>105399</v>
      </c>
      <c r="D83" s="260">
        <v>-64</v>
      </c>
      <c r="E83" s="237">
        <v>69059</v>
      </c>
      <c r="F83" s="260">
        <v>-31</v>
      </c>
      <c r="G83" s="237">
        <v>174458</v>
      </c>
      <c r="H83" s="258">
        <v>9</v>
      </c>
      <c r="I83" s="237" t="s">
        <v>2636</v>
      </c>
      <c r="J83" s="237">
        <v>105399</v>
      </c>
      <c r="K83" s="260">
        <v>-64</v>
      </c>
      <c r="L83" s="237">
        <v>69059</v>
      </c>
      <c r="M83" s="260">
        <v>-31</v>
      </c>
      <c r="N83" s="237">
        <v>174458</v>
      </c>
    </row>
    <row r="84" spans="1:14" x14ac:dyDescent="0.3">
      <c r="A84" s="258">
        <v>10</v>
      </c>
      <c r="B84" s="237" t="s">
        <v>2831</v>
      </c>
      <c r="C84" s="237">
        <v>105399</v>
      </c>
      <c r="D84" s="237">
        <v>0</v>
      </c>
      <c r="E84" s="237">
        <v>69059</v>
      </c>
      <c r="F84" s="237">
        <v>0</v>
      </c>
      <c r="G84" s="237">
        <v>174458</v>
      </c>
      <c r="H84" s="258">
        <v>10</v>
      </c>
      <c r="I84" s="237" t="s">
        <v>2637</v>
      </c>
      <c r="J84" s="237">
        <v>105399</v>
      </c>
      <c r="K84" s="237">
        <v>0</v>
      </c>
      <c r="L84" s="237">
        <v>69059</v>
      </c>
      <c r="M84" s="237">
        <v>0</v>
      </c>
      <c r="N84" s="237">
        <v>174458</v>
      </c>
    </row>
    <row r="85" spans="1:14" x14ac:dyDescent="0.3">
      <c r="A85" s="258">
        <v>11</v>
      </c>
      <c r="B85" s="237" t="s">
        <v>2832</v>
      </c>
      <c r="C85" s="237">
        <v>105328</v>
      </c>
      <c r="D85" s="260">
        <v>-71</v>
      </c>
      <c r="E85" s="237">
        <v>69016</v>
      </c>
      <c r="F85" s="260">
        <v>-43</v>
      </c>
      <c r="G85" s="237">
        <v>174344</v>
      </c>
      <c r="H85" s="258">
        <v>11</v>
      </c>
      <c r="I85" s="237" t="s">
        <v>2638</v>
      </c>
      <c r="J85" s="237">
        <v>105326</v>
      </c>
      <c r="K85" s="260">
        <v>-73</v>
      </c>
      <c r="L85" s="237">
        <v>69014</v>
      </c>
      <c r="M85" s="260">
        <v>-45</v>
      </c>
      <c r="N85" s="237">
        <v>174340</v>
      </c>
    </row>
    <row r="86" spans="1:14" x14ac:dyDescent="0.3">
      <c r="A86" s="258">
        <v>12</v>
      </c>
      <c r="B86" s="237" t="s">
        <v>2833</v>
      </c>
      <c r="C86" s="237">
        <v>112961</v>
      </c>
      <c r="D86" s="237">
        <v>7633</v>
      </c>
      <c r="E86" s="237">
        <v>72495</v>
      </c>
      <c r="F86" s="237">
        <v>3479</v>
      </c>
      <c r="G86" s="237">
        <v>185456</v>
      </c>
      <c r="H86" s="258">
        <v>12</v>
      </c>
      <c r="I86" s="237" t="s">
        <v>2639</v>
      </c>
      <c r="J86" s="237">
        <v>99319</v>
      </c>
      <c r="K86" s="260">
        <v>-6007</v>
      </c>
      <c r="L86" s="237">
        <v>47342</v>
      </c>
      <c r="M86" s="260">
        <v>-21672</v>
      </c>
      <c r="N86" s="237">
        <v>146661</v>
      </c>
    </row>
    <row r="87" spans="1:14" x14ac:dyDescent="0.3">
      <c r="A87" s="258">
        <v>13</v>
      </c>
      <c r="B87" s="237" t="s">
        <v>2834</v>
      </c>
      <c r="C87" s="237">
        <v>105326</v>
      </c>
      <c r="D87" s="260">
        <v>-7635</v>
      </c>
      <c r="E87" s="237">
        <v>69014</v>
      </c>
      <c r="F87" s="260">
        <v>-3481</v>
      </c>
      <c r="G87" s="237">
        <v>174340</v>
      </c>
      <c r="H87" s="258">
        <v>13</v>
      </c>
      <c r="I87" s="237" t="s">
        <v>2640</v>
      </c>
      <c r="J87" s="237" t="s">
        <v>2591</v>
      </c>
      <c r="K87" s="260">
        <v>-5799</v>
      </c>
      <c r="L87" s="237" t="s">
        <v>2591</v>
      </c>
      <c r="M87" s="260">
        <v>-21441</v>
      </c>
      <c r="N87" s="237" t="s">
        <v>2591</v>
      </c>
    </row>
    <row r="88" spans="1:14" x14ac:dyDescent="0.3">
      <c r="A88" s="258">
        <v>14</v>
      </c>
      <c r="B88" s="237" t="s">
        <v>2639</v>
      </c>
      <c r="C88" s="237">
        <v>99319</v>
      </c>
      <c r="D88" s="260">
        <v>-6007</v>
      </c>
      <c r="E88" s="237">
        <v>47342</v>
      </c>
      <c r="F88" s="260">
        <v>-21672</v>
      </c>
      <c r="G88" s="237">
        <v>146661</v>
      </c>
      <c r="H88" s="258">
        <v>14</v>
      </c>
      <c r="I88" s="237" t="s">
        <v>2641</v>
      </c>
      <c r="J88" s="237" t="s">
        <v>2591</v>
      </c>
      <c r="K88" s="260">
        <v>-222</v>
      </c>
      <c r="L88" s="237" t="s">
        <v>2591</v>
      </c>
      <c r="M88" s="260">
        <v>-271</v>
      </c>
      <c r="N88" s="237" t="s">
        <v>2591</v>
      </c>
    </row>
    <row r="89" spans="1:14" ht="27.6" x14ac:dyDescent="0.3">
      <c r="A89" s="258">
        <v>15</v>
      </c>
      <c r="B89" s="237" t="s">
        <v>2640</v>
      </c>
      <c r="C89" s="237" t="s">
        <v>2591</v>
      </c>
      <c r="D89" s="237">
        <v>5799</v>
      </c>
      <c r="E89" s="237" t="s">
        <v>2591</v>
      </c>
      <c r="F89" s="237">
        <v>21441</v>
      </c>
      <c r="G89" s="237" t="s">
        <v>2591</v>
      </c>
      <c r="H89" s="258">
        <v>15</v>
      </c>
      <c r="I89" s="237" t="s">
        <v>3024</v>
      </c>
      <c r="J89" s="237" t="s">
        <v>2591</v>
      </c>
      <c r="K89" s="237">
        <v>0</v>
      </c>
      <c r="L89" s="237" t="s">
        <v>2591</v>
      </c>
      <c r="M89" s="237">
        <v>0</v>
      </c>
      <c r="N89" s="237" t="s">
        <v>2591</v>
      </c>
    </row>
    <row r="90" spans="1:14" ht="27.6" x14ac:dyDescent="0.3">
      <c r="A90" s="258">
        <v>16</v>
      </c>
      <c r="B90" s="237" t="s">
        <v>2641</v>
      </c>
      <c r="C90" s="237" t="s">
        <v>2591</v>
      </c>
      <c r="D90" s="237">
        <v>222</v>
      </c>
      <c r="E90" s="237" t="s">
        <v>2591</v>
      </c>
      <c r="F90" s="237">
        <v>271</v>
      </c>
      <c r="G90" s="237" t="s">
        <v>2591</v>
      </c>
      <c r="H90" s="258">
        <v>16</v>
      </c>
      <c r="I90" s="237" t="s">
        <v>3025</v>
      </c>
      <c r="J90" s="237" t="s">
        <v>2591</v>
      </c>
      <c r="K90" s="237">
        <v>0</v>
      </c>
      <c r="L90" s="237" t="s">
        <v>2591</v>
      </c>
      <c r="M90" s="237">
        <v>0</v>
      </c>
      <c r="N90" s="237" t="s">
        <v>2591</v>
      </c>
    </row>
    <row r="91" spans="1:14" ht="27.6" x14ac:dyDescent="0.3">
      <c r="A91" s="258">
        <v>17</v>
      </c>
      <c r="B91" s="237" t="s">
        <v>3033</v>
      </c>
      <c r="C91" s="237" t="s">
        <v>2591</v>
      </c>
      <c r="D91" s="237">
        <v>0</v>
      </c>
      <c r="E91" s="237" t="s">
        <v>2591</v>
      </c>
      <c r="F91" s="237">
        <v>0</v>
      </c>
      <c r="G91" s="237" t="s">
        <v>2591</v>
      </c>
      <c r="H91" s="258">
        <v>17</v>
      </c>
      <c r="I91" s="237" t="s">
        <v>2644</v>
      </c>
      <c r="J91" s="237">
        <v>104691</v>
      </c>
      <c r="K91" s="237">
        <v>5372</v>
      </c>
      <c r="L91" s="237">
        <v>47342</v>
      </c>
      <c r="M91" s="237">
        <v>0</v>
      </c>
      <c r="N91" s="237">
        <v>152033</v>
      </c>
    </row>
    <row r="92" spans="1:14" ht="27.6" x14ac:dyDescent="0.3">
      <c r="A92" s="258">
        <v>18</v>
      </c>
      <c r="B92" s="237" t="s">
        <v>3047</v>
      </c>
      <c r="C92" s="237" t="s">
        <v>2591</v>
      </c>
      <c r="D92" s="237">
        <v>0</v>
      </c>
      <c r="E92" s="237" t="s">
        <v>2591</v>
      </c>
      <c r="F92" s="237">
        <v>0</v>
      </c>
      <c r="G92" s="237" t="s">
        <v>2591</v>
      </c>
      <c r="H92" s="258">
        <v>18</v>
      </c>
      <c r="I92" s="237" t="s">
        <v>2645</v>
      </c>
      <c r="J92" s="237">
        <v>100926</v>
      </c>
      <c r="K92" s="260">
        <v>-3765</v>
      </c>
      <c r="L92" s="237">
        <v>44839</v>
      </c>
      <c r="M92" s="260">
        <v>-2503</v>
      </c>
      <c r="N92" s="237">
        <v>145765</v>
      </c>
    </row>
    <row r="93" spans="1:14" x14ac:dyDescent="0.3">
      <c r="A93" s="258">
        <v>19</v>
      </c>
      <c r="B93" s="237" t="s">
        <v>2645</v>
      </c>
      <c r="C93" s="237">
        <v>95861</v>
      </c>
      <c r="D93" s="260">
        <v>-3458</v>
      </c>
      <c r="E93" s="237">
        <v>44839</v>
      </c>
      <c r="F93" s="260">
        <v>-2503</v>
      </c>
      <c r="G93" s="237">
        <v>140700</v>
      </c>
      <c r="H93" s="258">
        <v>19</v>
      </c>
      <c r="I93" s="237" t="s">
        <v>2828</v>
      </c>
      <c r="J93" s="237" t="s">
        <v>2591</v>
      </c>
      <c r="K93" s="260">
        <v>-1719</v>
      </c>
      <c r="L93" s="237" t="s">
        <v>2591</v>
      </c>
      <c r="M93" s="260">
        <v>-807</v>
      </c>
      <c r="N93" s="237" t="s">
        <v>2591</v>
      </c>
    </row>
    <row r="94" spans="1:14" x14ac:dyDescent="0.3">
      <c r="A94" s="258">
        <v>20</v>
      </c>
      <c r="B94" s="237" t="s">
        <v>3035</v>
      </c>
      <c r="C94" s="237" t="s">
        <v>2591</v>
      </c>
      <c r="D94" s="237">
        <v>1627</v>
      </c>
      <c r="E94" s="237" t="s">
        <v>2591</v>
      </c>
      <c r="F94" s="237">
        <v>807</v>
      </c>
      <c r="G94" s="237" t="s">
        <v>2591</v>
      </c>
      <c r="H94" s="258">
        <v>21</v>
      </c>
      <c r="I94" s="237" t="s">
        <v>2648</v>
      </c>
      <c r="J94" s="237" t="s">
        <v>2591</v>
      </c>
      <c r="K94" s="260">
        <v>-21</v>
      </c>
      <c r="L94" s="237" t="s">
        <v>2591</v>
      </c>
      <c r="M94" s="260">
        <v>-11</v>
      </c>
      <c r="N94" s="237" t="s">
        <v>2591</v>
      </c>
    </row>
    <row r="95" spans="1:14" x14ac:dyDescent="0.3">
      <c r="A95" s="258">
        <v>22</v>
      </c>
      <c r="B95" s="237" t="s">
        <v>2648</v>
      </c>
      <c r="C95" s="237" t="s">
        <v>2591</v>
      </c>
      <c r="D95" s="237">
        <v>21</v>
      </c>
      <c r="E95" s="237" t="s">
        <v>2591</v>
      </c>
      <c r="F95" s="237">
        <v>11</v>
      </c>
      <c r="G95" s="237" t="s">
        <v>2591</v>
      </c>
      <c r="H95" s="258">
        <v>22</v>
      </c>
      <c r="I95" s="237" t="s">
        <v>2649</v>
      </c>
      <c r="J95" s="237" t="s">
        <v>2591</v>
      </c>
      <c r="K95" s="237">
        <v>0</v>
      </c>
      <c r="L95" s="237" t="s">
        <v>2591</v>
      </c>
      <c r="M95" s="237">
        <v>0</v>
      </c>
      <c r="N95" s="237" t="s">
        <v>2591</v>
      </c>
    </row>
    <row r="96" spans="1:14" x14ac:dyDescent="0.3">
      <c r="A96" s="258">
        <v>23</v>
      </c>
      <c r="B96" s="237" t="s">
        <v>2649</v>
      </c>
      <c r="C96" s="237" t="s">
        <v>2591</v>
      </c>
      <c r="D96" s="237">
        <v>0</v>
      </c>
      <c r="E96" s="237" t="s">
        <v>2591</v>
      </c>
      <c r="F96" s="237">
        <v>0</v>
      </c>
      <c r="G96" s="237" t="s">
        <v>2591</v>
      </c>
      <c r="H96" s="258">
        <v>23</v>
      </c>
      <c r="I96" s="237" t="s">
        <v>2650</v>
      </c>
      <c r="J96" s="237" t="s">
        <v>2591</v>
      </c>
      <c r="K96" s="260">
        <v>-2047</v>
      </c>
      <c r="L96" s="237" t="s">
        <v>2591</v>
      </c>
      <c r="M96" s="260">
        <v>-1712</v>
      </c>
      <c r="N96" s="237" t="s">
        <v>2591</v>
      </c>
    </row>
    <row r="97" spans="1:14" ht="27.6" x14ac:dyDescent="0.3">
      <c r="A97" s="258">
        <v>24</v>
      </c>
      <c r="B97" s="237" t="s">
        <v>2836</v>
      </c>
      <c r="C97" s="237" t="s">
        <v>2591</v>
      </c>
      <c r="D97" s="237">
        <v>1829</v>
      </c>
      <c r="E97" s="237" t="s">
        <v>2591</v>
      </c>
      <c r="F97" s="237">
        <v>1712</v>
      </c>
      <c r="G97" s="237" t="s">
        <v>2591</v>
      </c>
      <c r="H97" s="258">
        <v>23</v>
      </c>
      <c r="I97" s="237" t="s">
        <v>2651</v>
      </c>
      <c r="J97" s="237">
        <v>98400</v>
      </c>
      <c r="K97" s="260">
        <v>-2526</v>
      </c>
      <c r="L97" s="237">
        <v>43548</v>
      </c>
      <c r="M97" s="260">
        <v>-1291</v>
      </c>
      <c r="N97" s="237">
        <v>141948</v>
      </c>
    </row>
    <row r="98" spans="1:14" x14ac:dyDescent="0.3">
      <c r="A98" s="258">
        <v>24</v>
      </c>
      <c r="B98" s="237" t="s">
        <v>2651</v>
      </c>
      <c r="C98" s="237">
        <v>93492</v>
      </c>
      <c r="D98" s="260">
        <v>-2369</v>
      </c>
      <c r="E98" s="237">
        <v>43548</v>
      </c>
      <c r="F98" s="260">
        <v>-1291</v>
      </c>
      <c r="G98" s="237">
        <v>137040</v>
      </c>
      <c r="H98" s="258">
        <v>24</v>
      </c>
      <c r="I98" s="237" t="s">
        <v>2652</v>
      </c>
      <c r="J98" s="237" t="s">
        <v>2591</v>
      </c>
      <c r="K98" s="237">
        <v>1244</v>
      </c>
      <c r="L98" s="237" t="s">
        <v>2591</v>
      </c>
      <c r="M98" s="237">
        <v>675</v>
      </c>
      <c r="N98" s="237" t="s">
        <v>2591</v>
      </c>
    </row>
    <row r="99" spans="1:14" x14ac:dyDescent="0.3">
      <c r="A99" s="258">
        <v>25</v>
      </c>
      <c r="B99" s="237" t="s">
        <v>2652</v>
      </c>
      <c r="C99" s="237" t="s">
        <v>2591</v>
      </c>
      <c r="D99" s="237">
        <v>1182</v>
      </c>
      <c r="E99" s="237" t="s">
        <v>2591</v>
      </c>
      <c r="F99" s="237">
        <v>675</v>
      </c>
      <c r="G99" s="237" t="s">
        <v>2591</v>
      </c>
      <c r="H99" s="258">
        <v>25</v>
      </c>
      <c r="I99" s="237" t="s">
        <v>2653</v>
      </c>
      <c r="J99" s="237" t="s">
        <v>2591</v>
      </c>
      <c r="K99" s="237">
        <v>49</v>
      </c>
      <c r="L99" s="237" t="s">
        <v>2591</v>
      </c>
      <c r="M99" s="237">
        <v>47</v>
      </c>
      <c r="N99" s="237" t="s">
        <v>2591</v>
      </c>
    </row>
    <row r="100" spans="1:14" x14ac:dyDescent="0.3">
      <c r="A100" s="258">
        <v>26</v>
      </c>
      <c r="B100" s="237" t="s">
        <v>2653</v>
      </c>
      <c r="C100" s="237" t="s">
        <v>2591</v>
      </c>
      <c r="D100" s="237">
        <v>48</v>
      </c>
      <c r="E100" s="237" t="s">
        <v>2591</v>
      </c>
      <c r="F100" s="237">
        <v>47</v>
      </c>
      <c r="G100" s="237" t="s">
        <v>2591</v>
      </c>
      <c r="H100" s="258">
        <v>26</v>
      </c>
      <c r="I100" s="237" t="s">
        <v>2654</v>
      </c>
      <c r="J100" s="237" t="s">
        <v>2591</v>
      </c>
      <c r="K100" s="237">
        <v>25</v>
      </c>
      <c r="L100" s="237" t="s">
        <v>2591</v>
      </c>
      <c r="M100" s="237">
        <v>35</v>
      </c>
      <c r="N100" s="237" t="s">
        <v>2591</v>
      </c>
    </row>
    <row r="101" spans="1:14" ht="27.6" x14ac:dyDescent="0.3">
      <c r="A101" s="258">
        <v>27</v>
      </c>
      <c r="B101" s="237" t="s">
        <v>2654</v>
      </c>
      <c r="C101" s="237" t="s">
        <v>2591</v>
      </c>
      <c r="D101" s="237">
        <v>23</v>
      </c>
      <c r="E101" s="237" t="s">
        <v>2591</v>
      </c>
      <c r="F101" s="237">
        <v>35</v>
      </c>
      <c r="G101" s="237" t="s">
        <v>2591</v>
      </c>
      <c r="H101" s="258">
        <v>27</v>
      </c>
      <c r="I101" s="237" t="s">
        <v>2655</v>
      </c>
      <c r="J101" s="237" t="s">
        <v>2591</v>
      </c>
      <c r="K101" s="237">
        <v>1812</v>
      </c>
      <c r="L101" s="237" t="s">
        <v>2591</v>
      </c>
      <c r="M101" s="237">
        <v>938</v>
      </c>
      <c r="N101" s="237" t="s">
        <v>2591</v>
      </c>
    </row>
    <row r="102" spans="1:14" ht="27.6" x14ac:dyDescent="0.3">
      <c r="A102" s="258">
        <v>28</v>
      </c>
      <c r="B102" s="237" t="s">
        <v>2655</v>
      </c>
      <c r="C102" s="237" t="s">
        <v>2591</v>
      </c>
      <c r="D102" s="237">
        <v>1726</v>
      </c>
      <c r="E102" s="237" t="s">
        <v>2591</v>
      </c>
      <c r="F102" s="237">
        <v>938</v>
      </c>
      <c r="G102" s="237" t="s">
        <v>2591</v>
      </c>
      <c r="H102" s="258">
        <v>28</v>
      </c>
      <c r="I102" s="237" t="s">
        <v>2656</v>
      </c>
      <c r="J102" s="237">
        <v>97401</v>
      </c>
      <c r="K102" s="260">
        <v>-999</v>
      </c>
      <c r="L102" s="237">
        <v>43163</v>
      </c>
      <c r="M102" s="260">
        <v>-385</v>
      </c>
      <c r="N102" s="237">
        <v>140564</v>
      </c>
    </row>
    <row r="103" spans="1:14" x14ac:dyDescent="0.3">
      <c r="A103" s="258">
        <v>29</v>
      </c>
      <c r="B103" s="237" t="s">
        <v>2656</v>
      </c>
      <c r="C103" s="237">
        <v>92493</v>
      </c>
      <c r="D103" s="260">
        <v>-999</v>
      </c>
      <c r="E103" s="237">
        <v>43163</v>
      </c>
      <c r="F103" s="260">
        <v>-385</v>
      </c>
      <c r="G103" s="237">
        <v>135656</v>
      </c>
      <c r="H103" s="258">
        <v>29</v>
      </c>
      <c r="I103" s="237" t="s">
        <v>2657</v>
      </c>
      <c r="J103" s="237">
        <v>70193</v>
      </c>
      <c r="K103" s="260">
        <v>-27208</v>
      </c>
      <c r="L103" s="237">
        <v>43163</v>
      </c>
      <c r="M103" s="237">
        <v>0</v>
      </c>
      <c r="N103" s="237">
        <v>113356</v>
      </c>
    </row>
    <row r="104" spans="1:14" ht="27.6" x14ac:dyDescent="0.3">
      <c r="A104" s="258">
        <v>30</v>
      </c>
      <c r="B104" s="237" t="s">
        <v>2657</v>
      </c>
      <c r="C104" s="237">
        <v>65285</v>
      </c>
      <c r="D104" s="260">
        <v>-27208</v>
      </c>
      <c r="E104" s="237">
        <v>43163</v>
      </c>
      <c r="F104" s="237">
        <v>0</v>
      </c>
      <c r="G104" s="237">
        <v>108448</v>
      </c>
      <c r="H104" s="258" t="s">
        <v>2591</v>
      </c>
      <c r="I104" s="237" t="s">
        <v>2658</v>
      </c>
      <c r="J104" s="237" t="s">
        <v>2591</v>
      </c>
      <c r="K104" s="237" t="s">
        <v>2591</v>
      </c>
      <c r="L104" s="237" t="s">
        <v>2591</v>
      </c>
      <c r="M104" s="237" t="s">
        <v>2591</v>
      </c>
      <c r="N104" s="237">
        <v>113356</v>
      </c>
    </row>
    <row r="105" spans="1:14" ht="27.6" x14ac:dyDescent="0.3">
      <c r="A105" s="258" t="s">
        <v>2591</v>
      </c>
      <c r="B105" s="237" t="s">
        <v>2658</v>
      </c>
      <c r="C105" s="237" t="s">
        <v>2591</v>
      </c>
      <c r="D105" s="237" t="s">
        <v>2591</v>
      </c>
      <c r="E105" s="237" t="s">
        <v>2591</v>
      </c>
      <c r="F105" s="237" t="s">
        <v>2591</v>
      </c>
      <c r="G105" s="237">
        <v>108448</v>
      </c>
      <c r="H105" s="258">
        <v>31</v>
      </c>
      <c r="I105" s="237" t="s">
        <v>2659</v>
      </c>
      <c r="J105" s="237">
        <v>70193</v>
      </c>
      <c r="K105" s="237">
        <v>0</v>
      </c>
      <c r="L105" s="237">
        <v>43163</v>
      </c>
      <c r="M105" s="237" t="s">
        <v>2591</v>
      </c>
      <c r="N105" s="237" t="s">
        <v>2591</v>
      </c>
    </row>
    <row r="106" spans="1:14" ht="27.6" x14ac:dyDescent="0.3">
      <c r="A106" s="258">
        <v>32</v>
      </c>
      <c r="B106" s="237" t="s">
        <v>2660</v>
      </c>
      <c r="C106" s="237">
        <v>45171</v>
      </c>
      <c r="D106" s="260">
        <v>-20114</v>
      </c>
      <c r="E106" s="237">
        <v>38337</v>
      </c>
      <c r="F106" s="260">
        <v>-4826</v>
      </c>
      <c r="G106" s="237">
        <v>83508</v>
      </c>
      <c r="H106" s="258">
        <v>32</v>
      </c>
      <c r="I106" s="237" t="s">
        <v>2660</v>
      </c>
      <c r="J106" s="237">
        <v>50351</v>
      </c>
      <c r="K106" s="260">
        <v>-19842</v>
      </c>
      <c r="L106" s="237">
        <v>38785</v>
      </c>
      <c r="M106" s="260">
        <v>-4378</v>
      </c>
      <c r="N106" s="237">
        <v>89136</v>
      </c>
    </row>
  </sheetData>
  <mergeCells count="37">
    <mergeCell ref="Q37:Q38"/>
    <mergeCell ref="R37:R38"/>
    <mergeCell ref="S37:S38"/>
    <mergeCell ref="T37:T38"/>
    <mergeCell ref="U37:U38"/>
    <mergeCell ref="V37:V38"/>
    <mergeCell ref="W37:W38"/>
    <mergeCell ref="X37:X38"/>
    <mergeCell ref="AB44:AF44"/>
    <mergeCell ref="AB45:AB46"/>
    <mergeCell ref="AC45:AC46"/>
    <mergeCell ref="AH37:AH38"/>
    <mergeCell ref="AI37:AI38"/>
    <mergeCell ref="AJ37:AJ38"/>
    <mergeCell ref="AK37:AK38"/>
    <mergeCell ref="AG47:AG48"/>
    <mergeCell ref="AH47:AH48"/>
    <mergeCell ref="AI47:AI48"/>
    <mergeCell ref="AJ47:AJ48"/>
    <mergeCell ref="AK47:AK48"/>
    <mergeCell ref="AG37:AG38"/>
    <mergeCell ref="AB52:AB53"/>
    <mergeCell ref="AC52:AC53"/>
    <mergeCell ref="AD52:AD53"/>
    <mergeCell ref="AT43:AT44"/>
    <mergeCell ref="AG55:AG56"/>
    <mergeCell ref="AH55:AH56"/>
    <mergeCell ref="AI55:AI56"/>
    <mergeCell ref="AJ55:AJ56"/>
    <mergeCell ref="AK55:AK56"/>
    <mergeCell ref="AL55:AL56"/>
    <mergeCell ref="AO43:AO44"/>
    <mergeCell ref="AP43:AP44"/>
    <mergeCell ref="AQ43:AQ44"/>
    <mergeCell ref="AR43:AR44"/>
    <mergeCell ref="AS43:AS44"/>
    <mergeCell ref="AD45:AD46"/>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4E88-BE57-470F-BEF1-4C6B5978C523}">
  <dimension ref="A2:P90"/>
  <sheetViews>
    <sheetView topLeftCell="C79" workbookViewId="0">
      <selection activeCell="F80" sqref="F80"/>
    </sheetView>
  </sheetViews>
  <sheetFormatPr defaultRowHeight="14.4" x14ac:dyDescent="0.3"/>
  <cols>
    <col min="1" max="5" width="9.109375" style="6"/>
    <col min="6" max="6" width="22.5546875" bestFit="1" customWidth="1"/>
    <col min="8" max="8" width="29.33203125" customWidth="1"/>
  </cols>
  <sheetData>
    <row r="2" spans="1:16" ht="29.4" thickBot="1" x14ac:dyDescent="0.35">
      <c r="A2" s="6" t="s">
        <v>3055</v>
      </c>
    </row>
    <row r="3" spans="1:16" ht="27.6" x14ac:dyDescent="0.3">
      <c r="A3" s="407" t="s">
        <v>2498</v>
      </c>
      <c r="B3" s="408" t="s">
        <v>2497</v>
      </c>
      <c r="C3" s="408" t="s">
        <v>2743</v>
      </c>
      <c r="D3" s="408" t="s">
        <v>2566</v>
      </c>
      <c r="E3" s="408" t="s">
        <v>2754</v>
      </c>
      <c r="F3" s="411" t="s">
        <v>2488</v>
      </c>
      <c r="G3" s="411" t="s">
        <v>2567</v>
      </c>
      <c r="H3" s="411" t="s">
        <v>2568</v>
      </c>
      <c r="I3" s="318" t="s">
        <v>2569</v>
      </c>
      <c r="J3" s="318" t="s">
        <v>2569</v>
      </c>
      <c r="L3" s="407" t="s">
        <v>2488</v>
      </c>
      <c r="M3" s="408" t="s">
        <v>2567</v>
      </c>
      <c r="N3" s="408" t="s">
        <v>2568</v>
      </c>
      <c r="O3" s="240" t="s">
        <v>2569</v>
      </c>
      <c r="P3" s="240" t="s">
        <v>2569</v>
      </c>
    </row>
    <row r="4" spans="1:16" ht="27.6" x14ac:dyDescent="0.3">
      <c r="A4" s="410"/>
      <c r="B4" s="409"/>
      <c r="C4" s="409"/>
      <c r="D4" s="409"/>
      <c r="E4" s="409"/>
      <c r="F4" s="412"/>
      <c r="G4" s="412"/>
      <c r="H4" s="412"/>
      <c r="I4" s="319" t="s">
        <v>2567</v>
      </c>
      <c r="J4" s="319" t="s">
        <v>2568</v>
      </c>
      <c r="L4" s="410"/>
      <c r="M4" s="409"/>
      <c r="N4" s="409"/>
      <c r="O4" s="236" t="s">
        <v>2567</v>
      </c>
      <c r="P4" s="236" t="s">
        <v>2568</v>
      </c>
    </row>
    <row r="5" spans="1:16" ht="27.6" x14ac:dyDescent="0.3">
      <c r="A5" s="241">
        <v>1</v>
      </c>
      <c r="B5" s="236">
        <v>1</v>
      </c>
      <c r="C5" s="236" t="s">
        <v>2591</v>
      </c>
      <c r="D5" s="236">
        <v>1</v>
      </c>
      <c r="E5" s="236">
        <v>0</v>
      </c>
      <c r="F5" s="319" t="s">
        <v>2555</v>
      </c>
      <c r="G5" s="260">
        <v>5412</v>
      </c>
      <c r="H5" s="260">
        <v>4.8099999999999996</v>
      </c>
      <c r="I5" s="260">
        <v>5412</v>
      </c>
      <c r="J5" s="260">
        <v>4.8099999999999996</v>
      </c>
      <c r="L5" s="241" t="s">
        <v>2555</v>
      </c>
      <c r="M5" s="237">
        <v>74389</v>
      </c>
      <c r="N5" s="237">
        <v>70.400000000000006</v>
      </c>
      <c r="O5" s="237">
        <v>74389</v>
      </c>
      <c r="P5" s="237">
        <v>70.400000000000006</v>
      </c>
    </row>
    <row r="6" spans="1:16" ht="27.6" x14ac:dyDescent="0.3">
      <c r="A6" s="241">
        <v>1</v>
      </c>
      <c r="B6" s="236">
        <v>1</v>
      </c>
      <c r="C6" s="236" t="s">
        <v>2591</v>
      </c>
      <c r="D6" s="236">
        <v>1</v>
      </c>
      <c r="E6" s="236">
        <v>0</v>
      </c>
      <c r="F6" s="319" t="s">
        <v>2554</v>
      </c>
      <c r="G6" s="260">
        <v>865</v>
      </c>
      <c r="H6" s="260">
        <v>0.77</v>
      </c>
      <c r="I6" s="260">
        <v>6277</v>
      </c>
      <c r="J6" s="260">
        <v>5.58</v>
      </c>
      <c r="L6" s="241" t="s">
        <v>2556</v>
      </c>
      <c r="M6" s="237">
        <v>5968</v>
      </c>
      <c r="N6" s="237">
        <v>5.65</v>
      </c>
      <c r="O6" s="237">
        <v>80357</v>
      </c>
      <c r="P6" s="237">
        <v>76.040000000000006</v>
      </c>
    </row>
    <row r="7" spans="1:16" ht="41.4" x14ac:dyDescent="0.3">
      <c r="A7" s="241">
        <v>1</v>
      </c>
      <c r="B7" s="236">
        <v>1</v>
      </c>
      <c r="C7" s="236">
        <v>1</v>
      </c>
      <c r="D7" s="236">
        <v>0</v>
      </c>
      <c r="E7" s="236">
        <v>0</v>
      </c>
      <c r="F7" s="319" t="s">
        <v>2555</v>
      </c>
      <c r="G7" s="260">
        <v>71246</v>
      </c>
      <c r="H7" s="260">
        <v>63.38</v>
      </c>
      <c r="I7" s="260">
        <v>77523</v>
      </c>
      <c r="J7" s="260">
        <v>68.959999999999994</v>
      </c>
      <c r="L7" s="241" t="s">
        <v>2550</v>
      </c>
      <c r="M7" s="337">
        <v>6198</v>
      </c>
      <c r="N7" s="237">
        <v>5.87</v>
      </c>
      <c r="O7" s="237">
        <v>86555</v>
      </c>
      <c r="P7" s="237">
        <v>81.91</v>
      </c>
    </row>
    <row r="8" spans="1:16" ht="41.4" x14ac:dyDescent="0.3">
      <c r="A8" s="241">
        <v>1</v>
      </c>
      <c r="B8" s="236">
        <v>1</v>
      </c>
      <c r="C8" s="236">
        <v>1</v>
      </c>
      <c r="D8" s="236">
        <v>0</v>
      </c>
      <c r="E8" s="236">
        <v>0</v>
      </c>
      <c r="F8" s="319" t="s">
        <v>2554</v>
      </c>
      <c r="G8" s="260">
        <v>15860</v>
      </c>
      <c r="H8" s="260">
        <v>14.11</v>
      </c>
      <c r="I8" s="260">
        <v>93383</v>
      </c>
      <c r="J8" s="260">
        <v>83.07</v>
      </c>
      <c r="L8" s="241" t="s">
        <v>2554</v>
      </c>
      <c r="M8" s="237">
        <v>19118</v>
      </c>
      <c r="N8" s="237">
        <v>18.09</v>
      </c>
      <c r="O8" s="237">
        <v>105673</v>
      </c>
      <c r="P8" s="237">
        <v>100</v>
      </c>
    </row>
    <row r="9" spans="1:16" x14ac:dyDescent="0.3">
      <c r="A9" s="241">
        <v>1</v>
      </c>
      <c r="B9" s="236">
        <v>2</v>
      </c>
      <c r="C9" s="236" t="s">
        <v>2591</v>
      </c>
      <c r="D9" s="236">
        <v>1</v>
      </c>
      <c r="E9" s="236">
        <v>0</v>
      </c>
      <c r="F9" s="319" t="s">
        <v>2556</v>
      </c>
      <c r="G9" s="260">
        <v>12</v>
      </c>
      <c r="H9" s="260">
        <v>0.01</v>
      </c>
      <c r="I9" s="260">
        <v>93395</v>
      </c>
      <c r="J9" s="260">
        <v>83.08</v>
      </c>
    </row>
    <row r="10" spans="1:16" x14ac:dyDescent="0.3">
      <c r="A10" s="241">
        <v>1</v>
      </c>
      <c r="B10" s="236">
        <v>2</v>
      </c>
      <c r="C10" s="236" t="s">
        <v>2591</v>
      </c>
      <c r="D10" s="236">
        <v>1</v>
      </c>
      <c r="E10" s="236">
        <v>0</v>
      </c>
      <c r="F10" s="319" t="s">
        <v>2550</v>
      </c>
      <c r="G10" s="260">
        <v>12</v>
      </c>
      <c r="H10" s="260">
        <v>0.01</v>
      </c>
      <c r="I10" s="260">
        <v>93407</v>
      </c>
      <c r="J10" s="260">
        <v>83.09</v>
      </c>
    </row>
    <row r="11" spans="1:16" x14ac:dyDescent="0.3">
      <c r="A11" s="324">
        <v>1</v>
      </c>
      <c r="B11" s="281">
        <v>2</v>
      </c>
      <c r="C11" s="281">
        <v>1</v>
      </c>
      <c r="D11" s="281">
        <v>0</v>
      </c>
      <c r="E11" s="281">
        <v>0</v>
      </c>
      <c r="F11" s="323" t="s">
        <v>2550</v>
      </c>
      <c r="G11" s="322">
        <v>232</v>
      </c>
      <c r="H11" s="322">
        <v>0.21</v>
      </c>
      <c r="I11" s="322">
        <v>93639</v>
      </c>
      <c r="J11" s="322">
        <v>83.3</v>
      </c>
    </row>
    <row r="12" spans="1:16" x14ac:dyDescent="0.3">
      <c r="A12" s="327">
        <v>1</v>
      </c>
      <c r="B12" s="328">
        <v>2</v>
      </c>
      <c r="C12" s="328">
        <v>1</v>
      </c>
      <c r="D12" s="328">
        <v>0</v>
      </c>
      <c r="E12" s="328">
        <v>1</v>
      </c>
      <c r="F12" s="329" t="s">
        <v>2556</v>
      </c>
      <c r="G12" s="330">
        <v>2</v>
      </c>
      <c r="H12" s="330">
        <v>0</v>
      </c>
      <c r="I12" s="330">
        <v>93641</v>
      </c>
      <c r="J12" s="330">
        <v>83.3</v>
      </c>
    </row>
    <row r="13" spans="1:16" x14ac:dyDescent="0.3">
      <c r="A13" s="324">
        <v>1</v>
      </c>
      <c r="B13" s="281">
        <v>2</v>
      </c>
      <c r="C13" s="281">
        <v>1</v>
      </c>
      <c r="D13" s="328">
        <v>1</v>
      </c>
      <c r="E13" s="328">
        <v>0</v>
      </c>
      <c r="F13" s="323" t="s">
        <v>2556</v>
      </c>
      <c r="G13" s="322">
        <v>232</v>
      </c>
      <c r="H13" s="322">
        <v>0.21</v>
      </c>
      <c r="I13" s="322">
        <v>93873</v>
      </c>
      <c r="J13" s="322">
        <v>83.51</v>
      </c>
    </row>
    <row r="14" spans="1:16" x14ac:dyDescent="0.3">
      <c r="A14" s="324">
        <v>1</v>
      </c>
      <c r="B14" s="281">
        <v>2</v>
      </c>
      <c r="C14" s="281">
        <v>1</v>
      </c>
      <c r="D14" s="328">
        <v>1</v>
      </c>
      <c r="E14" s="328">
        <v>0</v>
      </c>
      <c r="F14" s="335" t="s">
        <v>2550</v>
      </c>
      <c r="G14" s="336">
        <v>2</v>
      </c>
      <c r="H14" s="336">
        <v>0</v>
      </c>
      <c r="I14" s="336">
        <v>93875</v>
      </c>
      <c r="J14" s="336">
        <v>83.51</v>
      </c>
    </row>
    <row r="15" spans="1:16" x14ac:dyDescent="0.3">
      <c r="A15" s="324">
        <v>1</v>
      </c>
      <c r="B15" s="281">
        <v>2</v>
      </c>
      <c r="C15" s="281">
        <v>2</v>
      </c>
      <c r="D15" s="281">
        <v>0</v>
      </c>
      <c r="E15" s="281">
        <v>0</v>
      </c>
      <c r="F15" s="323" t="s">
        <v>2556</v>
      </c>
      <c r="G15" s="272">
        <v>5959</v>
      </c>
      <c r="H15" s="322">
        <v>5.3</v>
      </c>
      <c r="I15" s="322">
        <v>99834</v>
      </c>
      <c r="J15" s="322">
        <v>88.81</v>
      </c>
    </row>
    <row r="16" spans="1:16" x14ac:dyDescent="0.3">
      <c r="A16" s="324">
        <v>1</v>
      </c>
      <c r="B16" s="281">
        <v>2</v>
      </c>
      <c r="C16" s="281">
        <v>2</v>
      </c>
      <c r="D16" s="281">
        <v>0</v>
      </c>
      <c r="E16" s="281">
        <v>0</v>
      </c>
      <c r="F16" s="323" t="s">
        <v>2550</v>
      </c>
      <c r="G16" s="272">
        <v>5966</v>
      </c>
      <c r="H16" s="322">
        <v>5.31</v>
      </c>
      <c r="I16" s="322">
        <v>105800</v>
      </c>
      <c r="J16" s="322">
        <v>94.12</v>
      </c>
    </row>
    <row r="17" spans="1:10" x14ac:dyDescent="0.3">
      <c r="A17" s="317">
        <v>1</v>
      </c>
      <c r="B17" s="326">
        <v>2</v>
      </c>
      <c r="C17" s="326">
        <v>2</v>
      </c>
      <c r="D17" s="326">
        <v>0</v>
      </c>
      <c r="E17" s="326">
        <v>1</v>
      </c>
      <c r="F17" s="321" t="s">
        <v>2556</v>
      </c>
      <c r="G17" s="272">
        <v>7</v>
      </c>
      <c r="H17" s="272">
        <v>0.01</v>
      </c>
      <c r="I17" s="272">
        <v>105807</v>
      </c>
      <c r="J17" s="272">
        <v>94.12</v>
      </c>
    </row>
    <row r="18" spans="1:10" x14ac:dyDescent="0.3">
      <c r="A18" s="241">
        <v>2</v>
      </c>
      <c r="B18" s="236">
        <v>2</v>
      </c>
      <c r="C18" s="236">
        <v>1</v>
      </c>
      <c r="D18" s="236">
        <v>0</v>
      </c>
      <c r="E18" s="236">
        <v>0</v>
      </c>
      <c r="F18" s="319" t="s">
        <v>2555</v>
      </c>
      <c r="G18" s="260">
        <v>46</v>
      </c>
      <c r="H18" s="260">
        <v>0.04</v>
      </c>
      <c r="I18" s="260">
        <v>105853</v>
      </c>
      <c r="J18" s="260">
        <v>94.16</v>
      </c>
    </row>
    <row r="19" spans="1:10" x14ac:dyDescent="0.3">
      <c r="A19" s="241">
        <v>2</v>
      </c>
      <c r="B19" s="236">
        <v>2</v>
      </c>
      <c r="C19" s="236">
        <v>1</v>
      </c>
      <c r="D19" s="236">
        <v>0</v>
      </c>
      <c r="E19" s="236">
        <v>0</v>
      </c>
      <c r="F19" s="319" t="s">
        <v>2554</v>
      </c>
      <c r="G19" s="260">
        <v>161</v>
      </c>
      <c r="H19" s="260">
        <v>0.14000000000000001</v>
      </c>
      <c r="I19" s="260">
        <v>106014</v>
      </c>
      <c r="J19" s="260">
        <v>94.31</v>
      </c>
    </row>
    <row r="20" spans="1:10" x14ac:dyDescent="0.3">
      <c r="A20" s="241">
        <v>2</v>
      </c>
      <c r="B20" s="236">
        <v>2</v>
      </c>
      <c r="C20" s="236">
        <v>1</v>
      </c>
      <c r="D20" s="236">
        <v>1</v>
      </c>
      <c r="E20" s="236">
        <v>0</v>
      </c>
      <c r="F20" s="319" t="s">
        <v>2555</v>
      </c>
      <c r="G20" s="260">
        <v>161</v>
      </c>
      <c r="H20" s="260">
        <v>0.14000000000000001</v>
      </c>
      <c r="I20" s="260">
        <v>106175</v>
      </c>
      <c r="J20" s="260">
        <v>94.45</v>
      </c>
    </row>
    <row r="21" spans="1:10" x14ac:dyDescent="0.3">
      <c r="A21" s="241">
        <v>2</v>
      </c>
      <c r="B21" s="236">
        <v>2</v>
      </c>
      <c r="C21" s="236">
        <v>1</v>
      </c>
      <c r="D21" s="236">
        <v>1</v>
      </c>
      <c r="E21" s="236">
        <v>0</v>
      </c>
      <c r="F21" s="319" t="s">
        <v>2554</v>
      </c>
      <c r="G21" s="260">
        <v>46</v>
      </c>
      <c r="H21" s="260">
        <v>0.04</v>
      </c>
      <c r="I21" s="260">
        <v>106221</v>
      </c>
      <c r="J21" s="260">
        <v>94.49</v>
      </c>
    </row>
    <row r="22" spans="1:10" x14ac:dyDescent="0.3">
      <c r="A22" s="241">
        <v>2</v>
      </c>
      <c r="B22" s="236">
        <v>2</v>
      </c>
      <c r="C22" s="236">
        <v>2</v>
      </c>
      <c r="D22" s="236">
        <v>0</v>
      </c>
      <c r="E22" s="236">
        <v>0</v>
      </c>
      <c r="F22" s="319" t="s">
        <v>2555</v>
      </c>
      <c r="G22" s="260">
        <v>3097</v>
      </c>
      <c r="H22" s="260">
        <v>2.75</v>
      </c>
      <c r="I22" s="260">
        <v>109318</v>
      </c>
      <c r="J22" s="260">
        <v>97.25</v>
      </c>
    </row>
    <row r="23" spans="1:10" x14ac:dyDescent="0.3">
      <c r="A23" s="241">
        <v>2</v>
      </c>
      <c r="B23" s="236">
        <v>2</v>
      </c>
      <c r="C23" s="236">
        <v>2</v>
      </c>
      <c r="D23" s="236">
        <v>0</v>
      </c>
      <c r="E23" s="236">
        <v>0</v>
      </c>
      <c r="F23" s="319" t="s">
        <v>2554</v>
      </c>
      <c r="G23" s="260">
        <v>3097</v>
      </c>
      <c r="H23" s="260">
        <v>2.75</v>
      </c>
      <c r="I23" s="260">
        <v>112415</v>
      </c>
      <c r="J23" s="260">
        <v>100</v>
      </c>
    </row>
    <row r="36" spans="1:10" ht="29.4" thickBot="1" x14ac:dyDescent="0.35">
      <c r="A36" s="6" t="s">
        <v>3055</v>
      </c>
    </row>
    <row r="37" spans="1:10" x14ac:dyDescent="0.3">
      <c r="A37" s="407" t="s">
        <v>2498</v>
      </c>
      <c r="B37" s="408" t="s">
        <v>2497</v>
      </c>
      <c r="C37" s="408" t="s">
        <v>2743</v>
      </c>
      <c r="D37" s="408" t="s">
        <v>2566</v>
      </c>
      <c r="E37" s="408" t="s">
        <v>2754</v>
      </c>
      <c r="F37" s="411" t="s">
        <v>2488</v>
      </c>
      <c r="G37" s="411" t="s">
        <v>2567</v>
      </c>
      <c r="H37" s="411" t="s">
        <v>2568</v>
      </c>
      <c r="I37" s="318" t="s">
        <v>2569</v>
      </c>
      <c r="J37" s="318" t="s">
        <v>2569</v>
      </c>
    </row>
    <row r="38" spans="1:10" x14ac:dyDescent="0.3">
      <c r="A38" s="410"/>
      <c r="B38" s="409"/>
      <c r="C38" s="409"/>
      <c r="D38" s="409"/>
      <c r="E38" s="409"/>
      <c r="F38" s="412"/>
      <c r="G38" s="412"/>
      <c r="H38" s="412"/>
      <c r="I38" s="319" t="s">
        <v>2567</v>
      </c>
      <c r="J38" s="319" t="s">
        <v>2568</v>
      </c>
    </row>
    <row r="39" spans="1:10" x14ac:dyDescent="0.3">
      <c r="A39" s="241">
        <v>1</v>
      </c>
      <c r="B39" s="236">
        <v>1</v>
      </c>
      <c r="C39" s="236" t="s">
        <v>2591</v>
      </c>
      <c r="D39" s="236">
        <v>1</v>
      </c>
      <c r="E39" s="236">
        <v>0</v>
      </c>
      <c r="F39" s="319" t="s">
        <v>2555</v>
      </c>
      <c r="G39" s="260">
        <v>5412</v>
      </c>
      <c r="H39" s="260">
        <v>4.8099999999999996</v>
      </c>
      <c r="I39" s="260">
        <v>5412</v>
      </c>
      <c r="J39" s="260">
        <v>4.8099999999999996</v>
      </c>
    </row>
    <row r="40" spans="1:10" x14ac:dyDescent="0.3">
      <c r="A40" s="241">
        <v>1</v>
      </c>
      <c r="B40" s="236">
        <v>1</v>
      </c>
      <c r="C40" s="236" t="s">
        <v>2591</v>
      </c>
      <c r="D40" s="236">
        <v>1</v>
      </c>
      <c r="E40" s="236">
        <v>0</v>
      </c>
      <c r="F40" s="319" t="s">
        <v>2554</v>
      </c>
      <c r="G40" s="260">
        <v>865</v>
      </c>
      <c r="H40" s="260">
        <v>0.77</v>
      </c>
      <c r="I40" s="260">
        <v>6277</v>
      </c>
      <c r="J40" s="260">
        <v>5.58</v>
      </c>
    </row>
    <row r="41" spans="1:10" x14ac:dyDescent="0.3">
      <c r="A41" s="241">
        <v>1</v>
      </c>
      <c r="B41" s="236">
        <v>1</v>
      </c>
      <c r="C41" s="236">
        <v>1</v>
      </c>
      <c r="D41" s="236">
        <v>0</v>
      </c>
      <c r="E41" s="236">
        <v>0</v>
      </c>
      <c r="F41" s="319" t="s">
        <v>2555</v>
      </c>
      <c r="G41" s="260">
        <v>71246</v>
      </c>
      <c r="H41" s="260">
        <v>63.38</v>
      </c>
      <c r="I41" s="260">
        <v>77523</v>
      </c>
      <c r="J41" s="260">
        <v>68.959999999999994</v>
      </c>
    </row>
    <row r="42" spans="1:10" x14ac:dyDescent="0.3">
      <c r="A42" s="241">
        <v>1</v>
      </c>
      <c r="B42" s="236">
        <v>1</v>
      </c>
      <c r="C42" s="236">
        <v>1</v>
      </c>
      <c r="D42" s="236">
        <v>0</v>
      </c>
      <c r="E42" s="236">
        <v>0</v>
      </c>
      <c r="F42" s="319" t="s">
        <v>2554</v>
      </c>
      <c r="G42" s="260">
        <v>15860</v>
      </c>
      <c r="H42" s="260">
        <v>14.11</v>
      </c>
      <c r="I42" s="260">
        <v>93383</v>
      </c>
      <c r="J42" s="260">
        <v>83.07</v>
      </c>
    </row>
    <row r="43" spans="1:10" x14ac:dyDescent="0.3">
      <c r="A43" s="241">
        <v>1</v>
      </c>
      <c r="B43" s="236">
        <v>2</v>
      </c>
      <c r="C43" s="236" t="s">
        <v>2591</v>
      </c>
      <c r="D43" s="236">
        <v>1</v>
      </c>
      <c r="E43" s="236">
        <v>0</v>
      </c>
      <c r="F43" s="319" t="s">
        <v>2556</v>
      </c>
      <c r="G43" s="260">
        <v>12</v>
      </c>
      <c r="H43" s="260">
        <v>0.01</v>
      </c>
      <c r="I43" s="260">
        <v>93395</v>
      </c>
      <c r="J43" s="260">
        <v>83.08</v>
      </c>
    </row>
    <row r="44" spans="1:10" x14ac:dyDescent="0.3">
      <c r="A44" s="241">
        <v>1</v>
      </c>
      <c r="B44" s="236">
        <v>2</v>
      </c>
      <c r="C44" s="236" t="s">
        <v>2591</v>
      </c>
      <c r="D44" s="236">
        <v>1</v>
      </c>
      <c r="E44" s="236">
        <v>0</v>
      </c>
      <c r="F44" s="319" t="s">
        <v>2550</v>
      </c>
      <c r="G44" s="260">
        <v>12</v>
      </c>
      <c r="H44" s="260">
        <v>0.01</v>
      </c>
      <c r="I44" s="260">
        <v>93407</v>
      </c>
      <c r="J44" s="260">
        <v>83.09</v>
      </c>
    </row>
    <row r="45" spans="1:10" x14ac:dyDescent="0.3">
      <c r="A45" s="324">
        <v>1</v>
      </c>
      <c r="B45" s="281">
        <v>2</v>
      </c>
      <c r="C45" s="281">
        <v>1</v>
      </c>
      <c r="D45" s="281">
        <v>0</v>
      </c>
      <c r="E45" s="281">
        <v>0</v>
      </c>
      <c r="F45" s="323" t="s">
        <v>2550</v>
      </c>
      <c r="G45" s="322">
        <v>232</v>
      </c>
      <c r="H45" s="322">
        <v>0.21</v>
      </c>
      <c r="I45" s="322">
        <v>93639</v>
      </c>
      <c r="J45" s="322">
        <v>83.3</v>
      </c>
    </row>
    <row r="46" spans="1:10" x14ac:dyDescent="0.3">
      <c r="A46" s="327">
        <v>1</v>
      </c>
      <c r="B46" s="328">
        <v>2</v>
      </c>
      <c r="C46" s="328">
        <v>1</v>
      </c>
      <c r="D46" s="328">
        <v>0</v>
      </c>
      <c r="E46" s="328">
        <v>1</v>
      </c>
      <c r="F46" s="329" t="s">
        <v>2556</v>
      </c>
      <c r="G46" s="330">
        <v>2</v>
      </c>
      <c r="H46" s="330">
        <v>0</v>
      </c>
      <c r="I46" s="330">
        <v>93641</v>
      </c>
      <c r="J46" s="330">
        <v>83.3</v>
      </c>
    </row>
    <row r="47" spans="1:10" x14ac:dyDescent="0.3">
      <c r="A47" s="324">
        <v>1</v>
      </c>
      <c r="B47" s="281">
        <v>2</v>
      </c>
      <c r="C47" s="281">
        <v>1</v>
      </c>
      <c r="D47" s="328">
        <v>1</v>
      </c>
      <c r="E47" s="328">
        <v>0</v>
      </c>
      <c r="F47" s="323" t="s">
        <v>2556</v>
      </c>
      <c r="G47" s="322">
        <v>232</v>
      </c>
      <c r="H47" s="322">
        <v>0.21</v>
      </c>
      <c r="I47" s="322">
        <v>93873</v>
      </c>
      <c r="J47" s="322">
        <v>83.51</v>
      </c>
    </row>
    <row r="48" spans="1:10" x14ac:dyDescent="0.3">
      <c r="A48" s="324">
        <v>1</v>
      </c>
      <c r="B48" s="281">
        <v>2</v>
      </c>
      <c r="C48" s="281">
        <v>1</v>
      </c>
      <c r="D48" s="328">
        <v>1</v>
      </c>
      <c r="E48" s="328">
        <v>0</v>
      </c>
      <c r="F48" s="335" t="s">
        <v>2550</v>
      </c>
      <c r="G48" s="336">
        <v>2</v>
      </c>
      <c r="H48" s="336">
        <v>0</v>
      </c>
      <c r="I48" s="336">
        <v>93875</v>
      </c>
      <c r="J48" s="336">
        <v>83.51</v>
      </c>
    </row>
    <row r="49" spans="1:12" x14ac:dyDescent="0.3">
      <c r="A49" s="324">
        <v>1</v>
      </c>
      <c r="B49" s="281">
        <v>2</v>
      </c>
      <c r="C49" s="281">
        <v>2</v>
      </c>
      <c r="D49" s="281">
        <v>0</v>
      </c>
      <c r="E49" s="281">
        <v>0</v>
      </c>
      <c r="F49" s="323" t="s">
        <v>2556</v>
      </c>
      <c r="G49" s="272">
        <v>5959</v>
      </c>
      <c r="H49" s="322">
        <v>5.3</v>
      </c>
      <c r="I49" s="322">
        <v>99834</v>
      </c>
      <c r="J49" s="322">
        <v>88.81</v>
      </c>
    </row>
    <row r="50" spans="1:12" x14ac:dyDescent="0.3">
      <c r="A50" s="324">
        <v>1</v>
      </c>
      <c r="B50" s="281">
        <v>2</v>
      </c>
      <c r="C50" s="281">
        <v>2</v>
      </c>
      <c r="D50" s="281">
        <v>0</v>
      </c>
      <c r="E50" s="281">
        <v>0</v>
      </c>
      <c r="F50" s="323" t="s">
        <v>2550</v>
      </c>
      <c r="G50" s="272">
        <v>5966</v>
      </c>
      <c r="H50" s="322">
        <v>5.31</v>
      </c>
      <c r="I50" s="322">
        <v>105800</v>
      </c>
      <c r="J50" s="322">
        <v>94.12</v>
      </c>
    </row>
    <row r="51" spans="1:12" x14ac:dyDescent="0.3">
      <c r="A51" s="317">
        <v>1</v>
      </c>
      <c r="B51" s="326">
        <v>2</v>
      </c>
      <c r="C51" s="326">
        <v>2</v>
      </c>
      <c r="D51" s="326">
        <v>0</v>
      </c>
      <c r="E51" s="326">
        <v>1</v>
      </c>
      <c r="F51" s="321" t="s">
        <v>2556</v>
      </c>
      <c r="G51" s="272">
        <v>7</v>
      </c>
      <c r="H51" s="272">
        <v>0.01</v>
      </c>
      <c r="I51" s="272">
        <v>105807</v>
      </c>
      <c r="J51" s="272">
        <v>94.12</v>
      </c>
    </row>
    <row r="52" spans="1:12" x14ac:dyDescent="0.3">
      <c r="A52" s="241">
        <v>2</v>
      </c>
      <c r="B52" s="236">
        <v>2</v>
      </c>
      <c r="C52" s="236">
        <v>1</v>
      </c>
      <c r="D52" s="236">
        <v>0</v>
      </c>
      <c r="E52" s="236">
        <v>0</v>
      </c>
      <c r="F52" s="319" t="s">
        <v>2555</v>
      </c>
      <c r="G52" s="260">
        <v>46</v>
      </c>
      <c r="H52" s="260">
        <v>0.04</v>
      </c>
      <c r="I52" s="260">
        <v>105853</v>
      </c>
      <c r="J52" s="260">
        <v>94.16</v>
      </c>
    </row>
    <row r="53" spans="1:12" x14ac:dyDescent="0.3">
      <c r="A53" s="241">
        <v>2</v>
      </c>
      <c r="B53" s="236">
        <v>2</v>
      </c>
      <c r="C53" s="236">
        <v>1</v>
      </c>
      <c r="D53" s="236">
        <v>0</v>
      </c>
      <c r="E53" s="236">
        <v>0</v>
      </c>
      <c r="F53" s="319" t="s">
        <v>2554</v>
      </c>
      <c r="G53" s="260">
        <v>161</v>
      </c>
      <c r="H53" s="260">
        <v>0.14000000000000001</v>
      </c>
      <c r="I53" s="260">
        <v>106014</v>
      </c>
      <c r="J53" s="260">
        <v>94.31</v>
      </c>
    </row>
    <row r="54" spans="1:12" x14ac:dyDescent="0.3">
      <c r="A54" s="241">
        <v>2</v>
      </c>
      <c r="B54" s="236">
        <v>2</v>
      </c>
      <c r="C54" s="236">
        <v>1</v>
      </c>
      <c r="D54" s="236">
        <v>1</v>
      </c>
      <c r="E54" s="236">
        <v>0</v>
      </c>
      <c r="F54" s="319" t="s">
        <v>2555</v>
      </c>
      <c r="G54" s="260">
        <v>161</v>
      </c>
      <c r="H54" s="260">
        <v>0.14000000000000001</v>
      </c>
      <c r="I54" s="260">
        <v>106175</v>
      </c>
      <c r="J54" s="260">
        <v>94.45</v>
      </c>
    </row>
    <row r="55" spans="1:12" x14ac:dyDescent="0.3">
      <c r="A55" s="241">
        <v>2</v>
      </c>
      <c r="B55" s="236">
        <v>2</v>
      </c>
      <c r="C55" s="236">
        <v>1</v>
      </c>
      <c r="D55" s="236">
        <v>1</v>
      </c>
      <c r="E55" s="236">
        <v>0</v>
      </c>
      <c r="F55" s="319" t="s">
        <v>2554</v>
      </c>
      <c r="G55" s="260">
        <v>46</v>
      </c>
      <c r="H55" s="260">
        <v>0.04</v>
      </c>
      <c r="I55" s="260">
        <v>106221</v>
      </c>
      <c r="J55" s="260">
        <v>94.49</v>
      </c>
    </row>
    <row r="56" spans="1:12" x14ac:dyDescent="0.3">
      <c r="A56" s="241">
        <v>2</v>
      </c>
      <c r="B56" s="236">
        <v>2</v>
      </c>
      <c r="C56" s="236">
        <v>2</v>
      </c>
      <c r="D56" s="236">
        <v>0</v>
      </c>
      <c r="E56" s="236">
        <v>0</v>
      </c>
      <c r="F56" s="319" t="s">
        <v>2555</v>
      </c>
      <c r="G56" s="260">
        <v>3097</v>
      </c>
      <c r="H56" s="260">
        <v>2.75</v>
      </c>
      <c r="I56" s="260">
        <v>109318</v>
      </c>
      <c r="J56" s="260">
        <v>97.25</v>
      </c>
    </row>
    <row r="57" spans="1:12" x14ac:dyDescent="0.3">
      <c r="A57" s="241">
        <v>2</v>
      </c>
      <c r="B57" s="236">
        <v>2</v>
      </c>
      <c r="C57" s="236">
        <v>2</v>
      </c>
      <c r="D57" s="236">
        <v>0</v>
      </c>
      <c r="E57" s="236">
        <v>0</v>
      </c>
      <c r="F57" s="319" t="s">
        <v>2554</v>
      </c>
      <c r="G57" s="260">
        <v>3097</v>
      </c>
      <c r="H57" s="260">
        <v>2.75</v>
      </c>
      <c r="I57" s="260">
        <v>112415</v>
      </c>
      <c r="J57" s="260">
        <v>100</v>
      </c>
    </row>
    <row r="60" spans="1:12" ht="15" thickBot="1" x14ac:dyDescent="0.35"/>
    <row r="61" spans="1:12" ht="27.6" x14ac:dyDescent="0.3">
      <c r="C61" s="407" t="s">
        <v>2498</v>
      </c>
      <c r="D61" s="408" t="s">
        <v>2497</v>
      </c>
      <c r="E61" s="408" t="s">
        <v>2743</v>
      </c>
      <c r="F61" s="408" t="s">
        <v>2566</v>
      </c>
      <c r="G61" s="408" t="s">
        <v>2754</v>
      </c>
      <c r="H61" s="408" t="s">
        <v>2488</v>
      </c>
      <c r="I61" s="408" t="s">
        <v>2567</v>
      </c>
      <c r="J61" s="408" t="s">
        <v>2568</v>
      </c>
      <c r="K61" s="240" t="s">
        <v>2569</v>
      </c>
      <c r="L61" s="240" t="s">
        <v>2569</v>
      </c>
    </row>
    <row r="62" spans="1:12" ht="27.6" x14ac:dyDescent="0.3">
      <c r="C62" s="410"/>
      <c r="D62" s="409"/>
      <c r="E62" s="409"/>
      <c r="F62" s="409"/>
      <c r="G62" s="409"/>
      <c r="H62" s="409"/>
      <c r="I62" s="409"/>
      <c r="J62" s="409"/>
      <c r="K62" s="236" t="s">
        <v>2567</v>
      </c>
      <c r="L62" s="236" t="s">
        <v>2568</v>
      </c>
    </row>
    <row r="63" spans="1:12" x14ac:dyDescent="0.3">
      <c r="C63" s="241">
        <v>1</v>
      </c>
      <c r="D63" s="236">
        <v>1</v>
      </c>
      <c r="E63" s="236">
        <v>1</v>
      </c>
      <c r="F63" s="236">
        <v>0</v>
      </c>
      <c r="G63" s="236">
        <v>0</v>
      </c>
      <c r="H63" s="236" t="s">
        <v>2555</v>
      </c>
      <c r="I63" s="237">
        <v>71246</v>
      </c>
      <c r="J63" s="237">
        <v>67.42</v>
      </c>
      <c r="K63" s="237">
        <v>71246</v>
      </c>
      <c r="L63" s="237">
        <v>67.42</v>
      </c>
    </row>
    <row r="64" spans="1:12" x14ac:dyDescent="0.3">
      <c r="C64" s="241">
        <v>1</v>
      </c>
      <c r="D64" s="236">
        <v>1</v>
      </c>
      <c r="E64" s="236">
        <v>1</v>
      </c>
      <c r="F64" s="236">
        <v>0</v>
      </c>
      <c r="G64" s="236">
        <v>0</v>
      </c>
      <c r="H64" s="236" t="s">
        <v>2554</v>
      </c>
      <c r="I64" s="237">
        <v>15860</v>
      </c>
      <c r="J64" s="237">
        <v>15.01</v>
      </c>
      <c r="K64" s="237">
        <v>87106</v>
      </c>
      <c r="L64" s="237">
        <v>82.43</v>
      </c>
    </row>
    <row r="65" spans="3:14" x14ac:dyDescent="0.3">
      <c r="C65" s="241">
        <v>1</v>
      </c>
      <c r="D65" s="236">
        <v>2</v>
      </c>
      <c r="E65" s="236">
        <v>1</v>
      </c>
      <c r="F65" s="236">
        <v>0</v>
      </c>
      <c r="G65" s="236">
        <v>0</v>
      </c>
      <c r="H65" s="236" t="s">
        <v>2550</v>
      </c>
      <c r="I65" s="237">
        <v>232</v>
      </c>
      <c r="J65" s="237">
        <v>0.22</v>
      </c>
      <c r="K65" s="237">
        <v>87338</v>
      </c>
      <c r="L65" s="237">
        <v>82.65</v>
      </c>
    </row>
    <row r="66" spans="3:14" x14ac:dyDescent="0.3">
      <c r="C66" s="317">
        <v>1</v>
      </c>
      <c r="D66" s="326">
        <v>2</v>
      </c>
      <c r="E66" s="326">
        <v>1</v>
      </c>
      <c r="F66" s="326">
        <v>0</v>
      </c>
      <c r="G66" s="326">
        <v>1</v>
      </c>
      <c r="H66" s="326" t="s">
        <v>2556</v>
      </c>
      <c r="I66" s="271">
        <v>2</v>
      </c>
      <c r="J66" s="271">
        <v>0</v>
      </c>
      <c r="K66" s="271">
        <v>87340</v>
      </c>
      <c r="L66" s="271">
        <v>82.65</v>
      </c>
    </row>
    <row r="67" spans="3:14" x14ac:dyDescent="0.3">
      <c r="C67" s="241">
        <v>1</v>
      </c>
      <c r="D67" s="236">
        <v>2</v>
      </c>
      <c r="E67" s="236">
        <v>2</v>
      </c>
      <c r="F67" s="236">
        <v>0</v>
      </c>
      <c r="G67" s="236">
        <v>0</v>
      </c>
      <c r="H67" s="236" t="s">
        <v>2556</v>
      </c>
      <c r="I67" s="237">
        <v>5959</v>
      </c>
      <c r="J67" s="237">
        <v>5.64</v>
      </c>
      <c r="K67" s="237">
        <v>93299</v>
      </c>
      <c r="L67" s="237">
        <v>88.29</v>
      </c>
    </row>
    <row r="68" spans="3:14" x14ac:dyDescent="0.3">
      <c r="C68" s="241">
        <v>1</v>
      </c>
      <c r="D68" s="236">
        <v>2</v>
      </c>
      <c r="E68" s="236">
        <v>2</v>
      </c>
      <c r="F68" s="236">
        <v>0</v>
      </c>
      <c r="G68" s="236">
        <v>0</v>
      </c>
      <c r="H68" s="236" t="s">
        <v>2550</v>
      </c>
      <c r="I68" s="237">
        <v>5966</v>
      </c>
      <c r="J68" s="237">
        <v>5.65</v>
      </c>
      <c r="K68" s="237">
        <v>99265</v>
      </c>
      <c r="L68" s="237">
        <v>93.94</v>
      </c>
    </row>
    <row r="69" spans="3:14" x14ac:dyDescent="0.3">
      <c r="C69" s="241">
        <v>1</v>
      </c>
      <c r="D69" s="236">
        <v>2</v>
      </c>
      <c r="E69" s="236">
        <v>2</v>
      </c>
      <c r="F69" s="236">
        <v>0</v>
      </c>
      <c r="G69" s="236">
        <v>1</v>
      </c>
      <c r="H69" s="236" t="s">
        <v>2556</v>
      </c>
      <c r="I69" s="237">
        <v>7</v>
      </c>
      <c r="J69" s="237">
        <v>0.01</v>
      </c>
      <c r="K69" s="237">
        <v>99272</v>
      </c>
      <c r="L69" s="237">
        <v>93.94</v>
      </c>
    </row>
    <row r="70" spans="3:14" x14ac:dyDescent="0.3">
      <c r="C70" s="241">
        <v>2</v>
      </c>
      <c r="D70" s="236">
        <v>2</v>
      </c>
      <c r="E70" s="236">
        <v>1</v>
      </c>
      <c r="F70" s="236">
        <v>0</v>
      </c>
      <c r="G70" s="236">
        <v>0</v>
      </c>
      <c r="H70" s="236" t="s">
        <v>2555</v>
      </c>
      <c r="I70" s="237">
        <v>46</v>
      </c>
      <c r="J70" s="237">
        <v>0.04</v>
      </c>
      <c r="K70" s="237">
        <v>99318</v>
      </c>
      <c r="L70" s="237">
        <v>93.99</v>
      </c>
    </row>
    <row r="71" spans="3:14" x14ac:dyDescent="0.3">
      <c r="C71" s="241">
        <v>2</v>
      </c>
      <c r="D71" s="236">
        <v>2</v>
      </c>
      <c r="E71" s="236">
        <v>1</v>
      </c>
      <c r="F71" s="236">
        <v>0</v>
      </c>
      <c r="G71" s="236">
        <v>0</v>
      </c>
      <c r="H71" s="236" t="s">
        <v>2554</v>
      </c>
      <c r="I71" s="237">
        <v>161</v>
      </c>
      <c r="J71" s="237">
        <v>0.15</v>
      </c>
      <c r="K71" s="237">
        <v>99479</v>
      </c>
      <c r="L71" s="237">
        <v>94.14</v>
      </c>
    </row>
    <row r="72" spans="3:14" x14ac:dyDescent="0.3">
      <c r="C72" s="241">
        <v>2</v>
      </c>
      <c r="D72" s="236">
        <v>2</v>
      </c>
      <c r="E72" s="236">
        <v>2</v>
      </c>
      <c r="F72" s="236">
        <v>0</v>
      </c>
      <c r="G72" s="236">
        <v>0</v>
      </c>
      <c r="H72" s="236" t="s">
        <v>2555</v>
      </c>
      <c r="I72" s="237">
        <v>3097</v>
      </c>
      <c r="J72" s="237">
        <v>2.93</v>
      </c>
      <c r="K72" s="237">
        <v>102576</v>
      </c>
      <c r="L72" s="237">
        <v>97.07</v>
      </c>
    </row>
    <row r="73" spans="3:14" x14ac:dyDescent="0.3">
      <c r="C73" s="241">
        <v>2</v>
      </c>
      <c r="D73" s="236">
        <v>2</v>
      </c>
      <c r="E73" s="236">
        <v>2</v>
      </c>
      <c r="F73" s="236">
        <v>0</v>
      </c>
      <c r="G73" s="236">
        <v>0</v>
      </c>
      <c r="H73" s="236" t="s">
        <v>2554</v>
      </c>
      <c r="I73" s="237">
        <v>3097</v>
      </c>
      <c r="J73" s="237">
        <v>2.93</v>
      </c>
      <c r="K73" s="237">
        <v>105673</v>
      </c>
      <c r="L73" s="237">
        <v>100</v>
      </c>
    </row>
    <row r="77" spans="3:14" ht="15" thickBot="1" x14ac:dyDescent="0.35"/>
    <row r="78" spans="3:14" ht="41.4" x14ac:dyDescent="0.3">
      <c r="C78" s="239" t="s">
        <v>2673</v>
      </c>
      <c r="D78" s="240" t="s">
        <v>2575</v>
      </c>
      <c r="E78" s="240" t="s">
        <v>2707</v>
      </c>
      <c r="F78" s="240" t="s">
        <v>2700</v>
      </c>
      <c r="G78" s="240" t="s">
        <v>2701</v>
      </c>
      <c r="H78" s="240" t="s">
        <v>2702</v>
      </c>
      <c r="I78" s="240" t="s">
        <v>2703</v>
      </c>
      <c r="J78" s="240" t="s">
        <v>2704</v>
      </c>
      <c r="K78" s="240" t="s">
        <v>2705</v>
      </c>
      <c r="L78" s="240" t="s">
        <v>2706</v>
      </c>
      <c r="M78" s="240" t="s">
        <v>2583</v>
      </c>
      <c r="N78" s="240" t="s">
        <v>2584</v>
      </c>
    </row>
    <row r="79" spans="3:14" ht="27.6" x14ac:dyDescent="0.3">
      <c r="C79" s="241">
        <v>1</v>
      </c>
      <c r="D79" s="237" t="s">
        <v>2585</v>
      </c>
      <c r="E79" s="237">
        <v>3</v>
      </c>
      <c r="F79" s="237">
        <v>19118</v>
      </c>
      <c r="G79" s="237">
        <v>43</v>
      </c>
      <c r="H79" s="237">
        <v>119163.19</v>
      </c>
      <c r="I79" s="237" t="s">
        <v>3056</v>
      </c>
      <c r="J79" s="237">
        <v>53671.1</v>
      </c>
      <c r="K79" s="237" t="s">
        <v>3057</v>
      </c>
      <c r="L79" s="237"/>
      <c r="M79" s="237"/>
      <c r="N79" s="237"/>
    </row>
    <row r="80" spans="3:14" ht="27.6" x14ac:dyDescent="0.3">
      <c r="C80" s="241">
        <v>2</v>
      </c>
      <c r="D80" s="237" t="s">
        <v>2588</v>
      </c>
      <c r="E80" s="237">
        <v>2</v>
      </c>
      <c r="F80" s="245">
        <v>6198</v>
      </c>
      <c r="G80" s="237">
        <v>7</v>
      </c>
      <c r="H80" s="237">
        <v>16800.689999999999</v>
      </c>
      <c r="I80" s="237" t="s">
        <v>3058</v>
      </c>
      <c r="J80" s="237">
        <v>14596.88</v>
      </c>
      <c r="K80" s="237" t="s">
        <v>3059</v>
      </c>
      <c r="L80" s="237"/>
      <c r="M80" s="237"/>
      <c r="N80" s="237"/>
    </row>
    <row r="81" spans="3:14" x14ac:dyDescent="0.3">
      <c r="C81" s="241"/>
      <c r="D81" s="237"/>
      <c r="E81" s="237">
        <v>2</v>
      </c>
      <c r="F81" s="237">
        <f>F80-F88</f>
        <v>232</v>
      </c>
      <c r="G81" s="237"/>
      <c r="H81" s="237"/>
      <c r="I81" s="237"/>
      <c r="J81" s="237"/>
      <c r="K81" s="237"/>
      <c r="L81" s="237"/>
      <c r="M81" s="237"/>
      <c r="N81" s="237"/>
    </row>
    <row r="82" spans="3:14" ht="41.4" x14ac:dyDescent="0.3">
      <c r="C82" s="241"/>
      <c r="D82" s="237" t="s">
        <v>3068</v>
      </c>
      <c r="E82" s="237">
        <v>2</v>
      </c>
      <c r="F82" s="245">
        <f>F80-F81</f>
        <v>5966</v>
      </c>
      <c r="G82" s="237"/>
      <c r="H82" s="237"/>
      <c r="I82" s="237"/>
      <c r="J82" s="237"/>
      <c r="K82" s="237"/>
      <c r="L82" s="237"/>
      <c r="M82" s="237"/>
      <c r="N82" s="237"/>
    </row>
    <row r="83" spans="3:14" ht="41.4" x14ac:dyDescent="0.3">
      <c r="C83" s="241">
        <v>3</v>
      </c>
      <c r="D83" s="237" t="s">
        <v>2542</v>
      </c>
      <c r="E83" s="237" t="s">
        <v>2591</v>
      </c>
      <c r="F83" s="237">
        <v>25316</v>
      </c>
      <c r="G83" s="237">
        <v>50</v>
      </c>
      <c r="H83" s="237">
        <v>135963.88</v>
      </c>
      <c r="I83" s="237" t="s">
        <v>3060</v>
      </c>
      <c r="J83" s="237">
        <v>68267.990000000005</v>
      </c>
      <c r="K83" s="237" t="s">
        <v>2873</v>
      </c>
      <c r="L83" s="237" t="s">
        <v>3061</v>
      </c>
      <c r="M83" s="237" t="s">
        <v>3062</v>
      </c>
      <c r="N83" s="237" t="s">
        <v>3063</v>
      </c>
    </row>
    <row r="84" spans="3:14" x14ac:dyDescent="0.3">
      <c r="C84" s="241"/>
      <c r="D84" s="237"/>
      <c r="E84" s="237"/>
      <c r="F84" s="237"/>
      <c r="G84" s="237"/>
      <c r="H84" s="237"/>
      <c r="I84" s="237"/>
      <c r="J84" s="237"/>
      <c r="K84" s="237"/>
      <c r="L84" s="237"/>
      <c r="M84" s="237"/>
      <c r="N84" s="237"/>
    </row>
    <row r="85" spans="3:14" ht="15" thickBot="1" x14ac:dyDescent="0.35">
      <c r="C85" s="241"/>
      <c r="D85" s="237"/>
      <c r="E85" s="237"/>
      <c r="F85" s="237"/>
      <c r="G85" s="237"/>
      <c r="H85" s="237"/>
      <c r="I85" s="237"/>
      <c r="J85" s="237"/>
      <c r="K85" s="237"/>
      <c r="L85" s="237"/>
      <c r="M85" s="237"/>
      <c r="N85" s="237"/>
    </row>
    <row r="86" spans="3:14" ht="55.2" x14ac:dyDescent="0.3">
      <c r="C86" s="239" t="s">
        <v>2673</v>
      </c>
      <c r="D86" s="240" t="s">
        <v>2575</v>
      </c>
      <c r="E86" s="240" t="s">
        <v>2606</v>
      </c>
      <c r="F86" s="240" t="s">
        <v>2607</v>
      </c>
      <c r="G86" s="240" t="s">
        <v>2608</v>
      </c>
      <c r="H86" s="240" t="s">
        <v>2609</v>
      </c>
      <c r="I86" s="240" t="s">
        <v>2610</v>
      </c>
      <c r="J86" s="240" t="s">
        <v>2611</v>
      </c>
      <c r="K86" s="240" t="s">
        <v>2612</v>
      </c>
      <c r="L86" s="240" t="s">
        <v>2613</v>
      </c>
      <c r="M86" s="240" t="s">
        <v>2583</v>
      </c>
      <c r="N86" s="240" t="s">
        <v>2584</v>
      </c>
    </row>
    <row r="87" spans="3:14" ht="27.6" x14ac:dyDescent="0.3">
      <c r="C87" s="241">
        <v>1</v>
      </c>
      <c r="D87" s="237" t="s">
        <v>2585</v>
      </c>
      <c r="E87" s="237">
        <v>0</v>
      </c>
      <c r="F87" s="237">
        <v>74389</v>
      </c>
      <c r="G87" s="237">
        <v>149</v>
      </c>
      <c r="H87" s="237">
        <v>329285.46000000002</v>
      </c>
      <c r="I87" s="237" t="s">
        <v>2678</v>
      </c>
      <c r="J87" s="237">
        <v>203626.8</v>
      </c>
      <c r="K87" s="237" t="s">
        <v>2865</v>
      </c>
      <c r="L87" s="237"/>
      <c r="M87" s="237"/>
      <c r="N87" s="237"/>
    </row>
    <row r="88" spans="3:14" ht="27.6" x14ac:dyDescent="0.3">
      <c r="C88" s="241">
        <v>2</v>
      </c>
      <c r="D88" s="237" t="s">
        <v>2588</v>
      </c>
      <c r="E88" s="237">
        <v>1</v>
      </c>
      <c r="F88" s="237">
        <v>5966</v>
      </c>
      <c r="G88" s="237">
        <v>26</v>
      </c>
      <c r="H88" s="237">
        <v>33506.25</v>
      </c>
      <c r="I88" s="237" t="s">
        <v>3064</v>
      </c>
      <c r="J88" s="237">
        <v>17253.98</v>
      </c>
      <c r="K88" s="237" t="s">
        <v>2859</v>
      </c>
      <c r="L88" s="237"/>
      <c r="M88" s="237"/>
      <c r="N88" s="237"/>
    </row>
    <row r="89" spans="3:14" ht="27.6" x14ac:dyDescent="0.3">
      <c r="C89" s="241">
        <v>3</v>
      </c>
      <c r="D89" s="237" t="s">
        <v>2588</v>
      </c>
      <c r="E89" s="237">
        <v>1</v>
      </c>
      <c r="F89" s="237">
        <v>7</v>
      </c>
      <c r="G89" s="237">
        <v>0</v>
      </c>
      <c r="H89" s="237">
        <v>25</v>
      </c>
      <c r="I89" s="237" t="s">
        <v>3065</v>
      </c>
      <c r="J89" s="237">
        <v>13.74</v>
      </c>
      <c r="K89" s="237" t="s">
        <v>3066</v>
      </c>
      <c r="L89" s="237"/>
      <c r="M89" s="237"/>
      <c r="N89" s="237"/>
    </row>
    <row r="90" spans="3:14" ht="41.4" x14ac:dyDescent="0.3">
      <c r="C90" s="241">
        <v>4</v>
      </c>
      <c r="D90" s="237" t="s">
        <v>2542</v>
      </c>
      <c r="E90" s="237" t="s">
        <v>2591</v>
      </c>
      <c r="F90" s="237">
        <v>80355</v>
      </c>
      <c r="G90" s="237">
        <v>175</v>
      </c>
      <c r="H90" s="237">
        <v>362791.71</v>
      </c>
      <c r="I90" s="237" t="s">
        <v>2682</v>
      </c>
      <c r="J90" s="237">
        <v>220880.78</v>
      </c>
      <c r="K90" s="237" t="s">
        <v>2865</v>
      </c>
      <c r="L90" s="237" t="s">
        <v>3067</v>
      </c>
      <c r="M90" s="237" t="s">
        <v>3062</v>
      </c>
      <c r="N90" s="237" t="s">
        <v>3063</v>
      </c>
    </row>
  </sheetData>
  <mergeCells count="27">
    <mergeCell ref="F37:F38"/>
    <mergeCell ref="A37:A38"/>
    <mergeCell ref="B37:B38"/>
    <mergeCell ref="C37:C38"/>
    <mergeCell ref="D37:D38"/>
    <mergeCell ref="E37:E38"/>
    <mergeCell ref="A3:A4"/>
    <mergeCell ref="B3:B4"/>
    <mergeCell ref="C3:C4"/>
    <mergeCell ref="D3:D4"/>
    <mergeCell ref="E3:E4"/>
    <mergeCell ref="J61:J62"/>
    <mergeCell ref="L3:L4"/>
    <mergeCell ref="M3:M4"/>
    <mergeCell ref="N3:N4"/>
    <mergeCell ref="C61:C62"/>
    <mergeCell ref="D61:D62"/>
    <mergeCell ref="E61:E62"/>
    <mergeCell ref="F61:F62"/>
    <mergeCell ref="G61:G62"/>
    <mergeCell ref="H61:H62"/>
    <mergeCell ref="I61:I62"/>
    <mergeCell ref="G37:G38"/>
    <mergeCell ref="H37:H38"/>
    <mergeCell ref="F3:F4"/>
    <mergeCell ref="G3:G4"/>
    <mergeCell ref="H3:H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452C-71D6-4584-B2F3-D09102A8EBA2}">
  <dimension ref="A2:U79"/>
  <sheetViews>
    <sheetView workbookViewId="0">
      <selection activeCell="D75" sqref="D75"/>
    </sheetView>
  </sheetViews>
  <sheetFormatPr defaultRowHeight="14.4" x14ac:dyDescent="0.3"/>
  <cols>
    <col min="1" max="1" width="9.109375" bestFit="1" customWidth="1"/>
    <col min="2" max="2" width="19.44140625" customWidth="1"/>
    <col min="3" max="3" width="9.109375" bestFit="1" customWidth="1"/>
    <col min="6" max="7" width="9.109375" bestFit="1" customWidth="1"/>
    <col min="8" max="8" width="10.5546875" bestFit="1" customWidth="1"/>
    <col min="9" max="9" width="14.5546875" customWidth="1"/>
    <col min="10" max="10" width="10.44140625" bestFit="1" customWidth="1"/>
    <col min="11" max="11" width="16.6640625" customWidth="1"/>
    <col min="12" max="12" width="23.33203125" customWidth="1"/>
    <col min="13" max="13" width="13" customWidth="1"/>
    <col min="14" max="14" width="16.33203125" customWidth="1"/>
    <col min="16" max="16" width="14" customWidth="1"/>
    <col min="17" max="17" width="14.6640625" customWidth="1"/>
  </cols>
  <sheetData>
    <row r="2" spans="1:21" s="123" customFormat="1" x14ac:dyDescent="0.3">
      <c r="A2" s="123" t="s">
        <v>2687</v>
      </c>
    </row>
    <row r="3" spans="1:21" ht="15" thickBot="1" x14ac:dyDescent="0.35"/>
    <row r="4" spans="1:21" ht="41.4" x14ac:dyDescent="0.3">
      <c r="A4" s="301" t="s">
        <v>2673</v>
      </c>
      <c r="B4" s="240" t="s">
        <v>2674</v>
      </c>
      <c r="C4" s="240" t="s">
        <v>2575</v>
      </c>
      <c r="D4" s="240" t="s">
        <v>2607</v>
      </c>
      <c r="E4" s="240" t="s">
        <v>2608</v>
      </c>
      <c r="F4" s="240" t="s">
        <v>2609</v>
      </c>
      <c r="G4" s="240" t="s">
        <v>2610</v>
      </c>
      <c r="H4" s="240" t="s">
        <v>2611</v>
      </c>
      <c r="I4" s="240" t="s">
        <v>2612</v>
      </c>
      <c r="J4" s="240" t="s">
        <v>2613</v>
      </c>
      <c r="K4" s="240" t="s">
        <v>2700</v>
      </c>
      <c r="L4" s="240" t="s">
        <v>2701</v>
      </c>
      <c r="M4" s="240" t="s">
        <v>2702</v>
      </c>
      <c r="N4" s="240" t="s">
        <v>2703</v>
      </c>
      <c r="O4" s="240" t="s">
        <v>2704</v>
      </c>
      <c r="P4" s="240" t="s">
        <v>2705</v>
      </c>
      <c r="Q4" s="240" t="s">
        <v>2706</v>
      </c>
      <c r="R4" s="240" t="s">
        <v>2583</v>
      </c>
      <c r="S4" s="240" t="s">
        <v>2584</v>
      </c>
      <c r="T4" s="240" t="s">
        <v>2606</v>
      </c>
      <c r="U4" s="240" t="s">
        <v>2707</v>
      </c>
    </row>
    <row r="5" spans="1:21" ht="27.6" x14ac:dyDescent="0.3">
      <c r="A5" s="286">
        <v>1</v>
      </c>
      <c r="B5" s="237" t="s">
        <v>2870</v>
      </c>
      <c r="C5" s="237" t="s">
        <v>2542</v>
      </c>
      <c r="D5" s="237">
        <v>67288</v>
      </c>
      <c r="E5" s="237">
        <v>77</v>
      </c>
      <c r="F5" s="237">
        <v>178456.81</v>
      </c>
      <c r="G5" s="237" t="s">
        <v>2857</v>
      </c>
      <c r="H5" s="237">
        <v>201018.13</v>
      </c>
      <c r="I5" s="237" t="s">
        <v>2679</v>
      </c>
      <c r="J5" s="237" t="s">
        <v>2867</v>
      </c>
      <c r="K5" s="237">
        <v>22474</v>
      </c>
      <c r="L5" s="237">
        <v>23</v>
      </c>
      <c r="M5" s="237">
        <v>62417.42</v>
      </c>
      <c r="N5" s="237" t="s">
        <v>2865</v>
      </c>
      <c r="O5" s="237">
        <v>67295.520000000004</v>
      </c>
      <c r="P5" s="237" t="s">
        <v>2692</v>
      </c>
      <c r="Q5" s="237" t="s">
        <v>2866</v>
      </c>
      <c r="R5" s="237" t="s">
        <v>2868</v>
      </c>
      <c r="S5" s="237" t="s">
        <v>2869</v>
      </c>
      <c r="T5" s="237" t="s">
        <v>2591</v>
      </c>
      <c r="U5" s="237" t="s">
        <v>2591</v>
      </c>
    </row>
    <row r="6" spans="1:21" ht="27.6" x14ac:dyDescent="0.3">
      <c r="A6" s="286">
        <v>2</v>
      </c>
      <c r="B6" s="237" t="s">
        <v>2893</v>
      </c>
      <c r="C6" s="237" t="s">
        <v>2585</v>
      </c>
      <c r="D6" s="237">
        <v>67288</v>
      </c>
      <c r="E6" s="237">
        <v>77</v>
      </c>
      <c r="F6" s="237">
        <v>178456.81</v>
      </c>
      <c r="G6" s="237" t="s">
        <v>2857</v>
      </c>
      <c r="H6" s="237">
        <v>201018.13</v>
      </c>
      <c r="I6" s="237" t="s">
        <v>2679</v>
      </c>
      <c r="J6" s="237"/>
      <c r="K6" s="237">
        <v>17253</v>
      </c>
      <c r="L6" s="237">
        <v>16</v>
      </c>
      <c r="M6" s="237">
        <v>49470.03</v>
      </c>
      <c r="N6" s="237" t="s">
        <v>2859</v>
      </c>
      <c r="O6" s="237">
        <v>53863.78</v>
      </c>
      <c r="P6" s="237" t="s">
        <v>2681</v>
      </c>
      <c r="Q6" s="237"/>
      <c r="R6" s="237"/>
      <c r="S6" s="237"/>
      <c r="T6" s="237">
        <v>0</v>
      </c>
      <c r="U6" s="237">
        <v>3</v>
      </c>
    </row>
    <row r="7" spans="1:21" ht="27.6" x14ac:dyDescent="0.3">
      <c r="A7" s="286">
        <v>3</v>
      </c>
      <c r="B7" s="237" t="s">
        <v>2893</v>
      </c>
      <c r="C7" s="237" t="s">
        <v>2588</v>
      </c>
      <c r="D7" s="237">
        <v>5016</v>
      </c>
      <c r="E7" s="237">
        <v>12</v>
      </c>
      <c r="F7" s="237">
        <v>14420.4</v>
      </c>
      <c r="G7" s="237" t="s">
        <v>2858</v>
      </c>
      <c r="H7" s="237">
        <v>15849.42</v>
      </c>
      <c r="I7" s="237" t="s">
        <v>2681</v>
      </c>
      <c r="J7" s="237"/>
      <c r="K7" s="237">
        <v>5221</v>
      </c>
      <c r="L7" s="237">
        <v>7</v>
      </c>
      <c r="M7" s="237">
        <v>14871.95</v>
      </c>
      <c r="N7" s="237" t="s">
        <v>2689</v>
      </c>
      <c r="O7" s="237">
        <v>13431.74</v>
      </c>
      <c r="P7" s="237" t="s">
        <v>2690</v>
      </c>
      <c r="Q7" s="237"/>
      <c r="R7" s="237"/>
      <c r="S7" s="237"/>
      <c r="T7" s="237">
        <v>1</v>
      </c>
      <c r="U7" s="237">
        <v>2</v>
      </c>
    </row>
    <row r="8" spans="1:21" ht="27.6" x14ac:dyDescent="0.3">
      <c r="A8" s="286">
        <v>4</v>
      </c>
      <c r="B8" s="237" t="s">
        <v>2893</v>
      </c>
      <c r="C8" s="237" t="s">
        <v>2542</v>
      </c>
      <c r="D8" s="237">
        <v>72304</v>
      </c>
      <c r="E8" s="237">
        <v>89</v>
      </c>
      <c r="F8" s="237">
        <v>192877.21</v>
      </c>
      <c r="G8" s="237" t="s">
        <v>2857</v>
      </c>
      <c r="H8" s="237">
        <v>216867.56</v>
      </c>
      <c r="I8" s="237" t="s">
        <v>2683</v>
      </c>
      <c r="J8" s="237" t="s">
        <v>2862</v>
      </c>
      <c r="K8" s="237">
        <v>22474</v>
      </c>
      <c r="L8" s="237">
        <v>23</v>
      </c>
      <c r="M8" s="237">
        <v>64341.98</v>
      </c>
      <c r="N8" s="237" t="s">
        <v>2860</v>
      </c>
      <c r="O8" s="237">
        <v>67295.520000000004</v>
      </c>
      <c r="P8" s="237" t="s">
        <v>2692</v>
      </c>
      <c r="Q8" s="237" t="s">
        <v>2861</v>
      </c>
      <c r="R8" s="237" t="s">
        <v>2863</v>
      </c>
      <c r="S8" s="237" t="s">
        <v>2864</v>
      </c>
      <c r="T8" s="237" t="s">
        <v>2591</v>
      </c>
      <c r="U8" s="237" t="s">
        <v>2591</v>
      </c>
    </row>
    <row r="9" spans="1:21" ht="15" thickBot="1" x14ac:dyDescent="0.35"/>
    <row r="10" spans="1:21" ht="15" thickBot="1" x14ac:dyDescent="0.35">
      <c r="A10" s="301"/>
      <c r="B10" s="240"/>
      <c r="C10" s="240"/>
      <c r="D10" s="240"/>
      <c r="E10" s="240"/>
      <c r="F10" s="240"/>
      <c r="G10" s="240"/>
      <c r="H10" s="240"/>
      <c r="I10" s="240"/>
      <c r="J10" s="240"/>
      <c r="K10" s="240"/>
      <c r="L10" s="240"/>
      <c r="M10" s="240"/>
      <c r="N10" s="240"/>
    </row>
    <row r="11" spans="1:21" ht="27.6" x14ac:dyDescent="0.3">
      <c r="A11" s="301" t="s">
        <v>2673</v>
      </c>
      <c r="B11" s="240" t="s">
        <v>2674</v>
      </c>
      <c r="C11" s="240" t="s">
        <v>2488</v>
      </c>
      <c r="D11" s="240" t="s">
        <v>2574</v>
      </c>
      <c r="E11" s="240" t="s">
        <v>2575</v>
      </c>
      <c r="F11" s="240" t="s">
        <v>2576</v>
      </c>
      <c r="G11" s="240" t="s">
        <v>2577</v>
      </c>
      <c r="H11" s="240" t="s">
        <v>2578</v>
      </c>
      <c r="I11" s="240" t="s">
        <v>2579</v>
      </c>
      <c r="J11" s="240" t="s">
        <v>2580</v>
      </c>
      <c r="K11" s="240" t="s">
        <v>2581</v>
      </c>
      <c r="L11" s="240" t="s">
        <v>2582</v>
      </c>
      <c r="M11" s="240" t="s">
        <v>2583</v>
      </c>
      <c r="N11" s="240" t="s">
        <v>2584</v>
      </c>
    </row>
    <row r="12" spans="1:21" x14ac:dyDescent="0.3">
      <c r="A12" s="286">
        <v>1</v>
      </c>
      <c r="B12" s="237" t="s">
        <v>2870</v>
      </c>
      <c r="C12" s="237" t="s">
        <v>2591</v>
      </c>
      <c r="D12" s="237" t="s">
        <v>1078</v>
      </c>
      <c r="E12" s="237" t="s">
        <v>2542</v>
      </c>
      <c r="F12" s="237">
        <v>67288</v>
      </c>
      <c r="G12" s="237">
        <v>77</v>
      </c>
      <c r="H12" s="237">
        <v>178456.81</v>
      </c>
      <c r="I12" s="237" t="s">
        <v>2857</v>
      </c>
      <c r="J12" s="237">
        <v>201018.13</v>
      </c>
      <c r="K12" s="237" t="s">
        <v>2679</v>
      </c>
      <c r="L12" s="237" t="s">
        <v>2867</v>
      </c>
      <c r="M12" s="237" t="s">
        <v>2868</v>
      </c>
      <c r="N12" s="237" t="s">
        <v>2869</v>
      </c>
    </row>
    <row r="13" spans="1:21" x14ac:dyDescent="0.3">
      <c r="A13" s="286">
        <v>2</v>
      </c>
      <c r="B13" s="237" t="s">
        <v>2870</v>
      </c>
      <c r="C13" s="237" t="s">
        <v>2591</v>
      </c>
      <c r="D13" s="237" t="s">
        <v>2687</v>
      </c>
      <c r="E13" s="237" t="s">
        <v>2542</v>
      </c>
      <c r="F13" s="237">
        <v>22474</v>
      </c>
      <c r="G13" s="237">
        <v>23</v>
      </c>
      <c r="H13" s="237">
        <v>62417.42</v>
      </c>
      <c r="I13" s="237" t="s">
        <v>2865</v>
      </c>
      <c r="J13" s="237">
        <v>67295.520000000004</v>
      </c>
      <c r="K13" s="237" t="s">
        <v>2692</v>
      </c>
      <c r="L13" s="237" t="s">
        <v>2866</v>
      </c>
      <c r="M13" s="237"/>
      <c r="N13" s="237"/>
    </row>
    <row r="14" spans="1:21" ht="27.6" x14ac:dyDescent="0.3">
      <c r="A14" s="286">
        <v>3</v>
      </c>
      <c r="B14" s="237" t="s">
        <v>2893</v>
      </c>
      <c r="C14" s="237">
        <v>0</v>
      </c>
      <c r="D14" s="237" t="s">
        <v>1078</v>
      </c>
      <c r="E14" s="237" t="s">
        <v>2585</v>
      </c>
      <c r="F14" s="237">
        <v>67288</v>
      </c>
      <c r="G14" s="237">
        <v>77</v>
      </c>
      <c r="H14" s="237">
        <v>178456.81</v>
      </c>
      <c r="I14" s="237" t="s">
        <v>2857</v>
      </c>
      <c r="J14" s="237">
        <v>201018.13</v>
      </c>
      <c r="K14" s="237" t="s">
        <v>2679</v>
      </c>
      <c r="L14" s="237"/>
      <c r="M14" s="237"/>
      <c r="N14" s="237"/>
    </row>
    <row r="15" spans="1:21" x14ac:dyDescent="0.3">
      <c r="A15" s="286">
        <v>4</v>
      </c>
      <c r="B15" s="237" t="s">
        <v>2893</v>
      </c>
      <c r="C15" s="237">
        <v>1</v>
      </c>
      <c r="D15" s="237" t="s">
        <v>1078</v>
      </c>
      <c r="E15" s="237" t="s">
        <v>2588</v>
      </c>
      <c r="F15" s="237">
        <v>5016</v>
      </c>
      <c r="G15" s="237">
        <v>12</v>
      </c>
      <c r="H15" s="237">
        <v>14420.4</v>
      </c>
      <c r="I15" s="237" t="s">
        <v>2858</v>
      </c>
      <c r="J15" s="237">
        <v>15849.42</v>
      </c>
      <c r="K15" s="237" t="s">
        <v>2681</v>
      </c>
      <c r="L15" s="237"/>
      <c r="M15" s="237"/>
      <c r="N15" s="237"/>
    </row>
    <row r="16" spans="1:21" x14ac:dyDescent="0.3">
      <c r="A16" s="286">
        <v>5</v>
      </c>
      <c r="B16" s="237" t="s">
        <v>2893</v>
      </c>
      <c r="C16" s="237" t="s">
        <v>2591</v>
      </c>
      <c r="D16" s="237" t="s">
        <v>1078</v>
      </c>
      <c r="E16" s="237" t="s">
        <v>2542</v>
      </c>
      <c r="F16" s="237">
        <v>72304</v>
      </c>
      <c r="G16" s="237">
        <v>89</v>
      </c>
      <c r="H16" s="237">
        <v>192877.21</v>
      </c>
      <c r="I16" s="237" t="s">
        <v>2857</v>
      </c>
      <c r="J16" s="237">
        <v>216867.56</v>
      </c>
      <c r="K16" s="237" t="s">
        <v>2683</v>
      </c>
      <c r="L16" s="237" t="s">
        <v>2862</v>
      </c>
      <c r="M16" s="237" t="s">
        <v>2863</v>
      </c>
      <c r="N16" s="237" t="s">
        <v>2864</v>
      </c>
    </row>
    <row r="17" spans="1:21" ht="27.6" x14ac:dyDescent="0.3">
      <c r="A17" s="286">
        <v>6</v>
      </c>
      <c r="B17" s="237" t="s">
        <v>2893</v>
      </c>
      <c r="C17" s="237">
        <v>3</v>
      </c>
      <c r="D17" s="237" t="s">
        <v>2687</v>
      </c>
      <c r="E17" s="237" t="s">
        <v>2585</v>
      </c>
      <c r="F17" s="237">
        <v>17253</v>
      </c>
      <c r="G17" s="237">
        <v>16</v>
      </c>
      <c r="H17" s="237">
        <v>49470.03</v>
      </c>
      <c r="I17" s="237" t="s">
        <v>2859</v>
      </c>
      <c r="J17" s="237">
        <v>53863.78</v>
      </c>
      <c r="K17" s="237" t="s">
        <v>2681</v>
      </c>
      <c r="L17" s="237"/>
      <c r="M17" s="237"/>
      <c r="N17" s="237"/>
    </row>
    <row r="18" spans="1:21" x14ac:dyDescent="0.3">
      <c r="A18" s="286">
        <v>7</v>
      </c>
      <c r="B18" s="237" t="s">
        <v>2893</v>
      </c>
      <c r="C18" s="237">
        <v>2</v>
      </c>
      <c r="D18" s="237" t="s">
        <v>2687</v>
      </c>
      <c r="E18" s="237" t="s">
        <v>2588</v>
      </c>
      <c r="F18" s="237">
        <v>5221</v>
      </c>
      <c r="G18" s="237">
        <v>7</v>
      </c>
      <c r="H18" s="237">
        <v>14871.95</v>
      </c>
      <c r="I18" s="237" t="s">
        <v>2689</v>
      </c>
      <c r="J18" s="237">
        <v>13431.74</v>
      </c>
      <c r="K18" s="237" t="s">
        <v>2690</v>
      </c>
      <c r="L18" s="237"/>
      <c r="M18" s="237"/>
      <c r="N18" s="237"/>
    </row>
    <row r="19" spans="1:21" x14ac:dyDescent="0.3">
      <c r="A19" s="286">
        <v>8</v>
      </c>
      <c r="B19" s="237" t="s">
        <v>2893</v>
      </c>
      <c r="C19" s="237" t="s">
        <v>2591</v>
      </c>
      <c r="D19" s="237" t="s">
        <v>2687</v>
      </c>
      <c r="E19" s="237" t="s">
        <v>2542</v>
      </c>
      <c r="F19" s="237">
        <v>22474</v>
      </c>
      <c r="G19" s="237">
        <v>23</v>
      </c>
      <c r="H19" s="237">
        <v>64341.98</v>
      </c>
      <c r="I19" s="237" t="s">
        <v>2860</v>
      </c>
      <c r="J19" s="237">
        <v>67295.520000000004</v>
      </c>
      <c r="K19" s="237" t="s">
        <v>2692</v>
      </c>
      <c r="L19" s="237" t="s">
        <v>2861</v>
      </c>
      <c r="M19" s="237"/>
      <c r="N19" s="237"/>
    </row>
    <row r="21" spans="1:21" x14ac:dyDescent="0.3">
      <c r="A21" s="278" t="s">
        <v>2715</v>
      </c>
    </row>
    <row r="22" spans="1:21" ht="15" thickBot="1" x14ac:dyDescent="0.35">
      <c r="A22" s="257"/>
    </row>
    <row r="23" spans="1:21" ht="41.4" x14ac:dyDescent="0.3">
      <c r="A23" s="301" t="s">
        <v>2673</v>
      </c>
      <c r="B23" s="240" t="s">
        <v>2674</v>
      </c>
      <c r="C23" s="240" t="s">
        <v>2575</v>
      </c>
      <c r="D23" s="240" t="s">
        <v>2607</v>
      </c>
      <c r="E23" s="240" t="s">
        <v>2608</v>
      </c>
      <c r="F23" s="240" t="s">
        <v>2609</v>
      </c>
      <c r="G23" s="240" t="s">
        <v>2610</v>
      </c>
      <c r="H23" s="240" t="s">
        <v>2611</v>
      </c>
      <c r="I23" s="240" t="s">
        <v>2612</v>
      </c>
      <c r="J23" s="240" t="s">
        <v>2613</v>
      </c>
      <c r="K23" s="240" t="s">
        <v>2732</v>
      </c>
      <c r="L23" s="240" t="s">
        <v>2733</v>
      </c>
      <c r="M23" s="240" t="s">
        <v>2734</v>
      </c>
      <c r="N23" s="240" t="s">
        <v>2735</v>
      </c>
      <c r="O23" s="240" t="s">
        <v>2736</v>
      </c>
      <c r="P23" s="240" t="s">
        <v>2737</v>
      </c>
      <c r="Q23" s="240" t="s">
        <v>2738</v>
      </c>
      <c r="R23" s="240" t="s">
        <v>2583</v>
      </c>
      <c r="S23" s="240" t="s">
        <v>2584</v>
      </c>
      <c r="T23" s="240" t="s">
        <v>2606</v>
      </c>
      <c r="U23" s="240" t="s">
        <v>2739</v>
      </c>
    </row>
    <row r="24" spans="1:21" ht="27.6" x14ac:dyDescent="0.3">
      <c r="A24" s="286">
        <v>1</v>
      </c>
      <c r="B24" s="237" t="s">
        <v>2870</v>
      </c>
      <c r="C24" s="237" t="s">
        <v>2542</v>
      </c>
      <c r="D24" s="237">
        <v>43204</v>
      </c>
      <c r="E24" s="237">
        <v>43</v>
      </c>
      <c r="F24" s="237">
        <v>98335.93</v>
      </c>
      <c r="G24" s="237" t="s">
        <v>2871</v>
      </c>
      <c r="H24" s="237">
        <v>111500.65</v>
      </c>
      <c r="I24" s="237" t="s">
        <v>2711</v>
      </c>
      <c r="J24" s="237" t="s">
        <v>2880</v>
      </c>
      <c r="K24" s="237">
        <v>86411</v>
      </c>
      <c r="L24" s="237">
        <v>106</v>
      </c>
      <c r="M24" s="237">
        <v>227901.41</v>
      </c>
      <c r="N24" s="237" t="s">
        <v>2878</v>
      </c>
      <c r="O24" s="237">
        <v>251466.59</v>
      </c>
      <c r="P24" s="237" t="s">
        <v>2717</v>
      </c>
      <c r="Q24" s="237" t="s">
        <v>2879</v>
      </c>
      <c r="R24" s="237" t="s">
        <v>2671</v>
      </c>
      <c r="S24" s="237" t="s">
        <v>2881</v>
      </c>
      <c r="T24" s="237" t="s">
        <v>2591</v>
      </c>
      <c r="U24" s="237" t="s">
        <v>2591</v>
      </c>
    </row>
    <row r="25" spans="1:21" ht="27.6" x14ac:dyDescent="0.3">
      <c r="A25" s="286">
        <v>2</v>
      </c>
      <c r="B25" s="237" t="s">
        <v>2893</v>
      </c>
      <c r="C25" s="237" t="s">
        <v>2585</v>
      </c>
      <c r="D25" s="237">
        <v>43204</v>
      </c>
      <c r="E25" s="237">
        <v>43</v>
      </c>
      <c r="F25" s="237">
        <v>98335.93</v>
      </c>
      <c r="G25" s="237" t="s">
        <v>2871</v>
      </c>
      <c r="H25" s="237">
        <v>111500.65</v>
      </c>
      <c r="I25" s="237" t="s">
        <v>2711</v>
      </c>
      <c r="J25" s="237"/>
      <c r="K25" s="237">
        <v>64821</v>
      </c>
      <c r="L25" s="237">
        <v>85</v>
      </c>
      <c r="M25" s="237">
        <v>171407.88</v>
      </c>
      <c r="N25" s="237" t="s">
        <v>2873</v>
      </c>
      <c r="O25" s="237">
        <v>192903.91</v>
      </c>
      <c r="P25" s="237" t="s">
        <v>2726</v>
      </c>
      <c r="Q25" s="237"/>
      <c r="R25" s="237"/>
      <c r="S25" s="237"/>
      <c r="T25" s="237">
        <v>0</v>
      </c>
      <c r="U25" s="237">
        <v>3</v>
      </c>
    </row>
    <row r="26" spans="1:21" ht="27.6" x14ac:dyDescent="0.3">
      <c r="A26" s="286">
        <v>3</v>
      </c>
      <c r="B26" s="237" t="s">
        <v>2893</v>
      </c>
      <c r="C26" s="237" t="s">
        <v>2588</v>
      </c>
      <c r="D26" s="237">
        <v>20281</v>
      </c>
      <c r="E26" s="237">
        <v>22</v>
      </c>
      <c r="F26" s="237">
        <v>48474.6</v>
      </c>
      <c r="G26" s="237" t="s">
        <v>2872</v>
      </c>
      <c r="H26" s="237">
        <v>54271.46</v>
      </c>
      <c r="I26" s="237" t="s">
        <v>2720</v>
      </c>
      <c r="J26" s="237"/>
      <c r="K26" s="237">
        <v>21590</v>
      </c>
      <c r="L26" s="237">
        <v>24</v>
      </c>
      <c r="M26" s="237">
        <v>67743.460000000006</v>
      </c>
      <c r="N26" s="237" t="s">
        <v>2727</v>
      </c>
      <c r="O26" s="237">
        <v>58562.68</v>
      </c>
      <c r="P26" s="237" t="s">
        <v>2728</v>
      </c>
      <c r="Q26" s="237"/>
      <c r="R26" s="237"/>
      <c r="S26" s="237"/>
      <c r="T26" s="237">
        <v>1</v>
      </c>
      <c r="U26" s="237">
        <v>2</v>
      </c>
    </row>
    <row r="27" spans="1:21" ht="27.6" x14ac:dyDescent="0.3">
      <c r="A27" s="286">
        <v>4</v>
      </c>
      <c r="B27" s="237" t="s">
        <v>2893</v>
      </c>
      <c r="C27" s="237" t="s">
        <v>2542</v>
      </c>
      <c r="D27" s="237">
        <v>63485</v>
      </c>
      <c r="E27" s="237">
        <v>65</v>
      </c>
      <c r="F27" s="237">
        <v>146810.51999999999</v>
      </c>
      <c r="G27" s="237" t="s">
        <v>2874</v>
      </c>
      <c r="H27" s="237">
        <v>165772.10999999999</v>
      </c>
      <c r="I27" s="237" t="s">
        <v>2722</v>
      </c>
      <c r="J27" s="237" t="s">
        <v>2876</v>
      </c>
      <c r="K27" s="237">
        <v>86411</v>
      </c>
      <c r="L27" s="237">
        <v>109</v>
      </c>
      <c r="M27" s="237">
        <v>239151.33</v>
      </c>
      <c r="N27" s="237" t="s">
        <v>2858</v>
      </c>
      <c r="O27" s="237">
        <v>251466.59</v>
      </c>
      <c r="P27" s="237" t="s">
        <v>2717</v>
      </c>
      <c r="Q27" s="237" t="s">
        <v>2875</v>
      </c>
      <c r="R27" s="237" t="s">
        <v>2877</v>
      </c>
      <c r="S27" s="237" t="s">
        <v>2843</v>
      </c>
      <c r="T27" s="237" t="s">
        <v>2591</v>
      </c>
      <c r="U27" s="237" t="s">
        <v>2591</v>
      </c>
    </row>
    <row r="28" spans="1:21" x14ac:dyDescent="0.3">
      <c r="A28" s="136"/>
    </row>
    <row r="29" spans="1:21" x14ac:dyDescent="0.3">
      <c r="A29" s="136"/>
    </row>
    <row r="31" spans="1:21" x14ac:dyDescent="0.3">
      <c r="A31" s="259"/>
    </row>
    <row r="32" spans="1:21" x14ac:dyDescent="0.3">
      <c r="A32" s="278" t="s">
        <v>2731</v>
      </c>
    </row>
    <row r="33" spans="1:21" ht="15" thickBot="1" x14ac:dyDescent="0.35">
      <c r="A33" s="257"/>
    </row>
    <row r="34" spans="1:21" ht="27.6" x14ac:dyDescent="0.3">
      <c r="A34" s="301" t="s">
        <v>2673</v>
      </c>
      <c r="B34" s="240" t="s">
        <v>2674</v>
      </c>
      <c r="C34" s="240" t="s">
        <v>2488</v>
      </c>
      <c r="D34" s="240" t="s">
        <v>2574</v>
      </c>
      <c r="E34" s="240" t="s">
        <v>2575</v>
      </c>
      <c r="F34" s="240" t="s">
        <v>2576</v>
      </c>
      <c r="G34" s="240" t="s">
        <v>2577</v>
      </c>
      <c r="H34" s="240" t="s">
        <v>2578</v>
      </c>
      <c r="I34" s="240" t="s">
        <v>2579</v>
      </c>
      <c r="J34" s="240" t="s">
        <v>2580</v>
      </c>
      <c r="K34" s="240" t="s">
        <v>2581</v>
      </c>
      <c r="L34" s="240" t="s">
        <v>2582</v>
      </c>
      <c r="M34" s="240" t="s">
        <v>2583</v>
      </c>
      <c r="N34" s="240" t="s">
        <v>2584</v>
      </c>
    </row>
    <row r="35" spans="1:21" x14ac:dyDescent="0.3">
      <c r="A35" s="286">
        <v>1</v>
      </c>
      <c r="B35" s="237" t="s">
        <v>2870</v>
      </c>
      <c r="C35" s="237" t="s">
        <v>2591</v>
      </c>
      <c r="D35" s="237" t="s">
        <v>1078</v>
      </c>
      <c r="E35" s="237" t="s">
        <v>2542</v>
      </c>
      <c r="F35" s="237">
        <v>43204</v>
      </c>
      <c r="G35" s="237">
        <v>43</v>
      </c>
      <c r="H35" s="237">
        <v>98335.93</v>
      </c>
      <c r="I35" s="237" t="s">
        <v>2871</v>
      </c>
      <c r="J35" s="237">
        <v>111500.65</v>
      </c>
      <c r="K35" s="237" t="s">
        <v>2711</v>
      </c>
      <c r="L35" s="237" t="s">
        <v>2880</v>
      </c>
      <c r="M35" s="237" t="s">
        <v>2671</v>
      </c>
      <c r="N35" s="237" t="s">
        <v>2881</v>
      </c>
    </row>
    <row r="36" spans="1:21" x14ac:dyDescent="0.3">
      <c r="A36" s="286">
        <v>2</v>
      </c>
      <c r="B36" s="237" t="s">
        <v>2870</v>
      </c>
      <c r="C36" s="237" t="s">
        <v>2591</v>
      </c>
      <c r="D36" s="237" t="s">
        <v>2715</v>
      </c>
      <c r="E36" s="237" t="s">
        <v>2542</v>
      </c>
      <c r="F36" s="237">
        <v>86411</v>
      </c>
      <c r="G36" s="237">
        <v>106</v>
      </c>
      <c r="H36" s="237">
        <v>227901.41</v>
      </c>
      <c r="I36" s="237" t="s">
        <v>2878</v>
      </c>
      <c r="J36" s="237">
        <v>251466.59</v>
      </c>
      <c r="K36" s="237" t="s">
        <v>2717</v>
      </c>
      <c r="L36" s="237" t="s">
        <v>2879</v>
      </c>
      <c r="M36" s="237"/>
      <c r="N36" s="237"/>
    </row>
    <row r="37" spans="1:21" ht="27.6" x14ac:dyDescent="0.3">
      <c r="A37" s="286">
        <v>3</v>
      </c>
      <c r="B37" s="237" t="s">
        <v>2893</v>
      </c>
      <c r="C37" s="237">
        <v>0</v>
      </c>
      <c r="D37" s="237" t="s">
        <v>1078</v>
      </c>
      <c r="E37" s="237" t="s">
        <v>2585</v>
      </c>
      <c r="F37" s="237">
        <v>43204</v>
      </c>
      <c r="G37" s="237">
        <v>43</v>
      </c>
      <c r="H37" s="237">
        <v>98335.93</v>
      </c>
      <c r="I37" s="237" t="s">
        <v>2871</v>
      </c>
      <c r="J37" s="237">
        <v>111500.65</v>
      </c>
      <c r="K37" s="237" t="s">
        <v>2711</v>
      </c>
      <c r="L37" s="237"/>
      <c r="M37" s="237"/>
      <c r="N37" s="237"/>
    </row>
    <row r="38" spans="1:21" x14ac:dyDescent="0.3">
      <c r="A38" s="286">
        <v>4</v>
      </c>
      <c r="B38" s="237" t="s">
        <v>2893</v>
      </c>
      <c r="C38" s="237">
        <v>1</v>
      </c>
      <c r="D38" s="237" t="s">
        <v>1078</v>
      </c>
      <c r="E38" s="237" t="s">
        <v>2588</v>
      </c>
      <c r="F38" s="237">
        <v>20281</v>
      </c>
      <c r="G38" s="237">
        <v>22</v>
      </c>
      <c r="H38" s="237">
        <v>48474.6</v>
      </c>
      <c r="I38" s="237" t="s">
        <v>2872</v>
      </c>
      <c r="J38" s="237">
        <v>54271.46</v>
      </c>
      <c r="K38" s="237" t="s">
        <v>2720</v>
      </c>
      <c r="L38" s="237"/>
      <c r="M38" s="237"/>
      <c r="N38" s="237"/>
    </row>
    <row r="39" spans="1:21" x14ac:dyDescent="0.3">
      <c r="A39" s="286">
        <v>5</v>
      </c>
      <c r="B39" s="237" t="s">
        <v>2893</v>
      </c>
      <c r="C39" s="237" t="s">
        <v>2591</v>
      </c>
      <c r="D39" s="237" t="s">
        <v>1078</v>
      </c>
      <c r="E39" s="237" t="s">
        <v>2542</v>
      </c>
      <c r="F39" s="237">
        <v>63485</v>
      </c>
      <c r="G39" s="237">
        <v>65</v>
      </c>
      <c r="H39" s="237">
        <v>146810.51999999999</v>
      </c>
      <c r="I39" s="237" t="s">
        <v>2874</v>
      </c>
      <c r="J39" s="237">
        <v>165772.10999999999</v>
      </c>
      <c r="K39" s="237" t="s">
        <v>2722</v>
      </c>
      <c r="L39" s="237" t="s">
        <v>2876</v>
      </c>
      <c r="M39" s="237" t="s">
        <v>2877</v>
      </c>
      <c r="N39" s="237" t="s">
        <v>2843</v>
      </c>
    </row>
    <row r="40" spans="1:21" ht="27.6" x14ac:dyDescent="0.3">
      <c r="A40" s="286">
        <v>6</v>
      </c>
      <c r="B40" s="237" t="s">
        <v>2893</v>
      </c>
      <c r="C40" s="237">
        <v>3</v>
      </c>
      <c r="D40" s="237" t="s">
        <v>2715</v>
      </c>
      <c r="E40" s="237" t="s">
        <v>2585</v>
      </c>
      <c r="F40" s="237">
        <v>64821</v>
      </c>
      <c r="G40" s="237">
        <v>85</v>
      </c>
      <c r="H40" s="237">
        <v>171407.88</v>
      </c>
      <c r="I40" s="237" t="s">
        <v>2873</v>
      </c>
      <c r="J40" s="237">
        <v>192903.91</v>
      </c>
      <c r="K40" s="237" t="s">
        <v>2726</v>
      </c>
      <c r="L40" s="237"/>
      <c r="M40" s="237"/>
      <c r="N40" s="237"/>
    </row>
    <row r="41" spans="1:21" x14ac:dyDescent="0.3">
      <c r="A41" s="286">
        <v>7</v>
      </c>
      <c r="B41" s="237" t="s">
        <v>2893</v>
      </c>
      <c r="C41" s="237">
        <v>2</v>
      </c>
      <c r="D41" s="237" t="s">
        <v>2715</v>
      </c>
      <c r="E41" s="237" t="s">
        <v>2588</v>
      </c>
      <c r="F41" s="237">
        <v>21590</v>
      </c>
      <c r="G41" s="237">
        <v>24</v>
      </c>
      <c r="H41" s="237">
        <v>67743.460000000006</v>
      </c>
      <c r="I41" s="237" t="s">
        <v>2727</v>
      </c>
      <c r="J41" s="237">
        <v>58562.68</v>
      </c>
      <c r="K41" s="237" t="s">
        <v>2728</v>
      </c>
      <c r="L41" s="237"/>
      <c r="M41" s="237"/>
      <c r="N41" s="237"/>
    </row>
    <row r="42" spans="1:21" x14ac:dyDescent="0.3">
      <c r="A42" s="286">
        <v>8</v>
      </c>
      <c r="B42" s="237" t="s">
        <v>2893</v>
      </c>
      <c r="C42" s="237" t="s">
        <v>2591</v>
      </c>
      <c r="D42" s="237" t="s">
        <v>2715</v>
      </c>
      <c r="E42" s="237" t="s">
        <v>2542</v>
      </c>
      <c r="F42" s="237">
        <v>86411</v>
      </c>
      <c r="G42" s="237">
        <v>109</v>
      </c>
      <c r="H42" s="237">
        <v>239151.33</v>
      </c>
      <c r="I42" s="237" t="s">
        <v>2858</v>
      </c>
      <c r="J42" s="237">
        <v>251466.59</v>
      </c>
      <c r="K42" s="237" t="s">
        <v>2717</v>
      </c>
      <c r="L42" s="237" t="s">
        <v>2875</v>
      </c>
      <c r="M42" s="237"/>
      <c r="N42" s="237"/>
    </row>
    <row r="44" spans="1:21" x14ac:dyDescent="0.3">
      <c r="A44" s="278" t="s">
        <v>2605</v>
      </c>
    </row>
    <row r="45" spans="1:21" ht="15" thickBot="1" x14ac:dyDescent="0.35">
      <c r="A45" s="257"/>
    </row>
    <row r="46" spans="1:21" ht="41.4" x14ac:dyDescent="0.3">
      <c r="A46" s="301" t="s">
        <v>2673</v>
      </c>
      <c r="B46" s="240" t="s">
        <v>2674</v>
      </c>
      <c r="C46" s="240" t="s">
        <v>2575</v>
      </c>
      <c r="D46" s="240" t="s">
        <v>2607</v>
      </c>
      <c r="E46" s="240" t="s">
        <v>2608</v>
      </c>
      <c r="F46" s="240" t="s">
        <v>2609</v>
      </c>
      <c r="G46" s="240" t="s">
        <v>2610</v>
      </c>
      <c r="H46" s="240" t="s">
        <v>2611</v>
      </c>
      <c r="I46" s="240" t="s">
        <v>2612</v>
      </c>
      <c r="J46" s="240" t="s">
        <v>2613</v>
      </c>
      <c r="K46" s="240" t="s">
        <v>2615</v>
      </c>
      <c r="L46" s="240" t="s">
        <v>2616</v>
      </c>
      <c r="M46" s="240" t="s">
        <v>2617</v>
      </c>
      <c r="N46" s="240" t="s">
        <v>2618</v>
      </c>
      <c r="O46" s="240" t="s">
        <v>2619</v>
      </c>
      <c r="P46" s="240" t="s">
        <v>2620</v>
      </c>
      <c r="Q46" s="240" t="s">
        <v>2621</v>
      </c>
      <c r="R46" s="240" t="s">
        <v>2583</v>
      </c>
      <c r="S46" s="240" t="s">
        <v>2584</v>
      </c>
      <c r="T46" s="240" t="s">
        <v>2606</v>
      </c>
      <c r="U46" s="240" t="s">
        <v>2614</v>
      </c>
    </row>
    <row r="47" spans="1:21" ht="27.6" x14ac:dyDescent="0.3">
      <c r="A47" s="286">
        <v>1</v>
      </c>
      <c r="B47" s="237" t="s">
        <v>2870</v>
      </c>
      <c r="C47" s="237" t="s">
        <v>2542</v>
      </c>
      <c r="D47" s="237">
        <v>54253</v>
      </c>
      <c r="E47" s="237">
        <v>53</v>
      </c>
      <c r="F47" s="237">
        <v>120993.33</v>
      </c>
      <c r="G47" s="237" t="s">
        <v>2882</v>
      </c>
      <c r="H47" s="237">
        <v>138239.19</v>
      </c>
      <c r="I47" s="237" t="s">
        <v>2587</v>
      </c>
      <c r="J47" s="237" t="s">
        <v>2883</v>
      </c>
      <c r="K47" s="237">
        <v>30993</v>
      </c>
      <c r="L47" s="237">
        <v>24</v>
      </c>
      <c r="M47" s="237">
        <v>55223.88</v>
      </c>
      <c r="N47" s="237" t="s">
        <v>2884</v>
      </c>
      <c r="O47" s="237">
        <v>67235.73</v>
      </c>
      <c r="P47" s="237" t="s">
        <v>2601</v>
      </c>
      <c r="Q47" s="237" t="s">
        <v>2885</v>
      </c>
      <c r="R47" s="237" t="s">
        <v>2881</v>
      </c>
      <c r="S47" s="237" t="s">
        <v>2886</v>
      </c>
      <c r="T47" s="237" t="s">
        <v>2591</v>
      </c>
      <c r="U47" s="237" t="s">
        <v>2591</v>
      </c>
    </row>
    <row r="48" spans="1:21" ht="27.6" x14ac:dyDescent="0.3">
      <c r="A48" s="286">
        <v>2</v>
      </c>
      <c r="B48" s="237" t="s">
        <v>2893</v>
      </c>
      <c r="C48" s="237" t="s">
        <v>2585</v>
      </c>
      <c r="D48" s="237">
        <v>54253</v>
      </c>
      <c r="E48" s="237">
        <v>53</v>
      </c>
      <c r="F48" s="237">
        <v>120993.33</v>
      </c>
      <c r="G48" s="237" t="s">
        <v>2882</v>
      </c>
      <c r="H48" s="237">
        <v>138239.19</v>
      </c>
      <c r="I48" s="237" t="s">
        <v>2587</v>
      </c>
      <c r="J48" s="237"/>
      <c r="K48" s="237">
        <v>27185</v>
      </c>
      <c r="L48" s="237">
        <v>22</v>
      </c>
      <c r="M48" s="237">
        <v>49923.01</v>
      </c>
      <c r="N48" s="237" t="s">
        <v>2887</v>
      </c>
      <c r="O48" s="237">
        <v>61545.2</v>
      </c>
      <c r="P48" s="237" t="s">
        <v>2597</v>
      </c>
      <c r="Q48" s="237"/>
      <c r="R48" s="237"/>
      <c r="S48" s="237"/>
      <c r="T48" s="237">
        <v>0</v>
      </c>
      <c r="U48" s="237">
        <v>3</v>
      </c>
    </row>
    <row r="49" spans="1:21" ht="27.6" x14ac:dyDescent="0.3">
      <c r="A49" s="286">
        <v>3</v>
      </c>
      <c r="B49" s="237" t="s">
        <v>2893</v>
      </c>
      <c r="C49" s="237" t="s">
        <v>2588</v>
      </c>
      <c r="D49" s="237">
        <v>3303</v>
      </c>
      <c r="E49" s="237">
        <v>2</v>
      </c>
      <c r="F49" s="237">
        <v>5248.15</v>
      </c>
      <c r="G49" s="237" t="s">
        <v>2888</v>
      </c>
      <c r="H49" s="237">
        <v>6400.62</v>
      </c>
      <c r="I49" s="237" t="s">
        <v>2590</v>
      </c>
      <c r="J49" s="237"/>
      <c r="K49" s="237">
        <v>3808</v>
      </c>
      <c r="L49" s="237">
        <v>3</v>
      </c>
      <c r="M49" s="237">
        <v>6114.53</v>
      </c>
      <c r="N49" s="237" t="s">
        <v>2598</v>
      </c>
      <c r="O49" s="237">
        <v>5690.53</v>
      </c>
      <c r="P49" s="237" t="s">
        <v>2599</v>
      </c>
      <c r="Q49" s="237"/>
      <c r="R49" s="237"/>
      <c r="S49" s="237"/>
      <c r="T49" s="237">
        <v>1</v>
      </c>
      <c r="U49" s="237">
        <v>2</v>
      </c>
    </row>
    <row r="50" spans="1:21" ht="27.6" x14ac:dyDescent="0.3">
      <c r="A50" s="286">
        <v>4</v>
      </c>
      <c r="B50" s="237" t="s">
        <v>2893</v>
      </c>
      <c r="C50" s="237" t="s">
        <v>2542</v>
      </c>
      <c r="D50" s="237">
        <v>57556</v>
      </c>
      <c r="E50" s="237">
        <v>55</v>
      </c>
      <c r="F50" s="237">
        <v>126241.48</v>
      </c>
      <c r="G50" s="237" t="s">
        <v>2889</v>
      </c>
      <c r="H50" s="237">
        <v>144639.79999999999</v>
      </c>
      <c r="I50" s="237" t="s">
        <v>2593</v>
      </c>
      <c r="J50" s="237" t="s">
        <v>2890</v>
      </c>
      <c r="K50" s="237">
        <v>30993</v>
      </c>
      <c r="L50" s="237">
        <v>25</v>
      </c>
      <c r="M50" s="237">
        <v>56037.54</v>
      </c>
      <c r="N50" s="237" t="s">
        <v>2884</v>
      </c>
      <c r="O50" s="237">
        <v>67235.73</v>
      </c>
      <c r="P50" s="237" t="s">
        <v>2601</v>
      </c>
      <c r="Q50" s="237" t="s">
        <v>2891</v>
      </c>
      <c r="R50" s="237" t="s">
        <v>2881</v>
      </c>
      <c r="S50" s="237" t="s">
        <v>2892</v>
      </c>
      <c r="T50" s="237" t="s">
        <v>2591</v>
      </c>
      <c r="U50" s="237" t="s">
        <v>2591</v>
      </c>
    </row>
    <row r="51" spans="1:21" x14ac:dyDescent="0.3">
      <c r="A51" s="136"/>
    </row>
    <row r="52" spans="1:21" x14ac:dyDescent="0.3">
      <c r="A52" s="136"/>
    </row>
    <row r="54" spans="1:21" x14ac:dyDescent="0.3">
      <c r="A54" s="259"/>
    </row>
    <row r="55" spans="1:21" x14ac:dyDescent="0.3">
      <c r="A55" s="309" t="s">
        <v>2994</v>
      </c>
      <c r="I55" s="279" t="s">
        <v>2996</v>
      </c>
      <c r="J55" s="188" t="s">
        <v>2995</v>
      </c>
    </row>
    <row r="56" spans="1:21" ht="15" thickBot="1" x14ac:dyDescent="0.35">
      <c r="A56" s="257"/>
    </row>
    <row r="57" spans="1:21" ht="27.6" x14ac:dyDescent="0.3">
      <c r="A57" s="301" t="s">
        <v>2673</v>
      </c>
      <c r="B57" s="240" t="s">
        <v>2674</v>
      </c>
      <c r="C57" s="240" t="s">
        <v>2488</v>
      </c>
      <c r="D57" s="240" t="s">
        <v>2574</v>
      </c>
      <c r="E57" s="240" t="s">
        <v>2575</v>
      </c>
      <c r="F57" s="240" t="s">
        <v>2576</v>
      </c>
      <c r="G57" s="240" t="s">
        <v>2577</v>
      </c>
      <c r="H57" s="240" t="s">
        <v>2578</v>
      </c>
      <c r="I57" s="240" t="s">
        <v>2579</v>
      </c>
      <c r="J57" s="240" t="s">
        <v>2580</v>
      </c>
      <c r="K57" s="240" t="s">
        <v>2581</v>
      </c>
      <c r="L57" s="240" t="s">
        <v>2582</v>
      </c>
      <c r="M57" s="240" t="s">
        <v>2583</v>
      </c>
      <c r="N57" s="240" t="s">
        <v>2584</v>
      </c>
    </row>
    <row r="58" spans="1:21" x14ac:dyDescent="0.3">
      <c r="A58" s="286">
        <v>1</v>
      </c>
      <c r="B58" s="237" t="s">
        <v>2870</v>
      </c>
      <c r="C58" s="237" t="s">
        <v>2591</v>
      </c>
      <c r="D58" s="237" t="s">
        <v>1078</v>
      </c>
      <c r="E58" s="237" t="s">
        <v>2542</v>
      </c>
      <c r="F58" s="237">
        <v>54253</v>
      </c>
      <c r="G58" s="237">
        <v>53</v>
      </c>
      <c r="H58" s="237">
        <v>120993.33</v>
      </c>
      <c r="I58" s="237" t="s">
        <v>2882</v>
      </c>
      <c r="J58" s="237">
        <v>138239.19</v>
      </c>
      <c r="K58" s="237" t="s">
        <v>2587</v>
      </c>
      <c r="L58" s="237" t="s">
        <v>2883</v>
      </c>
      <c r="M58" s="243" t="s">
        <v>2881</v>
      </c>
      <c r="N58" s="314" t="s">
        <v>2886</v>
      </c>
      <c r="O58" s="271" t="s">
        <v>2947</v>
      </c>
    </row>
    <row r="59" spans="1:21" x14ac:dyDescent="0.3">
      <c r="A59" s="286">
        <v>2</v>
      </c>
      <c r="B59" s="237" t="s">
        <v>2870</v>
      </c>
      <c r="C59" s="237" t="s">
        <v>2591</v>
      </c>
      <c r="D59" s="237" t="s">
        <v>2595</v>
      </c>
      <c r="E59" s="237" t="s">
        <v>2542</v>
      </c>
      <c r="F59" s="237">
        <v>30993</v>
      </c>
      <c r="G59" s="237">
        <v>24</v>
      </c>
      <c r="H59" s="237">
        <v>55223.88</v>
      </c>
      <c r="I59" s="237" t="s">
        <v>2884</v>
      </c>
      <c r="J59" s="237">
        <v>67235.73</v>
      </c>
      <c r="K59" s="237" t="s">
        <v>2601</v>
      </c>
      <c r="L59" s="237" t="s">
        <v>2885</v>
      </c>
      <c r="M59" s="272" t="s">
        <v>2997</v>
      </c>
      <c r="N59" s="237"/>
      <c r="O59" s="188"/>
    </row>
    <row r="60" spans="1:21" ht="15" customHeight="1" x14ac:dyDescent="0.3">
      <c r="A60" s="313">
        <v>3</v>
      </c>
      <c r="B60" s="311" t="s">
        <v>2893</v>
      </c>
      <c r="C60" s="311">
        <v>0</v>
      </c>
      <c r="D60" s="311" t="s">
        <v>1078</v>
      </c>
      <c r="E60" s="311" t="s">
        <v>2585</v>
      </c>
      <c r="F60" s="311">
        <v>54253</v>
      </c>
      <c r="G60" s="311">
        <v>53</v>
      </c>
      <c r="H60" s="311">
        <v>120993.33</v>
      </c>
      <c r="I60" s="311" t="s">
        <v>2882</v>
      </c>
      <c r="J60" s="311">
        <v>138239.19</v>
      </c>
      <c r="K60" s="311" t="s">
        <v>2587</v>
      </c>
      <c r="L60" s="311"/>
      <c r="M60" s="315" t="s">
        <v>2998</v>
      </c>
      <c r="N60" s="311"/>
      <c r="O60" s="312"/>
    </row>
    <row r="61" spans="1:21" x14ac:dyDescent="0.3">
      <c r="A61" s="310">
        <v>4</v>
      </c>
      <c r="B61" s="311" t="s">
        <v>2893</v>
      </c>
      <c r="C61" s="311">
        <v>1</v>
      </c>
      <c r="D61" s="311" t="s">
        <v>1078</v>
      </c>
      <c r="E61" s="311" t="s">
        <v>2588</v>
      </c>
      <c r="F61" s="311">
        <v>3303</v>
      </c>
      <c r="G61" s="311">
        <v>2</v>
      </c>
      <c r="H61" s="311">
        <v>5248.15</v>
      </c>
      <c r="I61" s="311" t="s">
        <v>2888</v>
      </c>
      <c r="J61" s="311">
        <v>6400.62</v>
      </c>
      <c r="K61" s="311" t="s">
        <v>2590</v>
      </c>
      <c r="L61" s="311"/>
      <c r="M61" s="311"/>
      <c r="N61" s="311"/>
      <c r="O61" s="312"/>
    </row>
    <row r="62" spans="1:21" x14ac:dyDescent="0.3">
      <c r="A62" s="310">
        <v>5</v>
      </c>
      <c r="B62" s="311" t="s">
        <v>2893</v>
      </c>
      <c r="C62" s="311" t="s">
        <v>2591</v>
      </c>
      <c r="D62" s="311"/>
      <c r="E62" s="311" t="s">
        <v>2542</v>
      </c>
      <c r="F62" s="311">
        <v>57556</v>
      </c>
      <c r="G62" s="311">
        <v>55</v>
      </c>
      <c r="H62" s="311">
        <v>126241.48</v>
      </c>
      <c r="I62" s="311" t="s">
        <v>2889</v>
      </c>
      <c r="J62" s="311">
        <v>144639.79999999999</v>
      </c>
      <c r="K62" s="311" t="s">
        <v>2593</v>
      </c>
      <c r="L62" s="311" t="s">
        <v>2890</v>
      </c>
      <c r="M62" s="311" t="s">
        <v>2881</v>
      </c>
      <c r="N62" s="311" t="s">
        <v>2892</v>
      </c>
      <c r="O62" s="311" t="s">
        <v>2995</v>
      </c>
    </row>
    <row r="63" spans="1:21" ht="15.6" customHeight="1" x14ac:dyDescent="0.3">
      <c r="A63" s="310">
        <v>6</v>
      </c>
      <c r="B63" s="311" t="s">
        <v>2893</v>
      </c>
      <c r="C63" s="311">
        <v>3</v>
      </c>
      <c r="D63" s="311" t="s">
        <v>2595</v>
      </c>
      <c r="E63" s="311" t="s">
        <v>2585</v>
      </c>
      <c r="F63" s="311">
        <v>27185</v>
      </c>
      <c r="G63" s="311">
        <v>22</v>
      </c>
      <c r="H63" s="311">
        <v>49923.01</v>
      </c>
      <c r="I63" s="311" t="s">
        <v>2887</v>
      </c>
      <c r="J63" s="311">
        <v>61545.2</v>
      </c>
      <c r="K63" s="311" t="s">
        <v>2597</v>
      </c>
      <c r="L63" s="311"/>
      <c r="M63" s="311"/>
      <c r="N63" s="311"/>
      <c r="O63" s="312"/>
    </row>
    <row r="64" spans="1:21" x14ac:dyDescent="0.3">
      <c r="A64" s="310">
        <v>7</v>
      </c>
      <c r="B64" s="311" t="s">
        <v>2893</v>
      </c>
      <c r="C64" s="311">
        <v>2</v>
      </c>
      <c r="D64" s="311" t="s">
        <v>2595</v>
      </c>
      <c r="E64" s="311" t="s">
        <v>2588</v>
      </c>
      <c r="F64" s="311">
        <v>3808</v>
      </c>
      <c r="G64" s="311">
        <v>3</v>
      </c>
      <c r="H64" s="311">
        <v>6114.53</v>
      </c>
      <c r="I64" s="311" t="s">
        <v>2598</v>
      </c>
      <c r="J64" s="311">
        <v>5690.53</v>
      </c>
      <c r="K64" s="311" t="s">
        <v>2599</v>
      </c>
      <c r="L64" s="311"/>
      <c r="M64" s="311"/>
      <c r="N64" s="311"/>
      <c r="O64" s="312"/>
    </row>
    <row r="65" spans="1:19" x14ac:dyDescent="0.3">
      <c r="A65" s="310">
        <v>8</v>
      </c>
      <c r="B65" s="311" t="s">
        <v>2893</v>
      </c>
      <c r="C65" s="311" t="s">
        <v>2591</v>
      </c>
      <c r="D65" s="311"/>
      <c r="E65" s="311" t="s">
        <v>2542</v>
      </c>
      <c r="F65" s="311">
        <v>30993</v>
      </c>
      <c r="G65" s="311">
        <v>25</v>
      </c>
      <c r="H65" s="311">
        <v>56037.54</v>
      </c>
      <c r="I65" s="311" t="s">
        <v>2884</v>
      </c>
      <c r="J65" s="311">
        <v>67235.73</v>
      </c>
      <c r="K65" s="311" t="s">
        <v>2601</v>
      </c>
      <c r="L65" s="311" t="s">
        <v>2891</v>
      </c>
      <c r="M65" s="311"/>
      <c r="N65" s="311"/>
      <c r="O65" s="312"/>
    </row>
    <row r="67" spans="1:19" ht="26.4" x14ac:dyDescent="0.3">
      <c r="A67" t="s">
        <v>3005</v>
      </c>
      <c r="B67" s="256" t="s">
        <v>2573</v>
      </c>
    </row>
    <row r="68" spans="1:19" ht="15" thickBot="1" x14ac:dyDescent="0.35">
      <c r="B68" s="257"/>
    </row>
    <row r="69" spans="1:19" ht="27.6" x14ac:dyDescent="0.3">
      <c r="B69" s="239" t="s">
        <v>2674</v>
      </c>
      <c r="C69" s="240" t="s">
        <v>2488</v>
      </c>
      <c r="D69" s="240" t="s">
        <v>2574</v>
      </c>
      <c r="E69" s="240" t="s">
        <v>2575</v>
      </c>
      <c r="F69" s="240" t="s">
        <v>2576</v>
      </c>
      <c r="G69" s="240" t="s">
        <v>2577</v>
      </c>
      <c r="H69" s="240" t="s">
        <v>2578</v>
      </c>
      <c r="I69" s="240" t="s">
        <v>2579</v>
      </c>
      <c r="J69" s="240" t="s">
        <v>2580</v>
      </c>
      <c r="K69" s="240" t="s">
        <v>2581</v>
      </c>
      <c r="L69" s="240" t="s">
        <v>2582</v>
      </c>
      <c r="M69" s="240" t="s">
        <v>2583</v>
      </c>
      <c r="N69" s="240" t="s">
        <v>2584</v>
      </c>
    </row>
    <row r="70" spans="1:19" x14ac:dyDescent="0.3">
      <c r="B70" s="258" t="s">
        <v>2870</v>
      </c>
      <c r="C70" s="237" t="s">
        <v>2591</v>
      </c>
      <c r="D70" s="237" t="s">
        <v>1078</v>
      </c>
      <c r="E70" s="237" t="s">
        <v>2542</v>
      </c>
      <c r="F70" s="237">
        <v>36853</v>
      </c>
      <c r="G70" s="237">
        <v>27</v>
      </c>
      <c r="H70" s="237">
        <v>73894.77</v>
      </c>
      <c r="I70" s="237" t="s">
        <v>2999</v>
      </c>
      <c r="J70" s="237">
        <v>85663.42</v>
      </c>
      <c r="K70" s="237" t="s">
        <v>2950</v>
      </c>
      <c r="L70" s="237" t="s">
        <v>3000</v>
      </c>
      <c r="M70" s="237" t="s">
        <v>3001</v>
      </c>
      <c r="N70" s="237" t="s">
        <v>3002</v>
      </c>
    </row>
    <row r="71" spans="1:19" x14ac:dyDescent="0.3">
      <c r="B71" s="258" t="s">
        <v>2870</v>
      </c>
      <c r="C71" s="237" t="s">
        <v>2591</v>
      </c>
      <c r="D71" s="237" t="s">
        <v>2595</v>
      </c>
      <c r="E71" s="237" t="s">
        <v>2542</v>
      </c>
      <c r="F71" s="237">
        <v>28170</v>
      </c>
      <c r="G71" s="237">
        <v>21</v>
      </c>
      <c r="H71" s="237">
        <v>50877.36</v>
      </c>
      <c r="I71" s="237" t="s">
        <v>3003</v>
      </c>
      <c r="J71" s="237">
        <v>61690.43</v>
      </c>
      <c r="K71" s="237" t="s">
        <v>2952</v>
      </c>
      <c r="L71" s="237" t="s">
        <v>3004</v>
      </c>
      <c r="M71" s="237"/>
      <c r="N71" s="237"/>
    </row>
    <row r="72" spans="1:19" x14ac:dyDescent="0.3">
      <c r="B72" s="136"/>
    </row>
    <row r="73" spans="1:19" x14ac:dyDescent="0.3">
      <c r="B73" s="136"/>
    </row>
    <row r="75" spans="1:19" x14ac:dyDescent="0.3">
      <c r="B75" s="259"/>
    </row>
    <row r="76" spans="1:19" ht="26.4" x14ac:dyDescent="0.3">
      <c r="B76" s="256" t="s">
        <v>2605</v>
      </c>
    </row>
    <row r="77" spans="1:19" ht="15" thickBot="1" x14ac:dyDescent="0.35">
      <c r="B77" s="257"/>
    </row>
    <row r="78" spans="1:19" ht="55.2" x14ac:dyDescent="0.3">
      <c r="B78" s="239" t="s">
        <v>2575</v>
      </c>
      <c r="C78" s="240" t="s">
        <v>2607</v>
      </c>
      <c r="D78" s="240" t="s">
        <v>2608</v>
      </c>
      <c r="E78" s="240" t="s">
        <v>2609</v>
      </c>
      <c r="F78" s="240" t="s">
        <v>2610</v>
      </c>
      <c r="G78" s="240" t="s">
        <v>2611</v>
      </c>
      <c r="H78" s="240" t="s">
        <v>2612</v>
      </c>
      <c r="I78" s="240" t="s">
        <v>2613</v>
      </c>
      <c r="J78" s="240" t="s">
        <v>2615</v>
      </c>
      <c r="K78" s="240" t="s">
        <v>2616</v>
      </c>
      <c r="L78" s="240" t="s">
        <v>2617</v>
      </c>
      <c r="M78" s="240" t="s">
        <v>2618</v>
      </c>
      <c r="N78" s="240" t="s">
        <v>2619</v>
      </c>
      <c r="O78" s="240" t="s">
        <v>2620</v>
      </c>
      <c r="P78" s="240" t="s">
        <v>2621</v>
      </c>
      <c r="Q78" s="240" t="s">
        <v>2583</v>
      </c>
      <c r="R78" s="240" t="s">
        <v>2584</v>
      </c>
      <c r="S78" s="240" t="s">
        <v>2674</v>
      </c>
    </row>
    <row r="79" spans="1:19" ht="41.4" x14ac:dyDescent="0.3">
      <c r="B79" s="258" t="s">
        <v>2542</v>
      </c>
      <c r="C79" s="237">
        <v>36853</v>
      </c>
      <c r="D79" s="237">
        <v>27</v>
      </c>
      <c r="E79" s="237">
        <v>73894.77</v>
      </c>
      <c r="F79" s="237" t="s">
        <v>2999</v>
      </c>
      <c r="G79" s="237">
        <v>85663.42</v>
      </c>
      <c r="H79" s="237" t="s">
        <v>2950</v>
      </c>
      <c r="I79" s="237" t="s">
        <v>3000</v>
      </c>
      <c r="J79" s="237">
        <v>28170</v>
      </c>
      <c r="K79" s="237">
        <v>21</v>
      </c>
      <c r="L79" s="237">
        <v>50877.36</v>
      </c>
      <c r="M79" s="237" t="s">
        <v>3003</v>
      </c>
      <c r="N79" s="237">
        <v>61690.43</v>
      </c>
      <c r="O79" s="237" t="s">
        <v>2952</v>
      </c>
      <c r="P79" s="237" t="s">
        <v>3004</v>
      </c>
      <c r="Q79" s="237" t="s">
        <v>3001</v>
      </c>
      <c r="R79" s="237" t="s">
        <v>3002</v>
      </c>
      <c r="S79" s="237" t="s">
        <v>2870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9BE2-AB71-414B-A122-236232ACDDE0}">
  <dimension ref="A2:U72"/>
  <sheetViews>
    <sheetView topLeftCell="A15" workbookViewId="0">
      <selection activeCell="H30" sqref="H30"/>
    </sheetView>
  </sheetViews>
  <sheetFormatPr defaultRowHeight="14.4" x14ac:dyDescent="0.3"/>
  <cols>
    <col min="2" max="2" width="19.109375" customWidth="1"/>
    <col min="9" max="9" width="16.109375" customWidth="1"/>
    <col min="11" max="11" width="18.5546875" customWidth="1"/>
    <col min="12" max="12" width="25.33203125" customWidth="1"/>
    <col min="13" max="13" width="13.33203125" customWidth="1"/>
    <col min="14" max="14" width="16.33203125" customWidth="1"/>
  </cols>
  <sheetData>
    <row r="2" spans="1:21" ht="79.2" x14ac:dyDescent="0.3">
      <c r="A2" s="256" t="s">
        <v>2605</v>
      </c>
    </row>
    <row r="3" spans="1:21" ht="15" thickBot="1" x14ac:dyDescent="0.35">
      <c r="A3" s="257"/>
    </row>
    <row r="4" spans="1:21" ht="41.4" x14ac:dyDescent="0.3">
      <c r="A4" s="239" t="s">
        <v>2673</v>
      </c>
      <c r="B4" s="240" t="s">
        <v>2674</v>
      </c>
      <c r="C4" s="240" t="s">
        <v>2575</v>
      </c>
      <c r="D4" s="240" t="s">
        <v>2607</v>
      </c>
      <c r="E4" s="240" t="s">
        <v>2608</v>
      </c>
      <c r="F4" s="240" t="s">
        <v>2609</v>
      </c>
      <c r="G4" s="240" t="s">
        <v>2610</v>
      </c>
      <c r="H4" s="240" t="s">
        <v>2611</v>
      </c>
      <c r="I4" s="240" t="s">
        <v>2612</v>
      </c>
      <c r="J4" s="240" t="s">
        <v>2613</v>
      </c>
      <c r="K4" s="240" t="s">
        <v>2615</v>
      </c>
      <c r="L4" s="240" t="s">
        <v>2616</v>
      </c>
      <c r="M4" s="240" t="s">
        <v>2617</v>
      </c>
      <c r="N4" s="240" t="s">
        <v>2618</v>
      </c>
      <c r="O4" s="240" t="s">
        <v>2619</v>
      </c>
      <c r="P4" s="240"/>
      <c r="Q4" s="240" t="s">
        <v>2621</v>
      </c>
      <c r="R4" s="240" t="s">
        <v>2583</v>
      </c>
      <c r="S4" s="240" t="s">
        <v>2584</v>
      </c>
      <c r="T4" s="240" t="s">
        <v>2606</v>
      </c>
      <c r="U4" s="240" t="s">
        <v>2614</v>
      </c>
    </row>
    <row r="5" spans="1:21" ht="41.4" x14ac:dyDescent="0.3">
      <c r="A5" s="241">
        <v>1</v>
      </c>
      <c r="B5" s="237" t="s">
        <v>2948</v>
      </c>
      <c r="C5" s="237" t="s">
        <v>2542</v>
      </c>
      <c r="D5" s="237">
        <v>36853</v>
      </c>
      <c r="E5" s="237">
        <v>42</v>
      </c>
      <c r="F5" s="237">
        <v>125118.48</v>
      </c>
      <c r="G5" s="237" t="s">
        <v>2949</v>
      </c>
      <c r="H5" s="237">
        <v>85663.42</v>
      </c>
      <c r="I5" s="237" t="s">
        <v>2950</v>
      </c>
      <c r="J5" s="237" t="s">
        <v>2951</v>
      </c>
      <c r="K5" s="237">
        <v>28170</v>
      </c>
      <c r="L5" s="237">
        <v>34</v>
      </c>
      <c r="M5" s="237">
        <v>76437.289999999994</v>
      </c>
      <c r="N5" s="237" t="s">
        <v>2668</v>
      </c>
      <c r="O5" s="237">
        <v>61690.43</v>
      </c>
      <c r="P5" s="237"/>
      <c r="Q5" s="237" t="s">
        <v>2953</v>
      </c>
      <c r="R5" s="237" t="s">
        <v>2954</v>
      </c>
      <c r="S5" s="237" t="s">
        <v>2955</v>
      </c>
      <c r="T5" s="237" t="s">
        <v>2591</v>
      </c>
      <c r="U5" s="237" t="s">
        <v>2591</v>
      </c>
    </row>
    <row r="6" spans="1:21" ht="27.6" x14ac:dyDescent="0.3">
      <c r="A6" s="241">
        <v>2</v>
      </c>
      <c r="B6" s="237" t="s">
        <v>2956</v>
      </c>
      <c r="C6" s="237" t="s">
        <v>2585</v>
      </c>
      <c r="D6" s="237">
        <v>37115</v>
      </c>
      <c r="E6" s="237">
        <v>42</v>
      </c>
      <c r="F6" s="237">
        <v>125551.26</v>
      </c>
      <c r="G6" s="237" t="s">
        <v>2949</v>
      </c>
      <c r="H6" s="237">
        <v>86367.99</v>
      </c>
      <c r="I6" s="237" t="s">
        <v>2950</v>
      </c>
      <c r="J6" s="237"/>
      <c r="K6" s="237">
        <v>24580</v>
      </c>
      <c r="L6" s="237">
        <v>26</v>
      </c>
      <c r="M6" s="237">
        <v>62396.639999999999</v>
      </c>
      <c r="N6" s="237" t="s">
        <v>2957</v>
      </c>
      <c r="O6" s="237">
        <v>56103.1</v>
      </c>
      <c r="P6" s="237"/>
      <c r="Q6" s="237"/>
      <c r="R6" s="237"/>
      <c r="S6" s="237"/>
      <c r="T6" s="237">
        <v>0</v>
      </c>
      <c r="U6" s="237">
        <v>3</v>
      </c>
    </row>
    <row r="7" spans="1:21" ht="27.6" x14ac:dyDescent="0.3">
      <c r="A7" s="241">
        <v>3</v>
      </c>
      <c r="B7" s="237" t="s">
        <v>2956</v>
      </c>
      <c r="C7" s="237" t="s">
        <v>2588</v>
      </c>
      <c r="D7" s="237">
        <v>3238</v>
      </c>
      <c r="E7" s="237">
        <v>5</v>
      </c>
      <c r="F7" s="237">
        <v>8069.57</v>
      </c>
      <c r="G7" s="237" t="s">
        <v>2589</v>
      </c>
      <c r="H7" s="237">
        <v>6297.33</v>
      </c>
      <c r="I7" s="237" t="s">
        <v>2590</v>
      </c>
      <c r="J7" s="237"/>
      <c r="K7" s="237">
        <v>3695</v>
      </c>
      <c r="L7" s="237">
        <v>3</v>
      </c>
      <c r="M7" s="237">
        <v>5956.15</v>
      </c>
      <c r="N7" s="237" t="s">
        <v>2598</v>
      </c>
      <c r="O7" s="237">
        <v>5537.83</v>
      </c>
      <c r="P7" s="237"/>
      <c r="Q7" s="237"/>
      <c r="R7" s="237"/>
      <c r="S7" s="237"/>
      <c r="T7" s="237">
        <v>1</v>
      </c>
      <c r="U7" s="237">
        <v>2</v>
      </c>
    </row>
    <row r="8" spans="1:21" ht="41.4" x14ac:dyDescent="0.3">
      <c r="A8" s="241">
        <v>4</v>
      </c>
      <c r="B8" s="237" t="s">
        <v>2956</v>
      </c>
      <c r="C8" s="237" t="s">
        <v>2542</v>
      </c>
      <c r="D8" s="237">
        <v>40353</v>
      </c>
      <c r="E8" s="237">
        <v>47</v>
      </c>
      <c r="F8" s="237">
        <v>133620.82999999999</v>
      </c>
      <c r="G8" s="237" t="s">
        <v>2959</v>
      </c>
      <c r="H8" s="237">
        <v>92665.32</v>
      </c>
      <c r="I8" s="237" t="s">
        <v>2960</v>
      </c>
      <c r="J8" s="237" t="s">
        <v>2961</v>
      </c>
      <c r="K8" s="237">
        <v>28275</v>
      </c>
      <c r="L8" s="237">
        <v>29</v>
      </c>
      <c r="M8" s="237">
        <v>68352.789999999994</v>
      </c>
      <c r="N8" s="237" t="s">
        <v>2878</v>
      </c>
      <c r="O8" s="237">
        <v>61640.94</v>
      </c>
      <c r="P8" s="237"/>
      <c r="Q8" s="237" t="s">
        <v>2962</v>
      </c>
      <c r="R8" s="237" t="s">
        <v>2963</v>
      </c>
      <c r="S8" s="237" t="s">
        <v>2964</v>
      </c>
      <c r="T8" s="237" t="s">
        <v>2591</v>
      </c>
      <c r="U8" s="237" t="s">
        <v>2591</v>
      </c>
    </row>
    <row r="9" spans="1:21" x14ac:dyDescent="0.3">
      <c r="A9" s="136"/>
    </row>
    <row r="10" spans="1:21" x14ac:dyDescent="0.3">
      <c r="A10" s="136"/>
    </row>
    <row r="12" spans="1:21" x14ac:dyDescent="0.3">
      <c r="A12" s="259"/>
    </row>
    <row r="13" spans="1:21" ht="79.2" x14ac:dyDescent="0.3">
      <c r="A13" s="256" t="s">
        <v>2894</v>
      </c>
    </row>
    <row r="14" spans="1:21" ht="15" thickBot="1" x14ac:dyDescent="0.35">
      <c r="A14" s="257"/>
    </row>
    <row r="15" spans="1:21" ht="27.6" x14ac:dyDescent="0.3">
      <c r="A15" s="239" t="s">
        <v>2673</v>
      </c>
      <c r="B15" s="240" t="s">
        <v>2674</v>
      </c>
      <c r="C15" s="240" t="s">
        <v>2488</v>
      </c>
      <c r="D15" s="240" t="s">
        <v>2574</v>
      </c>
      <c r="E15" s="240" t="s">
        <v>2575</v>
      </c>
      <c r="F15" s="240" t="s">
        <v>2576</v>
      </c>
      <c r="G15" s="240" t="s">
        <v>2577</v>
      </c>
      <c r="H15" s="240" t="s">
        <v>2578</v>
      </c>
      <c r="I15" s="240" t="s">
        <v>2579</v>
      </c>
      <c r="J15" s="240" t="s">
        <v>2580</v>
      </c>
      <c r="K15" s="240" t="s">
        <v>2581</v>
      </c>
      <c r="L15" s="240" t="s">
        <v>2582</v>
      </c>
      <c r="M15" s="240" t="s">
        <v>2583</v>
      </c>
      <c r="N15" s="240" t="s">
        <v>2584</v>
      </c>
    </row>
    <row r="16" spans="1:21" x14ac:dyDescent="0.3">
      <c r="A16" s="241">
        <v>1</v>
      </c>
      <c r="B16" s="237" t="s">
        <v>2948</v>
      </c>
      <c r="C16" s="237" t="s">
        <v>2591</v>
      </c>
      <c r="D16" s="237" t="s">
        <v>1078</v>
      </c>
      <c r="E16" s="237" t="s">
        <v>2542</v>
      </c>
      <c r="F16" s="237">
        <v>36853</v>
      </c>
      <c r="G16" s="237">
        <v>42</v>
      </c>
      <c r="H16" s="237">
        <v>125118.48</v>
      </c>
      <c r="I16" s="237" t="s">
        <v>2949</v>
      </c>
      <c r="J16" s="237">
        <v>85663.42</v>
      </c>
      <c r="K16" s="237" t="s">
        <v>2950</v>
      </c>
      <c r="L16" s="237" t="s">
        <v>2951</v>
      </c>
      <c r="M16" s="237" t="s">
        <v>2954</v>
      </c>
      <c r="N16" s="237" t="s">
        <v>2955</v>
      </c>
    </row>
    <row r="17" spans="1:21" x14ac:dyDescent="0.3">
      <c r="A17" s="241">
        <v>2</v>
      </c>
      <c r="B17" s="237" t="s">
        <v>2948</v>
      </c>
      <c r="C17" s="237" t="s">
        <v>2591</v>
      </c>
      <c r="D17" s="237" t="s">
        <v>2595</v>
      </c>
      <c r="E17" s="237" t="s">
        <v>2542</v>
      </c>
      <c r="F17" s="237">
        <v>28170</v>
      </c>
      <c r="G17" s="237">
        <v>34</v>
      </c>
      <c r="H17" s="237">
        <v>76437.289999999994</v>
      </c>
      <c r="I17" s="237" t="s">
        <v>2668</v>
      </c>
      <c r="J17" s="237">
        <v>61690.43</v>
      </c>
      <c r="K17" s="237" t="s">
        <v>2952</v>
      </c>
      <c r="L17" s="237" t="s">
        <v>2953</v>
      </c>
      <c r="M17" s="237"/>
      <c r="N17" s="237"/>
    </row>
    <row r="18" spans="1:21" x14ac:dyDescent="0.3">
      <c r="A18" s="241"/>
      <c r="B18" s="237"/>
      <c r="C18" s="237"/>
      <c r="D18" s="237"/>
      <c r="E18" s="237"/>
      <c r="F18" s="237"/>
      <c r="G18" s="237"/>
      <c r="H18" s="237"/>
      <c r="I18" s="237"/>
      <c r="J18" s="237"/>
      <c r="K18" s="237"/>
      <c r="L18" s="237"/>
      <c r="M18" s="237"/>
      <c r="N18" s="237"/>
    </row>
    <row r="19" spans="1:21" ht="15" customHeight="1" x14ac:dyDescent="0.3">
      <c r="A19" s="241">
        <v>3</v>
      </c>
      <c r="B19" s="237" t="s">
        <v>2956</v>
      </c>
      <c r="C19" s="237">
        <v>0</v>
      </c>
      <c r="D19" s="237" t="s">
        <v>1078</v>
      </c>
      <c r="E19" s="237" t="s">
        <v>2585</v>
      </c>
      <c r="F19" s="237">
        <v>37115</v>
      </c>
      <c r="G19" s="237">
        <v>42</v>
      </c>
      <c r="H19" s="237">
        <v>125551.26</v>
      </c>
      <c r="I19" s="237" t="s">
        <v>2949</v>
      </c>
      <c r="J19" s="237">
        <v>86367.99</v>
      </c>
      <c r="K19" s="237" t="s">
        <v>2950</v>
      </c>
      <c r="L19" s="237"/>
      <c r="M19" s="237"/>
      <c r="N19" s="237"/>
    </row>
    <row r="20" spans="1:21" x14ac:dyDescent="0.3">
      <c r="A20" s="241">
        <v>4</v>
      </c>
      <c r="B20" s="237" t="s">
        <v>2956</v>
      </c>
      <c r="C20" s="237">
        <v>1</v>
      </c>
      <c r="D20" s="237" t="s">
        <v>1078</v>
      </c>
      <c r="E20" s="237" t="s">
        <v>2588</v>
      </c>
      <c r="F20" s="237">
        <v>3238</v>
      </c>
      <c r="G20" s="237">
        <v>5</v>
      </c>
      <c r="H20" s="237">
        <v>8069.57</v>
      </c>
      <c r="I20" s="237" t="s">
        <v>2589</v>
      </c>
      <c r="J20" s="237">
        <v>6297.33</v>
      </c>
      <c r="K20" s="237" t="s">
        <v>2590</v>
      </c>
      <c r="L20" s="237"/>
      <c r="M20" s="237"/>
      <c r="N20" s="237"/>
    </row>
    <row r="21" spans="1:21" x14ac:dyDescent="0.3">
      <c r="A21" s="241">
        <v>5</v>
      </c>
      <c r="B21" s="237" t="s">
        <v>2956</v>
      </c>
      <c r="C21" s="237" t="s">
        <v>2591</v>
      </c>
      <c r="D21" s="237" t="s">
        <v>1078</v>
      </c>
      <c r="E21" s="237" t="s">
        <v>2542</v>
      </c>
      <c r="F21" s="237">
        <v>40353</v>
      </c>
      <c r="G21" s="237">
        <v>47</v>
      </c>
      <c r="H21" s="237">
        <v>133620.82999999999</v>
      </c>
      <c r="I21" s="237" t="s">
        <v>2959</v>
      </c>
      <c r="J21" s="237">
        <v>92665.32</v>
      </c>
      <c r="K21" s="237" t="s">
        <v>2960</v>
      </c>
      <c r="L21" s="237" t="s">
        <v>2961</v>
      </c>
      <c r="M21" s="237" t="s">
        <v>2963</v>
      </c>
      <c r="N21" s="237" t="s">
        <v>2964</v>
      </c>
    </row>
    <row r="22" spans="1:21" ht="27.6" x14ac:dyDescent="0.3">
      <c r="A22" s="241">
        <v>6</v>
      </c>
      <c r="B22" s="237" t="s">
        <v>2956</v>
      </c>
      <c r="C22" s="237">
        <v>3</v>
      </c>
      <c r="D22" s="237" t="s">
        <v>2595</v>
      </c>
      <c r="E22" s="237" t="s">
        <v>2585</v>
      </c>
      <c r="F22" s="237">
        <v>24580</v>
      </c>
      <c r="G22" s="237">
        <v>26</v>
      </c>
      <c r="H22" s="237">
        <v>62396.639999999999</v>
      </c>
      <c r="I22" s="237" t="s">
        <v>2957</v>
      </c>
      <c r="J22" s="237">
        <v>56103.1</v>
      </c>
      <c r="K22" s="237" t="s">
        <v>2958</v>
      </c>
      <c r="L22" s="237"/>
      <c r="M22" s="237"/>
      <c r="N22" s="237"/>
    </row>
    <row r="23" spans="1:21" x14ac:dyDescent="0.3">
      <c r="A23" s="241">
        <v>7</v>
      </c>
      <c r="B23" s="237" t="s">
        <v>2956</v>
      </c>
      <c r="C23" s="237">
        <v>2</v>
      </c>
      <c r="D23" s="237" t="s">
        <v>2595</v>
      </c>
      <c r="E23" s="237" t="s">
        <v>2588</v>
      </c>
      <c r="F23" s="237">
        <v>3695</v>
      </c>
      <c r="G23" s="237">
        <v>3</v>
      </c>
      <c r="H23" s="237">
        <v>5956.15</v>
      </c>
      <c r="I23" s="237" t="s">
        <v>2598</v>
      </c>
      <c r="J23" s="237">
        <v>5537.83</v>
      </c>
      <c r="K23" s="237" t="s">
        <v>2599</v>
      </c>
      <c r="L23" s="237"/>
      <c r="M23" s="237"/>
      <c r="N23" s="237"/>
    </row>
    <row r="24" spans="1:21" x14ac:dyDescent="0.3">
      <c r="A24" s="241">
        <v>8</v>
      </c>
      <c r="B24" s="237" t="s">
        <v>2956</v>
      </c>
      <c r="C24" s="237" t="s">
        <v>2591</v>
      </c>
      <c r="D24" s="237" t="s">
        <v>2595</v>
      </c>
      <c r="E24" s="237" t="s">
        <v>2542</v>
      </c>
      <c r="F24" s="237">
        <v>28275</v>
      </c>
      <c r="G24" s="237">
        <v>29</v>
      </c>
      <c r="H24" s="237">
        <v>68352.789999999994</v>
      </c>
      <c r="I24" s="237" t="s">
        <v>2878</v>
      </c>
      <c r="J24" s="237">
        <v>61640.94</v>
      </c>
      <c r="K24" s="237" t="s">
        <v>2952</v>
      </c>
      <c r="L24" s="237" t="s">
        <v>2962</v>
      </c>
      <c r="M24" s="237"/>
      <c r="N24" s="237"/>
    </row>
    <row r="26" spans="1:21" ht="79.2" x14ac:dyDescent="0.3">
      <c r="A26" s="256" t="s">
        <v>2699</v>
      </c>
    </row>
    <row r="27" spans="1:21" ht="15" thickBot="1" x14ac:dyDescent="0.35">
      <c r="A27" s="257"/>
    </row>
    <row r="28" spans="1:21" ht="41.4" x14ac:dyDescent="0.3">
      <c r="A28" s="239" t="s">
        <v>2673</v>
      </c>
      <c r="B28" s="240" t="s">
        <v>2674</v>
      </c>
      <c r="C28" s="240" t="s">
        <v>2575</v>
      </c>
      <c r="D28" s="240" t="s">
        <v>2607</v>
      </c>
      <c r="E28" s="240" t="s">
        <v>2608</v>
      </c>
      <c r="F28" s="240" t="s">
        <v>2609</v>
      </c>
      <c r="G28" s="240" t="s">
        <v>2610</v>
      </c>
      <c r="H28" s="240" t="s">
        <v>2611</v>
      </c>
      <c r="I28" s="240" t="s">
        <v>2612</v>
      </c>
      <c r="J28" s="240" t="s">
        <v>2613</v>
      </c>
      <c r="K28" s="240" t="s">
        <v>2700</v>
      </c>
      <c r="L28" s="240" t="s">
        <v>2701</v>
      </c>
      <c r="M28" s="240" t="s">
        <v>2702</v>
      </c>
      <c r="N28" s="240" t="s">
        <v>2703</v>
      </c>
      <c r="O28" s="240" t="s">
        <v>2704</v>
      </c>
      <c r="P28" s="240"/>
      <c r="Q28" s="240" t="s">
        <v>2706</v>
      </c>
      <c r="R28" s="240" t="s">
        <v>2583</v>
      </c>
      <c r="S28" s="240" t="s">
        <v>2584</v>
      </c>
      <c r="T28" s="240" t="s">
        <v>2606</v>
      </c>
      <c r="U28" s="240" t="s">
        <v>2707</v>
      </c>
    </row>
    <row r="29" spans="1:21" ht="41.4" x14ac:dyDescent="0.3">
      <c r="A29" s="241">
        <v>1</v>
      </c>
      <c r="B29" s="237" t="s">
        <v>2948</v>
      </c>
      <c r="C29" s="237" t="s">
        <v>2542</v>
      </c>
      <c r="D29" s="237">
        <v>62689</v>
      </c>
      <c r="E29" s="237">
        <v>129</v>
      </c>
      <c r="F29" s="237">
        <v>287742.31</v>
      </c>
      <c r="G29" s="237" t="s">
        <v>2965</v>
      </c>
      <c r="H29" s="237">
        <v>192363.55</v>
      </c>
      <c r="I29" s="237" t="s">
        <v>2966</v>
      </c>
      <c r="J29" s="237" t="s">
        <v>2967</v>
      </c>
      <c r="K29" s="237">
        <v>14966</v>
      </c>
      <c r="L29" s="237">
        <v>33</v>
      </c>
      <c r="M29" s="237">
        <v>91368.59</v>
      </c>
      <c r="N29" s="237" t="s">
        <v>2968</v>
      </c>
      <c r="O29" s="237">
        <v>43305.33</v>
      </c>
      <c r="P29" s="237"/>
      <c r="Q29" s="237" t="s">
        <v>2970</v>
      </c>
      <c r="R29" s="237" t="s">
        <v>2971</v>
      </c>
      <c r="S29" s="237" t="s">
        <v>2972</v>
      </c>
      <c r="T29" s="237" t="s">
        <v>2591</v>
      </c>
      <c r="U29" s="237" t="s">
        <v>2591</v>
      </c>
    </row>
    <row r="30" spans="1:21" ht="27.6" x14ac:dyDescent="0.3">
      <c r="A30" s="241">
        <v>2</v>
      </c>
      <c r="B30" s="237" t="s">
        <v>2956</v>
      </c>
      <c r="C30" s="237" t="s">
        <v>2585</v>
      </c>
      <c r="D30" s="237">
        <v>62805</v>
      </c>
      <c r="E30" s="237">
        <v>130</v>
      </c>
      <c r="F30" s="237">
        <v>288250.46999999997</v>
      </c>
      <c r="G30" s="237" t="s">
        <v>2965</v>
      </c>
      <c r="H30" s="237">
        <v>192610.4</v>
      </c>
      <c r="I30" s="237" t="s">
        <v>2966</v>
      </c>
      <c r="J30" s="237"/>
      <c r="K30" s="237">
        <v>11495</v>
      </c>
      <c r="L30" s="237">
        <v>16</v>
      </c>
      <c r="M30" s="237">
        <v>65375.94</v>
      </c>
      <c r="N30" s="237" t="s">
        <v>2973</v>
      </c>
      <c r="O30" s="237">
        <v>35742.15</v>
      </c>
      <c r="P30" s="237"/>
      <c r="Q30" s="237"/>
      <c r="R30" s="237"/>
      <c r="S30" s="237"/>
      <c r="T30" s="237">
        <v>0</v>
      </c>
      <c r="U30" s="237">
        <v>3</v>
      </c>
    </row>
    <row r="31" spans="1:21" ht="27.6" x14ac:dyDescent="0.3">
      <c r="A31" s="241">
        <v>3</v>
      </c>
      <c r="B31" s="237" t="s">
        <v>2956</v>
      </c>
      <c r="C31" s="237" t="s">
        <v>2588</v>
      </c>
      <c r="D31" s="237">
        <v>4845</v>
      </c>
      <c r="E31" s="237">
        <v>21</v>
      </c>
      <c r="F31" s="237">
        <v>27087.97</v>
      </c>
      <c r="G31" s="237" t="s">
        <v>2974</v>
      </c>
      <c r="H31" s="237">
        <v>15408.45</v>
      </c>
      <c r="I31" s="237" t="s">
        <v>2681</v>
      </c>
      <c r="J31" s="237"/>
      <c r="K31" s="237">
        <v>3751</v>
      </c>
      <c r="L31" s="237">
        <v>1</v>
      </c>
      <c r="M31" s="237">
        <v>9307.77</v>
      </c>
      <c r="N31" s="237" t="s">
        <v>2593</v>
      </c>
      <c r="O31" s="237">
        <v>8462.84</v>
      </c>
      <c r="P31" s="237"/>
      <c r="Q31" s="237"/>
      <c r="R31" s="237"/>
      <c r="S31" s="237"/>
      <c r="T31" s="237">
        <v>1</v>
      </c>
      <c r="U31" s="237">
        <v>2</v>
      </c>
    </row>
    <row r="32" spans="1:21" ht="41.4" x14ac:dyDescent="0.3">
      <c r="A32" s="241">
        <v>4</v>
      </c>
      <c r="B32" s="237" t="s">
        <v>2956</v>
      </c>
      <c r="C32" s="237" t="s">
        <v>2542</v>
      </c>
      <c r="D32" s="237">
        <v>67650</v>
      </c>
      <c r="E32" s="237">
        <v>151</v>
      </c>
      <c r="F32" s="237">
        <v>315338.44</v>
      </c>
      <c r="G32" s="237" t="s">
        <v>2975</v>
      </c>
      <c r="H32" s="237">
        <v>208018.85</v>
      </c>
      <c r="I32" s="237" t="s">
        <v>2966</v>
      </c>
      <c r="J32" s="237" t="s">
        <v>2976</v>
      </c>
      <c r="K32" s="237">
        <v>15246</v>
      </c>
      <c r="L32" s="237">
        <v>17</v>
      </c>
      <c r="M32" s="237">
        <v>74683.7</v>
      </c>
      <c r="N32" s="237" t="s">
        <v>2977</v>
      </c>
      <c r="O32" s="237">
        <v>44204.99</v>
      </c>
      <c r="P32" s="237"/>
      <c r="Q32" s="237" t="s">
        <v>2978</v>
      </c>
      <c r="R32" s="237" t="s">
        <v>2979</v>
      </c>
      <c r="S32" s="237" t="s">
        <v>2686</v>
      </c>
      <c r="T32" s="237" t="s">
        <v>2591</v>
      </c>
      <c r="U32" s="237" t="s">
        <v>2591</v>
      </c>
    </row>
    <row r="33" spans="1:14" x14ac:dyDescent="0.3">
      <c r="A33" s="136"/>
    </row>
    <row r="34" spans="1:14" x14ac:dyDescent="0.3">
      <c r="A34" s="136"/>
    </row>
    <row r="36" spans="1:14" x14ac:dyDescent="0.3">
      <c r="A36" s="259"/>
    </row>
    <row r="37" spans="1:14" ht="79.2" x14ac:dyDescent="0.3">
      <c r="A37" s="256" t="s">
        <v>2915</v>
      </c>
    </row>
    <row r="38" spans="1:14" ht="15" thickBot="1" x14ac:dyDescent="0.35">
      <c r="A38" s="257"/>
    </row>
    <row r="39" spans="1:14" ht="27.6" x14ac:dyDescent="0.3">
      <c r="A39" s="239" t="s">
        <v>2673</v>
      </c>
      <c r="B39" s="240" t="s">
        <v>2674</v>
      </c>
      <c r="C39" s="240" t="s">
        <v>2488</v>
      </c>
      <c r="D39" s="240" t="s">
        <v>2574</v>
      </c>
      <c r="E39" s="240" t="s">
        <v>2575</v>
      </c>
      <c r="F39" s="240" t="s">
        <v>2576</v>
      </c>
      <c r="G39" s="240" t="s">
        <v>2577</v>
      </c>
      <c r="H39" s="240" t="s">
        <v>2578</v>
      </c>
      <c r="I39" s="240" t="s">
        <v>2579</v>
      </c>
      <c r="J39" s="240" t="s">
        <v>2580</v>
      </c>
      <c r="K39" s="240" t="s">
        <v>2581</v>
      </c>
      <c r="L39" s="240" t="s">
        <v>2582</v>
      </c>
      <c r="M39" s="240" t="s">
        <v>2583</v>
      </c>
      <c r="N39" s="240" t="s">
        <v>2584</v>
      </c>
    </row>
    <row r="40" spans="1:14" x14ac:dyDescent="0.3">
      <c r="A40" s="241">
        <v>1</v>
      </c>
      <c r="B40" s="237" t="s">
        <v>2948</v>
      </c>
      <c r="C40" s="237" t="s">
        <v>2591</v>
      </c>
      <c r="D40" s="237" t="s">
        <v>1078</v>
      </c>
      <c r="E40" s="237" t="s">
        <v>2542</v>
      </c>
      <c r="F40" s="237">
        <v>62689</v>
      </c>
      <c r="G40" s="237">
        <v>129</v>
      </c>
      <c r="H40" s="237">
        <v>287742.31</v>
      </c>
      <c r="I40" s="237" t="s">
        <v>2965</v>
      </c>
      <c r="J40" s="237">
        <v>192363.55</v>
      </c>
      <c r="K40" s="237" t="s">
        <v>2966</v>
      </c>
      <c r="L40" s="237" t="s">
        <v>2967</v>
      </c>
      <c r="M40" s="237" t="s">
        <v>2971</v>
      </c>
      <c r="N40" s="237" t="s">
        <v>2972</v>
      </c>
    </row>
    <row r="41" spans="1:14" x14ac:dyDescent="0.3">
      <c r="A41" s="241">
        <v>2</v>
      </c>
      <c r="B41" s="237" t="s">
        <v>2948</v>
      </c>
      <c r="C41" s="237" t="s">
        <v>2591</v>
      </c>
      <c r="D41" s="237" t="s">
        <v>2687</v>
      </c>
      <c r="E41" s="237" t="s">
        <v>2542</v>
      </c>
      <c r="F41" s="237">
        <v>14966</v>
      </c>
      <c r="G41" s="237">
        <v>33</v>
      </c>
      <c r="H41" s="237">
        <v>91368.59</v>
      </c>
      <c r="I41" s="237" t="s">
        <v>2968</v>
      </c>
      <c r="J41" s="237">
        <v>43305.33</v>
      </c>
      <c r="K41" s="237" t="s">
        <v>2969</v>
      </c>
      <c r="L41" s="237" t="s">
        <v>2970</v>
      </c>
      <c r="M41" s="237"/>
      <c r="N41" s="237"/>
    </row>
    <row r="42" spans="1:14" x14ac:dyDescent="0.3">
      <c r="A42" s="241"/>
      <c r="B42" s="237"/>
      <c r="C42" s="237"/>
      <c r="D42" s="237"/>
      <c r="E42" s="237"/>
      <c r="F42" s="237"/>
      <c r="G42" s="237"/>
      <c r="H42" s="237"/>
      <c r="I42" s="237"/>
      <c r="J42" s="237"/>
      <c r="K42" s="237"/>
      <c r="L42" s="237"/>
      <c r="M42" s="237"/>
      <c r="N42" s="237"/>
    </row>
    <row r="43" spans="1:14" ht="27.6" x14ac:dyDescent="0.3">
      <c r="A43" s="241">
        <v>3</v>
      </c>
      <c r="B43" s="237" t="s">
        <v>2956</v>
      </c>
      <c r="C43" s="237">
        <v>0</v>
      </c>
      <c r="D43" s="237" t="s">
        <v>1078</v>
      </c>
      <c r="E43" s="237" t="s">
        <v>2585</v>
      </c>
      <c r="F43" s="237">
        <v>62805</v>
      </c>
      <c r="G43" s="237">
        <v>130</v>
      </c>
      <c r="H43" s="237">
        <v>288250.46999999997</v>
      </c>
      <c r="I43" s="237" t="s">
        <v>2965</v>
      </c>
      <c r="J43" s="237">
        <v>192610.4</v>
      </c>
      <c r="K43" s="237" t="s">
        <v>2966</v>
      </c>
      <c r="L43" s="237"/>
      <c r="M43" s="237"/>
      <c r="N43" s="237"/>
    </row>
    <row r="44" spans="1:14" x14ac:dyDescent="0.3">
      <c r="A44" s="241">
        <v>4</v>
      </c>
      <c r="B44" s="237" t="s">
        <v>2956</v>
      </c>
      <c r="C44" s="237">
        <v>1</v>
      </c>
      <c r="D44" s="237" t="s">
        <v>1078</v>
      </c>
      <c r="E44" s="237" t="s">
        <v>2588</v>
      </c>
      <c r="F44" s="237">
        <v>4845</v>
      </c>
      <c r="G44" s="237">
        <v>21</v>
      </c>
      <c r="H44" s="237">
        <v>27087.97</v>
      </c>
      <c r="I44" s="237" t="s">
        <v>2974</v>
      </c>
      <c r="J44" s="237">
        <v>15408.45</v>
      </c>
      <c r="K44" s="237" t="s">
        <v>2681</v>
      </c>
      <c r="L44" s="237"/>
      <c r="M44" s="237"/>
      <c r="N44" s="237"/>
    </row>
    <row r="45" spans="1:14" x14ac:dyDescent="0.3">
      <c r="A45" s="241">
        <v>5</v>
      </c>
      <c r="B45" s="237" t="s">
        <v>2956</v>
      </c>
      <c r="C45" s="237" t="s">
        <v>2591</v>
      </c>
      <c r="D45" s="237" t="s">
        <v>1078</v>
      </c>
      <c r="E45" s="237" t="s">
        <v>2542</v>
      </c>
      <c r="F45" s="237">
        <v>67650</v>
      </c>
      <c r="G45" s="237">
        <v>151</v>
      </c>
      <c r="H45" s="237">
        <v>315338.44</v>
      </c>
      <c r="I45" s="237" t="s">
        <v>2975</v>
      </c>
      <c r="J45" s="237">
        <v>208018.85</v>
      </c>
      <c r="K45" s="237" t="s">
        <v>2966</v>
      </c>
      <c r="L45" s="237" t="s">
        <v>2976</v>
      </c>
      <c r="M45" s="237" t="s">
        <v>2979</v>
      </c>
      <c r="N45" s="237" t="s">
        <v>2686</v>
      </c>
    </row>
    <row r="46" spans="1:14" ht="27.6" x14ac:dyDescent="0.3">
      <c r="A46" s="241">
        <v>6</v>
      </c>
      <c r="B46" s="237" t="s">
        <v>2956</v>
      </c>
      <c r="C46" s="237">
        <v>3</v>
      </c>
      <c r="D46" s="237" t="s">
        <v>2687</v>
      </c>
      <c r="E46" s="237" t="s">
        <v>2585</v>
      </c>
      <c r="F46" s="237">
        <v>11495</v>
      </c>
      <c r="G46" s="237">
        <v>16</v>
      </c>
      <c r="H46" s="237">
        <v>65375.94</v>
      </c>
      <c r="I46" s="237" t="s">
        <v>2973</v>
      </c>
      <c r="J46" s="237">
        <v>35742.15</v>
      </c>
      <c r="K46" s="237" t="s">
        <v>2681</v>
      </c>
      <c r="L46" s="237"/>
      <c r="M46" s="237"/>
      <c r="N46" s="237"/>
    </row>
    <row r="47" spans="1:14" x14ac:dyDescent="0.3">
      <c r="A47" s="241">
        <v>7</v>
      </c>
      <c r="B47" s="237" t="s">
        <v>2956</v>
      </c>
      <c r="C47" s="237">
        <v>2</v>
      </c>
      <c r="D47" s="237" t="s">
        <v>2687</v>
      </c>
      <c r="E47" s="237" t="s">
        <v>2588</v>
      </c>
      <c r="F47" s="237">
        <v>3751</v>
      </c>
      <c r="G47" s="237">
        <v>1</v>
      </c>
      <c r="H47" s="237">
        <v>9307.77</v>
      </c>
      <c r="I47" s="237" t="s">
        <v>2593</v>
      </c>
      <c r="J47" s="237">
        <v>8462.84</v>
      </c>
      <c r="K47" s="237" t="s">
        <v>2882</v>
      </c>
      <c r="L47" s="237"/>
      <c r="M47" s="237"/>
      <c r="N47" s="237"/>
    </row>
    <row r="48" spans="1:14" x14ac:dyDescent="0.3">
      <c r="A48" s="241">
        <v>8</v>
      </c>
      <c r="B48" s="237" t="s">
        <v>2956</v>
      </c>
      <c r="C48" s="237" t="s">
        <v>2591</v>
      </c>
      <c r="D48" s="237" t="s">
        <v>2687</v>
      </c>
      <c r="E48" s="237" t="s">
        <v>2542</v>
      </c>
      <c r="F48" s="237">
        <v>15246</v>
      </c>
      <c r="G48" s="237">
        <v>17</v>
      </c>
      <c r="H48" s="237">
        <v>74683.7</v>
      </c>
      <c r="I48" s="237" t="s">
        <v>2977</v>
      </c>
      <c r="J48" s="237">
        <v>44204.99</v>
      </c>
      <c r="K48" s="237" t="s">
        <v>2969</v>
      </c>
      <c r="L48" s="237" t="s">
        <v>2978</v>
      </c>
      <c r="M48" s="237"/>
      <c r="N48" s="237"/>
    </row>
    <row r="51" spans="1:21" ht="79.2" x14ac:dyDescent="0.3">
      <c r="A51" s="256" t="s">
        <v>2731</v>
      </c>
    </row>
    <row r="52" spans="1:21" ht="15" thickBot="1" x14ac:dyDescent="0.35">
      <c r="A52" s="257"/>
    </row>
    <row r="53" spans="1:21" ht="41.4" x14ac:dyDescent="0.3">
      <c r="A53" s="239" t="s">
        <v>2673</v>
      </c>
      <c r="B53" s="240" t="s">
        <v>2674</v>
      </c>
      <c r="C53" s="240" t="s">
        <v>2575</v>
      </c>
      <c r="D53" s="240" t="s">
        <v>2607</v>
      </c>
      <c r="E53" s="240" t="s">
        <v>2608</v>
      </c>
      <c r="F53" s="240" t="s">
        <v>2609</v>
      </c>
      <c r="G53" s="240" t="s">
        <v>2610</v>
      </c>
      <c r="H53" s="240" t="s">
        <v>2611</v>
      </c>
      <c r="I53" s="240" t="s">
        <v>2612</v>
      </c>
      <c r="J53" s="240" t="s">
        <v>2613</v>
      </c>
      <c r="K53" s="240" t="s">
        <v>2732</v>
      </c>
      <c r="L53" s="240" t="s">
        <v>2733</v>
      </c>
      <c r="M53" s="240" t="s">
        <v>2734</v>
      </c>
      <c r="N53" s="240" t="s">
        <v>2735</v>
      </c>
      <c r="O53" s="240" t="s">
        <v>2736</v>
      </c>
      <c r="P53" s="240" t="s">
        <v>2737</v>
      </c>
      <c r="Q53" s="240" t="s">
        <v>2738</v>
      </c>
      <c r="R53" s="240" t="s">
        <v>2583</v>
      </c>
      <c r="S53" s="240" t="s">
        <v>2584</v>
      </c>
      <c r="T53" s="240" t="s">
        <v>2606</v>
      </c>
      <c r="U53" s="240" t="s">
        <v>2739</v>
      </c>
    </row>
    <row r="54" spans="1:21" ht="41.4" x14ac:dyDescent="0.3">
      <c r="A54" s="241">
        <v>1</v>
      </c>
      <c r="B54" s="237" t="s">
        <v>2948</v>
      </c>
      <c r="C54" s="237" t="s">
        <v>2542</v>
      </c>
      <c r="D54" s="237">
        <v>41482</v>
      </c>
      <c r="E54" s="237">
        <v>96</v>
      </c>
      <c r="F54" s="237">
        <v>182277.51</v>
      </c>
      <c r="G54" s="237" t="s">
        <v>2980</v>
      </c>
      <c r="H54" s="237">
        <v>107528.8</v>
      </c>
      <c r="I54" s="237" t="s">
        <v>2722</v>
      </c>
      <c r="J54" s="237" t="s">
        <v>2981</v>
      </c>
      <c r="K54" s="237">
        <v>71908</v>
      </c>
      <c r="L54" s="237">
        <v>177</v>
      </c>
      <c r="M54" s="237">
        <v>363096.31</v>
      </c>
      <c r="N54" s="237" t="s">
        <v>2982</v>
      </c>
      <c r="O54" s="237">
        <v>200303.98</v>
      </c>
      <c r="P54" s="237" t="s">
        <v>2983</v>
      </c>
      <c r="Q54" s="237" t="s">
        <v>2984</v>
      </c>
      <c r="R54" s="237" t="s">
        <v>2695</v>
      </c>
      <c r="S54" s="237" t="s">
        <v>2985</v>
      </c>
      <c r="T54" s="237" t="s">
        <v>2591</v>
      </c>
      <c r="U54" s="237" t="s">
        <v>2591</v>
      </c>
    </row>
    <row r="55" spans="1:21" ht="27.6" x14ac:dyDescent="0.3">
      <c r="A55" s="241">
        <v>2</v>
      </c>
      <c r="B55" s="237" t="s">
        <v>2956</v>
      </c>
      <c r="C55" s="237" t="s">
        <v>2585</v>
      </c>
      <c r="D55" s="237">
        <v>41443</v>
      </c>
      <c r="E55" s="237">
        <v>96</v>
      </c>
      <c r="F55" s="237">
        <v>181514.76</v>
      </c>
      <c r="G55" s="237" t="s">
        <v>2986</v>
      </c>
      <c r="H55" s="237">
        <v>107166.86</v>
      </c>
      <c r="I55" s="237" t="s">
        <v>2711</v>
      </c>
      <c r="J55" s="237"/>
      <c r="K55" s="237">
        <v>53361</v>
      </c>
      <c r="L55" s="237">
        <v>119</v>
      </c>
      <c r="M55" s="237">
        <v>230099.63</v>
      </c>
      <c r="N55" s="237" t="s">
        <v>2987</v>
      </c>
      <c r="O55" s="237">
        <v>153062.67000000001</v>
      </c>
      <c r="P55" s="237" t="s">
        <v>2969</v>
      </c>
      <c r="Q55" s="237"/>
      <c r="R55" s="237"/>
      <c r="S55" s="237"/>
      <c r="T55" s="237">
        <v>0</v>
      </c>
      <c r="U55" s="237">
        <v>3</v>
      </c>
    </row>
    <row r="56" spans="1:21" ht="27.6" x14ac:dyDescent="0.3">
      <c r="A56" s="241">
        <v>3</v>
      </c>
      <c r="B56" s="237" t="s">
        <v>2956</v>
      </c>
      <c r="C56" s="237" t="s">
        <v>2588</v>
      </c>
      <c r="D56" s="237">
        <v>19846</v>
      </c>
      <c r="E56" s="237">
        <v>45</v>
      </c>
      <c r="F56" s="237">
        <v>93899.39</v>
      </c>
      <c r="G56" s="237" t="s">
        <v>2988</v>
      </c>
      <c r="H56" s="237">
        <v>53286.97</v>
      </c>
      <c r="I56" s="237" t="s">
        <v>2720</v>
      </c>
      <c r="J56" s="237"/>
      <c r="K56" s="237">
        <v>17992</v>
      </c>
      <c r="L56" s="237">
        <v>20</v>
      </c>
      <c r="M56" s="237">
        <v>51857.7</v>
      </c>
      <c r="N56" s="237" t="s">
        <v>2989</v>
      </c>
      <c r="O56" s="237">
        <v>45319.43</v>
      </c>
      <c r="P56" s="237" t="s">
        <v>2690</v>
      </c>
      <c r="Q56" s="237"/>
      <c r="R56" s="237"/>
      <c r="S56" s="237"/>
      <c r="T56" s="237">
        <v>1</v>
      </c>
      <c r="U56" s="237">
        <v>2</v>
      </c>
    </row>
    <row r="57" spans="1:21" ht="41.4" x14ac:dyDescent="0.3">
      <c r="A57" s="241">
        <v>4</v>
      </c>
      <c r="B57" s="237" t="s">
        <v>2956</v>
      </c>
      <c r="C57" s="237" t="s">
        <v>2542</v>
      </c>
      <c r="D57" s="237">
        <v>61289</v>
      </c>
      <c r="E57" s="237">
        <v>141</v>
      </c>
      <c r="F57" s="237">
        <v>275414.15000000002</v>
      </c>
      <c r="G57" s="237" t="s">
        <v>2682</v>
      </c>
      <c r="H57" s="237">
        <v>160453.84</v>
      </c>
      <c r="I57" s="237" t="s">
        <v>2722</v>
      </c>
      <c r="J57" s="237" t="s">
        <v>2990</v>
      </c>
      <c r="K57" s="237">
        <v>71353</v>
      </c>
      <c r="L57" s="237">
        <v>139</v>
      </c>
      <c r="M57" s="237">
        <v>281957.33</v>
      </c>
      <c r="N57" s="237" t="s">
        <v>2991</v>
      </c>
      <c r="O57" s="237">
        <v>198382.1</v>
      </c>
      <c r="P57" s="237" t="s">
        <v>2983</v>
      </c>
      <c r="Q57" s="237" t="s">
        <v>2992</v>
      </c>
      <c r="R57" s="237" t="s">
        <v>2713</v>
      </c>
      <c r="S57" s="237" t="s">
        <v>2993</v>
      </c>
      <c r="T57" s="237" t="s">
        <v>2591</v>
      </c>
      <c r="U57" s="237" t="s">
        <v>2591</v>
      </c>
    </row>
    <row r="58" spans="1:21" x14ac:dyDescent="0.3">
      <c r="A58" s="136"/>
    </row>
    <row r="59" spans="1:21" x14ac:dyDescent="0.3">
      <c r="A59" s="136"/>
    </row>
    <row r="61" spans="1:21" x14ac:dyDescent="0.3">
      <c r="A61" s="259"/>
    </row>
    <row r="62" spans="1:21" ht="79.2" x14ac:dyDescent="0.3">
      <c r="A62" s="256" t="s">
        <v>2929</v>
      </c>
    </row>
    <row r="63" spans="1:21" ht="15" thickBot="1" x14ac:dyDescent="0.35">
      <c r="A63" s="257"/>
    </row>
    <row r="64" spans="1:21" ht="27.6" x14ac:dyDescent="0.3">
      <c r="A64" s="239" t="s">
        <v>2673</v>
      </c>
      <c r="B64" s="240" t="s">
        <v>2674</v>
      </c>
      <c r="C64" s="240" t="s">
        <v>2488</v>
      </c>
      <c r="D64" s="240" t="s">
        <v>2574</v>
      </c>
      <c r="E64" s="240" t="s">
        <v>2575</v>
      </c>
      <c r="F64" s="240" t="s">
        <v>2576</v>
      </c>
      <c r="G64" s="240" t="s">
        <v>2577</v>
      </c>
      <c r="H64" s="240" t="s">
        <v>2578</v>
      </c>
      <c r="I64" s="240" t="s">
        <v>2579</v>
      </c>
      <c r="J64" s="240" t="s">
        <v>2580</v>
      </c>
      <c r="K64" s="240" t="s">
        <v>2581</v>
      </c>
      <c r="L64" s="240" t="s">
        <v>2582</v>
      </c>
      <c r="M64" s="240" t="s">
        <v>2583</v>
      </c>
      <c r="N64" s="240" t="s">
        <v>2584</v>
      </c>
    </row>
    <row r="65" spans="1:14" x14ac:dyDescent="0.3">
      <c r="A65" s="241">
        <v>1</v>
      </c>
      <c r="B65" s="237" t="s">
        <v>2948</v>
      </c>
      <c r="C65" s="237" t="s">
        <v>2591</v>
      </c>
      <c r="D65" s="237" t="s">
        <v>1078</v>
      </c>
      <c r="E65" s="237" t="s">
        <v>2542</v>
      </c>
      <c r="F65" s="237">
        <v>41482</v>
      </c>
      <c r="G65" s="237">
        <v>96</v>
      </c>
      <c r="H65" s="237">
        <v>182277.51</v>
      </c>
      <c r="I65" s="237" t="s">
        <v>2980</v>
      </c>
      <c r="J65" s="237">
        <v>107528.8</v>
      </c>
      <c r="K65" s="237" t="s">
        <v>2722</v>
      </c>
      <c r="L65" s="237" t="s">
        <v>2981</v>
      </c>
      <c r="M65" s="237" t="s">
        <v>2695</v>
      </c>
      <c r="N65" s="237" t="s">
        <v>2985</v>
      </c>
    </row>
    <row r="66" spans="1:14" x14ac:dyDescent="0.3">
      <c r="A66" s="241">
        <v>2</v>
      </c>
      <c r="B66" s="237" t="s">
        <v>2948</v>
      </c>
      <c r="C66" s="237" t="s">
        <v>2591</v>
      </c>
      <c r="D66" s="237" t="s">
        <v>2715</v>
      </c>
      <c r="E66" s="237" t="s">
        <v>2542</v>
      </c>
      <c r="F66" s="237">
        <v>71908</v>
      </c>
      <c r="G66" s="237">
        <v>177</v>
      </c>
      <c r="H66" s="237">
        <v>363096.31</v>
      </c>
      <c r="I66" s="237" t="s">
        <v>2982</v>
      </c>
      <c r="J66" s="237">
        <v>200303.98</v>
      </c>
      <c r="K66" s="237" t="s">
        <v>2983</v>
      </c>
      <c r="L66" s="237" t="s">
        <v>2984</v>
      </c>
      <c r="M66" s="237"/>
      <c r="N66" s="237"/>
    </row>
    <row r="67" spans="1:14" ht="27.6" x14ac:dyDescent="0.3">
      <c r="A67" s="241">
        <v>3</v>
      </c>
      <c r="B67" s="237" t="s">
        <v>2956</v>
      </c>
      <c r="C67" s="237">
        <v>0</v>
      </c>
      <c r="D67" s="237" t="s">
        <v>1078</v>
      </c>
      <c r="E67" s="237" t="s">
        <v>2585</v>
      </c>
      <c r="F67" s="237">
        <v>41443</v>
      </c>
      <c r="G67" s="237">
        <v>96</v>
      </c>
      <c r="H67" s="237">
        <v>181514.76</v>
      </c>
      <c r="I67" s="237" t="s">
        <v>2986</v>
      </c>
      <c r="J67" s="237">
        <v>107166.86</v>
      </c>
      <c r="K67" s="237" t="s">
        <v>2711</v>
      </c>
      <c r="L67" s="237"/>
      <c r="M67" s="237"/>
      <c r="N67" s="237"/>
    </row>
    <row r="68" spans="1:14" x14ac:dyDescent="0.3">
      <c r="A68" s="241">
        <v>4</v>
      </c>
      <c r="B68" s="237" t="s">
        <v>2956</v>
      </c>
      <c r="C68" s="237">
        <v>1</v>
      </c>
      <c r="D68" s="237" t="s">
        <v>1078</v>
      </c>
      <c r="E68" s="237" t="s">
        <v>2588</v>
      </c>
      <c r="F68" s="237">
        <v>19846</v>
      </c>
      <c r="G68" s="237">
        <v>45</v>
      </c>
      <c r="H68" s="237">
        <v>93899.39</v>
      </c>
      <c r="I68" s="237" t="s">
        <v>2988</v>
      </c>
      <c r="J68" s="237">
        <v>53286.97</v>
      </c>
      <c r="K68" s="237" t="s">
        <v>2720</v>
      </c>
      <c r="L68" s="237"/>
      <c r="M68" s="237"/>
      <c r="N68" s="237"/>
    </row>
    <row r="69" spans="1:14" x14ac:dyDescent="0.3">
      <c r="A69" s="241">
        <v>5</v>
      </c>
      <c r="B69" s="237" t="s">
        <v>2956</v>
      </c>
      <c r="C69" s="237" t="s">
        <v>2591</v>
      </c>
      <c r="D69" s="237" t="s">
        <v>1078</v>
      </c>
      <c r="E69" s="237" t="s">
        <v>2542</v>
      </c>
      <c r="F69" s="237">
        <v>61289</v>
      </c>
      <c r="G69" s="237">
        <v>141</v>
      </c>
      <c r="H69" s="237">
        <v>275414.15000000002</v>
      </c>
      <c r="I69" s="237" t="s">
        <v>2682</v>
      </c>
      <c r="J69" s="237">
        <v>160453.84</v>
      </c>
      <c r="K69" s="237" t="s">
        <v>2722</v>
      </c>
      <c r="L69" s="237" t="s">
        <v>2990</v>
      </c>
      <c r="M69" s="237" t="s">
        <v>2713</v>
      </c>
      <c r="N69" s="237" t="s">
        <v>2993</v>
      </c>
    </row>
    <row r="70" spans="1:14" ht="27.6" x14ac:dyDescent="0.3">
      <c r="A70" s="241">
        <v>6</v>
      </c>
      <c r="B70" s="237" t="s">
        <v>2956</v>
      </c>
      <c r="C70" s="237">
        <v>3</v>
      </c>
      <c r="D70" s="237" t="s">
        <v>2715</v>
      </c>
      <c r="E70" s="237" t="s">
        <v>2585</v>
      </c>
      <c r="F70" s="237">
        <v>53361</v>
      </c>
      <c r="G70" s="237">
        <v>119</v>
      </c>
      <c r="H70" s="237">
        <v>230099.63</v>
      </c>
      <c r="I70" s="237" t="s">
        <v>2987</v>
      </c>
      <c r="J70" s="237">
        <v>153062.67000000001</v>
      </c>
      <c r="K70" s="237" t="s">
        <v>2969</v>
      </c>
      <c r="L70" s="237"/>
      <c r="M70" s="237"/>
      <c r="N70" s="237"/>
    </row>
    <row r="71" spans="1:14" x14ac:dyDescent="0.3">
      <c r="A71" s="241">
        <v>7</v>
      </c>
      <c r="B71" s="237" t="s">
        <v>2956</v>
      </c>
      <c r="C71" s="237">
        <v>2</v>
      </c>
      <c r="D71" s="237" t="s">
        <v>2715</v>
      </c>
      <c r="E71" s="237" t="s">
        <v>2588</v>
      </c>
      <c r="F71" s="237">
        <v>17992</v>
      </c>
      <c r="G71" s="237">
        <v>20</v>
      </c>
      <c r="H71" s="237">
        <v>51857.7</v>
      </c>
      <c r="I71" s="237" t="s">
        <v>2989</v>
      </c>
      <c r="J71" s="237">
        <v>45319.43</v>
      </c>
      <c r="K71" s="237" t="s">
        <v>2690</v>
      </c>
      <c r="L71" s="237"/>
      <c r="M71" s="237"/>
      <c r="N71" s="237"/>
    </row>
    <row r="72" spans="1:14" x14ac:dyDescent="0.3">
      <c r="A72" s="241">
        <v>8</v>
      </c>
      <c r="B72" s="237" t="s">
        <v>2956</v>
      </c>
      <c r="C72" s="237" t="s">
        <v>2591</v>
      </c>
      <c r="D72" s="237" t="s">
        <v>2715</v>
      </c>
      <c r="E72" s="237" t="s">
        <v>2542</v>
      </c>
      <c r="F72" s="237">
        <v>71353</v>
      </c>
      <c r="G72" s="237">
        <v>139</v>
      </c>
      <c r="H72" s="237">
        <v>281957.33</v>
      </c>
      <c r="I72" s="237" t="s">
        <v>2991</v>
      </c>
      <c r="J72" s="237">
        <v>198382.1</v>
      </c>
      <c r="K72" s="237" t="s">
        <v>2983</v>
      </c>
      <c r="L72" s="237" t="s">
        <v>2992</v>
      </c>
      <c r="M72" s="23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F2AE-9B68-4879-A877-D456F501816A}">
  <dimension ref="A2:U69"/>
  <sheetViews>
    <sheetView workbookViewId="0"/>
  </sheetViews>
  <sheetFormatPr defaultRowHeight="14.4" x14ac:dyDescent="0.3"/>
  <cols>
    <col min="9" max="9" width="15.44140625" customWidth="1"/>
    <col min="11" max="11" width="14.109375" customWidth="1"/>
    <col min="12" max="12" width="16.109375" customWidth="1"/>
    <col min="13" max="13" width="12.33203125" customWidth="1"/>
    <col min="14" max="14" width="14.33203125" customWidth="1"/>
    <col min="18" max="18" width="13" customWidth="1"/>
    <col min="19" max="19" width="20.44140625" customWidth="1"/>
  </cols>
  <sheetData>
    <row r="2" spans="1:21" ht="79.2" x14ac:dyDescent="0.3">
      <c r="A2" s="256" t="s">
        <v>2699</v>
      </c>
    </row>
    <row r="3" spans="1:21" ht="15" thickBot="1" x14ac:dyDescent="0.35">
      <c r="A3" s="257"/>
    </row>
    <row r="4" spans="1:21" ht="41.4" x14ac:dyDescent="0.3">
      <c r="A4" s="239" t="s">
        <v>2673</v>
      </c>
      <c r="B4" s="240" t="s">
        <v>2674</v>
      </c>
      <c r="C4" s="240" t="s">
        <v>2575</v>
      </c>
      <c r="D4" s="240" t="s">
        <v>2607</v>
      </c>
      <c r="E4" s="240" t="s">
        <v>2608</v>
      </c>
      <c r="F4" s="240" t="s">
        <v>2609</v>
      </c>
      <c r="G4" s="240" t="s">
        <v>2610</v>
      </c>
      <c r="H4" s="240" t="s">
        <v>2611</v>
      </c>
      <c r="I4" s="240" t="s">
        <v>2612</v>
      </c>
      <c r="J4" s="240" t="s">
        <v>2613</v>
      </c>
      <c r="K4" s="240" t="s">
        <v>2700</v>
      </c>
      <c r="L4" s="240" t="s">
        <v>2701</v>
      </c>
      <c r="M4" s="240" t="s">
        <v>2702</v>
      </c>
      <c r="N4" s="240" t="s">
        <v>2703</v>
      </c>
      <c r="O4" s="240" t="s">
        <v>2704</v>
      </c>
      <c r="P4" s="240" t="s">
        <v>2705</v>
      </c>
      <c r="Q4" s="240" t="s">
        <v>2706</v>
      </c>
      <c r="R4" s="240" t="s">
        <v>2583</v>
      </c>
      <c r="S4" s="240" t="s">
        <v>2584</v>
      </c>
      <c r="T4" s="240" t="s">
        <v>2606</v>
      </c>
      <c r="U4" s="240" t="s">
        <v>2707</v>
      </c>
    </row>
    <row r="5" spans="1:21" ht="41.4" x14ac:dyDescent="0.3">
      <c r="A5" s="241">
        <v>1</v>
      </c>
      <c r="B5" s="237" t="s">
        <v>2895</v>
      </c>
      <c r="C5" s="237" t="s">
        <v>2542</v>
      </c>
      <c r="D5" s="237">
        <v>67288</v>
      </c>
      <c r="E5" s="237">
        <v>72</v>
      </c>
      <c r="F5" s="237">
        <v>157953.67000000001</v>
      </c>
      <c r="G5" s="237" t="s">
        <v>2896</v>
      </c>
      <c r="H5" s="237">
        <v>148030.14000000001</v>
      </c>
      <c r="I5" s="237" t="s">
        <v>2897</v>
      </c>
      <c r="J5" s="237" t="s">
        <v>2898</v>
      </c>
      <c r="K5" s="237">
        <v>22474</v>
      </c>
      <c r="L5" s="237">
        <v>24</v>
      </c>
      <c r="M5" s="237">
        <v>59948.75</v>
      </c>
      <c r="N5" s="237" t="s">
        <v>2899</v>
      </c>
      <c r="O5" s="237">
        <v>48337.120000000003</v>
      </c>
      <c r="P5" s="237" t="s">
        <v>2900</v>
      </c>
      <c r="Q5" s="237" t="s">
        <v>2901</v>
      </c>
      <c r="R5" s="237" t="s">
        <v>2902</v>
      </c>
      <c r="S5" s="237" t="s">
        <v>2903</v>
      </c>
      <c r="T5" s="237" t="s">
        <v>2591</v>
      </c>
      <c r="U5" s="237" t="s">
        <v>2591</v>
      </c>
    </row>
    <row r="6" spans="1:21" ht="27.6" x14ac:dyDescent="0.3">
      <c r="A6" s="241">
        <v>2</v>
      </c>
      <c r="B6" s="237" t="s">
        <v>2904</v>
      </c>
      <c r="C6" s="237" t="s">
        <v>2585</v>
      </c>
      <c r="D6" s="237">
        <v>67288</v>
      </c>
      <c r="E6" s="237">
        <v>72</v>
      </c>
      <c r="F6" s="237">
        <v>157953.67000000001</v>
      </c>
      <c r="G6" s="237" t="s">
        <v>2896</v>
      </c>
      <c r="H6" s="237">
        <v>148030.14000000001</v>
      </c>
      <c r="I6" s="237" t="s">
        <v>2897</v>
      </c>
      <c r="J6" s="237"/>
      <c r="K6" s="237">
        <v>17253</v>
      </c>
      <c r="L6" s="237">
        <v>14</v>
      </c>
      <c r="M6" s="237">
        <v>44835.99</v>
      </c>
      <c r="N6" s="237" t="s">
        <v>2905</v>
      </c>
      <c r="O6" s="237">
        <v>37736.67</v>
      </c>
      <c r="P6" s="237" t="s">
        <v>2906</v>
      </c>
      <c r="Q6" s="237"/>
      <c r="R6" s="237"/>
      <c r="S6" s="237"/>
      <c r="T6" s="237">
        <v>0</v>
      </c>
      <c r="U6" s="237">
        <v>3</v>
      </c>
    </row>
    <row r="7" spans="1:21" ht="27.6" x14ac:dyDescent="0.3">
      <c r="A7" s="241">
        <v>3</v>
      </c>
      <c r="B7" s="237" t="s">
        <v>2904</v>
      </c>
      <c r="C7" s="237" t="s">
        <v>2588</v>
      </c>
      <c r="D7" s="237">
        <v>5016</v>
      </c>
      <c r="E7" s="237">
        <v>12</v>
      </c>
      <c r="F7" s="237">
        <v>12831.68</v>
      </c>
      <c r="G7" s="237" t="s">
        <v>2907</v>
      </c>
      <c r="H7" s="237">
        <v>11135.98</v>
      </c>
      <c r="I7" s="237" t="s">
        <v>2906</v>
      </c>
      <c r="J7" s="237"/>
      <c r="K7" s="237">
        <v>5221</v>
      </c>
      <c r="L7" s="237">
        <v>3</v>
      </c>
      <c r="M7" s="237">
        <v>10448.99</v>
      </c>
      <c r="N7" s="237" t="s">
        <v>2908</v>
      </c>
      <c r="O7" s="237">
        <v>10600.45</v>
      </c>
      <c r="P7" s="237" t="s">
        <v>2909</v>
      </c>
      <c r="Q7" s="237"/>
      <c r="R7" s="237"/>
      <c r="S7" s="237"/>
      <c r="T7" s="237">
        <v>1</v>
      </c>
      <c r="U7" s="237">
        <v>2</v>
      </c>
    </row>
    <row r="8" spans="1:21" ht="41.4" x14ac:dyDescent="0.3">
      <c r="A8" s="241">
        <v>4</v>
      </c>
      <c r="B8" s="237" t="s">
        <v>2904</v>
      </c>
      <c r="C8" s="237" t="s">
        <v>2542</v>
      </c>
      <c r="D8" s="237">
        <v>72304</v>
      </c>
      <c r="E8" s="237">
        <v>84</v>
      </c>
      <c r="F8" s="237">
        <v>170785.35</v>
      </c>
      <c r="G8" s="237" t="s">
        <v>2896</v>
      </c>
      <c r="H8" s="237">
        <v>159166.12</v>
      </c>
      <c r="I8" s="237" t="s">
        <v>2897</v>
      </c>
      <c r="J8" s="237" t="s">
        <v>2910</v>
      </c>
      <c r="K8" s="237">
        <v>22474</v>
      </c>
      <c r="L8" s="237">
        <v>17</v>
      </c>
      <c r="M8" s="237">
        <v>55284.98</v>
      </c>
      <c r="N8" s="237" t="s">
        <v>2911</v>
      </c>
      <c r="O8" s="237">
        <v>48337.120000000003</v>
      </c>
      <c r="P8" s="237" t="s">
        <v>2900</v>
      </c>
      <c r="Q8" s="237" t="s">
        <v>2912</v>
      </c>
      <c r="R8" s="237" t="s">
        <v>2913</v>
      </c>
      <c r="S8" s="237" t="s">
        <v>2914</v>
      </c>
      <c r="T8" s="237" t="s">
        <v>2591</v>
      </c>
      <c r="U8" s="237" t="s">
        <v>2591</v>
      </c>
    </row>
    <row r="9" spans="1:21" x14ac:dyDescent="0.3">
      <c r="A9" s="136"/>
    </row>
    <row r="10" spans="1:21" x14ac:dyDescent="0.3">
      <c r="A10" s="136"/>
    </row>
    <row r="12" spans="1:21" x14ac:dyDescent="0.3">
      <c r="A12" s="259"/>
    </row>
    <row r="13" spans="1:21" ht="79.2" x14ac:dyDescent="0.3">
      <c r="A13" s="256" t="s">
        <v>2915</v>
      </c>
    </row>
    <row r="14" spans="1:21" ht="15" thickBot="1" x14ac:dyDescent="0.35">
      <c r="A14" s="257"/>
    </row>
    <row r="15" spans="1:21" ht="27.6" x14ac:dyDescent="0.3">
      <c r="A15" s="239" t="s">
        <v>2673</v>
      </c>
      <c r="B15" s="240" t="s">
        <v>2674</v>
      </c>
      <c r="C15" s="240" t="s">
        <v>2488</v>
      </c>
      <c r="D15" s="240" t="s">
        <v>2574</v>
      </c>
      <c r="E15" s="240" t="s">
        <v>2575</v>
      </c>
      <c r="F15" s="240" t="s">
        <v>2576</v>
      </c>
      <c r="G15" s="240" t="s">
        <v>2577</v>
      </c>
      <c r="H15" s="240" t="s">
        <v>2578</v>
      </c>
      <c r="I15" s="240" t="s">
        <v>2579</v>
      </c>
      <c r="J15" s="240" t="s">
        <v>2580</v>
      </c>
      <c r="K15" s="240" t="s">
        <v>2581</v>
      </c>
      <c r="L15" s="240" t="s">
        <v>2582</v>
      </c>
      <c r="M15" s="240" t="s">
        <v>2583</v>
      </c>
      <c r="N15" s="240" t="s">
        <v>2584</v>
      </c>
    </row>
    <row r="16" spans="1:21" ht="27.6" x14ac:dyDescent="0.3">
      <c r="A16" s="241">
        <v>1</v>
      </c>
      <c r="B16" s="237" t="s">
        <v>2895</v>
      </c>
      <c r="C16" s="237" t="s">
        <v>2591</v>
      </c>
      <c r="D16" s="237" t="s">
        <v>1078</v>
      </c>
      <c r="E16" s="237" t="s">
        <v>2542</v>
      </c>
      <c r="F16" s="237">
        <v>67288</v>
      </c>
      <c r="G16" s="237">
        <v>72</v>
      </c>
      <c r="H16" s="237">
        <v>157953.67000000001</v>
      </c>
      <c r="I16" s="237" t="s">
        <v>2896</v>
      </c>
      <c r="J16" s="237">
        <v>148030.14000000001</v>
      </c>
      <c r="K16" s="237" t="s">
        <v>2897</v>
      </c>
      <c r="L16" s="237" t="s">
        <v>2898</v>
      </c>
      <c r="M16" s="237" t="s">
        <v>2902</v>
      </c>
      <c r="N16" s="237" t="s">
        <v>2903</v>
      </c>
    </row>
    <row r="17" spans="1:21" ht="27.6" x14ac:dyDescent="0.3">
      <c r="A17" s="241">
        <v>2</v>
      </c>
      <c r="B17" s="237" t="s">
        <v>2895</v>
      </c>
      <c r="C17" s="237" t="s">
        <v>2591</v>
      </c>
      <c r="D17" s="237" t="s">
        <v>2687</v>
      </c>
      <c r="E17" s="237" t="s">
        <v>2542</v>
      </c>
      <c r="F17" s="237">
        <v>22474</v>
      </c>
      <c r="G17" s="237">
        <v>24</v>
      </c>
      <c r="H17" s="237">
        <v>59948.75</v>
      </c>
      <c r="I17" s="237" t="s">
        <v>2899</v>
      </c>
      <c r="J17" s="237">
        <v>48337.120000000003</v>
      </c>
      <c r="K17" s="237" t="s">
        <v>2900</v>
      </c>
      <c r="L17" s="237" t="s">
        <v>2901</v>
      </c>
      <c r="M17" s="237"/>
      <c r="N17" s="237"/>
    </row>
    <row r="18" spans="1:21" ht="27.6" x14ac:dyDescent="0.3">
      <c r="A18" s="241">
        <v>3</v>
      </c>
      <c r="B18" s="237" t="s">
        <v>2904</v>
      </c>
      <c r="C18" s="237">
        <v>0</v>
      </c>
      <c r="D18" s="237" t="s">
        <v>1078</v>
      </c>
      <c r="E18" s="237" t="s">
        <v>2585</v>
      </c>
      <c r="F18" s="237">
        <v>67288</v>
      </c>
      <c r="G18" s="237">
        <v>72</v>
      </c>
      <c r="H18" s="237">
        <v>157953.67000000001</v>
      </c>
      <c r="I18" s="237" t="s">
        <v>2896</v>
      </c>
      <c r="J18" s="237">
        <v>148030.14000000001</v>
      </c>
      <c r="K18" s="237" t="s">
        <v>2897</v>
      </c>
      <c r="L18" s="237"/>
      <c r="M18" s="237"/>
      <c r="N18" s="237"/>
    </row>
    <row r="19" spans="1:21" ht="27.6" x14ac:dyDescent="0.3">
      <c r="A19" s="241">
        <v>4</v>
      </c>
      <c r="B19" s="237" t="s">
        <v>2904</v>
      </c>
      <c r="C19" s="237">
        <v>1</v>
      </c>
      <c r="D19" s="237" t="s">
        <v>1078</v>
      </c>
      <c r="E19" s="237" t="s">
        <v>2588</v>
      </c>
      <c r="F19" s="237">
        <v>5016</v>
      </c>
      <c r="G19" s="237">
        <v>12</v>
      </c>
      <c r="H19" s="237">
        <v>12831.68</v>
      </c>
      <c r="I19" s="237" t="s">
        <v>2907</v>
      </c>
      <c r="J19" s="237">
        <v>11135.98</v>
      </c>
      <c r="K19" s="237" t="s">
        <v>2906</v>
      </c>
      <c r="L19" s="237"/>
      <c r="M19" s="237"/>
      <c r="N19" s="237"/>
    </row>
    <row r="20" spans="1:21" ht="27.6" x14ac:dyDescent="0.3">
      <c r="A20" s="241">
        <v>5</v>
      </c>
      <c r="B20" s="237" t="s">
        <v>2904</v>
      </c>
      <c r="C20" s="237" t="s">
        <v>2591</v>
      </c>
      <c r="D20" s="237" t="s">
        <v>1078</v>
      </c>
      <c r="E20" s="237" t="s">
        <v>2542</v>
      </c>
      <c r="F20" s="237">
        <v>72304</v>
      </c>
      <c r="G20" s="237">
        <v>84</v>
      </c>
      <c r="H20" s="237">
        <v>170785.35</v>
      </c>
      <c r="I20" s="237" t="s">
        <v>2896</v>
      </c>
      <c r="J20" s="237">
        <v>159166.12</v>
      </c>
      <c r="K20" s="237" t="s">
        <v>2897</v>
      </c>
      <c r="L20" s="237" t="s">
        <v>2910</v>
      </c>
      <c r="M20" s="237" t="s">
        <v>2913</v>
      </c>
      <c r="N20" s="237" t="s">
        <v>2914</v>
      </c>
    </row>
    <row r="21" spans="1:21" ht="27.6" x14ac:dyDescent="0.3">
      <c r="A21" s="241">
        <v>6</v>
      </c>
      <c r="B21" s="237" t="s">
        <v>2904</v>
      </c>
      <c r="C21" s="237">
        <v>3</v>
      </c>
      <c r="D21" s="237" t="s">
        <v>2687</v>
      </c>
      <c r="E21" s="237" t="s">
        <v>2585</v>
      </c>
      <c r="F21" s="237">
        <v>17253</v>
      </c>
      <c r="G21" s="237">
        <v>14</v>
      </c>
      <c r="H21" s="237">
        <v>44835.99</v>
      </c>
      <c r="I21" s="237" t="s">
        <v>2905</v>
      </c>
      <c r="J21" s="237">
        <v>37736.67</v>
      </c>
      <c r="K21" s="237" t="s">
        <v>2906</v>
      </c>
      <c r="L21" s="237"/>
      <c r="M21" s="237"/>
      <c r="N21" s="237"/>
    </row>
    <row r="22" spans="1:21" ht="27.6" x14ac:dyDescent="0.3">
      <c r="A22" s="241">
        <v>7</v>
      </c>
      <c r="B22" s="237" t="s">
        <v>2904</v>
      </c>
      <c r="C22" s="237">
        <v>2</v>
      </c>
      <c r="D22" s="237" t="s">
        <v>2687</v>
      </c>
      <c r="E22" s="237" t="s">
        <v>2588</v>
      </c>
      <c r="F22" s="237">
        <v>5221</v>
      </c>
      <c r="G22" s="237">
        <v>3</v>
      </c>
      <c r="H22" s="237">
        <v>10448.99</v>
      </c>
      <c r="I22" s="237" t="s">
        <v>2908</v>
      </c>
      <c r="J22" s="237">
        <v>10600.45</v>
      </c>
      <c r="K22" s="237" t="s">
        <v>2909</v>
      </c>
      <c r="L22" s="237"/>
      <c r="M22" s="237"/>
      <c r="N22" s="237"/>
    </row>
    <row r="23" spans="1:21" ht="27.6" x14ac:dyDescent="0.3">
      <c r="A23" s="241">
        <v>8</v>
      </c>
      <c r="B23" s="237" t="s">
        <v>2904</v>
      </c>
      <c r="C23" s="237" t="s">
        <v>2591</v>
      </c>
      <c r="D23" s="237" t="s">
        <v>2687</v>
      </c>
      <c r="E23" s="237" t="s">
        <v>2542</v>
      </c>
      <c r="F23" s="237">
        <v>22474</v>
      </c>
      <c r="G23" s="237">
        <v>17</v>
      </c>
      <c r="H23" s="237">
        <v>55284.98</v>
      </c>
      <c r="I23" s="237" t="s">
        <v>2911</v>
      </c>
      <c r="J23" s="237">
        <v>48337.120000000003</v>
      </c>
      <c r="K23" s="237" t="s">
        <v>2900</v>
      </c>
      <c r="L23" s="237" t="s">
        <v>2912</v>
      </c>
      <c r="M23" s="237"/>
      <c r="N23" s="237"/>
    </row>
    <row r="25" spans="1:21" ht="79.2" x14ac:dyDescent="0.3">
      <c r="A25" s="256" t="s">
        <v>2731</v>
      </c>
    </row>
    <row r="26" spans="1:21" ht="15" thickBot="1" x14ac:dyDescent="0.35">
      <c r="A26" s="257"/>
    </row>
    <row r="27" spans="1:21" ht="41.4" x14ac:dyDescent="0.3">
      <c r="A27" s="239" t="s">
        <v>2673</v>
      </c>
      <c r="B27" s="240" t="s">
        <v>2674</v>
      </c>
      <c r="C27" s="240" t="s">
        <v>2575</v>
      </c>
      <c r="D27" s="240" t="s">
        <v>2607</v>
      </c>
      <c r="E27" s="240" t="s">
        <v>2608</v>
      </c>
      <c r="F27" s="240" t="s">
        <v>2609</v>
      </c>
      <c r="G27" s="240" t="s">
        <v>2610</v>
      </c>
      <c r="H27" s="240" t="s">
        <v>2611</v>
      </c>
      <c r="I27" s="240" t="s">
        <v>2612</v>
      </c>
      <c r="J27" s="240" t="s">
        <v>2613</v>
      </c>
      <c r="K27" s="240" t="s">
        <v>2732</v>
      </c>
      <c r="L27" s="240" t="s">
        <v>2733</v>
      </c>
      <c r="M27" s="240" t="s">
        <v>2734</v>
      </c>
      <c r="N27" s="240" t="s">
        <v>2735</v>
      </c>
      <c r="O27" s="240" t="s">
        <v>2736</v>
      </c>
      <c r="P27" s="240" t="s">
        <v>2737</v>
      </c>
      <c r="Q27" s="240" t="s">
        <v>2738</v>
      </c>
      <c r="R27" s="240" t="s">
        <v>2583</v>
      </c>
      <c r="S27" s="240" t="s">
        <v>2584</v>
      </c>
      <c r="T27" s="240" t="s">
        <v>2606</v>
      </c>
      <c r="U27" s="240" t="s">
        <v>2739</v>
      </c>
    </row>
    <row r="28" spans="1:21" ht="41.4" x14ac:dyDescent="0.3">
      <c r="A28" s="241">
        <v>1</v>
      </c>
      <c r="B28" s="237" t="s">
        <v>2895</v>
      </c>
      <c r="C28" s="237" t="s">
        <v>2542</v>
      </c>
      <c r="D28" s="237">
        <v>43204</v>
      </c>
      <c r="E28" s="237">
        <v>56</v>
      </c>
      <c r="F28" s="237">
        <v>100487.82</v>
      </c>
      <c r="G28" s="237" t="s">
        <v>2916</v>
      </c>
      <c r="H28" s="237">
        <v>86845.67</v>
      </c>
      <c r="I28" s="237" t="s">
        <v>2711</v>
      </c>
      <c r="J28" s="237" t="s">
        <v>2917</v>
      </c>
      <c r="K28" s="237">
        <v>86411</v>
      </c>
      <c r="L28" s="237">
        <v>106</v>
      </c>
      <c r="M28" s="237">
        <v>211384.19</v>
      </c>
      <c r="N28" s="237" t="s">
        <v>2918</v>
      </c>
      <c r="O28" s="237">
        <v>184838.79</v>
      </c>
      <c r="P28" s="237" t="s">
        <v>2897</v>
      </c>
      <c r="Q28" s="237" t="s">
        <v>2919</v>
      </c>
      <c r="R28" s="237" t="s">
        <v>2714</v>
      </c>
      <c r="S28" s="237" t="s">
        <v>2920</v>
      </c>
      <c r="T28" s="237" t="s">
        <v>2591</v>
      </c>
      <c r="U28" s="237" t="s">
        <v>2591</v>
      </c>
    </row>
    <row r="29" spans="1:21" ht="27.6" x14ac:dyDescent="0.3">
      <c r="A29" s="241">
        <v>2</v>
      </c>
      <c r="B29" s="237" t="s">
        <v>2904</v>
      </c>
      <c r="C29" s="237" t="s">
        <v>2585</v>
      </c>
      <c r="D29" s="237">
        <v>43204</v>
      </c>
      <c r="E29" s="237">
        <v>56</v>
      </c>
      <c r="F29" s="237">
        <v>100487.82</v>
      </c>
      <c r="G29" s="237" t="s">
        <v>2916</v>
      </c>
      <c r="H29" s="237">
        <v>86845.67</v>
      </c>
      <c r="I29" s="237" t="s">
        <v>2711</v>
      </c>
      <c r="J29" s="237"/>
      <c r="K29" s="237">
        <v>64821</v>
      </c>
      <c r="L29" s="237">
        <v>83</v>
      </c>
      <c r="M29" s="237">
        <v>149695.99</v>
      </c>
      <c r="N29" s="237" t="s">
        <v>2916</v>
      </c>
      <c r="O29" s="237">
        <v>138973.06</v>
      </c>
      <c r="P29" s="237" t="s">
        <v>2921</v>
      </c>
      <c r="Q29" s="237"/>
      <c r="R29" s="237"/>
      <c r="S29" s="237"/>
      <c r="T29" s="237">
        <v>0</v>
      </c>
      <c r="U29" s="237">
        <v>3</v>
      </c>
    </row>
    <row r="30" spans="1:21" ht="27.6" x14ac:dyDescent="0.3">
      <c r="A30" s="241">
        <v>3</v>
      </c>
      <c r="B30" s="237" t="s">
        <v>2904</v>
      </c>
      <c r="C30" s="237" t="s">
        <v>2588</v>
      </c>
      <c r="D30" s="237">
        <v>20281</v>
      </c>
      <c r="E30" s="237">
        <v>21</v>
      </c>
      <c r="F30" s="237">
        <v>49111.48</v>
      </c>
      <c r="G30" s="237" t="s">
        <v>2922</v>
      </c>
      <c r="H30" s="237">
        <v>41662.15</v>
      </c>
      <c r="I30" s="237" t="s">
        <v>2909</v>
      </c>
      <c r="J30" s="237"/>
      <c r="K30" s="237">
        <v>21590</v>
      </c>
      <c r="L30" s="237">
        <v>16</v>
      </c>
      <c r="M30" s="237">
        <v>45806.71</v>
      </c>
      <c r="N30" s="237" t="s">
        <v>2923</v>
      </c>
      <c r="O30" s="237">
        <v>45865.73</v>
      </c>
      <c r="P30" s="237" t="s">
        <v>2897</v>
      </c>
      <c r="Q30" s="237"/>
      <c r="R30" s="237"/>
      <c r="S30" s="237"/>
      <c r="T30" s="237">
        <v>1</v>
      </c>
      <c r="U30" s="237">
        <v>2</v>
      </c>
    </row>
    <row r="31" spans="1:21" ht="41.4" x14ac:dyDescent="0.3">
      <c r="A31" s="241">
        <v>4</v>
      </c>
      <c r="B31" s="237" t="s">
        <v>2904</v>
      </c>
      <c r="C31" s="237" t="s">
        <v>2542</v>
      </c>
      <c r="D31" s="237">
        <v>63485</v>
      </c>
      <c r="E31" s="237">
        <v>77</v>
      </c>
      <c r="F31" s="237">
        <v>149599.29999999999</v>
      </c>
      <c r="G31" s="237" t="s">
        <v>2896</v>
      </c>
      <c r="H31" s="237">
        <v>128507.82</v>
      </c>
      <c r="I31" s="237" t="s">
        <v>2711</v>
      </c>
      <c r="J31" s="237" t="s">
        <v>2924</v>
      </c>
      <c r="K31" s="237">
        <v>86411</v>
      </c>
      <c r="L31" s="237">
        <v>99</v>
      </c>
      <c r="M31" s="237">
        <v>195502.69</v>
      </c>
      <c r="N31" s="237" t="s">
        <v>2925</v>
      </c>
      <c r="O31" s="237">
        <v>184838.79</v>
      </c>
      <c r="P31" s="237" t="s">
        <v>2897</v>
      </c>
      <c r="Q31" s="237" t="s">
        <v>2926</v>
      </c>
      <c r="R31" s="237" t="s">
        <v>2927</v>
      </c>
      <c r="S31" s="237" t="s">
        <v>2928</v>
      </c>
      <c r="T31" s="237" t="s">
        <v>2591</v>
      </c>
      <c r="U31" s="237" t="s">
        <v>2591</v>
      </c>
    </row>
    <row r="32" spans="1:21" x14ac:dyDescent="0.3">
      <c r="A32" s="136"/>
    </row>
    <row r="33" spans="1:14" x14ac:dyDescent="0.3">
      <c r="A33" s="136"/>
    </row>
    <row r="35" spans="1:14" x14ac:dyDescent="0.3">
      <c r="A35" s="259"/>
    </row>
    <row r="36" spans="1:14" ht="79.2" x14ac:dyDescent="0.3">
      <c r="A36" s="256" t="s">
        <v>2929</v>
      </c>
    </row>
    <row r="37" spans="1:14" ht="15" thickBot="1" x14ac:dyDescent="0.35">
      <c r="A37" s="257"/>
    </row>
    <row r="38" spans="1:14" ht="27.6" x14ac:dyDescent="0.3">
      <c r="A38" s="239" t="s">
        <v>2673</v>
      </c>
      <c r="B38" s="240" t="s">
        <v>2674</v>
      </c>
      <c r="C38" s="240" t="s">
        <v>2488</v>
      </c>
      <c r="D38" s="240" t="s">
        <v>2574</v>
      </c>
      <c r="E38" s="240" t="s">
        <v>2575</v>
      </c>
      <c r="F38" s="240" t="s">
        <v>2576</v>
      </c>
      <c r="G38" s="240" t="s">
        <v>2577</v>
      </c>
      <c r="H38" s="240" t="s">
        <v>2578</v>
      </c>
      <c r="I38" s="240" t="s">
        <v>2579</v>
      </c>
      <c r="J38" s="240" t="s">
        <v>2580</v>
      </c>
      <c r="K38" s="240" t="s">
        <v>2581</v>
      </c>
      <c r="L38" s="240" t="s">
        <v>2582</v>
      </c>
      <c r="M38" s="240" t="s">
        <v>2583</v>
      </c>
      <c r="N38" s="240" t="s">
        <v>2584</v>
      </c>
    </row>
    <row r="39" spans="1:14" ht="27.6" x14ac:dyDescent="0.3">
      <c r="A39" s="241">
        <v>1</v>
      </c>
      <c r="B39" s="237" t="s">
        <v>2895</v>
      </c>
      <c r="C39" s="237" t="s">
        <v>2591</v>
      </c>
      <c r="D39" s="237" t="s">
        <v>1078</v>
      </c>
      <c r="E39" s="237" t="s">
        <v>2542</v>
      </c>
      <c r="F39" s="237">
        <v>43204</v>
      </c>
      <c r="G39" s="237">
        <v>56</v>
      </c>
      <c r="H39" s="237">
        <v>100487.82</v>
      </c>
      <c r="I39" s="237" t="s">
        <v>2916</v>
      </c>
      <c r="J39" s="237">
        <v>86845.67</v>
      </c>
      <c r="K39" s="237" t="s">
        <v>2711</v>
      </c>
      <c r="L39" s="237" t="s">
        <v>2917</v>
      </c>
      <c r="M39" s="237" t="s">
        <v>2714</v>
      </c>
      <c r="N39" s="237" t="s">
        <v>2920</v>
      </c>
    </row>
    <row r="40" spans="1:14" ht="27.6" x14ac:dyDescent="0.3">
      <c r="A40" s="241">
        <v>2</v>
      </c>
      <c r="B40" s="237" t="s">
        <v>2895</v>
      </c>
      <c r="C40" s="237" t="s">
        <v>2591</v>
      </c>
      <c r="D40" s="237" t="s">
        <v>2715</v>
      </c>
      <c r="E40" s="237" t="s">
        <v>2542</v>
      </c>
      <c r="F40" s="237">
        <v>86411</v>
      </c>
      <c r="G40" s="237">
        <v>106</v>
      </c>
      <c r="H40" s="237">
        <v>211384.19</v>
      </c>
      <c r="I40" s="237" t="s">
        <v>2918</v>
      </c>
      <c r="J40" s="237">
        <v>184838.79</v>
      </c>
      <c r="K40" s="237" t="s">
        <v>2897</v>
      </c>
      <c r="L40" s="237" t="s">
        <v>2919</v>
      </c>
      <c r="M40" s="237"/>
      <c r="N40" s="237"/>
    </row>
    <row r="41" spans="1:14" ht="27.6" x14ac:dyDescent="0.3">
      <c r="A41" s="241">
        <v>3</v>
      </c>
      <c r="B41" s="237" t="s">
        <v>2904</v>
      </c>
      <c r="C41" s="237">
        <v>0</v>
      </c>
      <c r="D41" s="237" t="s">
        <v>1078</v>
      </c>
      <c r="E41" s="237" t="s">
        <v>2585</v>
      </c>
      <c r="F41" s="237">
        <v>43204</v>
      </c>
      <c r="G41" s="237">
        <v>56</v>
      </c>
      <c r="H41" s="237">
        <v>100487.82</v>
      </c>
      <c r="I41" s="237" t="s">
        <v>2916</v>
      </c>
      <c r="J41" s="237">
        <v>86845.67</v>
      </c>
      <c r="K41" s="237" t="s">
        <v>2711</v>
      </c>
      <c r="L41" s="237"/>
      <c r="M41" s="237"/>
      <c r="N41" s="237"/>
    </row>
    <row r="42" spans="1:14" ht="27.6" x14ac:dyDescent="0.3">
      <c r="A42" s="241">
        <v>4</v>
      </c>
      <c r="B42" s="237" t="s">
        <v>2904</v>
      </c>
      <c r="C42" s="237">
        <v>1</v>
      </c>
      <c r="D42" s="237" t="s">
        <v>1078</v>
      </c>
      <c r="E42" s="237" t="s">
        <v>2588</v>
      </c>
      <c r="F42" s="237">
        <v>20281</v>
      </c>
      <c r="G42" s="237">
        <v>21</v>
      </c>
      <c r="H42" s="237">
        <v>49111.48</v>
      </c>
      <c r="I42" s="237" t="s">
        <v>2922</v>
      </c>
      <c r="J42" s="237">
        <v>41662.15</v>
      </c>
      <c r="K42" s="237" t="s">
        <v>2909</v>
      </c>
      <c r="L42" s="237"/>
      <c r="M42" s="237"/>
      <c r="N42" s="237"/>
    </row>
    <row r="43" spans="1:14" ht="27.6" x14ac:dyDescent="0.3">
      <c r="A43" s="241">
        <v>5</v>
      </c>
      <c r="B43" s="237" t="s">
        <v>2904</v>
      </c>
      <c r="C43" s="237" t="s">
        <v>2591</v>
      </c>
      <c r="D43" s="237" t="s">
        <v>1078</v>
      </c>
      <c r="E43" s="237" t="s">
        <v>2542</v>
      </c>
      <c r="F43" s="237">
        <v>63485</v>
      </c>
      <c r="G43" s="237">
        <v>77</v>
      </c>
      <c r="H43" s="237">
        <v>149599.29999999999</v>
      </c>
      <c r="I43" s="237" t="s">
        <v>2896</v>
      </c>
      <c r="J43" s="237">
        <v>128507.82</v>
      </c>
      <c r="K43" s="237" t="s">
        <v>2711</v>
      </c>
      <c r="L43" s="237" t="s">
        <v>2924</v>
      </c>
      <c r="M43" s="237" t="s">
        <v>2927</v>
      </c>
      <c r="N43" s="237" t="s">
        <v>2928</v>
      </c>
    </row>
    <row r="44" spans="1:14" ht="27.6" x14ac:dyDescent="0.3">
      <c r="A44" s="241">
        <v>6</v>
      </c>
      <c r="B44" s="237" t="s">
        <v>2904</v>
      </c>
      <c r="C44" s="237">
        <v>3</v>
      </c>
      <c r="D44" s="237" t="s">
        <v>2715</v>
      </c>
      <c r="E44" s="237" t="s">
        <v>2585</v>
      </c>
      <c r="F44" s="237">
        <v>64821</v>
      </c>
      <c r="G44" s="237">
        <v>83</v>
      </c>
      <c r="H44" s="237">
        <v>149695.99</v>
      </c>
      <c r="I44" s="237" t="s">
        <v>2916</v>
      </c>
      <c r="J44" s="237">
        <v>138973.06</v>
      </c>
      <c r="K44" s="237" t="s">
        <v>2921</v>
      </c>
      <c r="L44" s="237"/>
      <c r="M44" s="237"/>
      <c r="N44" s="237"/>
    </row>
    <row r="45" spans="1:14" ht="27.6" x14ac:dyDescent="0.3">
      <c r="A45" s="241">
        <v>7</v>
      </c>
      <c r="B45" s="237" t="s">
        <v>2904</v>
      </c>
      <c r="C45" s="237">
        <v>2</v>
      </c>
      <c r="D45" s="237" t="s">
        <v>2715</v>
      </c>
      <c r="E45" s="237" t="s">
        <v>2588</v>
      </c>
      <c r="F45" s="237">
        <v>21590</v>
      </c>
      <c r="G45" s="237">
        <v>16</v>
      </c>
      <c r="H45" s="237">
        <v>45806.71</v>
      </c>
      <c r="I45" s="237" t="s">
        <v>2923</v>
      </c>
      <c r="J45" s="237">
        <v>45865.73</v>
      </c>
      <c r="K45" s="237" t="s">
        <v>2897</v>
      </c>
      <c r="L45" s="237"/>
      <c r="M45" s="237"/>
      <c r="N45" s="237"/>
    </row>
    <row r="46" spans="1:14" ht="27.6" x14ac:dyDescent="0.3">
      <c r="A46" s="241">
        <v>8</v>
      </c>
      <c r="B46" s="237" t="s">
        <v>2904</v>
      </c>
      <c r="C46" s="237" t="s">
        <v>2591</v>
      </c>
      <c r="D46" s="237" t="s">
        <v>2715</v>
      </c>
      <c r="E46" s="237" t="s">
        <v>2542</v>
      </c>
      <c r="F46" s="237">
        <v>86411</v>
      </c>
      <c r="G46" s="237">
        <v>99</v>
      </c>
      <c r="H46" s="237">
        <v>195502.69</v>
      </c>
      <c r="I46" s="237" t="s">
        <v>2925</v>
      </c>
      <c r="J46" s="237">
        <v>184838.79</v>
      </c>
      <c r="K46" s="237" t="s">
        <v>2897</v>
      </c>
      <c r="L46" s="237" t="s">
        <v>2926</v>
      </c>
      <c r="M46" s="237"/>
      <c r="N46" s="237"/>
    </row>
    <row r="48" spans="1:14" ht="79.2" x14ac:dyDescent="0.3">
      <c r="A48" s="256" t="s">
        <v>2605</v>
      </c>
    </row>
    <row r="49" spans="1:21" ht="15" thickBot="1" x14ac:dyDescent="0.35">
      <c r="A49" s="257"/>
    </row>
    <row r="50" spans="1:21" ht="55.2" x14ac:dyDescent="0.3">
      <c r="A50" s="239" t="s">
        <v>2673</v>
      </c>
      <c r="B50" s="240" t="s">
        <v>2674</v>
      </c>
      <c r="C50" s="240" t="s">
        <v>2575</v>
      </c>
      <c r="D50" s="240" t="s">
        <v>2607</v>
      </c>
      <c r="E50" s="240" t="s">
        <v>2608</v>
      </c>
      <c r="F50" s="240" t="s">
        <v>2609</v>
      </c>
      <c r="G50" s="240" t="s">
        <v>2610</v>
      </c>
      <c r="H50" s="240" t="s">
        <v>2611</v>
      </c>
      <c r="I50" s="240" t="s">
        <v>2612</v>
      </c>
      <c r="J50" s="240" t="s">
        <v>2613</v>
      </c>
      <c r="K50" s="240" t="s">
        <v>2615</v>
      </c>
      <c r="L50" s="240" t="s">
        <v>2616</v>
      </c>
      <c r="M50" s="240" t="s">
        <v>2617</v>
      </c>
      <c r="N50" s="240" t="s">
        <v>2618</v>
      </c>
      <c r="O50" s="240" t="s">
        <v>2619</v>
      </c>
      <c r="P50" s="240" t="s">
        <v>2620</v>
      </c>
      <c r="Q50" s="240" t="s">
        <v>2621</v>
      </c>
      <c r="R50" s="240" t="s">
        <v>2583</v>
      </c>
      <c r="S50" s="240" t="s">
        <v>2584</v>
      </c>
      <c r="T50" s="240" t="s">
        <v>2606</v>
      </c>
      <c r="U50" s="240" t="s">
        <v>2614</v>
      </c>
    </row>
    <row r="51" spans="1:21" ht="41.4" x14ac:dyDescent="0.3">
      <c r="A51" s="241">
        <v>1</v>
      </c>
      <c r="B51" s="237" t="s">
        <v>2895</v>
      </c>
      <c r="C51" s="237" t="s">
        <v>2542</v>
      </c>
      <c r="D51" s="237">
        <v>54253</v>
      </c>
      <c r="E51" s="237">
        <v>51</v>
      </c>
      <c r="F51" s="237">
        <v>121974.39999999999</v>
      </c>
      <c r="G51" s="237" t="s">
        <v>2930</v>
      </c>
      <c r="H51" s="237">
        <v>110894.03</v>
      </c>
      <c r="I51" s="237" t="s">
        <v>2587</v>
      </c>
      <c r="J51" s="237" t="s">
        <v>2931</v>
      </c>
      <c r="K51" s="237">
        <v>30993</v>
      </c>
      <c r="L51" s="237">
        <v>28</v>
      </c>
      <c r="M51" s="237">
        <v>58523.37</v>
      </c>
      <c r="N51" s="237" t="s">
        <v>2932</v>
      </c>
      <c r="O51" s="237">
        <v>57230.9</v>
      </c>
      <c r="P51" s="237" t="s">
        <v>2601</v>
      </c>
      <c r="Q51" s="237" t="s">
        <v>2933</v>
      </c>
      <c r="R51" s="237" t="s">
        <v>2839</v>
      </c>
      <c r="S51" s="237" t="s">
        <v>2934</v>
      </c>
      <c r="T51" s="237" t="s">
        <v>2591</v>
      </c>
      <c r="U51" s="237" t="s">
        <v>2591</v>
      </c>
    </row>
    <row r="52" spans="1:21" ht="27.6" x14ac:dyDescent="0.3">
      <c r="A52" s="241">
        <v>2</v>
      </c>
      <c r="B52" s="237" t="s">
        <v>2904</v>
      </c>
      <c r="C52" s="237" t="s">
        <v>2585</v>
      </c>
      <c r="D52" s="237">
        <v>54253</v>
      </c>
      <c r="E52" s="237">
        <v>51</v>
      </c>
      <c r="F52" s="237">
        <v>121974.39999999999</v>
      </c>
      <c r="G52" s="237" t="s">
        <v>2930</v>
      </c>
      <c r="H52" s="237">
        <v>110894.03</v>
      </c>
      <c r="I52" s="237" t="s">
        <v>2587</v>
      </c>
      <c r="J52" s="237"/>
      <c r="K52" s="237">
        <v>27185</v>
      </c>
      <c r="L52" s="237">
        <v>23</v>
      </c>
      <c r="M52" s="237">
        <v>49080.44</v>
      </c>
      <c r="N52" s="237" t="s">
        <v>2935</v>
      </c>
      <c r="O52" s="237">
        <v>51918.85</v>
      </c>
      <c r="P52" s="237" t="s">
        <v>2597</v>
      </c>
      <c r="Q52" s="237"/>
      <c r="R52" s="237"/>
      <c r="S52" s="237"/>
      <c r="T52" s="237">
        <v>0</v>
      </c>
      <c r="U52" s="237">
        <v>3</v>
      </c>
    </row>
    <row r="53" spans="1:21" ht="27.6" x14ac:dyDescent="0.3">
      <c r="A53" s="241">
        <v>3</v>
      </c>
      <c r="B53" s="237" t="s">
        <v>2904</v>
      </c>
      <c r="C53" s="237" t="s">
        <v>2588</v>
      </c>
      <c r="D53" s="237">
        <v>3303</v>
      </c>
      <c r="E53" s="237">
        <v>3</v>
      </c>
      <c r="F53" s="237">
        <v>6353.85</v>
      </c>
      <c r="G53" s="237" t="s">
        <v>2936</v>
      </c>
      <c r="H53" s="237">
        <v>5839.36</v>
      </c>
      <c r="I53" s="237" t="s">
        <v>2590</v>
      </c>
      <c r="J53" s="237"/>
      <c r="K53" s="237">
        <v>3808</v>
      </c>
      <c r="L53" s="237">
        <v>3</v>
      </c>
      <c r="M53" s="237">
        <v>5357.33</v>
      </c>
      <c r="N53" s="237" t="s">
        <v>2598</v>
      </c>
      <c r="O53" s="237">
        <v>5312.05</v>
      </c>
      <c r="P53" s="237" t="s">
        <v>2599</v>
      </c>
      <c r="Q53" s="237"/>
      <c r="R53" s="237"/>
      <c r="S53" s="237"/>
      <c r="T53" s="237">
        <v>1</v>
      </c>
      <c r="U53" s="237">
        <v>2</v>
      </c>
    </row>
    <row r="54" spans="1:21" ht="41.4" x14ac:dyDescent="0.3">
      <c r="A54" s="241">
        <v>4</v>
      </c>
      <c r="B54" s="237" t="s">
        <v>2904</v>
      </c>
      <c r="C54" s="237" t="s">
        <v>2542</v>
      </c>
      <c r="D54" s="237">
        <v>57556</v>
      </c>
      <c r="E54" s="237">
        <v>54</v>
      </c>
      <c r="F54" s="237">
        <v>128328.25</v>
      </c>
      <c r="G54" s="237" t="s">
        <v>2930</v>
      </c>
      <c r="H54" s="237">
        <v>116733.39</v>
      </c>
      <c r="I54" s="237" t="s">
        <v>2593</v>
      </c>
      <c r="J54" s="237" t="s">
        <v>2937</v>
      </c>
      <c r="K54" s="237">
        <v>30993</v>
      </c>
      <c r="L54" s="237">
        <v>26</v>
      </c>
      <c r="M54" s="237">
        <v>54437.77</v>
      </c>
      <c r="N54" s="237" t="s">
        <v>2938</v>
      </c>
      <c r="O54" s="237">
        <v>57230.9</v>
      </c>
      <c r="P54" s="237" t="s">
        <v>2601</v>
      </c>
      <c r="Q54" s="237" t="s">
        <v>2939</v>
      </c>
      <c r="R54" s="237" t="s">
        <v>2839</v>
      </c>
      <c r="S54" s="237" t="s">
        <v>2940</v>
      </c>
      <c r="T54" s="237" t="s">
        <v>2591</v>
      </c>
      <c r="U54" s="237" t="s">
        <v>2591</v>
      </c>
    </row>
    <row r="55" spans="1:21" x14ac:dyDescent="0.3">
      <c r="A55" s="136"/>
    </row>
    <row r="56" spans="1:21" x14ac:dyDescent="0.3">
      <c r="A56" s="136"/>
    </row>
    <row r="58" spans="1:21" x14ac:dyDescent="0.3">
      <c r="A58" s="259"/>
    </row>
    <row r="59" spans="1:21" ht="79.2" x14ac:dyDescent="0.3">
      <c r="A59" s="256" t="s">
        <v>2894</v>
      </c>
    </row>
    <row r="60" spans="1:21" ht="15" thickBot="1" x14ac:dyDescent="0.35">
      <c r="A60" s="257"/>
    </row>
    <row r="61" spans="1:21" ht="27.6" x14ac:dyDescent="0.3">
      <c r="A61" s="239" t="s">
        <v>2673</v>
      </c>
      <c r="B61" s="240" t="s">
        <v>2674</v>
      </c>
      <c r="C61" s="240" t="s">
        <v>2488</v>
      </c>
      <c r="D61" s="240" t="s">
        <v>2574</v>
      </c>
      <c r="E61" s="240" t="s">
        <v>2575</v>
      </c>
      <c r="F61" s="240" t="s">
        <v>2576</v>
      </c>
      <c r="G61" s="240" t="s">
        <v>2577</v>
      </c>
      <c r="H61" s="240" t="s">
        <v>2578</v>
      </c>
      <c r="I61" s="240" t="s">
        <v>2579</v>
      </c>
      <c r="J61" s="240" t="s">
        <v>2580</v>
      </c>
      <c r="K61" s="240" t="s">
        <v>2581</v>
      </c>
      <c r="L61" s="240" t="s">
        <v>2582</v>
      </c>
      <c r="M61" s="240" t="s">
        <v>2583</v>
      </c>
      <c r="N61" s="240" t="s">
        <v>2584</v>
      </c>
    </row>
    <row r="62" spans="1:21" ht="27.6" x14ac:dyDescent="0.3">
      <c r="A62" s="241">
        <v>1</v>
      </c>
      <c r="B62" s="237" t="s">
        <v>2895</v>
      </c>
      <c r="C62" s="237" t="s">
        <v>2591</v>
      </c>
      <c r="D62" s="237" t="s">
        <v>1078</v>
      </c>
      <c r="E62" s="237" t="s">
        <v>2542</v>
      </c>
      <c r="F62" s="237">
        <v>54253</v>
      </c>
      <c r="G62" s="237">
        <v>51</v>
      </c>
      <c r="H62" s="237">
        <v>121974.39999999999</v>
      </c>
      <c r="I62" s="237" t="s">
        <v>2930</v>
      </c>
      <c r="J62" s="237">
        <v>110894.03</v>
      </c>
      <c r="K62" s="237" t="s">
        <v>2587</v>
      </c>
      <c r="L62" s="237" t="s">
        <v>2931</v>
      </c>
      <c r="M62" s="237" t="s">
        <v>2839</v>
      </c>
      <c r="N62" s="237" t="s">
        <v>2934</v>
      </c>
    </row>
    <row r="63" spans="1:21" ht="27.6" x14ac:dyDescent="0.3">
      <c r="A63" s="241">
        <v>2</v>
      </c>
      <c r="B63" s="237" t="s">
        <v>2895</v>
      </c>
      <c r="C63" s="237" t="s">
        <v>2591</v>
      </c>
      <c r="D63" s="237" t="s">
        <v>2595</v>
      </c>
      <c r="E63" s="237" t="s">
        <v>2542</v>
      </c>
      <c r="F63" s="237">
        <v>30993</v>
      </c>
      <c r="G63" s="237">
        <v>28</v>
      </c>
      <c r="H63" s="237">
        <v>58523.37</v>
      </c>
      <c r="I63" s="237" t="s">
        <v>2932</v>
      </c>
      <c r="J63" s="237">
        <v>57230.9</v>
      </c>
      <c r="K63" s="237" t="s">
        <v>2601</v>
      </c>
      <c r="L63" s="237" t="s">
        <v>2933</v>
      </c>
      <c r="M63" s="237"/>
      <c r="N63" s="237"/>
    </row>
    <row r="64" spans="1:21" ht="27.6" x14ac:dyDescent="0.3">
      <c r="A64" s="241">
        <v>3</v>
      </c>
      <c r="B64" s="237" t="s">
        <v>2904</v>
      </c>
      <c r="C64" s="237">
        <v>0</v>
      </c>
      <c r="D64" s="237" t="s">
        <v>1078</v>
      </c>
      <c r="E64" s="237" t="s">
        <v>2585</v>
      </c>
      <c r="F64" s="237">
        <v>54253</v>
      </c>
      <c r="G64" s="237">
        <v>51</v>
      </c>
      <c r="H64" s="237">
        <v>121974.39999999999</v>
      </c>
      <c r="I64" s="237" t="s">
        <v>2930</v>
      </c>
      <c r="J64" s="237">
        <v>110894.03</v>
      </c>
      <c r="K64" s="237" t="s">
        <v>2587</v>
      </c>
      <c r="L64" s="237"/>
      <c r="M64" s="237"/>
      <c r="N64" s="237"/>
    </row>
    <row r="65" spans="1:14" ht="27.6" x14ac:dyDescent="0.3">
      <c r="A65" s="241">
        <v>4</v>
      </c>
      <c r="B65" s="237" t="s">
        <v>2904</v>
      </c>
      <c r="C65" s="237">
        <v>1</v>
      </c>
      <c r="D65" s="237" t="s">
        <v>1078</v>
      </c>
      <c r="E65" s="237" t="s">
        <v>2588</v>
      </c>
      <c r="F65" s="237">
        <v>3303</v>
      </c>
      <c r="G65" s="237">
        <v>3</v>
      </c>
      <c r="H65" s="237">
        <v>6353.85</v>
      </c>
      <c r="I65" s="237" t="s">
        <v>2936</v>
      </c>
      <c r="J65" s="237">
        <v>5839.36</v>
      </c>
      <c r="K65" s="237" t="s">
        <v>2590</v>
      </c>
      <c r="L65" s="237"/>
      <c r="M65" s="237"/>
      <c r="N65" s="237"/>
    </row>
    <row r="66" spans="1:14" ht="27.6" x14ac:dyDescent="0.3">
      <c r="A66" s="241">
        <v>5</v>
      </c>
      <c r="B66" s="237" t="s">
        <v>2904</v>
      </c>
      <c r="C66" s="237" t="s">
        <v>2591</v>
      </c>
      <c r="D66" s="237" t="s">
        <v>1078</v>
      </c>
      <c r="E66" s="237" t="s">
        <v>2542</v>
      </c>
      <c r="F66" s="237">
        <v>57556</v>
      </c>
      <c r="G66" s="237">
        <v>54</v>
      </c>
      <c r="H66" s="237">
        <v>128328.25</v>
      </c>
      <c r="I66" s="237" t="s">
        <v>2930</v>
      </c>
      <c r="J66" s="237">
        <v>116733.39</v>
      </c>
      <c r="K66" s="237" t="s">
        <v>2593</v>
      </c>
      <c r="L66" s="237" t="s">
        <v>2937</v>
      </c>
      <c r="M66" s="237" t="s">
        <v>2839</v>
      </c>
      <c r="N66" s="237" t="s">
        <v>2940</v>
      </c>
    </row>
    <row r="67" spans="1:14" ht="27.6" x14ac:dyDescent="0.3">
      <c r="A67" s="241">
        <v>6</v>
      </c>
      <c r="B67" s="237" t="s">
        <v>2904</v>
      </c>
      <c r="C67" s="237">
        <v>3</v>
      </c>
      <c r="D67" s="237" t="s">
        <v>2595</v>
      </c>
      <c r="E67" s="237" t="s">
        <v>2585</v>
      </c>
      <c r="F67" s="237">
        <v>27185</v>
      </c>
      <c r="G67" s="237">
        <v>23</v>
      </c>
      <c r="H67" s="237">
        <v>49080.44</v>
      </c>
      <c r="I67" s="237" t="s">
        <v>2935</v>
      </c>
      <c r="J67" s="237">
        <v>51918.85</v>
      </c>
      <c r="K67" s="237" t="s">
        <v>2597</v>
      </c>
      <c r="L67" s="237"/>
      <c r="M67" s="237"/>
      <c r="N67" s="237"/>
    </row>
    <row r="68" spans="1:14" ht="27.6" x14ac:dyDescent="0.3">
      <c r="A68" s="241">
        <v>7</v>
      </c>
      <c r="B68" s="237" t="s">
        <v>2904</v>
      </c>
      <c r="C68" s="237">
        <v>2</v>
      </c>
      <c r="D68" s="237" t="s">
        <v>2595</v>
      </c>
      <c r="E68" s="237" t="s">
        <v>2588</v>
      </c>
      <c r="F68" s="237">
        <v>3808</v>
      </c>
      <c r="G68" s="237">
        <v>3</v>
      </c>
      <c r="H68" s="237">
        <v>5357.33</v>
      </c>
      <c r="I68" s="237" t="s">
        <v>2598</v>
      </c>
      <c r="J68" s="237">
        <v>5312.05</v>
      </c>
      <c r="K68" s="237" t="s">
        <v>2599</v>
      </c>
      <c r="L68" s="237"/>
      <c r="M68" s="237"/>
      <c r="N68" s="237"/>
    </row>
    <row r="69" spans="1:14" ht="27.6" x14ac:dyDescent="0.3">
      <c r="A69" s="241">
        <v>8</v>
      </c>
      <c r="B69" s="237" t="s">
        <v>2904</v>
      </c>
      <c r="C69" s="237" t="s">
        <v>2591</v>
      </c>
      <c r="D69" s="237" t="s">
        <v>2595</v>
      </c>
      <c r="E69" s="237" t="s">
        <v>2542</v>
      </c>
      <c r="F69" s="237">
        <v>30993</v>
      </c>
      <c r="G69" s="237">
        <v>26</v>
      </c>
      <c r="H69" s="237">
        <v>54437.77</v>
      </c>
      <c r="I69" s="237" t="s">
        <v>2938</v>
      </c>
      <c r="J69" s="237">
        <v>57230.9</v>
      </c>
      <c r="K69" s="237" t="s">
        <v>2601</v>
      </c>
      <c r="L69" s="237" t="s">
        <v>2939</v>
      </c>
      <c r="M69" s="23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D911-24A7-443D-9635-A850DA55B439}">
  <dimension ref="A2:V2697"/>
  <sheetViews>
    <sheetView topLeftCell="A18" workbookViewId="0">
      <selection activeCell="H68" sqref="H68"/>
    </sheetView>
  </sheetViews>
  <sheetFormatPr defaultRowHeight="14.4" x14ac:dyDescent="0.3"/>
  <cols>
    <col min="9" max="9" width="17.109375" customWidth="1"/>
    <col min="10" max="10" width="16.88671875" customWidth="1"/>
    <col min="11" max="11" width="15.6640625" customWidth="1"/>
    <col min="12" max="12" width="15.33203125" customWidth="1"/>
    <col min="13" max="13" width="13.88671875" customWidth="1"/>
    <col min="14" max="14" width="14" customWidth="1"/>
    <col min="16" max="16" width="17" customWidth="1"/>
    <col min="17" max="17" width="13" customWidth="1"/>
    <col min="18" max="18" width="13.33203125" customWidth="1"/>
    <col min="19" max="19" width="11.6640625" customWidth="1"/>
  </cols>
  <sheetData>
    <row r="2" spans="1:21" x14ac:dyDescent="0.3">
      <c r="A2" s="278" t="s">
        <v>2605</v>
      </c>
    </row>
    <row r="3" spans="1:21" ht="15" thickBot="1" x14ac:dyDescent="0.35">
      <c r="A3" s="257"/>
    </row>
    <row r="4" spans="1:21" ht="41.4" x14ac:dyDescent="0.3">
      <c r="A4" s="301" t="s">
        <v>2673</v>
      </c>
      <c r="B4" s="240" t="s">
        <v>2674</v>
      </c>
      <c r="C4" s="240" t="s">
        <v>2575</v>
      </c>
      <c r="D4" s="240" t="s">
        <v>2607</v>
      </c>
      <c r="E4" s="240" t="s">
        <v>2608</v>
      </c>
      <c r="F4" s="240" t="s">
        <v>2609</v>
      </c>
      <c r="G4" s="240" t="s">
        <v>2610</v>
      </c>
      <c r="H4" s="240" t="s">
        <v>2611</v>
      </c>
      <c r="I4" s="240" t="s">
        <v>2612</v>
      </c>
      <c r="J4" s="240" t="s">
        <v>2613</v>
      </c>
      <c r="K4" s="240" t="s">
        <v>2615</v>
      </c>
      <c r="L4" s="240" t="s">
        <v>2616</v>
      </c>
      <c r="M4" s="240" t="s">
        <v>2617</v>
      </c>
      <c r="N4" s="240" t="s">
        <v>2618</v>
      </c>
      <c r="O4" s="240" t="s">
        <v>2619</v>
      </c>
      <c r="P4" s="240" t="s">
        <v>2620</v>
      </c>
      <c r="Q4" s="240" t="s">
        <v>2621</v>
      </c>
      <c r="R4" s="240" t="s">
        <v>2583</v>
      </c>
      <c r="S4" s="240" t="s">
        <v>2584</v>
      </c>
      <c r="T4" s="240" t="s">
        <v>2606</v>
      </c>
      <c r="U4" s="240" t="s">
        <v>2614</v>
      </c>
    </row>
    <row r="5" spans="1:21" ht="41.4" x14ac:dyDescent="0.3">
      <c r="A5" s="286">
        <v>1</v>
      </c>
      <c r="B5" s="237" t="s">
        <v>2941</v>
      </c>
      <c r="C5" s="237" t="s">
        <v>2542</v>
      </c>
      <c r="D5" s="237">
        <v>54253</v>
      </c>
      <c r="E5" s="237">
        <v>87</v>
      </c>
      <c r="F5" s="237">
        <v>206137.07</v>
      </c>
      <c r="G5" s="237" t="s">
        <v>2586</v>
      </c>
      <c r="H5" s="237">
        <v>138239.19</v>
      </c>
      <c r="I5" s="237" t="s">
        <v>2587</v>
      </c>
      <c r="J5" s="237" t="s">
        <v>2838</v>
      </c>
      <c r="K5" s="237">
        <v>30993</v>
      </c>
      <c r="L5" s="237">
        <v>37</v>
      </c>
      <c r="M5" s="237">
        <v>82954.39</v>
      </c>
      <c r="N5" s="237" t="s">
        <v>2668</v>
      </c>
      <c r="O5" s="237">
        <v>67235.73</v>
      </c>
      <c r="P5" s="237" t="s">
        <v>2601</v>
      </c>
      <c r="Q5" s="237" t="s">
        <v>2841</v>
      </c>
      <c r="R5" s="237" t="s">
        <v>2839</v>
      </c>
      <c r="S5" s="237" t="s">
        <v>2840</v>
      </c>
      <c r="T5" s="237" t="s">
        <v>2591</v>
      </c>
      <c r="U5" s="237" t="s">
        <v>2591</v>
      </c>
    </row>
    <row r="6" spans="1:21" ht="41.4" x14ac:dyDescent="0.3">
      <c r="A6" s="286">
        <v>2</v>
      </c>
      <c r="B6" s="237" t="s">
        <v>2942</v>
      </c>
      <c r="C6" s="237" t="s">
        <v>2585</v>
      </c>
      <c r="D6" s="237">
        <v>54253</v>
      </c>
      <c r="E6" s="237">
        <v>87</v>
      </c>
      <c r="F6" s="237">
        <v>206137.07</v>
      </c>
      <c r="G6" s="237" t="s">
        <v>2586</v>
      </c>
      <c r="H6" s="237">
        <v>138239.19</v>
      </c>
      <c r="I6" s="237" t="s">
        <v>2587</v>
      </c>
      <c r="J6" s="237"/>
      <c r="K6" s="237">
        <v>27185</v>
      </c>
      <c r="L6" s="237">
        <v>29</v>
      </c>
      <c r="M6" s="237">
        <v>68606.77</v>
      </c>
      <c r="N6" s="237" t="s">
        <v>2596</v>
      </c>
      <c r="O6" s="237">
        <v>61545.2</v>
      </c>
      <c r="P6" s="237" t="s">
        <v>2597</v>
      </c>
      <c r="Q6" s="237"/>
      <c r="R6" s="237"/>
      <c r="S6" s="237"/>
      <c r="T6" s="237">
        <v>0</v>
      </c>
      <c r="U6" s="237">
        <v>3</v>
      </c>
    </row>
    <row r="7" spans="1:21" ht="41.4" x14ac:dyDescent="0.3">
      <c r="A7" s="286">
        <v>3</v>
      </c>
      <c r="B7" s="237" t="s">
        <v>2942</v>
      </c>
      <c r="C7" s="237" t="s">
        <v>2588</v>
      </c>
      <c r="D7" s="237">
        <v>3304</v>
      </c>
      <c r="E7" s="237">
        <v>5</v>
      </c>
      <c r="F7" s="237">
        <v>8236.7099999999991</v>
      </c>
      <c r="G7" s="237" t="s">
        <v>2589</v>
      </c>
      <c r="H7" s="237">
        <v>6404.88</v>
      </c>
      <c r="I7" s="237" t="s">
        <v>2590</v>
      </c>
      <c r="J7" s="237"/>
      <c r="K7" s="237">
        <v>3808</v>
      </c>
      <c r="L7" s="237">
        <v>3</v>
      </c>
      <c r="M7" s="237">
        <v>6114.53</v>
      </c>
      <c r="N7" s="237" t="s">
        <v>2598</v>
      </c>
      <c r="O7" s="237">
        <v>5690.53</v>
      </c>
      <c r="P7" s="237" t="s">
        <v>2599</v>
      </c>
      <c r="Q7" s="237"/>
      <c r="R7" s="237"/>
      <c r="S7" s="237"/>
      <c r="T7" s="237">
        <v>1</v>
      </c>
      <c r="U7" s="237">
        <v>2</v>
      </c>
    </row>
    <row r="8" spans="1:21" ht="41.4" x14ac:dyDescent="0.3">
      <c r="A8" s="286">
        <v>4</v>
      </c>
      <c r="B8" s="237" t="s">
        <v>2942</v>
      </c>
      <c r="C8" s="237" t="s">
        <v>2542</v>
      </c>
      <c r="D8" s="237">
        <v>57557</v>
      </c>
      <c r="E8" s="237">
        <v>92</v>
      </c>
      <c r="F8" s="237">
        <v>214373.78</v>
      </c>
      <c r="G8" s="237" t="s">
        <v>2592</v>
      </c>
      <c r="H8" s="237">
        <v>144644.07</v>
      </c>
      <c r="I8" s="237" t="s">
        <v>2593</v>
      </c>
      <c r="J8" s="237" t="s">
        <v>2842</v>
      </c>
      <c r="K8" s="237">
        <v>30993</v>
      </c>
      <c r="L8" s="237">
        <v>32</v>
      </c>
      <c r="M8" s="237">
        <v>74721.3</v>
      </c>
      <c r="N8" s="237" t="s">
        <v>2600</v>
      </c>
      <c r="O8" s="237">
        <v>67235.73</v>
      </c>
      <c r="P8" s="237" t="s">
        <v>2601</v>
      </c>
      <c r="Q8" s="237" t="s">
        <v>2845</v>
      </c>
      <c r="R8" s="237" t="s">
        <v>2843</v>
      </c>
      <c r="S8" s="237" t="s">
        <v>2844</v>
      </c>
      <c r="T8" s="237" t="s">
        <v>2591</v>
      </c>
      <c r="U8" s="237" t="s">
        <v>2591</v>
      </c>
    </row>
    <row r="9" spans="1:21" x14ac:dyDescent="0.3">
      <c r="A9" s="136"/>
    </row>
    <row r="10" spans="1:21" x14ac:dyDescent="0.3">
      <c r="A10" s="136"/>
    </row>
    <row r="12" spans="1:21" x14ac:dyDescent="0.3">
      <c r="A12" s="259"/>
    </row>
    <row r="13" spans="1:21" x14ac:dyDescent="0.3">
      <c r="A13" s="278" t="s">
        <v>2894</v>
      </c>
    </row>
    <row r="14" spans="1:21" ht="15" thickBot="1" x14ac:dyDescent="0.35">
      <c r="A14" s="257"/>
    </row>
    <row r="15" spans="1:21" ht="27.6" x14ac:dyDescent="0.3">
      <c r="A15" s="301" t="s">
        <v>2673</v>
      </c>
      <c r="B15" s="240" t="s">
        <v>2674</v>
      </c>
      <c r="C15" s="240" t="s">
        <v>2488</v>
      </c>
      <c r="D15" s="240" t="s">
        <v>2574</v>
      </c>
      <c r="E15" s="240" t="s">
        <v>2575</v>
      </c>
      <c r="F15" s="240" t="s">
        <v>2576</v>
      </c>
      <c r="G15" s="240" t="s">
        <v>2577</v>
      </c>
      <c r="H15" s="240" t="s">
        <v>2578</v>
      </c>
      <c r="I15" s="240" t="s">
        <v>2579</v>
      </c>
      <c r="J15" s="240" t="s">
        <v>2580</v>
      </c>
      <c r="K15" s="240" t="s">
        <v>2581</v>
      </c>
      <c r="L15" s="240" t="s">
        <v>2582</v>
      </c>
      <c r="M15" s="240" t="s">
        <v>2583</v>
      </c>
      <c r="N15" s="240" t="s">
        <v>2584</v>
      </c>
    </row>
    <row r="16" spans="1:21" ht="41.4" x14ac:dyDescent="0.3">
      <c r="A16" s="286">
        <v>1</v>
      </c>
      <c r="B16" s="237" t="s">
        <v>2941</v>
      </c>
      <c r="C16" s="237" t="s">
        <v>2591</v>
      </c>
      <c r="D16" s="237" t="s">
        <v>1078</v>
      </c>
      <c r="E16" s="237" t="s">
        <v>2542</v>
      </c>
      <c r="F16" s="237">
        <v>54253</v>
      </c>
      <c r="G16" s="237">
        <v>87</v>
      </c>
      <c r="H16" s="237">
        <v>206137.07</v>
      </c>
      <c r="I16" s="237" t="s">
        <v>2586</v>
      </c>
      <c r="J16" s="237">
        <v>138239.19</v>
      </c>
      <c r="K16" s="237" t="s">
        <v>2587</v>
      </c>
      <c r="L16" s="237" t="s">
        <v>2838</v>
      </c>
      <c r="M16" s="237" t="s">
        <v>2839</v>
      </c>
      <c r="N16" s="237" t="s">
        <v>2840</v>
      </c>
    </row>
    <row r="17" spans="1:21" ht="41.4" x14ac:dyDescent="0.3">
      <c r="A17" s="286">
        <v>2</v>
      </c>
      <c r="B17" s="237" t="s">
        <v>2941</v>
      </c>
      <c r="C17" s="237" t="s">
        <v>2591</v>
      </c>
      <c r="D17" s="237" t="s">
        <v>2595</v>
      </c>
      <c r="E17" s="237" t="s">
        <v>2542</v>
      </c>
      <c r="F17" s="237">
        <v>30993</v>
      </c>
      <c r="G17" s="237">
        <v>37</v>
      </c>
      <c r="H17" s="237">
        <v>82954.39</v>
      </c>
      <c r="I17" s="237" t="s">
        <v>2668</v>
      </c>
      <c r="J17" s="237">
        <v>67235.73</v>
      </c>
      <c r="K17" s="237" t="s">
        <v>2601</v>
      </c>
      <c r="L17" s="237" t="s">
        <v>2841</v>
      </c>
      <c r="M17" s="237"/>
      <c r="N17" s="237"/>
    </row>
    <row r="18" spans="1:21" ht="41.4" x14ac:dyDescent="0.3">
      <c r="A18" s="286">
        <v>3</v>
      </c>
      <c r="B18" s="237" t="s">
        <v>2942</v>
      </c>
      <c r="C18" s="237">
        <v>0</v>
      </c>
      <c r="D18" s="237" t="s">
        <v>1078</v>
      </c>
      <c r="E18" s="237" t="s">
        <v>2585</v>
      </c>
      <c r="F18" s="237">
        <v>54253</v>
      </c>
      <c r="G18" s="237">
        <v>87</v>
      </c>
      <c r="H18" s="237">
        <v>206137.07</v>
      </c>
      <c r="I18" s="237" t="s">
        <v>2586</v>
      </c>
      <c r="J18" s="237">
        <v>138239.19</v>
      </c>
      <c r="K18" s="237" t="s">
        <v>2587</v>
      </c>
      <c r="L18" s="237"/>
      <c r="M18" s="237"/>
      <c r="N18" s="237"/>
    </row>
    <row r="19" spans="1:21" ht="41.4" x14ac:dyDescent="0.3">
      <c r="A19" s="286">
        <v>4</v>
      </c>
      <c r="B19" s="237" t="s">
        <v>2942</v>
      </c>
      <c r="C19" s="237">
        <v>1</v>
      </c>
      <c r="D19" s="237" t="s">
        <v>1078</v>
      </c>
      <c r="E19" s="237" t="s">
        <v>2588</v>
      </c>
      <c r="F19" s="237">
        <v>3304</v>
      </c>
      <c r="G19" s="237">
        <v>5</v>
      </c>
      <c r="H19" s="237">
        <v>8236.7099999999991</v>
      </c>
      <c r="I19" s="237" t="s">
        <v>2589</v>
      </c>
      <c r="J19" s="237">
        <v>6404.88</v>
      </c>
      <c r="K19" s="237" t="s">
        <v>2590</v>
      </c>
      <c r="L19" s="237"/>
      <c r="M19" s="237"/>
      <c r="N19" s="237"/>
    </row>
    <row r="20" spans="1:21" ht="41.4" x14ac:dyDescent="0.3">
      <c r="A20" s="286">
        <v>5</v>
      </c>
      <c r="B20" s="237" t="s">
        <v>2942</v>
      </c>
      <c r="C20" s="237" t="s">
        <v>2591</v>
      </c>
      <c r="D20" s="237" t="s">
        <v>1078</v>
      </c>
      <c r="E20" s="237" t="s">
        <v>2542</v>
      </c>
      <c r="F20" s="237">
        <v>57557</v>
      </c>
      <c r="G20" s="237">
        <v>92</v>
      </c>
      <c r="H20" s="237">
        <v>214373.78</v>
      </c>
      <c r="I20" s="237" t="s">
        <v>2592</v>
      </c>
      <c r="J20" s="237">
        <v>144644.07</v>
      </c>
      <c r="K20" s="237" t="s">
        <v>2593</v>
      </c>
      <c r="L20" s="237" t="s">
        <v>2842</v>
      </c>
      <c r="M20" s="237" t="s">
        <v>2843</v>
      </c>
      <c r="N20" s="237" t="s">
        <v>2844</v>
      </c>
    </row>
    <row r="21" spans="1:21" ht="41.4" x14ac:dyDescent="0.3">
      <c r="A21" s="286">
        <v>6</v>
      </c>
      <c r="B21" s="237" t="s">
        <v>2942</v>
      </c>
      <c r="C21" s="237">
        <v>3</v>
      </c>
      <c r="D21" s="237" t="s">
        <v>2595</v>
      </c>
      <c r="E21" s="237" t="s">
        <v>2585</v>
      </c>
      <c r="F21" s="237">
        <v>27185</v>
      </c>
      <c r="G21" s="237">
        <v>29</v>
      </c>
      <c r="H21" s="237">
        <v>68606.77</v>
      </c>
      <c r="I21" s="237" t="s">
        <v>2596</v>
      </c>
      <c r="J21" s="237">
        <v>61545.2</v>
      </c>
      <c r="K21" s="237" t="s">
        <v>2597</v>
      </c>
      <c r="L21" s="237"/>
      <c r="M21" s="237"/>
      <c r="N21" s="237"/>
    </row>
    <row r="22" spans="1:21" ht="41.4" x14ac:dyDescent="0.3">
      <c r="A22" s="286">
        <v>7</v>
      </c>
      <c r="B22" s="237" t="s">
        <v>2942</v>
      </c>
      <c r="C22" s="237">
        <v>2</v>
      </c>
      <c r="D22" s="237" t="s">
        <v>2595</v>
      </c>
      <c r="E22" s="237" t="s">
        <v>2588</v>
      </c>
      <c r="F22" s="237">
        <v>3808</v>
      </c>
      <c r="G22" s="237">
        <v>3</v>
      </c>
      <c r="H22" s="237">
        <v>6114.53</v>
      </c>
      <c r="I22" s="237" t="s">
        <v>2598</v>
      </c>
      <c r="J22" s="237">
        <v>5690.53</v>
      </c>
      <c r="K22" s="237" t="s">
        <v>2599</v>
      </c>
      <c r="L22" s="237"/>
      <c r="M22" s="237"/>
      <c r="N22" s="237"/>
    </row>
    <row r="23" spans="1:21" ht="41.4" x14ac:dyDescent="0.3">
      <c r="A23" s="286">
        <v>8</v>
      </c>
      <c r="B23" s="237" t="s">
        <v>2942</v>
      </c>
      <c r="C23" s="237" t="s">
        <v>2591</v>
      </c>
      <c r="D23" s="237" t="s">
        <v>2595</v>
      </c>
      <c r="E23" s="237" t="s">
        <v>2542</v>
      </c>
      <c r="F23" s="237">
        <v>30993</v>
      </c>
      <c r="G23" s="237">
        <v>32</v>
      </c>
      <c r="H23" s="237">
        <v>74721.3</v>
      </c>
      <c r="I23" s="237" t="s">
        <v>2600</v>
      </c>
      <c r="J23" s="237">
        <v>67235.73</v>
      </c>
      <c r="K23" s="237" t="s">
        <v>2601</v>
      </c>
      <c r="L23" s="237" t="s">
        <v>2845</v>
      </c>
      <c r="M23" s="237"/>
    </row>
    <row r="24" spans="1:21" x14ac:dyDescent="0.3">
      <c r="B24" s="241"/>
      <c r="C24" s="237"/>
      <c r="D24" s="237"/>
      <c r="E24" s="237"/>
      <c r="F24" s="237"/>
      <c r="G24" s="237"/>
      <c r="H24" s="237"/>
      <c r="I24" s="237"/>
    </row>
    <row r="25" spans="1:21" ht="15" thickBot="1" x14ac:dyDescent="0.35">
      <c r="A25" t="s">
        <v>2944</v>
      </c>
      <c r="B25" s="241"/>
      <c r="C25" s="237"/>
      <c r="D25" s="237"/>
      <c r="E25" s="237"/>
      <c r="F25" s="237"/>
      <c r="G25" s="237"/>
      <c r="H25" s="237"/>
      <c r="I25" s="237"/>
    </row>
    <row r="26" spans="1:21" ht="41.4" x14ac:dyDescent="0.3">
      <c r="A26" s="301" t="s">
        <v>2673</v>
      </c>
      <c r="B26" s="240" t="s">
        <v>2674</v>
      </c>
      <c r="C26" s="240" t="s">
        <v>2575</v>
      </c>
      <c r="D26" s="240" t="s">
        <v>2607</v>
      </c>
      <c r="E26" s="240" t="s">
        <v>2608</v>
      </c>
      <c r="F26" s="240" t="s">
        <v>2609</v>
      </c>
      <c r="G26" s="240" t="s">
        <v>2610</v>
      </c>
      <c r="H26" s="240" t="s">
        <v>2611</v>
      </c>
      <c r="I26" s="240" t="s">
        <v>2612</v>
      </c>
      <c r="J26" s="240" t="s">
        <v>2613</v>
      </c>
      <c r="K26" s="240" t="s">
        <v>2732</v>
      </c>
      <c r="L26" s="240" t="s">
        <v>2733</v>
      </c>
      <c r="M26" s="240" t="s">
        <v>2734</v>
      </c>
      <c r="N26" s="240" t="s">
        <v>2735</v>
      </c>
      <c r="O26" s="240" t="s">
        <v>2736</v>
      </c>
      <c r="P26" s="240" t="s">
        <v>2737</v>
      </c>
      <c r="Q26" s="240" t="s">
        <v>2738</v>
      </c>
      <c r="R26" s="240" t="s">
        <v>2583</v>
      </c>
      <c r="S26" s="240" t="s">
        <v>2584</v>
      </c>
      <c r="T26" s="240" t="s">
        <v>2606</v>
      </c>
      <c r="U26" s="240" t="s">
        <v>2739</v>
      </c>
    </row>
    <row r="27" spans="1:21" ht="41.4" x14ac:dyDescent="0.3">
      <c r="A27" s="286">
        <v>1</v>
      </c>
      <c r="B27" s="237" t="s">
        <v>2941</v>
      </c>
      <c r="C27" s="237" t="s">
        <v>2542</v>
      </c>
      <c r="D27" s="237">
        <v>43204</v>
      </c>
      <c r="E27" s="237">
        <v>96</v>
      </c>
      <c r="F27" s="237">
        <v>188349.62</v>
      </c>
      <c r="G27" s="237" t="s">
        <v>2710</v>
      </c>
      <c r="H27" s="237">
        <v>111500.65</v>
      </c>
      <c r="I27" s="237" t="s">
        <v>2711</v>
      </c>
      <c r="J27" s="237" t="s">
        <v>2852</v>
      </c>
      <c r="K27" s="237">
        <v>86411</v>
      </c>
      <c r="L27" s="237">
        <v>226</v>
      </c>
      <c r="M27" s="237">
        <v>460448.86</v>
      </c>
      <c r="N27" s="237" t="s">
        <v>2716</v>
      </c>
      <c r="O27" s="237">
        <v>251466.59</v>
      </c>
      <c r="P27" s="237" t="s">
        <v>2717</v>
      </c>
      <c r="Q27" s="237" t="s">
        <v>2853</v>
      </c>
      <c r="R27" s="237" t="s">
        <v>2713</v>
      </c>
      <c r="S27" s="237" t="s">
        <v>2714</v>
      </c>
      <c r="T27" s="237" t="s">
        <v>2591</v>
      </c>
      <c r="U27" s="237" t="s">
        <v>2591</v>
      </c>
    </row>
    <row r="28" spans="1:21" ht="55.2" customHeight="1" x14ac:dyDescent="0.3">
      <c r="A28" s="286">
        <v>2</v>
      </c>
      <c r="B28" s="237" t="s">
        <v>2942</v>
      </c>
      <c r="C28" s="237" t="s">
        <v>2585</v>
      </c>
      <c r="D28" s="237">
        <v>43204</v>
      </c>
      <c r="E28" s="237">
        <v>96</v>
      </c>
      <c r="F28" s="237">
        <v>188349.62</v>
      </c>
      <c r="G28" s="237" t="s">
        <v>2710</v>
      </c>
      <c r="H28" s="237">
        <v>111500.65</v>
      </c>
      <c r="I28" s="237" t="s">
        <v>2711</v>
      </c>
      <c r="J28" s="237"/>
      <c r="K28" s="237">
        <v>64821</v>
      </c>
      <c r="L28" s="237">
        <v>157</v>
      </c>
      <c r="M28" s="237">
        <v>297128.45</v>
      </c>
      <c r="N28" s="237" t="s">
        <v>2725</v>
      </c>
      <c r="O28" s="237">
        <v>192903.91</v>
      </c>
      <c r="P28" s="237" t="s">
        <v>2726</v>
      </c>
      <c r="Q28" s="237"/>
      <c r="R28" s="237"/>
      <c r="S28" s="237"/>
      <c r="T28" s="237">
        <v>0</v>
      </c>
      <c r="U28" s="237">
        <v>3</v>
      </c>
    </row>
    <row r="29" spans="1:21" ht="41.4" x14ac:dyDescent="0.3">
      <c r="A29" s="286">
        <v>3</v>
      </c>
      <c r="B29" s="237" t="s">
        <v>2942</v>
      </c>
      <c r="C29" s="237" t="s">
        <v>2588</v>
      </c>
      <c r="D29" s="237">
        <v>20314</v>
      </c>
      <c r="E29" s="237">
        <v>52</v>
      </c>
      <c r="F29" s="237">
        <v>95692.94</v>
      </c>
      <c r="G29" s="237" t="s">
        <v>2719</v>
      </c>
      <c r="H29" s="237">
        <v>54352.33</v>
      </c>
      <c r="I29" s="237" t="s">
        <v>2720</v>
      </c>
      <c r="J29" s="237"/>
      <c r="K29" s="237">
        <v>21590</v>
      </c>
      <c r="L29" s="237">
        <v>24</v>
      </c>
      <c r="M29" s="237">
        <v>67743.460000000006</v>
      </c>
      <c r="N29" s="237" t="s">
        <v>2727</v>
      </c>
      <c r="O29" s="237">
        <v>58562.68</v>
      </c>
      <c r="P29" s="237" t="s">
        <v>2728</v>
      </c>
      <c r="Q29" s="237"/>
      <c r="R29" s="237"/>
      <c r="S29" s="237"/>
      <c r="T29" s="237">
        <v>1</v>
      </c>
      <c r="U29" s="237">
        <v>2</v>
      </c>
    </row>
    <row r="30" spans="1:21" ht="41.4" x14ac:dyDescent="0.3">
      <c r="A30" s="286">
        <v>4</v>
      </c>
      <c r="B30" s="237" t="s">
        <v>2942</v>
      </c>
      <c r="C30" s="237" t="s">
        <v>2542</v>
      </c>
      <c r="D30" s="237">
        <v>63518</v>
      </c>
      <c r="E30" s="237">
        <v>148</v>
      </c>
      <c r="F30" s="237">
        <v>284042.56</v>
      </c>
      <c r="G30" s="237" t="s">
        <v>2721</v>
      </c>
      <c r="H30" s="237">
        <v>165852.97</v>
      </c>
      <c r="I30" s="237" t="s">
        <v>2722</v>
      </c>
      <c r="J30" s="237" t="s">
        <v>2943</v>
      </c>
      <c r="K30" s="237">
        <v>86411</v>
      </c>
      <c r="L30" s="237">
        <v>181</v>
      </c>
      <c r="M30" s="237">
        <v>364871.9</v>
      </c>
      <c r="N30" s="237" t="s">
        <v>2729</v>
      </c>
      <c r="O30" s="237">
        <v>251466.59</v>
      </c>
      <c r="P30" s="237" t="s">
        <v>2717</v>
      </c>
      <c r="Q30" s="237" t="s">
        <v>2855</v>
      </c>
      <c r="R30" s="237" t="s">
        <v>2713</v>
      </c>
      <c r="S30" s="237" t="s">
        <v>2714</v>
      </c>
      <c r="T30" s="237" t="s">
        <v>2591</v>
      </c>
      <c r="U30" s="237" t="s">
        <v>2591</v>
      </c>
    </row>
    <row r="31" spans="1:21" x14ac:dyDescent="0.3">
      <c r="A31" s="136"/>
    </row>
    <row r="32" spans="1:21" x14ac:dyDescent="0.3">
      <c r="A32" s="136"/>
    </row>
    <row r="34" spans="1:14" x14ac:dyDescent="0.3">
      <c r="A34" s="259"/>
    </row>
    <row r="35" spans="1:14" x14ac:dyDescent="0.3">
      <c r="A35" s="278" t="s">
        <v>2929</v>
      </c>
    </row>
    <row r="36" spans="1:14" ht="15" thickBot="1" x14ac:dyDescent="0.35">
      <c r="A36" s="257"/>
    </row>
    <row r="37" spans="1:14" ht="27.6" x14ac:dyDescent="0.3">
      <c r="A37" s="301" t="s">
        <v>2673</v>
      </c>
      <c r="B37" s="240" t="s">
        <v>2674</v>
      </c>
      <c r="C37" s="240" t="s">
        <v>2488</v>
      </c>
      <c r="D37" s="240" t="s">
        <v>2574</v>
      </c>
      <c r="E37" s="240" t="s">
        <v>2575</v>
      </c>
      <c r="F37" s="240" t="s">
        <v>2576</v>
      </c>
      <c r="G37" s="240" t="s">
        <v>2577</v>
      </c>
      <c r="H37" s="240" t="s">
        <v>2578</v>
      </c>
      <c r="I37" s="240" t="s">
        <v>2579</v>
      </c>
      <c r="J37" s="240" t="s">
        <v>2580</v>
      </c>
      <c r="K37" s="240" t="s">
        <v>2581</v>
      </c>
      <c r="L37" s="240" t="s">
        <v>2582</v>
      </c>
      <c r="M37" s="240" t="s">
        <v>2583</v>
      </c>
      <c r="N37" s="240" t="s">
        <v>2584</v>
      </c>
    </row>
    <row r="38" spans="1:14" ht="41.4" x14ac:dyDescent="0.3">
      <c r="A38" s="286">
        <v>1</v>
      </c>
      <c r="B38" s="237" t="s">
        <v>2941</v>
      </c>
      <c r="C38" s="237" t="s">
        <v>2591</v>
      </c>
      <c r="D38" s="237" t="s">
        <v>1078</v>
      </c>
      <c r="E38" s="237" t="s">
        <v>2542</v>
      </c>
      <c r="F38" s="237">
        <v>43204</v>
      </c>
      <c r="G38" s="237">
        <v>96</v>
      </c>
      <c r="H38" s="237">
        <v>188349.62</v>
      </c>
      <c r="I38" s="237" t="s">
        <v>2710</v>
      </c>
      <c r="J38" s="237">
        <v>111500.65</v>
      </c>
      <c r="K38" s="237" t="s">
        <v>2711</v>
      </c>
      <c r="L38" s="237" t="s">
        <v>2852</v>
      </c>
      <c r="M38" s="237" t="s">
        <v>2713</v>
      </c>
      <c r="N38" s="237" t="s">
        <v>2714</v>
      </c>
    </row>
    <row r="39" spans="1:14" ht="41.4" customHeight="1" x14ac:dyDescent="0.3">
      <c r="A39" s="286">
        <v>2</v>
      </c>
      <c r="B39" s="237" t="s">
        <v>2941</v>
      </c>
      <c r="C39" s="237" t="s">
        <v>2591</v>
      </c>
      <c r="D39" s="237" t="s">
        <v>2715</v>
      </c>
      <c r="E39" s="237" t="s">
        <v>2542</v>
      </c>
      <c r="F39" s="237">
        <v>86411</v>
      </c>
      <c r="G39" s="237">
        <v>226</v>
      </c>
      <c r="H39" s="237">
        <v>460448.86</v>
      </c>
      <c r="I39" s="237" t="s">
        <v>2716</v>
      </c>
      <c r="J39" s="237">
        <v>251466.59</v>
      </c>
      <c r="K39" s="237" t="s">
        <v>2717</v>
      </c>
      <c r="L39" s="237" t="s">
        <v>2853</v>
      </c>
      <c r="M39" s="237"/>
      <c r="N39" s="237"/>
    </row>
    <row r="40" spans="1:14" ht="41.4" x14ac:dyDescent="0.3">
      <c r="A40" s="286">
        <v>3</v>
      </c>
      <c r="B40" s="237" t="s">
        <v>2942</v>
      </c>
      <c r="C40" s="237">
        <v>0</v>
      </c>
      <c r="D40" s="237" t="s">
        <v>1078</v>
      </c>
      <c r="E40" s="237" t="s">
        <v>2585</v>
      </c>
      <c r="F40" s="237">
        <v>43204</v>
      </c>
      <c r="G40" s="237">
        <v>96</v>
      </c>
      <c r="H40" s="237">
        <v>188349.62</v>
      </c>
      <c r="I40" s="237" t="s">
        <v>2710</v>
      </c>
      <c r="J40" s="237">
        <v>111500.65</v>
      </c>
      <c r="K40" s="237" t="s">
        <v>2711</v>
      </c>
      <c r="L40" s="237"/>
      <c r="M40" s="237"/>
      <c r="N40" s="237"/>
    </row>
    <row r="41" spans="1:14" ht="41.4" x14ac:dyDescent="0.3">
      <c r="A41" s="286">
        <v>4</v>
      </c>
      <c r="B41" s="237" t="s">
        <v>2942</v>
      </c>
      <c r="C41" s="237">
        <v>1</v>
      </c>
      <c r="D41" s="237" t="s">
        <v>1078</v>
      </c>
      <c r="E41" s="237" t="s">
        <v>2588</v>
      </c>
      <c r="F41" s="237">
        <v>20314</v>
      </c>
      <c r="G41" s="237">
        <v>52</v>
      </c>
      <c r="H41" s="237">
        <v>95692.94</v>
      </c>
      <c r="I41" s="237" t="s">
        <v>2719</v>
      </c>
      <c r="J41" s="237">
        <v>54352.33</v>
      </c>
      <c r="K41" s="237" t="s">
        <v>2720</v>
      </c>
      <c r="L41" s="237"/>
      <c r="M41" s="237"/>
      <c r="N41" s="237"/>
    </row>
    <row r="42" spans="1:14" ht="41.4" x14ac:dyDescent="0.3">
      <c r="A42" s="286">
        <v>5</v>
      </c>
      <c r="B42" s="237" t="s">
        <v>2942</v>
      </c>
      <c r="C42" s="237" t="s">
        <v>2591</v>
      </c>
      <c r="D42" s="237" t="s">
        <v>1078</v>
      </c>
      <c r="E42" s="237" t="s">
        <v>2542</v>
      </c>
      <c r="F42" s="237">
        <v>63518</v>
      </c>
      <c r="G42" s="237">
        <v>148</v>
      </c>
      <c r="H42" s="237">
        <v>284042.56</v>
      </c>
      <c r="I42" s="237" t="s">
        <v>2721</v>
      </c>
      <c r="J42" s="237">
        <v>165852.97</v>
      </c>
      <c r="K42" s="237" t="s">
        <v>2722</v>
      </c>
      <c r="L42" s="237" t="s">
        <v>2943</v>
      </c>
      <c r="M42" s="237" t="s">
        <v>2713</v>
      </c>
      <c r="N42" s="237" t="s">
        <v>2714</v>
      </c>
    </row>
    <row r="43" spans="1:14" ht="41.4" x14ac:dyDescent="0.3">
      <c r="A43" s="286">
        <v>6</v>
      </c>
      <c r="B43" s="237" t="s">
        <v>2942</v>
      </c>
      <c r="C43" s="237">
        <v>3</v>
      </c>
      <c r="D43" s="237" t="s">
        <v>2715</v>
      </c>
      <c r="E43" s="237" t="s">
        <v>2585</v>
      </c>
      <c r="F43" s="237">
        <v>64821</v>
      </c>
      <c r="G43" s="237">
        <v>157</v>
      </c>
      <c r="H43" s="237">
        <v>297128.45</v>
      </c>
      <c r="I43" s="237" t="s">
        <v>2725</v>
      </c>
      <c r="J43" s="237">
        <v>192903.91</v>
      </c>
      <c r="K43" s="237" t="s">
        <v>2726</v>
      </c>
      <c r="L43" s="237"/>
      <c r="M43" s="237"/>
      <c r="N43" s="237"/>
    </row>
    <row r="44" spans="1:14" ht="41.4" x14ac:dyDescent="0.3">
      <c r="A44" s="286">
        <v>7</v>
      </c>
      <c r="B44" s="237" t="s">
        <v>2942</v>
      </c>
      <c r="C44" s="237">
        <v>2</v>
      </c>
      <c r="D44" s="237" t="s">
        <v>2715</v>
      </c>
      <c r="E44" s="237" t="s">
        <v>2588</v>
      </c>
      <c r="F44" s="237">
        <v>21590</v>
      </c>
      <c r="G44" s="237">
        <v>24</v>
      </c>
      <c r="H44" s="237">
        <v>67743.460000000006</v>
      </c>
      <c r="I44" s="237" t="s">
        <v>2727</v>
      </c>
      <c r="J44" s="237">
        <v>58562.68</v>
      </c>
      <c r="K44" s="237" t="s">
        <v>2728</v>
      </c>
      <c r="L44" s="237"/>
      <c r="M44" s="237"/>
      <c r="N44" s="237"/>
    </row>
    <row r="45" spans="1:14" ht="41.4" x14ac:dyDescent="0.3">
      <c r="A45" s="286">
        <v>8</v>
      </c>
      <c r="B45" s="237" t="s">
        <v>2942</v>
      </c>
      <c r="C45" s="237" t="s">
        <v>2591</v>
      </c>
      <c r="D45" s="237" t="s">
        <v>2715</v>
      </c>
      <c r="E45" s="237" t="s">
        <v>2542</v>
      </c>
      <c r="F45" s="237">
        <v>86411</v>
      </c>
      <c r="G45" s="237">
        <v>181</v>
      </c>
      <c r="H45" s="237">
        <v>364871.9</v>
      </c>
      <c r="I45" s="237" t="s">
        <v>2729</v>
      </c>
      <c r="J45" s="237">
        <v>251466.59</v>
      </c>
      <c r="K45" s="237" t="s">
        <v>2717</v>
      </c>
      <c r="L45" s="237" t="s">
        <v>2855</v>
      </c>
      <c r="M45" s="237"/>
      <c r="N45" s="237"/>
    </row>
    <row r="46" spans="1:14" ht="41.4" x14ac:dyDescent="0.3">
      <c r="A46" s="286">
        <v>7</v>
      </c>
      <c r="B46" s="237" t="s">
        <v>2942</v>
      </c>
      <c r="C46" s="237">
        <v>2</v>
      </c>
      <c r="D46" s="237" t="s">
        <v>2595</v>
      </c>
      <c r="E46" s="237" t="s">
        <v>2588</v>
      </c>
      <c r="F46" s="237">
        <v>3808</v>
      </c>
      <c r="G46" s="237">
        <v>3</v>
      </c>
      <c r="H46" s="237">
        <v>6114.53</v>
      </c>
      <c r="I46" s="237" t="s">
        <v>2598</v>
      </c>
      <c r="J46" s="237">
        <v>5690.53</v>
      </c>
      <c r="K46" s="237" t="s">
        <v>2599</v>
      </c>
      <c r="L46" s="237"/>
      <c r="M46" s="237"/>
      <c r="N46" s="237"/>
    </row>
    <row r="47" spans="1:14" ht="41.4" x14ac:dyDescent="0.3">
      <c r="A47" s="286">
        <v>8</v>
      </c>
      <c r="B47" s="237" t="s">
        <v>2942</v>
      </c>
      <c r="C47" s="237" t="s">
        <v>2591</v>
      </c>
      <c r="D47" s="237" t="s">
        <v>2595</v>
      </c>
      <c r="E47" s="237" t="s">
        <v>2542</v>
      </c>
      <c r="F47" s="237">
        <v>30993</v>
      </c>
      <c r="G47" s="237">
        <v>32</v>
      </c>
      <c r="H47" s="237">
        <v>74721.3</v>
      </c>
      <c r="I47" s="237" t="s">
        <v>2600</v>
      </c>
      <c r="J47" s="237">
        <v>67235.73</v>
      </c>
      <c r="K47" s="237" t="s">
        <v>2601</v>
      </c>
      <c r="L47" s="237" t="s">
        <v>2845</v>
      </c>
      <c r="M47" s="237"/>
    </row>
    <row r="49" spans="1:21" x14ac:dyDescent="0.3">
      <c r="A49" s="278" t="s">
        <v>2699</v>
      </c>
    </row>
    <row r="50" spans="1:21" ht="15" thickBot="1" x14ac:dyDescent="0.35">
      <c r="A50" s="257"/>
    </row>
    <row r="51" spans="1:21" ht="41.4" x14ac:dyDescent="0.3">
      <c r="A51" s="301" t="s">
        <v>2673</v>
      </c>
      <c r="B51" s="240" t="s">
        <v>2674</v>
      </c>
      <c r="C51" s="240" t="s">
        <v>2575</v>
      </c>
      <c r="D51" s="240" t="s">
        <v>2607</v>
      </c>
      <c r="E51" s="240" t="s">
        <v>2608</v>
      </c>
      <c r="F51" s="240" t="s">
        <v>2609</v>
      </c>
      <c r="G51" s="240" t="s">
        <v>2610</v>
      </c>
      <c r="H51" s="240" t="s">
        <v>2611</v>
      </c>
      <c r="I51" s="240" t="s">
        <v>2612</v>
      </c>
      <c r="J51" s="240" t="s">
        <v>2613</v>
      </c>
      <c r="K51" s="240" t="s">
        <v>2700</v>
      </c>
      <c r="L51" s="240" t="s">
        <v>2701</v>
      </c>
      <c r="M51" s="240" t="s">
        <v>2702</v>
      </c>
      <c r="N51" s="240" t="s">
        <v>2703</v>
      </c>
      <c r="O51" s="240" t="s">
        <v>2704</v>
      </c>
      <c r="P51" s="240" t="s">
        <v>2705</v>
      </c>
      <c r="Q51" s="240" t="s">
        <v>2706</v>
      </c>
      <c r="R51" s="240" t="s">
        <v>2583</v>
      </c>
      <c r="S51" s="240" t="s">
        <v>2584</v>
      </c>
      <c r="T51" s="240" t="s">
        <v>2606</v>
      </c>
      <c r="U51" s="240" t="s">
        <v>2707</v>
      </c>
    </row>
    <row r="52" spans="1:21" ht="41.4" x14ac:dyDescent="0.3">
      <c r="A52" s="286">
        <v>1</v>
      </c>
      <c r="B52" s="237" t="s">
        <v>2941</v>
      </c>
      <c r="C52" s="237" t="s">
        <v>2542</v>
      </c>
      <c r="D52" s="237">
        <v>67288</v>
      </c>
      <c r="E52" s="237">
        <v>134</v>
      </c>
      <c r="F52" s="237">
        <v>297553.98</v>
      </c>
      <c r="G52" s="237" t="s">
        <v>2678</v>
      </c>
      <c r="H52" s="237">
        <v>201018.13</v>
      </c>
      <c r="I52" s="237" t="s">
        <v>2679</v>
      </c>
      <c r="J52" s="237" t="s">
        <v>2847</v>
      </c>
      <c r="K52" s="237">
        <v>22474</v>
      </c>
      <c r="L52" s="237">
        <v>63</v>
      </c>
      <c r="M52" s="237">
        <v>150637.99</v>
      </c>
      <c r="N52" s="237" t="s">
        <v>2697</v>
      </c>
      <c r="O52" s="237">
        <v>67295.520000000004</v>
      </c>
      <c r="P52" s="237" t="s">
        <v>2692</v>
      </c>
      <c r="Q52" s="237" t="s">
        <v>2848</v>
      </c>
      <c r="R52" s="237" t="s">
        <v>2695</v>
      </c>
      <c r="S52" s="237" t="s">
        <v>2696</v>
      </c>
      <c r="T52" s="237" t="s">
        <v>2591</v>
      </c>
      <c r="U52" s="237" t="s">
        <v>2591</v>
      </c>
    </row>
    <row r="53" spans="1:21" ht="41.4" x14ac:dyDescent="0.3">
      <c r="A53" s="286">
        <v>2</v>
      </c>
      <c r="B53" s="237" t="s">
        <v>2942</v>
      </c>
      <c r="C53" s="237" t="s">
        <v>2585</v>
      </c>
      <c r="D53" s="237">
        <v>67288</v>
      </c>
      <c r="E53" s="237">
        <v>134</v>
      </c>
      <c r="F53" s="237">
        <v>297553.98</v>
      </c>
      <c r="G53" s="237" t="s">
        <v>2678</v>
      </c>
      <c r="H53" s="237">
        <v>201018.13</v>
      </c>
      <c r="I53" s="237" t="s">
        <v>2679</v>
      </c>
      <c r="J53" s="237"/>
      <c r="K53" s="237">
        <v>17253</v>
      </c>
      <c r="L53" s="237">
        <v>33</v>
      </c>
      <c r="M53" s="237">
        <v>107834.48</v>
      </c>
      <c r="N53" s="237" t="s">
        <v>2688</v>
      </c>
      <c r="O53" s="237">
        <v>53863.78</v>
      </c>
      <c r="P53" s="237" t="s">
        <v>2681</v>
      </c>
      <c r="Q53" s="237"/>
      <c r="R53" s="237"/>
      <c r="S53" s="237"/>
      <c r="T53" s="237">
        <v>0</v>
      </c>
      <c r="U53" s="237">
        <v>3</v>
      </c>
    </row>
    <row r="54" spans="1:21" ht="41.4" x14ac:dyDescent="0.3">
      <c r="A54" s="286">
        <v>3</v>
      </c>
      <c r="B54" s="237" t="s">
        <v>2942</v>
      </c>
      <c r="C54" s="237" t="s">
        <v>2588</v>
      </c>
      <c r="D54" s="237">
        <v>5025</v>
      </c>
      <c r="E54" s="237">
        <v>24</v>
      </c>
      <c r="F54" s="237">
        <v>27969.18</v>
      </c>
      <c r="G54" s="237" t="s">
        <v>2680</v>
      </c>
      <c r="H54" s="237">
        <v>15870.48</v>
      </c>
      <c r="I54" s="237" t="s">
        <v>2681</v>
      </c>
      <c r="J54" s="237"/>
      <c r="K54" s="237">
        <v>5221</v>
      </c>
      <c r="L54" s="237">
        <v>7</v>
      </c>
      <c r="M54" s="237">
        <v>14871.95</v>
      </c>
      <c r="N54" s="237" t="s">
        <v>2689</v>
      </c>
      <c r="O54" s="237">
        <v>13431.74</v>
      </c>
      <c r="P54" s="237" t="s">
        <v>2690</v>
      </c>
      <c r="Q54" s="237"/>
      <c r="R54" s="237"/>
      <c r="S54" s="237"/>
      <c r="T54" s="237">
        <v>1</v>
      </c>
      <c r="U54" s="237">
        <v>2</v>
      </c>
    </row>
    <row r="55" spans="1:21" ht="41.4" x14ac:dyDescent="0.3">
      <c r="A55" s="286">
        <v>4</v>
      </c>
      <c r="B55" s="237" t="s">
        <v>2942</v>
      </c>
      <c r="C55" s="237" t="s">
        <v>2542</v>
      </c>
      <c r="D55" s="237">
        <v>72313</v>
      </c>
      <c r="E55" s="237">
        <v>158</v>
      </c>
      <c r="F55" s="237">
        <v>325523.15999999997</v>
      </c>
      <c r="G55" s="237" t="s">
        <v>2682</v>
      </c>
      <c r="H55" s="237">
        <v>216888.62</v>
      </c>
      <c r="I55" s="237" t="s">
        <v>2683</v>
      </c>
      <c r="J55" s="237" t="s">
        <v>2945</v>
      </c>
      <c r="K55" s="237">
        <v>22474</v>
      </c>
      <c r="L55" s="237">
        <v>40</v>
      </c>
      <c r="M55" s="237">
        <v>122706.43</v>
      </c>
      <c r="N55" s="237" t="s">
        <v>2691</v>
      </c>
      <c r="O55" s="237">
        <v>67295.520000000004</v>
      </c>
      <c r="P55" s="237" t="s">
        <v>2692</v>
      </c>
      <c r="Q55" s="237" t="s">
        <v>2850</v>
      </c>
      <c r="R55" s="237" t="s">
        <v>2946</v>
      </c>
      <c r="S55" s="237" t="s">
        <v>2686</v>
      </c>
      <c r="T55" s="237" t="s">
        <v>2591</v>
      </c>
      <c r="U55" s="237" t="s">
        <v>2591</v>
      </c>
    </row>
    <row r="56" spans="1:21" x14ac:dyDescent="0.3">
      <c r="A56" s="136"/>
    </row>
    <row r="57" spans="1:21" x14ac:dyDescent="0.3">
      <c r="A57" s="136"/>
    </row>
    <row r="59" spans="1:21" x14ac:dyDescent="0.3">
      <c r="A59" s="259"/>
    </row>
    <row r="60" spans="1:21" x14ac:dyDescent="0.3">
      <c r="A60" s="278" t="s">
        <v>2915</v>
      </c>
    </row>
    <row r="61" spans="1:21" ht="15" thickBot="1" x14ac:dyDescent="0.35">
      <c r="A61" s="257"/>
    </row>
    <row r="62" spans="1:21" ht="27.6" x14ac:dyDescent="0.3">
      <c r="A62" s="301" t="s">
        <v>2673</v>
      </c>
      <c r="B62" s="240" t="s">
        <v>2674</v>
      </c>
      <c r="C62" s="240" t="s">
        <v>2488</v>
      </c>
      <c r="D62" s="240" t="s">
        <v>2574</v>
      </c>
      <c r="E62" s="240" t="s">
        <v>2575</v>
      </c>
      <c r="F62" s="240" t="s">
        <v>2576</v>
      </c>
      <c r="G62" s="240" t="s">
        <v>2577</v>
      </c>
      <c r="H62" s="240" t="s">
        <v>2578</v>
      </c>
      <c r="I62" s="240" t="s">
        <v>2579</v>
      </c>
      <c r="J62" s="240" t="s">
        <v>2580</v>
      </c>
      <c r="K62" s="240" t="s">
        <v>2581</v>
      </c>
      <c r="L62" s="240" t="s">
        <v>2582</v>
      </c>
      <c r="M62" s="240" t="s">
        <v>2583</v>
      </c>
      <c r="N62" s="240" t="s">
        <v>2584</v>
      </c>
    </row>
    <row r="63" spans="1:21" ht="41.4" x14ac:dyDescent="0.3">
      <c r="A63" s="286">
        <v>1</v>
      </c>
      <c r="B63" s="237" t="s">
        <v>2941</v>
      </c>
      <c r="C63" s="237" t="s">
        <v>2591</v>
      </c>
      <c r="D63" s="237" t="s">
        <v>1078</v>
      </c>
      <c r="E63" s="237" t="s">
        <v>2542</v>
      </c>
      <c r="F63" s="237">
        <v>67288</v>
      </c>
      <c r="G63" s="237">
        <v>134</v>
      </c>
      <c r="H63" s="237">
        <v>297553.98</v>
      </c>
      <c r="I63" s="237" t="s">
        <v>2678</v>
      </c>
      <c r="J63" s="237">
        <v>201018.13</v>
      </c>
      <c r="K63" s="237" t="s">
        <v>2679</v>
      </c>
      <c r="L63" s="237" t="s">
        <v>2847</v>
      </c>
      <c r="M63" s="237" t="s">
        <v>2695</v>
      </c>
      <c r="N63" s="237" t="s">
        <v>2696</v>
      </c>
    </row>
    <row r="64" spans="1:21" ht="41.4" x14ac:dyDescent="0.3">
      <c r="A64" s="286">
        <v>2</v>
      </c>
      <c r="B64" s="237" t="s">
        <v>2941</v>
      </c>
      <c r="C64" s="237" t="s">
        <v>2591</v>
      </c>
      <c r="D64" s="237" t="s">
        <v>2687</v>
      </c>
      <c r="E64" s="237" t="s">
        <v>2542</v>
      </c>
      <c r="F64" s="237">
        <v>22474</v>
      </c>
      <c r="G64" s="237">
        <v>63</v>
      </c>
      <c r="H64" s="237">
        <v>150637.99</v>
      </c>
      <c r="I64" s="237" t="s">
        <v>2697</v>
      </c>
      <c r="J64" s="237">
        <v>67295.520000000004</v>
      </c>
      <c r="K64" s="237" t="s">
        <v>2692</v>
      </c>
      <c r="L64" s="237" t="s">
        <v>2848</v>
      </c>
      <c r="M64" s="237"/>
      <c r="N64" s="237"/>
    </row>
    <row r="65" spans="1:14" ht="41.4" x14ac:dyDescent="0.3">
      <c r="A65" s="286">
        <v>3</v>
      </c>
      <c r="B65" s="237" t="s">
        <v>2942</v>
      </c>
      <c r="C65" s="237">
        <v>0</v>
      </c>
      <c r="D65" s="237" t="s">
        <v>1078</v>
      </c>
      <c r="E65" s="237" t="s">
        <v>2585</v>
      </c>
      <c r="F65" s="237">
        <v>67288</v>
      </c>
      <c r="G65" s="237">
        <v>134</v>
      </c>
      <c r="H65" s="237">
        <v>297553.98</v>
      </c>
      <c r="I65" s="237" t="s">
        <v>2678</v>
      </c>
      <c r="J65" s="237">
        <v>201018.13</v>
      </c>
      <c r="K65" s="237" t="s">
        <v>2679</v>
      </c>
      <c r="L65" s="237"/>
      <c r="M65" s="237"/>
      <c r="N65" s="237"/>
    </row>
    <row r="66" spans="1:14" ht="41.4" x14ac:dyDescent="0.3">
      <c r="A66" s="286">
        <v>4</v>
      </c>
      <c r="B66" s="237" t="s">
        <v>2942</v>
      </c>
      <c r="C66" s="237">
        <v>1</v>
      </c>
      <c r="D66" s="237" t="s">
        <v>1078</v>
      </c>
      <c r="E66" s="237" t="s">
        <v>2588</v>
      </c>
      <c r="F66" s="237">
        <v>5025</v>
      </c>
      <c r="G66" s="237">
        <v>24</v>
      </c>
      <c r="H66" s="237">
        <v>27969.18</v>
      </c>
      <c r="I66" s="237" t="s">
        <v>2680</v>
      </c>
      <c r="J66" s="237">
        <v>15870.48</v>
      </c>
      <c r="K66" s="237" t="s">
        <v>2681</v>
      </c>
      <c r="L66" s="237"/>
      <c r="M66" s="237"/>
      <c r="N66" s="237"/>
    </row>
    <row r="67" spans="1:14" ht="41.4" x14ac:dyDescent="0.3">
      <c r="A67" s="286">
        <v>5</v>
      </c>
      <c r="B67" s="237" t="s">
        <v>2942</v>
      </c>
      <c r="C67" s="237" t="s">
        <v>2591</v>
      </c>
      <c r="D67" s="237" t="s">
        <v>1078</v>
      </c>
      <c r="E67" s="237" t="s">
        <v>2542</v>
      </c>
      <c r="F67" s="237">
        <v>72313</v>
      </c>
      <c r="G67" s="237">
        <v>158</v>
      </c>
      <c r="H67" s="237">
        <v>325523.15999999997</v>
      </c>
      <c r="I67" s="237" t="s">
        <v>2682</v>
      </c>
      <c r="J67" s="237">
        <v>216888.62</v>
      </c>
      <c r="K67" s="237" t="s">
        <v>2683</v>
      </c>
      <c r="L67" s="237" t="s">
        <v>2945</v>
      </c>
      <c r="M67" s="237" t="s">
        <v>2946</v>
      </c>
      <c r="N67" s="237" t="s">
        <v>2686</v>
      </c>
    </row>
    <row r="68" spans="1:14" ht="41.4" x14ac:dyDescent="0.3">
      <c r="A68" s="286">
        <v>6</v>
      </c>
      <c r="B68" s="237" t="s">
        <v>2942</v>
      </c>
      <c r="C68" s="237">
        <v>3</v>
      </c>
      <c r="D68" s="237" t="s">
        <v>2687</v>
      </c>
      <c r="E68" s="237" t="s">
        <v>2585</v>
      </c>
      <c r="F68" s="237">
        <v>17253</v>
      </c>
      <c r="G68" s="237">
        <v>33</v>
      </c>
      <c r="H68" s="237">
        <v>107834.48</v>
      </c>
      <c r="I68" s="237" t="s">
        <v>2688</v>
      </c>
      <c r="J68" s="237">
        <v>53863.78</v>
      </c>
      <c r="K68" s="237" t="s">
        <v>2681</v>
      </c>
      <c r="L68" s="237"/>
      <c r="M68" s="237"/>
      <c r="N68" s="237"/>
    </row>
    <row r="69" spans="1:14" ht="41.4" x14ac:dyDescent="0.3">
      <c r="A69" s="286">
        <v>7</v>
      </c>
      <c r="B69" s="237" t="s">
        <v>2942</v>
      </c>
      <c r="C69" s="237">
        <v>2</v>
      </c>
      <c r="D69" s="237" t="s">
        <v>2687</v>
      </c>
      <c r="E69" s="237" t="s">
        <v>2588</v>
      </c>
      <c r="F69" s="237">
        <v>5221</v>
      </c>
      <c r="G69" s="237">
        <v>7</v>
      </c>
      <c r="H69" s="237">
        <v>14871.95</v>
      </c>
      <c r="I69" s="237" t="s">
        <v>2689</v>
      </c>
      <c r="J69" s="237">
        <v>13431.74</v>
      </c>
      <c r="K69" s="237" t="s">
        <v>2690</v>
      </c>
      <c r="L69" s="237"/>
      <c r="M69" s="237"/>
      <c r="N69" s="237"/>
    </row>
    <row r="70" spans="1:14" ht="41.4" x14ac:dyDescent="0.3">
      <c r="A70" s="286">
        <v>8</v>
      </c>
      <c r="B70" s="237" t="s">
        <v>2942</v>
      </c>
      <c r="C70" s="237" t="s">
        <v>2591</v>
      </c>
      <c r="D70" s="237" t="s">
        <v>2687</v>
      </c>
      <c r="E70" s="237" t="s">
        <v>2542</v>
      </c>
      <c r="F70" s="237">
        <v>22474</v>
      </c>
      <c r="G70" s="237">
        <v>40</v>
      </c>
      <c r="H70" s="237">
        <v>122706.43</v>
      </c>
      <c r="I70" s="237" t="s">
        <v>2691</v>
      </c>
      <c r="J70" s="237">
        <v>67295.520000000004</v>
      </c>
      <c r="K70" s="237" t="s">
        <v>2692</v>
      </c>
      <c r="L70" s="237" t="s">
        <v>2850</v>
      </c>
      <c r="M70" s="237"/>
      <c r="N70" s="237"/>
    </row>
    <row r="71" spans="1:14" x14ac:dyDescent="0.3">
      <c r="B71" s="136"/>
    </row>
    <row r="73" spans="1:14" x14ac:dyDescent="0.3">
      <c r="B73" s="259"/>
    </row>
    <row r="74" spans="1:14" x14ac:dyDescent="0.3">
      <c r="B74" s="256"/>
    </row>
    <row r="75" spans="1:14" ht="15" thickBot="1" x14ac:dyDescent="0.35">
      <c r="B75" s="257"/>
    </row>
    <row r="76" spans="1:14" x14ac:dyDescent="0.3">
      <c r="B76" s="239"/>
      <c r="C76" s="240"/>
      <c r="D76" s="240"/>
      <c r="E76" s="240"/>
      <c r="F76" s="240"/>
    </row>
    <row r="77" spans="1:14" x14ac:dyDescent="0.3">
      <c r="B77" s="258"/>
      <c r="C77" s="237"/>
      <c r="D77" s="237"/>
      <c r="E77" s="237"/>
      <c r="F77" s="237"/>
    </row>
    <row r="78" spans="1:14" x14ac:dyDescent="0.3">
      <c r="B78" s="136"/>
    </row>
    <row r="79" spans="1:14" x14ac:dyDescent="0.3">
      <c r="B79" s="256"/>
    </row>
    <row r="80" spans="1:14" x14ac:dyDescent="0.3">
      <c r="B80" s="256"/>
    </row>
    <row r="81" spans="2:13" x14ac:dyDescent="0.3">
      <c r="B81" s="136"/>
    </row>
    <row r="82" spans="2:13" x14ac:dyDescent="0.3">
      <c r="B82" s="136"/>
    </row>
    <row r="84" spans="2:13" x14ac:dyDescent="0.3">
      <c r="B84" s="259"/>
    </row>
    <row r="85" spans="2:13" x14ac:dyDescent="0.3">
      <c r="B85" s="256"/>
    </row>
    <row r="86" spans="2:13" x14ac:dyDescent="0.3">
      <c r="B86" s="136"/>
    </row>
    <row r="87" spans="2:13" x14ac:dyDescent="0.3">
      <c r="B87" s="259"/>
    </row>
    <row r="88" spans="2:13" ht="15" thickBot="1" x14ac:dyDescent="0.35">
      <c r="B88" s="257"/>
    </row>
    <row r="89" spans="2:13" x14ac:dyDescent="0.3">
      <c r="B89" s="407"/>
      <c r="C89" s="408"/>
      <c r="D89" s="408"/>
      <c r="E89" s="408"/>
      <c r="F89" s="408"/>
      <c r="G89" s="408"/>
      <c r="H89" s="408"/>
      <c r="I89" s="408"/>
      <c r="J89" s="408"/>
      <c r="K89" s="408"/>
      <c r="L89" s="408"/>
      <c r="M89" s="408"/>
    </row>
    <row r="90" spans="2:13" x14ac:dyDescent="0.3">
      <c r="B90" s="241"/>
      <c r="C90" s="236"/>
      <c r="D90" s="236"/>
      <c r="E90" s="236"/>
      <c r="F90" s="236"/>
      <c r="G90" s="236"/>
      <c r="H90" s="236"/>
      <c r="I90" s="236"/>
      <c r="J90" s="236"/>
      <c r="K90" s="236"/>
      <c r="L90" s="236"/>
      <c r="M90" s="236"/>
    </row>
    <row r="91" spans="2:13" x14ac:dyDescent="0.3">
      <c r="B91" s="241"/>
      <c r="C91" s="236"/>
      <c r="D91" s="237"/>
      <c r="E91" s="237"/>
      <c r="F91" s="237"/>
      <c r="G91" s="237"/>
      <c r="H91" s="237"/>
      <c r="I91" s="237"/>
      <c r="J91" s="237"/>
      <c r="K91" s="237"/>
      <c r="L91" s="237"/>
      <c r="M91" s="237"/>
    </row>
    <row r="92" spans="2:13" x14ac:dyDescent="0.3">
      <c r="B92" s="241"/>
      <c r="C92" s="236"/>
      <c r="D92" s="237"/>
      <c r="E92" s="237"/>
      <c r="F92" s="237"/>
      <c r="G92" s="237"/>
      <c r="H92" s="237"/>
      <c r="I92" s="237"/>
      <c r="J92" s="237"/>
      <c r="K92" s="237"/>
      <c r="L92" s="237"/>
      <c r="M92" s="237"/>
    </row>
    <row r="93" spans="2:13" x14ac:dyDescent="0.3">
      <c r="B93" s="241"/>
      <c r="C93" s="236"/>
      <c r="D93" s="237"/>
      <c r="E93" s="237"/>
      <c r="F93" s="237"/>
      <c r="G93" s="237"/>
      <c r="H93" s="237"/>
      <c r="I93" s="237"/>
      <c r="J93" s="237"/>
      <c r="K93" s="237"/>
      <c r="L93" s="237"/>
      <c r="M93" s="237"/>
    </row>
    <row r="94" spans="2:13" x14ac:dyDescent="0.3">
      <c r="B94" s="241"/>
      <c r="C94" s="236"/>
      <c r="D94" s="237"/>
      <c r="E94" s="237"/>
      <c r="F94" s="237"/>
      <c r="G94" s="237"/>
      <c r="H94" s="237"/>
      <c r="I94" s="237"/>
      <c r="J94" s="237"/>
      <c r="K94" s="237"/>
      <c r="L94" s="237"/>
      <c r="M94" s="237"/>
    </row>
    <row r="95" spans="2:13" x14ac:dyDescent="0.3">
      <c r="B95" s="136"/>
    </row>
    <row r="96" spans="2:13" x14ac:dyDescent="0.3">
      <c r="B96" s="256"/>
    </row>
    <row r="97" spans="2:18" x14ac:dyDescent="0.3">
      <c r="B97" s="256"/>
    </row>
    <row r="98" spans="2:18" x14ac:dyDescent="0.3">
      <c r="B98" s="136"/>
    </row>
    <row r="99" spans="2:18" x14ac:dyDescent="0.3">
      <c r="B99" s="136"/>
    </row>
    <row r="101" spans="2:18" x14ac:dyDescent="0.3">
      <c r="B101" s="259"/>
    </row>
    <row r="102" spans="2:18" x14ac:dyDescent="0.3">
      <c r="B102" s="256"/>
    </row>
    <row r="103" spans="2:18" ht="15" thickBot="1" x14ac:dyDescent="0.35">
      <c r="B103" s="257"/>
    </row>
    <row r="104" spans="2:18" x14ac:dyDescent="0.3">
      <c r="B104" s="239"/>
      <c r="C104" s="240"/>
      <c r="D104" s="240"/>
      <c r="E104" s="240"/>
      <c r="F104" s="240"/>
      <c r="G104" s="240"/>
      <c r="H104" s="240"/>
      <c r="I104" s="240"/>
      <c r="J104" s="240"/>
      <c r="K104" s="240"/>
      <c r="L104" s="240"/>
      <c r="M104" s="240"/>
      <c r="N104" s="240"/>
      <c r="O104" s="240"/>
      <c r="P104" s="240"/>
      <c r="Q104" s="240"/>
      <c r="R104" s="240"/>
    </row>
    <row r="105" spans="2:18" x14ac:dyDescent="0.3">
      <c r="B105" s="241"/>
      <c r="C105" s="237"/>
      <c r="D105" s="237"/>
      <c r="E105" s="237"/>
      <c r="F105" s="237"/>
      <c r="G105" s="237"/>
      <c r="H105" s="237"/>
      <c r="I105" s="237"/>
      <c r="J105" s="237"/>
      <c r="K105" s="237"/>
      <c r="L105" s="237"/>
      <c r="M105" s="237"/>
      <c r="N105" s="237"/>
      <c r="O105" s="237"/>
      <c r="P105" s="237"/>
      <c r="Q105" s="237"/>
      <c r="R105" s="237"/>
    </row>
    <row r="106" spans="2:18" x14ac:dyDescent="0.3">
      <c r="B106" s="241"/>
      <c r="C106" s="237"/>
      <c r="D106" s="237"/>
      <c r="E106" s="237"/>
      <c r="F106" s="237"/>
      <c r="G106" s="237"/>
      <c r="H106" s="237"/>
      <c r="I106" s="237"/>
      <c r="J106" s="237"/>
      <c r="K106" s="237"/>
      <c r="L106" s="237"/>
      <c r="M106" s="237"/>
      <c r="N106" s="237"/>
      <c r="O106" s="237"/>
      <c r="P106" s="237"/>
      <c r="Q106" s="237"/>
      <c r="R106" s="237"/>
    </row>
    <row r="107" spans="2:18" x14ac:dyDescent="0.3">
      <c r="B107" s="241"/>
      <c r="C107" s="237"/>
      <c r="D107" s="237"/>
      <c r="E107" s="237"/>
      <c r="F107" s="237"/>
      <c r="G107" s="237"/>
      <c r="H107" s="237"/>
      <c r="I107" s="237"/>
      <c r="J107" s="237"/>
      <c r="K107" s="237"/>
      <c r="L107" s="237"/>
      <c r="M107" s="237"/>
      <c r="N107" s="237"/>
      <c r="O107" s="237"/>
      <c r="P107" s="237"/>
      <c r="Q107" s="237"/>
      <c r="R107" s="237"/>
    </row>
    <row r="108" spans="2:18" x14ac:dyDescent="0.3">
      <c r="B108" s="241"/>
      <c r="C108" s="237"/>
      <c r="D108" s="237"/>
      <c r="E108" s="237"/>
      <c r="F108" s="237"/>
      <c r="G108" s="237"/>
      <c r="H108" s="237"/>
      <c r="I108" s="237"/>
      <c r="J108" s="237"/>
      <c r="K108" s="237"/>
      <c r="L108" s="237"/>
      <c r="M108" s="237"/>
      <c r="N108" s="237"/>
      <c r="O108" s="237"/>
      <c r="P108" s="237"/>
      <c r="Q108" s="237"/>
      <c r="R108" s="237"/>
    </row>
    <row r="109" spans="2:18" x14ac:dyDescent="0.3">
      <c r="B109" s="136"/>
    </row>
    <row r="110" spans="2:18" x14ac:dyDescent="0.3">
      <c r="B110" s="256"/>
    </row>
    <row r="111" spans="2:18" x14ac:dyDescent="0.3">
      <c r="B111" s="256"/>
    </row>
    <row r="112" spans="2:18" x14ac:dyDescent="0.3">
      <c r="B112" s="136"/>
    </row>
    <row r="113" spans="2:13" x14ac:dyDescent="0.3">
      <c r="B113" s="136"/>
    </row>
    <row r="115" spans="2:13" x14ac:dyDescent="0.3">
      <c r="B115" s="259"/>
    </row>
    <row r="116" spans="2:13" x14ac:dyDescent="0.3">
      <c r="B116" s="256"/>
    </row>
    <row r="117" spans="2:13" x14ac:dyDescent="0.3">
      <c r="B117" s="136"/>
    </row>
    <row r="118" spans="2:13" x14ac:dyDescent="0.3">
      <c r="B118" s="259"/>
    </row>
    <row r="119" spans="2:13" ht="15" thickBot="1" x14ac:dyDescent="0.35">
      <c r="B119" s="257"/>
    </row>
    <row r="120" spans="2:13" x14ac:dyDescent="0.3">
      <c r="B120" s="407"/>
      <c r="C120" s="408"/>
      <c r="D120" s="408"/>
      <c r="E120" s="408"/>
      <c r="F120" s="408"/>
      <c r="G120" s="408"/>
      <c r="H120" s="408"/>
      <c r="I120" s="408"/>
      <c r="J120" s="408"/>
      <c r="K120" s="408"/>
      <c r="L120" s="408"/>
      <c r="M120" s="408"/>
    </row>
    <row r="121" spans="2:13" x14ac:dyDescent="0.3">
      <c r="B121" s="241"/>
      <c r="C121" s="409"/>
      <c r="D121" s="409"/>
      <c r="E121" s="409"/>
      <c r="F121" s="409"/>
      <c r="G121" s="409"/>
      <c r="H121" s="409"/>
      <c r="I121" s="409"/>
      <c r="J121" s="409"/>
      <c r="K121" s="409"/>
      <c r="L121" s="409"/>
      <c r="M121" s="409"/>
    </row>
    <row r="122" spans="2:13" x14ac:dyDescent="0.3">
      <c r="B122" s="241"/>
      <c r="C122" s="409"/>
      <c r="D122" s="409"/>
      <c r="E122" s="409"/>
      <c r="F122" s="409"/>
      <c r="G122" s="409"/>
      <c r="H122" s="409"/>
      <c r="I122" s="409"/>
      <c r="J122" s="409"/>
      <c r="K122" s="409"/>
      <c r="L122" s="409"/>
      <c r="M122" s="409"/>
    </row>
    <row r="123" spans="2:13" x14ac:dyDescent="0.3">
      <c r="B123" s="241"/>
      <c r="C123" s="409"/>
      <c r="D123" s="409"/>
      <c r="E123" s="409"/>
      <c r="F123" s="409"/>
      <c r="G123" s="409"/>
      <c r="H123" s="409"/>
      <c r="I123" s="409"/>
      <c r="J123" s="409"/>
      <c r="K123" s="409"/>
      <c r="L123" s="409"/>
      <c r="M123" s="409"/>
    </row>
    <row r="124" spans="2:13" x14ac:dyDescent="0.3">
      <c r="B124" s="241"/>
      <c r="C124" s="236"/>
      <c r="D124" s="237"/>
      <c r="E124" s="237"/>
      <c r="F124" s="237"/>
      <c r="G124" s="237"/>
      <c r="H124" s="237"/>
      <c r="I124" s="237"/>
      <c r="J124" s="237"/>
      <c r="K124" s="237"/>
      <c r="L124" s="237"/>
      <c r="M124" s="237"/>
    </row>
    <row r="125" spans="2:13" x14ac:dyDescent="0.3">
      <c r="B125" s="241"/>
      <c r="C125" s="236"/>
      <c r="D125" s="237"/>
      <c r="E125" s="237"/>
      <c r="F125" s="237"/>
      <c r="G125" s="237"/>
      <c r="H125" s="237"/>
      <c r="I125" s="237"/>
      <c r="J125" s="237"/>
      <c r="K125" s="237"/>
      <c r="L125" s="237"/>
      <c r="M125" s="237"/>
    </row>
    <row r="126" spans="2:13" x14ac:dyDescent="0.3">
      <c r="B126" s="136"/>
    </row>
    <row r="127" spans="2:13" x14ac:dyDescent="0.3">
      <c r="B127" s="256"/>
    </row>
    <row r="128" spans="2:13" x14ac:dyDescent="0.3">
      <c r="B128" s="256"/>
    </row>
    <row r="129" spans="2:8" x14ac:dyDescent="0.3">
      <c r="B129" s="136"/>
    </row>
    <row r="130" spans="2:8" x14ac:dyDescent="0.3">
      <c r="B130" s="136"/>
    </row>
    <row r="132" spans="2:8" x14ac:dyDescent="0.3">
      <c r="B132" s="259"/>
    </row>
    <row r="133" spans="2:8" x14ac:dyDescent="0.3">
      <c r="B133" s="256"/>
    </row>
    <row r="134" spans="2:8" ht="15" thickBot="1" x14ac:dyDescent="0.35">
      <c r="B134" s="257"/>
    </row>
    <row r="135" spans="2:8" x14ac:dyDescent="0.3">
      <c r="B135" s="239"/>
      <c r="C135" s="240"/>
      <c r="D135" s="240"/>
      <c r="E135" s="240"/>
      <c r="F135" s="240"/>
      <c r="G135" s="240"/>
      <c r="H135" s="240"/>
    </row>
    <row r="136" spans="2:8" x14ac:dyDescent="0.3">
      <c r="B136" s="241"/>
      <c r="C136" s="237"/>
      <c r="D136" s="237"/>
      <c r="E136" s="237"/>
      <c r="F136" s="237"/>
      <c r="G136" s="237"/>
      <c r="H136" s="237"/>
    </row>
    <row r="137" spans="2:8" x14ac:dyDescent="0.3">
      <c r="B137" s="241"/>
      <c r="C137" s="237"/>
      <c r="D137" s="237"/>
      <c r="E137" s="237"/>
      <c r="F137" s="237"/>
      <c r="G137" s="237"/>
      <c r="H137" s="237"/>
    </row>
    <row r="138" spans="2:8" x14ac:dyDescent="0.3">
      <c r="B138" s="136"/>
    </row>
    <row r="139" spans="2:8" x14ac:dyDescent="0.3">
      <c r="B139" s="256"/>
    </row>
    <row r="140" spans="2:8" x14ac:dyDescent="0.3">
      <c r="B140" s="256"/>
    </row>
    <row r="141" spans="2:8" x14ac:dyDescent="0.3">
      <c r="B141" s="136"/>
    </row>
    <row r="142" spans="2:8" x14ac:dyDescent="0.3">
      <c r="B142" s="136"/>
    </row>
    <row r="144" spans="2:8" x14ac:dyDescent="0.3">
      <c r="B144" s="259"/>
    </row>
    <row r="145" spans="2:13" x14ac:dyDescent="0.3">
      <c r="B145" s="256"/>
    </row>
    <row r="146" spans="2:13" ht="15" thickBot="1" x14ac:dyDescent="0.35">
      <c r="B146" s="257"/>
    </row>
    <row r="147" spans="2:13" x14ac:dyDescent="0.3">
      <c r="B147" s="239"/>
      <c r="C147" s="240"/>
      <c r="D147" s="240"/>
      <c r="E147" s="240"/>
      <c r="F147" s="240"/>
    </row>
    <row r="148" spans="2:13" x14ac:dyDescent="0.3">
      <c r="B148" s="258"/>
      <c r="C148" s="237"/>
      <c r="D148" s="237"/>
      <c r="E148" s="237"/>
      <c r="F148" s="237"/>
    </row>
    <row r="149" spans="2:13" x14ac:dyDescent="0.3">
      <c r="B149" s="136"/>
    </row>
    <row r="150" spans="2:13" x14ac:dyDescent="0.3">
      <c r="B150" s="256"/>
    </row>
    <row r="151" spans="2:13" x14ac:dyDescent="0.3">
      <c r="B151" s="256"/>
    </row>
    <row r="152" spans="2:13" x14ac:dyDescent="0.3">
      <c r="B152" s="136"/>
    </row>
    <row r="153" spans="2:13" x14ac:dyDescent="0.3">
      <c r="B153" s="136"/>
    </row>
    <row r="155" spans="2:13" x14ac:dyDescent="0.3">
      <c r="B155" s="259"/>
    </row>
    <row r="156" spans="2:13" x14ac:dyDescent="0.3">
      <c r="B156" s="256"/>
    </row>
    <row r="157" spans="2:13" x14ac:dyDescent="0.3">
      <c r="B157" s="136"/>
    </row>
    <row r="158" spans="2:13" x14ac:dyDescent="0.3">
      <c r="B158" s="259"/>
    </row>
    <row r="159" spans="2:13" ht="15" thickBot="1" x14ac:dyDescent="0.35">
      <c r="B159" s="257"/>
    </row>
    <row r="160" spans="2:13" x14ac:dyDescent="0.3">
      <c r="B160" s="407"/>
      <c r="C160" s="408"/>
      <c r="D160" s="408"/>
      <c r="E160" s="408"/>
      <c r="F160" s="408"/>
      <c r="G160" s="408"/>
      <c r="H160" s="408"/>
      <c r="I160" s="408"/>
      <c r="J160" s="408"/>
      <c r="K160" s="408"/>
      <c r="L160" s="408"/>
      <c r="M160" s="408"/>
    </row>
    <row r="161" spans="2:13" x14ac:dyDescent="0.3">
      <c r="B161" s="241"/>
      <c r="C161" s="236"/>
      <c r="D161" s="236"/>
      <c r="E161" s="236"/>
      <c r="F161" s="236"/>
      <c r="G161" s="236"/>
      <c r="H161" s="236"/>
      <c r="I161" s="236"/>
      <c r="J161" s="236"/>
      <c r="K161" s="236"/>
      <c r="L161" s="236"/>
      <c r="M161" s="236"/>
    </row>
    <row r="162" spans="2:13" x14ac:dyDescent="0.3">
      <c r="B162" s="241"/>
      <c r="C162" s="236"/>
      <c r="D162" s="237"/>
      <c r="E162" s="237"/>
      <c r="F162" s="237"/>
      <c r="G162" s="237"/>
      <c r="H162" s="237"/>
      <c r="I162" s="237"/>
      <c r="J162" s="237"/>
      <c r="K162" s="237"/>
      <c r="L162" s="237"/>
      <c r="M162" s="237"/>
    </row>
    <row r="163" spans="2:13" x14ac:dyDescent="0.3">
      <c r="B163" s="241"/>
      <c r="C163" s="236"/>
      <c r="D163" s="237"/>
      <c r="E163" s="237"/>
      <c r="F163" s="237"/>
      <c r="G163" s="237"/>
      <c r="H163" s="237"/>
      <c r="I163" s="237"/>
      <c r="J163" s="237"/>
      <c r="K163" s="237"/>
      <c r="L163" s="237"/>
      <c r="M163" s="237"/>
    </row>
    <row r="164" spans="2:13" x14ac:dyDescent="0.3">
      <c r="B164" s="241"/>
      <c r="C164" s="236"/>
      <c r="D164" s="237"/>
      <c r="E164" s="237"/>
      <c r="F164" s="237"/>
      <c r="G164" s="237"/>
      <c r="H164" s="237"/>
      <c r="I164" s="237"/>
      <c r="J164" s="237"/>
      <c r="K164" s="237"/>
      <c r="L164" s="237"/>
      <c r="M164" s="237"/>
    </row>
    <row r="165" spans="2:13" x14ac:dyDescent="0.3">
      <c r="B165" s="241"/>
      <c r="C165" s="236"/>
      <c r="D165" s="237"/>
      <c r="E165" s="237"/>
      <c r="F165" s="237"/>
      <c r="G165" s="237"/>
      <c r="H165" s="237"/>
      <c r="I165" s="237"/>
      <c r="J165" s="237"/>
      <c r="K165" s="237"/>
      <c r="L165" s="237"/>
      <c r="M165" s="237"/>
    </row>
    <row r="166" spans="2:13" x14ac:dyDescent="0.3">
      <c r="B166" s="136"/>
    </row>
    <row r="167" spans="2:13" x14ac:dyDescent="0.3">
      <c r="B167" s="256"/>
    </row>
    <row r="168" spans="2:13" x14ac:dyDescent="0.3">
      <c r="B168" s="256"/>
    </row>
    <row r="169" spans="2:13" x14ac:dyDescent="0.3">
      <c r="B169" s="136"/>
    </row>
    <row r="170" spans="2:13" x14ac:dyDescent="0.3">
      <c r="B170" s="136"/>
    </row>
    <row r="172" spans="2:13" x14ac:dyDescent="0.3">
      <c r="B172" s="259"/>
    </row>
    <row r="173" spans="2:13" x14ac:dyDescent="0.3">
      <c r="B173" s="256"/>
    </row>
    <row r="174" spans="2:13" ht="15" thickBot="1" x14ac:dyDescent="0.35">
      <c r="B174" s="257"/>
    </row>
    <row r="175" spans="2:13" x14ac:dyDescent="0.3">
      <c r="B175" s="239"/>
      <c r="C175" s="240"/>
      <c r="D175" s="240"/>
      <c r="E175" s="240"/>
      <c r="F175" s="240"/>
      <c r="G175" s="240"/>
    </row>
    <row r="176" spans="2:13" x14ac:dyDescent="0.3">
      <c r="B176" s="241"/>
      <c r="C176" s="237"/>
      <c r="D176" s="237"/>
      <c r="E176" s="237"/>
      <c r="F176" s="237"/>
      <c r="G176" s="237"/>
    </row>
    <row r="177" spans="2:13" x14ac:dyDescent="0.3">
      <c r="B177" s="241"/>
      <c r="C177" s="237"/>
      <c r="D177" s="237"/>
      <c r="E177" s="237"/>
      <c r="F177" s="237"/>
      <c r="G177" s="237"/>
    </row>
    <row r="178" spans="2:13" x14ac:dyDescent="0.3">
      <c r="B178" s="241"/>
      <c r="C178" s="237"/>
      <c r="D178" s="237"/>
      <c r="E178" s="237"/>
      <c r="F178" s="237"/>
      <c r="G178" s="237"/>
    </row>
    <row r="179" spans="2:13" x14ac:dyDescent="0.3">
      <c r="B179" s="241"/>
      <c r="C179" s="237"/>
      <c r="D179" s="237"/>
      <c r="E179" s="237"/>
      <c r="F179" s="237"/>
      <c r="G179" s="237"/>
    </row>
    <row r="180" spans="2:13" x14ac:dyDescent="0.3">
      <c r="B180" s="136"/>
    </row>
    <row r="181" spans="2:13" x14ac:dyDescent="0.3">
      <c r="B181" s="256"/>
    </row>
    <row r="182" spans="2:13" x14ac:dyDescent="0.3">
      <c r="B182" s="256"/>
    </row>
    <row r="183" spans="2:13" x14ac:dyDescent="0.3">
      <c r="B183" s="136"/>
    </row>
    <row r="184" spans="2:13" x14ac:dyDescent="0.3">
      <c r="B184" s="136"/>
    </row>
    <row r="186" spans="2:13" x14ac:dyDescent="0.3">
      <c r="B186" s="259"/>
    </row>
    <row r="187" spans="2:13" x14ac:dyDescent="0.3">
      <c r="B187" s="256"/>
    </row>
    <row r="188" spans="2:13" x14ac:dyDescent="0.3">
      <c r="B188" s="136"/>
    </row>
    <row r="189" spans="2:13" x14ac:dyDescent="0.3">
      <c r="B189" s="259"/>
    </row>
    <row r="190" spans="2:13" ht="15" thickBot="1" x14ac:dyDescent="0.35">
      <c r="B190" s="257"/>
    </row>
    <row r="191" spans="2:13" x14ac:dyDescent="0.3">
      <c r="B191" s="407"/>
      <c r="C191" s="408"/>
      <c r="D191" s="408"/>
      <c r="E191" s="408"/>
      <c r="F191" s="408"/>
      <c r="G191" s="408"/>
      <c r="H191" s="408"/>
      <c r="I191" s="408"/>
      <c r="J191" s="408"/>
      <c r="K191" s="408"/>
      <c r="L191" s="408"/>
      <c r="M191" s="408"/>
    </row>
    <row r="192" spans="2:13" x14ac:dyDescent="0.3">
      <c r="B192" s="241"/>
      <c r="C192" s="409"/>
      <c r="D192" s="409"/>
      <c r="E192" s="409"/>
      <c r="F192" s="409"/>
      <c r="G192" s="409"/>
      <c r="H192" s="409"/>
      <c r="I192" s="409"/>
      <c r="J192" s="409"/>
      <c r="K192" s="409"/>
      <c r="L192" s="409"/>
      <c r="M192" s="409"/>
    </row>
    <row r="193" spans="2:13" x14ac:dyDescent="0.3">
      <c r="B193" s="241"/>
      <c r="C193" s="409"/>
      <c r="D193" s="409"/>
      <c r="E193" s="409"/>
      <c r="F193" s="409"/>
      <c r="G193" s="409"/>
      <c r="H193" s="409"/>
      <c r="I193" s="409"/>
      <c r="J193" s="409"/>
      <c r="K193" s="409"/>
      <c r="L193" s="409"/>
      <c r="M193" s="409"/>
    </row>
    <row r="194" spans="2:13" x14ac:dyDescent="0.3">
      <c r="B194" s="241"/>
      <c r="C194" s="409"/>
      <c r="D194" s="409"/>
      <c r="E194" s="409"/>
      <c r="F194" s="409"/>
      <c r="G194" s="409"/>
      <c r="H194" s="409"/>
      <c r="I194" s="409"/>
      <c r="J194" s="409"/>
      <c r="K194" s="409"/>
      <c r="L194" s="409"/>
      <c r="M194" s="409"/>
    </row>
    <row r="195" spans="2:13" x14ac:dyDescent="0.3">
      <c r="B195" s="241"/>
      <c r="C195" s="236"/>
      <c r="D195" s="237"/>
      <c r="E195" s="237"/>
      <c r="F195" s="237"/>
      <c r="G195" s="237"/>
      <c r="H195" s="237"/>
      <c r="I195" s="237"/>
      <c r="J195" s="237"/>
      <c r="K195" s="237"/>
      <c r="L195" s="237"/>
      <c r="M195" s="237"/>
    </row>
    <row r="196" spans="2:13" x14ac:dyDescent="0.3">
      <c r="B196" s="241"/>
      <c r="C196" s="236"/>
      <c r="D196" s="237"/>
      <c r="E196" s="237"/>
      <c r="F196" s="237"/>
      <c r="G196" s="237"/>
      <c r="H196" s="237"/>
      <c r="I196" s="237"/>
      <c r="J196" s="237"/>
      <c r="K196" s="237"/>
      <c r="L196" s="237"/>
      <c r="M196" s="237"/>
    </row>
    <row r="197" spans="2:13" x14ac:dyDescent="0.3">
      <c r="B197" s="136"/>
    </row>
    <row r="198" spans="2:13" x14ac:dyDescent="0.3">
      <c r="B198" s="256"/>
    </row>
    <row r="199" spans="2:13" x14ac:dyDescent="0.3">
      <c r="B199" s="256"/>
    </row>
    <row r="200" spans="2:13" x14ac:dyDescent="0.3">
      <c r="B200" s="136"/>
    </row>
    <row r="201" spans="2:13" x14ac:dyDescent="0.3">
      <c r="B201" s="136"/>
    </row>
    <row r="203" spans="2:13" x14ac:dyDescent="0.3">
      <c r="B203" s="259"/>
    </row>
    <row r="204" spans="2:13" x14ac:dyDescent="0.3">
      <c r="B204" s="256"/>
    </row>
    <row r="205" spans="2:13" ht="15" thickBot="1" x14ac:dyDescent="0.35">
      <c r="B205" s="257"/>
    </row>
    <row r="206" spans="2:13" x14ac:dyDescent="0.3">
      <c r="B206" s="239"/>
      <c r="C206" s="240"/>
      <c r="D206" s="240"/>
      <c r="E206" s="240"/>
      <c r="F206" s="240"/>
      <c r="G206" s="240"/>
    </row>
    <row r="207" spans="2:13" x14ac:dyDescent="0.3">
      <c r="B207" s="241"/>
      <c r="C207" s="237"/>
      <c r="D207" s="237"/>
      <c r="E207" s="237"/>
      <c r="F207" s="237"/>
      <c r="G207" s="237"/>
    </row>
    <row r="208" spans="2:13" x14ac:dyDescent="0.3">
      <c r="B208" s="241"/>
      <c r="C208" s="237"/>
      <c r="D208" s="237"/>
      <c r="E208" s="237"/>
      <c r="F208" s="237"/>
      <c r="G208" s="237"/>
    </row>
    <row r="209" spans="2:6" x14ac:dyDescent="0.3">
      <c r="B209" s="136"/>
    </row>
    <row r="210" spans="2:6" x14ac:dyDescent="0.3">
      <c r="B210" s="256"/>
    </row>
    <row r="211" spans="2:6" x14ac:dyDescent="0.3">
      <c r="B211" s="256"/>
    </row>
    <row r="212" spans="2:6" x14ac:dyDescent="0.3">
      <c r="B212" s="136"/>
    </row>
    <row r="213" spans="2:6" x14ac:dyDescent="0.3">
      <c r="B213" s="136"/>
    </row>
    <row r="215" spans="2:6" x14ac:dyDescent="0.3">
      <c r="B215" s="259"/>
    </row>
    <row r="216" spans="2:6" x14ac:dyDescent="0.3">
      <c r="B216" s="256"/>
    </row>
    <row r="217" spans="2:6" ht="15" thickBot="1" x14ac:dyDescent="0.35">
      <c r="B217" s="257"/>
    </row>
    <row r="218" spans="2:6" x14ac:dyDescent="0.3">
      <c r="B218" s="239"/>
      <c r="C218" s="240"/>
      <c r="D218" s="240"/>
      <c r="E218" s="240"/>
      <c r="F218" s="240"/>
    </row>
    <row r="219" spans="2:6" x14ac:dyDescent="0.3">
      <c r="B219" s="258"/>
      <c r="C219" s="237"/>
      <c r="D219" s="237"/>
      <c r="E219" s="237"/>
      <c r="F219" s="237"/>
    </row>
    <row r="220" spans="2:6" x14ac:dyDescent="0.3">
      <c r="B220" s="136"/>
    </row>
    <row r="221" spans="2:6" x14ac:dyDescent="0.3">
      <c r="B221" s="256"/>
    </row>
    <row r="222" spans="2:6" x14ac:dyDescent="0.3">
      <c r="B222" s="256"/>
    </row>
    <row r="223" spans="2:6" x14ac:dyDescent="0.3">
      <c r="B223" s="136"/>
    </row>
    <row r="224" spans="2:6" x14ac:dyDescent="0.3">
      <c r="B224" s="136"/>
    </row>
    <row r="226" spans="2:10" x14ac:dyDescent="0.3">
      <c r="B226" s="259"/>
    </row>
    <row r="227" spans="2:10" x14ac:dyDescent="0.3">
      <c r="B227" s="256"/>
    </row>
    <row r="228" spans="2:10" ht="15" thickBot="1" x14ac:dyDescent="0.35">
      <c r="B228" s="257"/>
    </row>
    <row r="229" spans="2:10" x14ac:dyDescent="0.3">
      <c r="B229" s="239"/>
      <c r="C229" s="240"/>
      <c r="D229" s="240"/>
      <c r="E229" s="240"/>
      <c r="F229" s="240"/>
      <c r="G229" s="240"/>
      <c r="H229" s="240"/>
      <c r="I229" s="240"/>
      <c r="J229" s="240"/>
    </row>
    <row r="230" spans="2:10" x14ac:dyDescent="0.3">
      <c r="B230" s="241"/>
      <c r="C230" s="237"/>
      <c r="D230" s="237"/>
      <c r="E230" s="237"/>
      <c r="F230" s="237"/>
      <c r="G230" s="237"/>
      <c r="H230" s="237"/>
      <c r="I230" s="237"/>
      <c r="J230" s="237"/>
    </row>
    <row r="231" spans="2:10" x14ac:dyDescent="0.3">
      <c r="B231" s="136"/>
    </row>
    <row r="232" spans="2:10" x14ac:dyDescent="0.3">
      <c r="B232" s="256"/>
    </row>
    <row r="233" spans="2:10" x14ac:dyDescent="0.3">
      <c r="B233" s="256"/>
    </row>
    <row r="234" spans="2:10" x14ac:dyDescent="0.3">
      <c r="B234" s="136"/>
    </row>
    <row r="235" spans="2:10" x14ac:dyDescent="0.3">
      <c r="B235" s="136"/>
    </row>
    <row r="237" spans="2:10" x14ac:dyDescent="0.3">
      <c r="B237" s="259"/>
    </row>
    <row r="238" spans="2:10" x14ac:dyDescent="0.3">
      <c r="B238" s="256"/>
    </row>
    <row r="239" spans="2:10" ht="15" thickBot="1" x14ac:dyDescent="0.35">
      <c r="B239" s="257"/>
    </row>
    <row r="240" spans="2:10" x14ac:dyDescent="0.3">
      <c r="B240" s="239"/>
      <c r="C240" s="240"/>
      <c r="D240" s="240"/>
      <c r="E240" s="240"/>
      <c r="F240" s="240"/>
      <c r="G240" s="240"/>
      <c r="H240" s="240"/>
    </row>
    <row r="241" spans="2:10" x14ac:dyDescent="0.3">
      <c r="B241" s="241"/>
      <c r="C241" s="237"/>
      <c r="D241" s="237"/>
      <c r="E241" s="237"/>
      <c r="F241" s="237"/>
      <c r="G241" s="237"/>
      <c r="H241" s="237"/>
    </row>
    <row r="242" spans="2:10" x14ac:dyDescent="0.3">
      <c r="B242" s="136"/>
    </row>
    <row r="243" spans="2:10" x14ac:dyDescent="0.3">
      <c r="B243" s="256"/>
    </row>
    <row r="244" spans="2:10" x14ac:dyDescent="0.3">
      <c r="B244" s="256"/>
    </row>
    <row r="245" spans="2:10" x14ac:dyDescent="0.3">
      <c r="B245" s="136"/>
    </row>
    <row r="246" spans="2:10" x14ac:dyDescent="0.3">
      <c r="B246" s="136"/>
    </row>
    <row r="248" spans="2:10" x14ac:dyDescent="0.3">
      <c r="B248" s="259"/>
    </row>
    <row r="249" spans="2:10" x14ac:dyDescent="0.3">
      <c r="B249" s="256"/>
    </row>
    <row r="250" spans="2:10" ht="15" thickBot="1" x14ac:dyDescent="0.35">
      <c r="B250" s="257"/>
    </row>
    <row r="251" spans="2:10" x14ac:dyDescent="0.3">
      <c r="B251" s="239"/>
      <c r="C251" s="240"/>
      <c r="D251" s="240"/>
      <c r="E251" s="240"/>
      <c r="F251" s="240"/>
      <c r="G251" s="240"/>
      <c r="H251" s="240"/>
      <c r="I251" s="240"/>
      <c r="J251" s="240"/>
    </row>
    <row r="252" spans="2:10" x14ac:dyDescent="0.3">
      <c r="B252" s="241"/>
      <c r="C252" s="237"/>
      <c r="D252" s="237"/>
      <c r="E252" s="237"/>
      <c r="F252" s="237"/>
      <c r="G252" s="237"/>
      <c r="H252" s="237"/>
      <c r="I252" s="237"/>
      <c r="J252" s="237"/>
    </row>
    <row r="253" spans="2:10" x14ac:dyDescent="0.3">
      <c r="B253" s="136"/>
    </row>
    <row r="254" spans="2:10" x14ac:dyDescent="0.3">
      <c r="B254" s="256"/>
    </row>
    <row r="255" spans="2:10" x14ac:dyDescent="0.3">
      <c r="B255" s="256"/>
    </row>
    <row r="256" spans="2:10" x14ac:dyDescent="0.3">
      <c r="B256" s="136"/>
    </row>
    <row r="257" spans="2:8" x14ac:dyDescent="0.3">
      <c r="B257" s="136"/>
    </row>
    <row r="259" spans="2:8" x14ac:dyDescent="0.3">
      <c r="B259" s="259"/>
    </row>
    <row r="260" spans="2:8" x14ac:dyDescent="0.3">
      <c r="B260" s="256"/>
    </row>
    <row r="261" spans="2:8" ht="15" thickBot="1" x14ac:dyDescent="0.35">
      <c r="B261" s="257"/>
    </row>
    <row r="262" spans="2:8" x14ac:dyDescent="0.3">
      <c r="B262" s="239"/>
      <c r="C262" s="240"/>
      <c r="D262" s="240"/>
      <c r="E262" s="240"/>
      <c r="F262" s="240"/>
      <c r="G262" s="240"/>
      <c r="H262" s="240"/>
    </row>
    <row r="263" spans="2:8" x14ac:dyDescent="0.3">
      <c r="B263" s="241"/>
      <c r="C263" s="237"/>
      <c r="D263" s="237"/>
      <c r="E263" s="237"/>
      <c r="F263" s="237"/>
      <c r="G263" s="237"/>
      <c r="H263" s="237"/>
    </row>
    <row r="264" spans="2:8" x14ac:dyDescent="0.3">
      <c r="B264" s="136"/>
    </row>
    <row r="265" spans="2:8" x14ac:dyDescent="0.3">
      <c r="B265" s="256"/>
    </row>
    <row r="266" spans="2:8" x14ac:dyDescent="0.3">
      <c r="B266" s="256"/>
    </row>
    <row r="267" spans="2:8" x14ac:dyDescent="0.3">
      <c r="B267" s="136"/>
    </row>
    <row r="268" spans="2:8" x14ac:dyDescent="0.3">
      <c r="B268" s="136"/>
    </row>
    <row r="270" spans="2:8" x14ac:dyDescent="0.3">
      <c r="B270" s="259"/>
    </row>
    <row r="271" spans="2:8" x14ac:dyDescent="0.3">
      <c r="B271" s="256"/>
    </row>
    <row r="272" spans="2:8" ht="15" thickBot="1" x14ac:dyDescent="0.35">
      <c r="B272" s="257"/>
    </row>
    <row r="273" spans="2:10" x14ac:dyDescent="0.3">
      <c r="B273" s="239"/>
      <c r="C273" s="240"/>
      <c r="D273" s="240"/>
      <c r="E273" s="240"/>
      <c r="F273" s="240"/>
      <c r="G273" s="240"/>
      <c r="H273" s="240"/>
      <c r="I273" s="240"/>
      <c r="J273" s="240"/>
    </row>
    <row r="274" spans="2:10" x14ac:dyDescent="0.3">
      <c r="B274" s="241"/>
      <c r="C274" s="237"/>
      <c r="D274" s="237"/>
      <c r="E274" s="237"/>
      <c r="F274" s="237"/>
      <c r="G274" s="237"/>
      <c r="H274" s="237"/>
      <c r="I274" s="237"/>
      <c r="J274" s="237"/>
    </row>
    <row r="275" spans="2:10" x14ac:dyDescent="0.3">
      <c r="B275" s="136"/>
    </row>
    <row r="276" spans="2:10" x14ac:dyDescent="0.3">
      <c r="B276" s="256"/>
    </row>
    <row r="277" spans="2:10" x14ac:dyDescent="0.3">
      <c r="B277" s="256"/>
    </row>
    <row r="278" spans="2:10" x14ac:dyDescent="0.3">
      <c r="B278" s="136"/>
    </row>
    <row r="279" spans="2:10" x14ac:dyDescent="0.3">
      <c r="B279" s="136"/>
    </row>
    <row r="281" spans="2:10" x14ac:dyDescent="0.3">
      <c r="B281" s="259"/>
    </row>
    <row r="282" spans="2:10" x14ac:dyDescent="0.3">
      <c r="B282" s="256"/>
    </row>
    <row r="283" spans="2:10" ht="15" thickBot="1" x14ac:dyDescent="0.35">
      <c r="B283" s="257"/>
    </row>
    <row r="284" spans="2:10" x14ac:dyDescent="0.3">
      <c r="B284" s="239"/>
      <c r="C284" s="240"/>
      <c r="D284" s="240"/>
      <c r="E284" s="240"/>
      <c r="F284" s="240"/>
      <c r="G284" s="240"/>
      <c r="H284" s="240"/>
    </row>
    <row r="285" spans="2:10" x14ac:dyDescent="0.3">
      <c r="B285" s="241"/>
      <c r="C285" s="237"/>
      <c r="D285" s="237"/>
      <c r="E285" s="237"/>
      <c r="F285" s="237"/>
      <c r="G285" s="237"/>
      <c r="H285" s="237"/>
    </row>
    <row r="286" spans="2:10" x14ac:dyDescent="0.3">
      <c r="B286" s="136"/>
    </row>
    <row r="287" spans="2:10" x14ac:dyDescent="0.3">
      <c r="B287" s="256"/>
    </row>
    <row r="288" spans="2:10" x14ac:dyDescent="0.3">
      <c r="B288" s="256"/>
    </row>
    <row r="289" spans="2:10" x14ac:dyDescent="0.3">
      <c r="B289" s="136"/>
    </row>
    <row r="290" spans="2:10" x14ac:dyDescent="0.3">
      <c r="B290" s="136"/>
    </row>
    <row r="292" spans="2:10" x14ac:dyDescent="0.3">
      <c r="B292" s="259"/>
    </row>
    <row r="293" spans="2:10" x14ac:dyDescent="0.3">
      <c r="B293" s="256"/>
    </row>
    <row r="294" spans="2:10" ht="15" thickBot="1" x14ac:dyDescent="0.35">
      <c r="B294" s="257"/>
    </row>
    <row r="295" spans="2:10" x14ac:dyDescent="0.3">
      <c r="B295" s="239"/>
      <c r="C295" s="240"/>
      <c r="D295" s="240"/>
      <c r="E295" s="240"/>
      <c r="F295" s="240"/>
      <c r="G295" s="240"/>
      <c r="H295" s="240"/>
      <c r="I295" s="240"/>
      <c r="J295" s="240"/>
    </row>
    <row r="296" spans="2:10" x14ac:dyDescent="0.3">
      <c r="B296" s="241"/>
      <c r="C296" s="237"/>
      <c r="D296" s="237"/>
      <c r="E296" s="237"/>
      <c r="F296" s="237"/>
      <c r="G296" s="237"/>
      <c r="H296" s="237"/>
      <c r="I296" s="237"/>
      <c r="J296" s="237"/>
    </row>
    <row r="297" spans="2:10" x14ac:dyDescent="0.3">
      <c r="B297" s="136"/>
    </row>
    <row r="298" spans="2:10" x14ac:dyDescent="0.3">
      <c r="B298" s="256"/>
    </row>
    <row r="299" spans="2:10" x14ac:dyDescent="0.3">
      <c r="B299" s="256"/>
    </row>
    <row r="300" spans="2:10" x14ac:dyDescent="0.3">
      <c r="B300" s="136"/>
    </row>
    <row r="301" spans="2:10" x14ac:dyDescent="0.3">
      <c r="B301" s="136"/>
    </row>
    <row r="303" spans="2:10" x14ac:dyDescent="0.3">
      <c r="B303" s="259"/>
    </row>
    <row r="304" spans="2:10" x14ac:dyDescent="0.3">
      <c r="B304" s="256"/>
    </row>
    <row r="305" spans="2:5" x14ac:dyDescent="0.3">
      <c r="B305" s="136"/>
    </row>
    <row r="306" spans="2:5" x14ac:dyDescent="0.3">
      <c r="B306" s="259"/>
    </row>
    <row r="307" spans="2:5" x14ac:dyDescent="0.3">
      <c r="B307" s="136"/>
    </row>
    <row r="308" spans="2:5" x14ac:dyDescent="0.3">
      <c r="B308" s="259"/>
    </row>
    <row r="309" spans="2:5" ht="15" thickBot="1" x14ac:dyDescent="0.35">
      <c r="B309" s="257"/>
    </row>
    <row r="310" spans="2:5" x14ac:dyDescent="0.3">
      <c r="B310" s="407"/>
      <c r="C310" s="408"/>
      <c r="D310" s="408"/>
      <c r="E310" s="408"/>
    </row>
    <row r="311" spans="2:5" x14ac:dyDescent="0.3">
      <c r="B311" s="241"/>
      <c r="C311" s="237"/>
      <c r="D311" s="236"/>
      <c r="E311" s="237"/>
    </row>
    <row r="312" spans="2:5" x14ac:dyDescent="0.3">
      <c r="B312" s="241"/>
      <c r="C312" s="237"/>
      <c r="D312" s="236"/>
      <c r="E312" s="237"/>
    </row>
    <row r="313" spans="2:5" x14ac:dyDescent="0.3">
      <c r="B313" s="241"/>
      <c r="C313" s="237"/>
      <c r="D313" s="236"/>
      <c r="E313" s="237"/>
    </row>
    <row r="314" spans="2:5" x14ac:dyDescent="0.3">
      <c r="B314" s="241"/>
      <c r="C314" s="237"/>
      <c r="D314" s="236"/>
      <c r="E314" s="237"/>
    </row>
    <row r="315" spans="2:5" x14ac:dyDescent="0.3">
      <c r="B315" s="241"/>
      <c r="C315" s="237"/>
      <c r="D315" s="236"/>
      <c r="E315" s="237"/>
    </row>
    <row r="316" spans="2:5" ht="15" thickBot="1" x14ac:dyDescent="0.35">
      <c r="B316" s="257"/>
    </row>
    <row r="317" spans="2:5" x14ac:dyDescent="0.3">
      <c r="B317" s="239"/>
      <c r="C317" s="263"/>
    </row>
    <row r="318" spans="2:5" x14ac:dyDescent="0.3">
      <c r="B318" s="241"/>
      <c r="C318" s="237"/>
    </row>
    <row r="319" spans="2:5" ht="15" thickBot="1" x14ac:dyDescent="0.35">
      <c r="B319" s="257"/>
    </row>
    <row r="320" spans="2:5" ht="27.6" customHeight="1" x14ac:dyDescent="0.3">
      <c r="B320" s="407"/>
      <c r="C320" s="408"/>
    </row>
    <row r="321" spans="2:5" x14ac:dyDescent="0.3">
      <c r="B321" s="241"/>
      <c r="C321" s="236"/>
    </row>
    <row r="322" spans="2:5" x14ac:dyDescent="0.3">
      <c r="B322" s="241"/>
      <c r="C322" s="237"/>
    </row>
    <row r="323" spans="2:5" ht="15" thickBot="1" x14ac:dyDescent="0.35">
      <c r="B323" s="257"/>
    </row>
    <row r="324" spans="2:5" ht="27.6" customHeight="1" x14ac:dyDescent="0.3">
      <c r="B324" s="407"/>
      <c r="C324" s="408"/>
      <c r="D324" s="408"/>
      <c r="E324" s="408"/>
    </row>
    <row r="325" spans="2:5" x14ac:dyDescent="0.3">
      <c r="B325" s="241"/>
      <c r="C325" s="236"/>
      <c r="D325" s="236"/>
      <c r="E325" s="236"/>
    </row>
    <row r="326" spans="2:5" x14ac:dyDescent="0.3">
      <c r="B326" s="241"/>
      <c r="C326" s="294"/>
      <c r="D326" s="237"/>
      <c r="E326" s="237"/>
    </row>
    <row r="327" spans="2:5" x14ac:dyDescent="0.3">
      <c r="B327" s="241"/>
      <c r="C327" s="294"/>
      <c r="D327" s="237"/>
      <c r="E327" s="237"/>
    </row>
    <row r="328" spans="2:5" x14ac:dyDescent="0.3">
      <c r="B328" s="241"/>
      <c r="C328" s="294"/>
      <c r="D328" s="237"/>
      <c r="E328" s="237"/>
    </row>
    <row r="329" spans="2:5" x14ac:dyDescent="0.3">
      <c r="B329" s="241"/>
      <c r="C329" s="294"/>
      <c r="D329" s="237"/>
      <c r="E329" s="237"/>
    </row>
    <row r="330" spans="2:5" x14ac:dyDescent="0.3">
      <c r="B330" s="241"/>
      <c r="C330" s="237"/>
      <c r="D330" s="260"/>
      <c r="E330" s="237"/>
    </row>
    <row r="331" spans="2:5" x14ac:dyDescent="0.3">
      <c r="B331" s="241"/>
      <c r="C331" s="237"/>
      <c r="D331" s="260"/>
      <c r="E331" s="237"/>
    </row>
    <row r="332" spans="2:5" x14ac:dyDescent="0.3">
      <c r="B332" s="241"/>
      <c r="C332" s="237"/>
      <c r="D332" s="237"/>
      <c r="E332" s="237"/>
    </row>
    <row r="333" spans="2:5" x14ac:dyDescent="0.3">
      <c r="B333" s="241"/>
      <c r="C333" s="237"/>
      <c r="D333" s="237"/>
      <c r="E333" s="237"/>
    </row>
    <row r="334" spans="2:5" x14ac:dyDescent="0.3">
      <c r="B334" s="241"/>
      <c r="C334" s="237"/>
      <c r="D334" s="237"/>
      <c r="E334" s="237"/>
    </row>
    <row r="335" spans="2:5" ht="15" thickBot="1" x14ac:dyDescent="0.35">
      <c r="B335" s="257"/>
    </row>
    <row r="336" spans="2:5" x14ac:dyDescent="0.3">
      <c r="B336" s="262"/>
    </row>
    <row r="337" spans="2:12" ht="15" thickBot="1" x14ac:dyDescent="0.35">
      <c r="B337" s="257"/>
    </row>
    <row r="338" spans="2:12" x14ac:dyDescent="0.3">
      <c r="B338" s="407"/>
      <c r="C338" s="408"/>
      <c r="D338" s="408"/>
      <c r="E338" s="408"/>
      <c r="F338" s="408"/>
      <c r="G338" s="408"/>
      <c r="H338" s="408"/>
      <c r="I338" s="408"/>
    </row>
    <row r="339" spans="2:12" x14ac:dyDescent="0.3">
      <c r="B339" s="410"/>
      <c r="C339" s="409"/>
      <c r="D339" s="409"/>
      <c r="E339" s="236"/>
      <c r="F339" s="409"/>
      <c r="G339" s="409"/>
      <c r="H339" s="409"/>
      <c r="I339" s="409"/>
    </row>
    <row r="340" spans="2:12" x14ac:dyDescent="0.3">
      <c r="B340" s="410"/>
      <c r="C340" s="409"/>
      <c r="D340" s="409"/>
      <c r="E340" s="236"/>
      <c r="F340" s="409"/>
      <c r="G340" s="409"/>
      <c r="H340" s="409"/>
      <c r="I340" s="409"/>
    </row>
    <row r="341" spans="2:12" x14ac:dyDescent="0.3">
      <c r="B341" s="241"/>
      <c r="C341" s="237"/>
      <c r="D341" s="237"/>
      <c r="E341" s="237"/>
      <c r="F341" s="237"/>
      <c r="G341" s="237"/>
      <c r="H341" s="237"/>
      <c r="I341" s="237"/>
    </row>
    <row r="342" spans="2:12" x14ac:dyDescent="0.3">
      <c r="B342" s="241"/>
      <c r="C342" s="237"/>
      <c r="D342" s="237"/>
      <c r="E342" s="237"/>
      <c r="F342" s="237"/>
      <c r="G342" s="237"/>
      <c r="H342" s="237"/>
      <c r="I342" s="237"/>
    </row>
    <row r="343" spans="2:12" x14ac:dyDescent="0.3">
      <c r="B343" s="295"/>
    </row>
    <row r="344" spans="2:12" x14ac:dyDescent="0.3">
      <c r="B344" s="296"/>
      <c r="C344" s="296"/>
    </row>
    <row r="345" spans="2:12" x14ac:dyDescent="0.3">
      <c r="B345" s="257"/>
    </row>
    <row r="346" spans="2:12" ht="15" thickBot="1" x14ac:dyDescent="0.35">
      <c r="B346" s="257"/>
    </row>
    <row r="347" spans="2:12" x14ac:dyDescent="0.3">
      <c r="B347" s="407"/>
      <c r="C347" s="408"/>
      <c r="D347" s="408"/>
      <c r="E347" s="408"/>
      <c r="F347" s="408"/>
      <c r="G347" s="408"/>
      <c r="H347" s="408"/>
      <c r="I347" s="408"/>
      <c r="J347" s="408"/>
      <c r="K347" s="408"/>
      <c r="L347" s="408"/>
    </row>
    <row r="348" spans="2:12" x14ac:dyDescent="0.3">
      <c r="B348" s="410"/>
      <c r="C348" s="409"/>
      <c r="D348" s="409"/>
      <c r="E348" s="409"/>
      <c r="F348" s="409"/>
      <c r="G348" s="236"/>
      <c r="H348" s="409"/>
      <c r="I348" s="409"/>
      <c r="J348" s="409"/>
      <c r="K348" s="409"/>
      <c r="L348" s="409"/>
    </row>
    <row r="349" spans="2:12" ht="27.6" customHeight="1" x14ac:dyDescent="0.3">
      <c r="B349" s="410"/>
      <c r="C349" s="409"/>
      <c r="D349" s="409"/>
      <c r="E349" s="409"/>
      <c r="F349" s="409"/>
      <c r="G349" s="236"/>
      <c r="H349" s="409"/>
      <c r="I349" s="409"/>
      <c r="J349" s="409"/>
      <c r="K349" s="409"/>
      <c r="L349" s="409"/>
    </row>
    <row r="350" spans="2:12" x14ac:dyDescent="0.3">
      <c r="B350" s="241"/>
      <c r="C350" s="237"/>
      <c r="D350" s="237"/>
      <c r="E350" s="237"/>
      <c r="F350" s="237"/>
      <c r="G350" s="237"/>
      <c r="H350" s="237"/>
      <c r="I350" s="237"/>
      <c r="J350" s="237"/>
      <c r="K350" s="237"/>
      <c r="L350" s="237"/>
    </row>
    <row r="351" spans="2:12" x14ac:dyDescent="0.3">
      <c r="B351" s="241"/>
      <c r="C351" s="237"/>
      <c r="D351" s="237"/>
      <c r="E351" s="237"/>
      <c r="F351" s="237"/>
      <c r="G351" s="237"/>
      <c r="H351" s="237"/>
      <c r="I351" s="237"/>
      <c r="J351" s="237"/>
      <c r="K351" s="237"/>
      <c r="L351" s="237"/>
    </row>
    <row r="352" spans="2:12" x14ac:dyDescent="0.3">
      <c r="B352" s="136"/>
    </row>
    <row r="353" spans="2:5" x14ac:dyDescent="0.3">
      <c r="B353" s="256"/>
    </row>
    <row r="354" spans="2:5" x14ac:dyDescent="0.3">
      <c r="B354" s="256"/>
    </row>
    <row r="355" spans="2:5" x14ac:dyDescent="0.3">
      <c r="B355" s="136"/>
    </row>
    <row r="356" spans="2:5" x14ac:dyDescent="0.3">
      <c r="B356" s="136"/>
    </row>
    <row r="358" spans="2:5" x14ac:dyDescent="0.3">
      <c r="B358" s="259"/>
    </row>
    <row r="359" spans="2:5" x14ac:dyDescent="0.3">
      <c r="B359" s="256"/>
    </row>
    <row r="360" spans="2:5" x14ac:dyDescent="0.3">
      <c r="B360" s="136"/>
    </row>
    <row r="361" spans="2:5" x14ac:dyDescent="0.3">
      <c r="B361" s="259"/>
    </row>
    <row r="362" spans="2:5" x14ac:dyDescent="0.3">
      <c r="B362" s="136"/>
    </row>
    <row r="363" spans="2:5" x14ac:dyDescent="0.3">
      <c r="B363" s="259"/>
    </row>
    <row r="364" spans="2:5" ht="15" thickBot="1" x14ac:dyDescent="0.35">
      <c r="B364" s="257"/>
    </row>
    <row r="365" spans="2:5" x14ac:dyDescent="0.3">
      <c r="B365" s="407"/>
      <c r="C365" s="408"/>
      <c r="D365" s="408"/>
      <c r="E365" s="408"/>
    </row>
    <row r="366" spans="2:5" x14ac:dyDescent="0.3">
      <c r="B366" s="241"/>
      <c r="C366" s="237"/>
      <c r="D366" s="236"/>
      <c r="E366" s="237"/>
    </row>
    <row r="367" spans="2:5" x14ac:dyDescent="0.3">
      <c r="B367" s="241"/>
      <c r="C367" s="237"/>
      <c r="D367" s="236"/>
      <c r="E367" s="237"/>
    </row>
    <row r="368" spans="2:5" x14ac:dyDescent="0.3">
      <c r="B368" s="241"/>
      <c r="C368" s="237"/>
      <c r="D368" s="236"/>
      <c r="E368" s="237"/>
    </row>
    <row r="369" spans="2:5" x14ac:dyDescent="0.3">
      <c r="B369" s="241"/>
      <c r="C369" s="237"/>
      <c r="D369" s="236"/>
      <c r="E369" s="237"/>
    </row>
    <row r="370" spans="2:5" x14ac:dyDescent="0.3">
      <c r="B370" s="241"/>
      <c r="C370" s="237"/>
      <c r="D370" s="236"/>
      <c r="E370" s="237"/>
    </row>
    <row r="371" spans="2:5" ht="15" thickBot="1" x14ac:dyDescent="0.35">
      <c r="B371" s="257"/>
    </row>
    <row r="372" spans="2:5" x14ac:dyDescent="0.3">
      <c r="B372" s="239"/>
      <c r="C372" s="263"/>
    </row>
    <row r="373" spans="2:5" x14ac:dyDescent="0.3">
      <c r="B373" s="241"/>
      <c r="C373" s="237"/>
    </row>
    <row r="374" spans="2:5" ht="15" thickBot="1" x14ac:dyDescent="0.35">
      <c r="B374" s="257"/>
    </row>
    <row r="375" spans="2:5" ht="27.6" customHeight="1" x14ac:dyDescent="0.3">
      <c r="B375" s="407"/>
      <c r="C375" s="408"/>
    </row>
    <row r="376" spans="2:5" x14ac:dyDescent="0.3">
      <c r="B376" s="241"/>
      <c r="C376" s="236"/>
    </row>
    <row r="377" spans="2:5" x14ac:dyDescent="0.3">
      <c r="B377" s="241"/>
      <c r="C377" s="237"/>
    </row>
    <row r="378" spans="2:5" ht="15" thickBot="1" x14ac:dyDescent="0.35">
      <c r="B378" s="257"/>
    </row>
    <row r="379" spans="2:5" ht="27.6" customHeight="1" x14ac:dyDescent="0.3">
      <c r="B379" s="407"/>
      <c r="C379" s="408"/>
      <c r="D379" s="408"/>
      <c r="E379" s="408"/>
    </row>
    <row r="380" spans="2:5" x14ac:dyDescent="0.3">
      <c r="B380" s="241"/>
      <c r="C380" s="236"/>
      <c r="D380" s="236"/>
      <c r="E380" s="236"/>
    </row>
    <row r="381" spans="2:5" x14ac:dyDescent="0.3">
      <c r="B381" s="241"/>
      <c r="C381" s="294"/>
      <c r="D381" s="237"/>
      <c r="E381" s="237"/>
    </row>
    <row r="382" spans="2:5" x14ac:dyDescent="0.3">
      <c r="B382" s="241"/>
      <c r="C382" s="294"/>
      <c r="D382" s="237"/>
      <c r="E382" s="237"/>
    </row>
    <row r="383" spans="2:5" x14ac:dyDescent="0.3">
      <c r="B383" s="241"/>
      <c r="C383" s="294"/>
      <c r="D383" s="237"/>
      <c r="E383" s="237"/>
    </row>
    <row r="384" spans="2:5" x14ac:dyDescent="0.3">
      <c r="B384" s="241"/>
      <c r="C384" s="294"/>
      <c r="D384" s="237"/>
      <c r="E384" s="237"/>
    </row>
    <row r="385" spans="2:9" x14ac:dyDescent="0.3">
      <c r="B385" s="241"/>
      <c r="C385" s="237"/>
      <c r="D385" s="260"/>
      <c r="E385" s="237"/>
    </row>
    <row r="386" spans="2:9" x14ac:dyDescent="0.3">
      <c r="B386" s="241"/>
      <c r="C386" s="237"/>
      <c r="D386" s="260"/>
      <c r="E386" s="237"/>
    </row>
    <row r="387" spans="2:9" x14ac:dyDescent="0.3">
      <c r="B387" s="241"/>
      <c r="C387" s="237"/>
      <c r="D387" s="237"/>
      <c r="E387" s="237"/>
    </row>
    <row r="388" spans="2:9" x14ac:dyDescent="0.3">
      <c r="B388" s="241"/>
      <c r="C388" s="237"/>
      <c r="D388" s="237"/>
      <c r="E388" s="237"/>
    </row>
    <row r="389" spans="2:9" x14ac:dyDescent="0.3">
      <c r="B389" s="241"/>
      <c r="C389" s="237"/>
      <c r="D389" s="237"/>
      <c r="E389" s="237"/>
    </row>
    <row r="390" spans="2:9" ht="15" thickBot="1" x14ac:dyDescent="0.35">
      <c r="B390" s="257"/>
    </row>
    <row r="391" spans="2:9" x14ac:dyDescent="0.3">
      <c r="B391" s="262"/>
    </row>
    <row r="392" spans="2:9" ht="15" thickBot="1" x14ac:dyDescent="0.35">
      <c r="B392" s="257"/>
    </row>
    <row r="393" spans="2:9" x14ac:dyDescent="0.3">
      <c r="B393" s="407"/>
      <c r="C393" s="408"/>
      <c r="D393" s="408"/>
      <c r="E393" s="408"/>
      <c r="F393" s="408"/>
      <c r="G393" s="408"/>
      <c r="H393" s="408"/>
      <c r="I393" s="408"/>
    </row>
    <row r="394" spans="2:9" x14ac:dyDescent="0.3">
      <c r="B394" s="410"/>
      <c r="C394" s="409"/>
      <c r="D394" s="409"/>
      <c r="E394" s="236"/>
      <c r="F394" s="409"/>
      <c r="G394" s="409"/>
      <c r="H394" s="409"/>
      <c r="I394" s="409"/>
    </row>
    <row r="395" spans="2:9" x14ac:dyDescent="0.3">
      <c r="B395" s="410"/>
      <c r="C395" s="409"/>
      <c r="D395" s="409"/>
      <c r="E395" s="236"/>
      <c r="F395" s="409"/>
      <c r="G395" s="409"/>
      <c r="H395" s="409"/>
      <c r="I395" s="409"/>
    </row>
    <row r="396" spans="2:9" x14ac:dyDescent="0.3">
      <c r="B396" s="241"/>
      <c r="C396" s="237"/>
      <c r="D396" s="237"/>
      <c r="E396" s="237"/>
      <c r="F396" s="237"/>
      <c r="G396" s="237"/>
      <c r="H396" s="237"/>
      <c r="I396" s="237"/>
    </row>
    <row r="397" spans="2:9" x14ac:dyDescent="0.3">
      <c r="B397" s="241"/>
      <c r="C397" s="237"/>
      <c r="D397" s="237"/>
      <c r="E397" s="237"/>
      <c r="F397" s="237"/>
      <c r="G397" s="237"/>
      <c r="H397" s="237"/>
      <c r="I397" s="237"/>
    </row>
    <row r="398" spans="2:9" x14ac:dyDescent="0.3">
      <c r="B398" s="295"/>
    </row>
    <row r="399" spans="2:9" x14ac:dyDescent="0.3">
      <c r="B399" s="296"/>
      <c r="C399" s="296"/>
    </row>
    <row r="400" spans="2:9" x14ac:dyDescent="0.3">
      <c r="B400" s="257"/>
    </row>
    <row r="401" spans="2:14" ht="15" thickBot="1" x14ac:dyDescent="0.35">
      <c r="B401" s="257"/>
    </row>
    <row r="402" spans="2:14" x14ac:dyDescent="0.3">
      <c r="B402" s="407"/>
      <c r="C402" s="408"/>
      <c r="D402" s="408"/>
      <c r="E402" s="408"/>
      <c r="F402" s="408"/>
      <c r="G402" s="408"/>
      <c r="H402" s="408"/>
      <c r="I402" s="408"/>
      <c r="J402" s="408"/>
      <c r="K402" s="408"/>
      <c r="L402" s="408"/>
    </row>
    <row r="403" spans="2:14" x14ac:dyDescent="0.3">
      <c r="B403" s="410"/>
      <c r="C403" s="409"/>
      <c r="D403" s="409"/>
      <c r="E403" s="409"/>
      <c r="F403" s="409"/>
      <c r="G403" s="236"/>
      <c r="H403" s="409"/>
      <c r="I403" s="409"/>
      <c r="J403" s="409"/>
      <c r="K403" s="409"/>
      <c r="L403" s="409"/>
    </row>
    <row r="404" spans="2:14" ht="27.6" customHeight="1" x14ac:dyDescent="0.3">
      <c r="B404" s="410"/>
      <c r="C404" s="409"/>
      <c r="D404" s="409"/>
      <c r="E404" s="409"/>
      <c r="F404" s="409"/>
      <c r="G404" s="236"/>
      <c r="H404" s="409"/>
      <c r="I404" s="409"/>
      <c r="J404" s="409"/>
      <c r="K404" s="409"/>
      <c r="L404" s="409"/>
    </row>
    <row r="405" spans="2:14" x14ac:dyDescent="0.3">
      <c r="B405" s="241"/>
      <c r="C405" s="237"/>
      <c r="D405" s="237"/>
      <c r="E405" s="237"/>
      <c r="F405" s="237"/>
      <c r="G405" s="237"/>
      <c r="H405" s="237"/>
      <c r="I405" s="237"/>
      <c r="J405" s="237"/>
      <c r="K405" s="237"/>
      <c r="L405" s="237"/>
    </row>
    <row r="406" spans="2:14" x14ac:dyDescent="0.3">
      <c r="B406" s="241"/>
      <c r="C406" s="237"/>
      <c r="D406" s="237"/>
      <c r="E406" s="237"/>
      <c r="F406" s="237"/>
      <c r="G406" s="237"/>
      <c r="H406" s="237"/>
      <c r="I406" s="237"/>
      <c r="J406" s="237"/>
      <c r="K406" s="237"/>
      <c r="L406" s="237"/>
    </row>
    <row r="407" spans="2:14" x14ac:dyDescent="0.3">
      <c r="B407" s="136"/>
    </row>
    <row r="408" spans="2:14" x14ac:dyDescent="0.3">
      <c r="B408" s="256"/>
    </row>
    <row r="409" spans="2:14" x14ac:dyDescent="0.3">
      <c r="B409" s="256"/>
    </row>
    <row r="410" spans="2:14" x14ac:dyDescent="0.3">
      <c r="B410" s="136"/>
    </row>
    <row r="411" spans="2:14" x14ac:dyDescent="0.3">
      <c r="B411" s="136"/>
    </row>
    <row r="413" spans="2:14" x14ac:dyDescent="0.3">
      <c r="B413" s="259"/>
    </row>
    <row r="414" spans="2:14" x14ac:dyDescent="0.3">
      <c r="B414" s="256"/>
    </row>
    <row r="415" spans="2:14" ht="15" thickBot="1" x14ac:dyDescent="0.35">
      <c r="B415" s="257"/>
    </row>
    <row r="416" spans="2:14" x14ac:dyDescent="0.3">
      <c r="B416" s="239"/>
      <c r="C416" s="240"/>
      <c r="D416" s="240"/>
      <c r="E416" s="240"/>
      <c r="F416" s="240"/>
      <c r="G416" s="240"/>
      <c r="H416" s="240"/>
      <c r="I416" s="240"/>
      <c r="J416" s="240"/>
      <c r="K416" s="240"/>
      <c r="L416" s="240"/>
      <c r="M416" s="240"/>
      <c r="N416" s="240"/>
    </row>
    <row r="417" spans="2:14" x14ac:dyDescent="0.3">
      <c r="B417" s="241"/>
      <c r="C417" s="237"/>
      <c r="D417" s="237"/>
      <c r="E417" s="237"/>
      <c r="F417" s="237"/>
      <c r="G417" s="237"/>
      <c r="H417" s="237"/>
      <c r="I417" s="237"/>
      <c r="J417" s="237"/>
      <c r="K417" s="237"/>
      <c r="L417" s="237"/>
      <c r="M417" s="237"/>
      <c r="N417" s="237"/>
    </row>
    <row r="418" spans="2:14" x14ac:dyDescent="0.3">
      <c r="B418" s="241"/>
      <c r="C418" s="237"/>
      <c r="D418" s="237"/>
      <c r="E418" s="237"/>
      <c r="F418" s="237"/>
      <c r="G418" s="237"/>
      <c r="H418" s="237"/>
      <c r="I418" s="237"/>
      <c r="J418" s="237"/>
      <c r="K418" s="237"/>
      <c r="L418" s="237"/>
      <c r="M418" s="237"/>
      <c r="N418" s="237"/>
    </row>
    <row r="419" spans="2:14" x14ac:dyDescent="0.3">
      <c r="B419" s="241"/>
      <c r="C419" s="237"/>
      <c r="D419" s="237"/>
      <c r="E419" s="237"/>
      <c r="F419" s="237"/>
      <c r="G419" s="237"/>
      <c r="H419" s="237"/>
      <c r="I419" s="237"/>
      <c r="J419" s="237"/>
      <c r="K419" s="237"/>
      <c r="L419" s="237"/>
      <c r="M419" s="237"/>
      <c r="N419" s="237"/>
    </row>
    <row r="420" spans="2:14" x14ac:dyDescent="0.3">
      <c r="B420" s="241"/>
      <c r="C420" s="237"/>
      <c r="D420" s="237"/>
      <c r="E420" s="237"/>
      <c r="F420" s="237"/>
      <c r="G420" s="237"/>
      <c r="H420" s="237"/>
      <c r="I420" s="237"/>
      <c r="J420" s="237"/>
      <c r="K420" s="237"/>
      <c r="L420" s="237"/>
      <c r="M420" s="237"/>
      <c r="N420" s="237"/>
    </row>
    <row r="421" spans="2:14" x14ac:dyDescent="0.3">
      <c r="B421" s="136"/>
    </row>
    <row r="422" spans="2:14" x14ac:dyDescent="0.3">
      <c r="B422" s="256"/>
    </row>
    <row r="423" spans="2:14" x14ac:dyDescent="0.3">
      <c r="B423" s="256"/>
    </row>
    <row r="424" spans="2:14" x14ac:dyDescent="0.3">
      <c r="B424" s="136"/>
    </row>
    <row r="425" spans="2:14" x14ac:dyDescent="0.3">
      <c r="B425" s="136"/>
    </row>
    <row r="427" spans="2:14" x14ac:dyDescent="0.3">
      <c r="B427" s="259"/>
    </row>
    <row r="428" spans="2:14" x14ac:dyDescent="0.3">
      <c r="B428" s="256"/>
    </row>
    <row r="429" spans="2:14" ht="15" thickBot="1" x14ac:dyDescent="0.35">
      <c r="B429" s="257"/>
    </row>
    <row r="430" spans="2:14" x14ac:dyDescent="0.3">
      <c r="B430" s="239"/>
      <c r="C430" s="240"/>
      <c r="D430" s="240"/>
      <c r="E430" s="240"/>
      <c r="F430" s="240"/>
    </row>
    <row r="431" spans="2:14" x14ac:dyDescent="0.3">
      <c r="B431" s="241"/>
      <c r="C431" s="237"/>
      <c r="D431" s="237"/>
      <c r="E431" s="237"/>
      <c r="F431" s="237"/>
    </row>
    <row r="432" spans="2:14" x14ac:dyDescent="0.3">
      <c r="B432" s="136"/>
    </row>
    <row r="433" spans="2:4" x14ac:dyDescent="0.3">
      <c r="B433" s="256"/>
    </row>
    <row r="434" spans="2:4" x14ac:dyDescent="0.3">
      <c r="B434" s="256"/>
    </row>
    <row r="435" spans="2:4" x14ac:dyDescent="0.3">
      <c r="B435" s="136"/>
    </row>
    <row r="436" spans="2:4" x14ac:dyDescent="0.3">
      <c r="B436" s="136"/>
    </row>
    <row r="438" spans="2:4" x14ac:dyDescent="0.3">
      <c r="B438" s="259"/>
    </row>
    <row r="439" spans="2:4" x14ac:dyDescent="0.3">
      <c r="B439" s="256"/>
    </row>
    <row r="440" spans="2:4" x14ac:dyDescent="0.3">
      <c r="B440" s="136"/>
    </row>
    <row r="441" spans="2:4" x14ac:dyDescent="0.3">
      <c r="B441" s="259"/>
    </row>
    <row r="442" spans="2:4" ht="15" thickBot="1" x14ac:dyDescent="0.35">
      <c r="B442" s="257"/>
    </row>
    <row r="443" spans="2:4" x14ac:dyDescent="0.3">
      <c r="B443" s="407"/>
      <c r="C443" s="408"/>
      <c r="D443" s="408"/>
    </row>
    <row r="444" spans="2:4" x14ac:dyDescent="0.3">
      <c r="B444" s="241"/>
      <c r="C444" s="237"/>
      <c r="D444" s="237"/>
    </row>
    <row r="445" spans="2:4" x14ac:dyDescent="0.3">
      <c r="B445" s="241"/>
      <c r="C445" s="237"/>
      <c r="D445" s="237"/>
    </row>
    <row r="446" spans="2:4" x14ac:dyDescent="0.3">
      <c r="B446" s="241"/>
      <c r="C446" s="237"/>
      <c r="D446" s="237"/>
    </row>
    <row r="447" spans="2:4" x14ac:dyDescent="0.3">
      <c r="B447" s="241"/>
      <c r="C447" s="237"/>
      <c r="D447" s="237"/>
    </row>
    <row r="448" spans="2:4" x14ac:dyDescent="0.3">
      <c r="B448" s="241"/>
      <c r="C448" s="237"/>
      <c r="D448" s="237"/>
    </row>
    <row r="449" spans="2:5" ht="15" thickBot="1" x14ac:dyDescent="0.35">
      <c r="B449" s="257"/>
    </row>
    <row r="450" spans="2:5" x14ac:dyDescent="0.3">
      <c r="B450" s="297"/>
      <c r="C450" s="298"/>
    </row>
    <row r="451" spans="2:5" x14ac:dyDescent="0.3">
      <c r="B451" s="299"/>
      <c r="C451" s="104"/>
    </row>
    <row r="452" spans="2:5" ht="15" thickBot="1" x14ac:dyDescent="0.35">
      <c r="B452" s="257"/>
    </row>
    <row r="453" spans="2:5" ht="27.6" customHeight="1" x14ac:dyDescent="0.3">
      <c r="B453" s="407"/>
      <c r="C453" s="408"/>
      <c r="D453" s="408"/>
      <c r="E453" s="408"/>
    </row>
    <row r="454" spans="2:5" x14ac:dyDescent="0.3">
      <c r="B454" s="410"/>
      <c r="C454" s="409"/>
      <c r="D454" s="409"/>
      <c r="E454" s="409"/>
    </row>
    <row r="455" spans="2:5" x14ac:dyDescent="0.3">
      <c r="B455" s="410"/>
      <c r="C455" s="409"/>
      <c r="D455" s="409"/>
      <c r="E455" s="236"/>
    </row>
    <row r="456" spans="2:5" x14ac:dyDescent="0.3">
      <c r="B456" s="410"/>
      <c r="C456" s="409"/>
      <c r="D456" s="409"/>
      <c r="E456" s="236"/>
    </row>
    <row r="457" spans="2:5" x14ac:dyDescent="0.3">
      <c r="B457" s="258"/>
      <c r="C457" s="237"/>
      <c r="D457" s="237"/>
      <c r="E457" s="237"/>
    </row>
    <row r="458" spans="2:5" ht="15" thickBot="1" x14ac:dyDescent="0.35">
      <c r="B458" s="257"/>
    </row>
    <row r="459" spans="2:5" x14ac:dyDescent="0.3">
      <c r="B459" s="239"/>
    </row>
    <row r="460" spans="2:5" x14ac:dyDescent="0.3">
      <c r="B460" s="258"/>
    </row>
    <row r="461" spans="2:5" ht="15" thickBot="1" x14ac:dyDescent="0.35">
      <c r="B461" s="257"/>
    </row>
    <row r="462" spans="2:5" x14ac:dyDescent="0.3">
      <c r="B462" s="407"/>
      <c r="C462" s="408"/>
      <c r="D462" s="408"/>
    </row>
    <row r="463" spans="2:5" x14ac:dyDescent="0.3">
      <c r="B463" s="410"/>
      <c r="C463" s="236"/>
      <c r="D463" s="236"/>
    </row>
    <row r="464" spans="2:5" x14ac:dyDescent="0.3">
      <c r="B464" s="410"/>
      <c r="C464" s="236"/>
      <c r="D464" s="236"/>
    </row>
    <row r="465" spans="2:12" x14ac:dyDescent="0.3">
      <c r="B465" s="241"/>
      <c r="C465" s="237"/>
      <c r="D465" s="237"/>
    </row>
    <row r="466" spans="2:12" x14ac:dyDescent="0.3">
      <c r="B466" s="241"/>
      <c r="C466" s="237"/>
      <c r="D466" s="237"/>
    </row>
    <row r="467" spans="2:12" x14ac:dyDescent="0.3">
      <c r="B467" s="241"/>
      <c r="C467" s="237"/>
      <c r="D467" s="237"/>
    </row>
    <row r="468" spans="2:12" ht="15" thickBot="1" x14ac:dyDescent="0.35">
      <c r="B468" s="257"/>
    </row>
    <row r="469" spans="2:12" ht="27.6" customHeight="1" x14ac:dyDescent="0.3">
      <c r="B469" s="407"/>
      <c r="C469" s="408"/>
      <c r="D469" s="408"/>
      <c r="E469" s="408"/>
    </row>
    <row r="470" spans="2:12" x14ac:dyDescent="0.3">
      <c r="B470" s="241"/>
      <c r="C470" s="236"/>
      <c r="D470" s="236"/>
      <c r="E470" s="236"/>
    </row>
    <row r="471" spans="2:12" x14ac:dyDescent="0.3">
      <c r="B471" s="241"/>
      <c r="C471" s="237"/>
      <c r="D471" s="237"/>
      <c r="E471" s="237"/>
    </row>
    <row r="472" spans="2:12" x14ac:dyDescent="0.3">
      <c r="B472" s="241"/>
      <c r="C472" s="237"/>
      <c r="D472" s="237"/>
      <c r="E472" s="237"/>
    </row>
    <row r="473" spans="2:12" x14ac:dyDescent="0.3">
      <c r="B473" s="241"/>
      <c r="C473" s="237"/>
      <c r="D473" s="237"/>
      <c r="E473" s="237"/>
    </row>
    <row r="474" spans="2:12" x14ac:dyDescent="0.3">
      <c r="B474" s="241"/>
      <c r="C474" s="237"/>
      <c r="D474" s="237"/>
      <c r="E474" s="237"/>
    </row>
    <row r="475" spans="2:12" x14ac:dyDescent="0.3">
      <c r="B475" s="241"/>
      <c r="C475" s="237"/>
      <c r="D475" s="237"/>
      <c r="E475" s="237"/>
    </row>
    <row r="476" spans="2:12" ht="15" thickBot="1" x14ac:dyDescent="0.35">
      <c r="B476" s="257"/>
    </row>
    <row r="477" spans="2:12" x14ac:dyDescent="0.3">
      <c r="B477" s="407"/>
      <c r="C477" s="408"/>
      <c r="D477" s="408"/>
      <c r="E477" s="408"/>
      <c r="F477" s="408"/>
      <c r="G477" s="408"/>
      <c r="H477" s="408"/>
      <c r="I477" s="408"/>
      <c r="J477" s="408"/>
      <c r="K477" s="408"/>
      <c r="L477" s="408"/>
    </row>
    <row r="478" spans="2:12" ht="27.6" customHeight="1" x14ac:dyDescent="0.3">
      <c r="B478" s="410"/>
      <c r="C478" s="409"/>
      <c r="D478" s="236"/>
      <c r="E478" s="236"/>
      <c r="F478" s="236"/>
      <c r="G478" s="409"/>
      <c r="H478" s="409"/>
      <c r="I478" s="236"/>
      <c r="J478" s="409"/>
      <c r="K478" s="409"/>
      <c r="L478" s="409"/>
    </row>
    <row r="479" spans="2:12" x14ac:dyDescent="0.3">
      <c r="B479" s="410"/>
      <c r="C479" s="409"/>
      <c r="D479" s="236"/>
      <c r="E479" s="236"/>
      <c r="F479" s="236"/>
      <c r="G479" s="409"/>
      <c r="H479" s="409"/>
      <c r="I479" s="236"/>
      <c r="J479" s="409"/>
      <c r="K479" s="409"/>
      <c r="L479" s="409"/>
    </row>
    <row r="480" spans="2:12" x14ac:dyDescent="0.3">
      <c r="B480" s="241"/>
      <c r="C480" s="237"/>
      <c r="D480" s="237"/>
      <c r="E480" s="237"/>
      <c r="F480" s="237"/>
      <c r="G480" s="237"/>
      <c r="H480" s="237"/>
      <c r="I480" s="237"/>
      <c r="J480" s="237"/>
      <c r="K480" s="237"/>
      <c r="L480" s="237"/>
    </row>
    <row r="481" spans="2:8" x14ac:dyDescent="0.3">
      <c r="B481" s="136"/>
    </row>
    <row r="482" spans="2:8" x14ac:dyDescent="0.3">
      <c r="B482" s="256"/>
    </row>
    <row r="483" spans="2:8" x14ac:dyDescent="0.3">
      <c r="B483" s="256"/>
    </row>
    <row r="484" spans="2:8" x14ac:dyDescent="0.3">
      <c r="B484" s="136"/>
    </row>
    <row r="485" spans="2:8" x14ac:dyDescent="0.3">
      <c r="B485" s="136"/>
    </row>
    <row r="487" spans="2:8" x14ac:dyDescent="0.3">
      <c r="B487" s="259"/>
    </row>
    <row r="488" spans="2:8" x14ac:dyDescent="0.3">
      <c r="B488" s="256"/>
    </row>
    <row r="489" spans="2:8" ht="15" thickBot="1" x14ac:dyDescent="0.35">
      <c r="B489" s="257"/>
    </row>
    <row r="490" spans="2:8" x14ac:dyDescent="0.3">
      <c r="B490" s="239"/>
      <c r="C490" s="240"/>
      <c r="D490" s="240"/>
      <c r="E490" s="240"/>
      <c r="F490" s="240"/>
      <c r="G490" s="240"/>
      <c r="H490" s="240"/>
    </row>
    <row r="491" spans="2:8" x14ac:dyDescent="0.3">
      <c r="B491" s="241"/>
      <c r="C491" s="237"/>
      <c r="D491" s="237"/>
      <c r="E491" s="237"/>
      <c r="F491" s="237"/>
      <c r="G491" s="237"/>
      <c r="H491" s="237"/>
    </row>
    <row r="492" spans="2:8" x14ac:dyDescent="0.3">
      <c r="B492" s="136"/>
    </row>
    <row r="493" spans="2:8" x14ac:dyDescent="0.3">
      <c r="B493" s="256"/>
    </row>
    <row r="494" spans="2:8" x14ac:dyDescent="0.3">
      <c r="B494" s="256"/>
    </row>
    <row r="495" spans="2:8" x14ac:dyDescent="0.3">
      <c r="B495" s="136"/>
    </row>
    <row r="496" spans="2:8" x14ac:dyDescent="0.3">
      <c r="B496" s="136"/>
    </row>
    <row r="498" spans="2:4" x14ac:dyDescent="0.3">
      <c r="B498" s="259"/>
    </row>
    <row r="499" spans="2:4" x14ac:dyDescent="0.3">
      <c r="B499" s="256"/>
    </row>
    <row r="500" spans="2:4" x14ac:dyDescent="0.3">
      <c r="B500" s="136"/>
    </row>
    <row r="501" spans="2:4" x14ac:dyDescent="0.3">
      <c r="B501" s="259"/>
    </row>
    <row r="502" spans="2:4" ht="15" thickBot="1" x14ac:dyDescent="0.35">
      <c r="B502" s="257"/>
    </row>
    <row r="503" spans="2:4" x14ac:dyDescent="0.3">
      <c r="B503" s="407"/>
      <c r="C503" s="408"/>
      <c r="D503" s="408"/>
    </row>
    <row r="504" spans="2:4" x14ac:dyDescent="0.3">
      <c r="B504" s="241"/>
      <c r="C504" s="237"/>
      <c r="D504" s="237"/>
    </row>
    <row r="505" spans="2:4" x14ac:dyDescent="0.3">
      <c r="B505" s="241"/>
      <c r="C505" s="237"/>
      <c r="D505" s="237"/>
    </row>
    <row r="506" spans="2:4" x14ac:dyDescent="0.3">
      <c r="B506" s="241"/>
      <c r="C506" s="237"/>
      <c r="D506" s="237"/>
    </row>
    <row r="507" spans="2:4" x14ac:dyDescent="0.3">
      <c r="B507" s="241"/>
      <c r="C507" s="237"/>
      <c r="D507" s="237"/>
    </row>
    <row r="508" spans="2:4" x14ac:dyDescent="0.3">
      <c r="B508" s="241"/>
      <c r="C508" s="237"/>
      <c r="D508" s="237"/>
    </row>
    <row r="509" spans="2:4" x14ac:dyDescent="0.3">
      <c r="B509" s="241"/>
      <c r="C509" s="237"/>
      <c r="D509" s="237"/>
    </row>
    <row r="510" spans="2:4" ht="15" thickBot="1" x14ac:dyDescent="0.35">
      <c r="B510" s="257"/>
    </row>
    <row r="511" spans="2:4" x14ac:dyDescent="0.3">
      <c r="B511" s="297"/>
      <c r="C511" s="298"/>
    </row>
    <row r="512" spans="2:4" x14ac:dyDescent="0.3">
      <c r="B512" s="299"/>
      <c r="C512" s="104"/>
    </row>
    <row r="513" spans="2:5" ht="15" thickBot="1" x14ac:dyDescent="0.35">
      <c r="B513" s="257"/>
    </row>
    <row r="514" spans="2:5" ht="27.6" customHeight="1" x14ac:dyDescent="0.3">
      <c r="B514" s="407"/>
      <c r="C514" s="408"/>
      <c r="D514" s="408"/>
      <c r="E514" s="408"/>
    </row>
    <row r="515" spans="2:5" x14ac:dyDescent="0.3">
      <c r="B515" s="410"/>
      <c r="C515" s="409"/>
      <c r="D515" s="409"/>
      <c r="E515" s="409"/>
    </row>
    <row r="516" spans="2:5" x14ac:dyDescent="0.3">
      <c r="B516" s="410"/>
      <c r="C516" s="409"/>
      <c r="D516" s="409"/>
      <c r="E516" s="236"/>
    </row>
    <row r="517" spans="2:5" x14ac:dyDescent="0.3">
      <c r="B517" s="410"/>
      <c r="C517" s="409"/>
      <c r="D517" s="409"/>
      <c r="E517" s="236"/>
    </row>
    <row r="518" spans="2:5" x14ac:dyDescent="0.3">
      <c r="B518" s="258"/>
      <c r="C518" s="237"/>
      <c r="D518" s="237"/>
      <c r="E518" s="237"/>
    </row>
    <row r="519" spans="2:5" ht="15" thickBot="1" x14ac:dyDescent="0.35">
      <c r="B519" s="257"/>
    </row>
    <row r="520" spans="2:5" x14ac:dyDescent="0.3">
      <c r="B520" s="239"/>
    </row>
    <row r="521" spans="2:5" x14ac:dyDescent="0.3">
      <c r="B521" s="258"/>
    </row>
    <row r="522" spans="2:5" ht="15" thickBot="1" x14ac:dyDescent="0.35">
      <c r="B522" s="257"/>
    </row>
    <row r="523" spans="2:5" x14ac:dyDescent="0.3">
      <c r="B523" s="407"/>
      <c r="C523" s="408"/>
      <c r="D523" s="408"/>
    </row>
    <row r="524" spans="2:5" x14ac:dyDescent="0.3">
      <c r="B524" s="410"/>
      <c r="C524" s="236"/>
      <c r="D524" s="236"/>
    </row>
    <row r="525" spans="2:5" x14ac:dyDescent="0.3">
      <c r="B525" s="410"/>
      <c r="C525" s="236"/>
      <c r="D525" s="236"/>
    </row>
    <row r="526" spans="2:5" x14ac:dyDescent="0.3">
      <c r="B526" s="241"/>
      <c r="C526" s="237"/>
      <c r="D526" s="237"/>
    </row>
    <row r="527" spans="2:5" x14ac:dyDescent="0.3">
      <c r="B527" s="241"/>
      <c r="C527" s="237"/>
      <c r="D527" s="237"/>
    </row>
    <row r="528" spans="2:5" x14ac:dyDescent="0.3">
      <c r="B528" s="241"/>
      <c r="C528" s="237"/>
      <c r="D528" s="237"/>
    </row>
    <row r="529" spans="2:12" ht="15" thickBot="1" x14ac:dyDescent="0.35">
      <c r="B529" s="257"/>
    </row>
    <row r="530" spans="2:12" ht="27.6" customHeight="1" x14ac:dyDescent="0.3">
      <c r="B530" s="407"/>
      <c r="C530" s="408"/>
      <c r="D530" s="408"/>
      <c r="E530" s="408"/>
    </row>
    <row r="531" spans="2:12" x14ac:dyDescent="0.3">
      <c r="B531" s="241"/>
      <c r="C531" s="236"/>
      <c r="D531" s="236"/>
      <c r="E531" s="236"/>
    </row>
    <row r="532" spans="2:12" x14ac:dyDescent="0.3">
      <c r="B532" s="241"/>
      <c r="C532" s="237"/>
      <c r="D532" s="237"/>
      <c r="E532" s="237"/>
    </row>
    <row r="533" spans="2:12" x14ac:dyDescent="0.3">
      <c r="B533" s="241"/>
      <c r="C533" s="237"/>
      <c r="D533" s="237"/>
      <c r="E533" s="237"/>
    </row>
    <row r="534" spans="2:12" x14ac:dyDescent="0.3">
      <c r="B534" s="241"/>
      <c r="C534" s="237"/>
      <c r="D534" s="237"/>
      <c r="E534" s="237"/>
    </row>
    <row r="535" spans="2:12" x14ac:dyDescent="0.3">
      <c r="B535" s="241"/>
      <c r="C535" s="237"/>
      <c r="D535" s="237"/>
      <c r="E535" s="237"/>
    </row>
    <row r="536" spans="2:12" x14ac:dyDescent="0.3">
      <c r="B536" s="241"/>
      <c r="C536" s="237"/>
      <c r="D536" s="237"/>
      <c r="E536" s="237"/>
    </row>
    <row r="537" spans="2:12" ht="15" thickBot="1" x14ac:dyDescent="0.35">
      <c r="B537" s="257"/>
    </row>
    <row r="538" spans="2:12" x14ac:dyDescent="0.3">
      <c r="B538" s="407"/>
      <c r="C538" s="408"/>
      <c r="D538" s="408"/>
      <c r="E538" s="408"/>
      <c r="F538" s="408"/>
      <c r="G538" s="408"/>
      <c r="H538" s="408"/>
      <c r="I538" s="408"/>
      <c r="J538" s="408"/>
      <c r="K538" s="408"/>
      <c r="L538" s="408"/>
    </row>
    <row r="539" spans="2:12" ht="27.6" customHeight="1" x14ac:dyDescent="0.3">
      <c r="B539" s="410"/>
      <c r="C539" s="409"/>
      <c r="D539" s="236"/>
      <c r="E539" s="236"/>
      <c r="F539" s="236"/>
      <c r="G539" s="409"/>
      <c r="H539" s="409"/>
      <c r="I539" s="236"/>
      <c r="J539" s="409"/>
      <c r="K539" s="409"/>
      <c r="L539" s="409"/>
    </row>
    <row r="540" spans="2:12" x14ac:dyDescent="0.3">
      <c r="B540" s="410"/>
      <c r="C540" s="409"/>
      <c r="D540" s="236"/>
      <c r="E540" s="236"/>
      <c r="F540" s="236"/>
      <c r="G540" s="409"/>
      <c r="H540" s="409"/>
      <c r="I540" s="236"/>
      <c r="J540" s="409"/>
      <c r="K540" s="409"/>
      <c r="L540" s="409"/>
    </row>
    <row r="541" spans="2:12" x14ac:dyDescent="0.3">
      <c r="B541" s="241"/>
      <c r="C541" s="237"/>
      <c r="D541" s="237"/>
      <c r="E541" s="237"/>
      <c r="F541" s="237"/>
      <c r="G541" s="237"/>
      <c r="H541" s="237"/>
      <c r="I541" s="237"/>
      <c r="J541" s="237"/>
      <c r="K541" s="237"/>
      <c r="L541" s="237"/>
    </row>
    <row r="542" spans="2:12" x14ac:dyDescent="0.3">
      <c r="B542" s="136"/>
    </row>
    <row r="543" spans="2:12" x14ac:dyDescent="0.3">
      <c r="B543" s="256"/>
    </row>
    <row r="544" spans="2:12" x14ac:dyDescent="0.3">
      <c r="B544" s="256"/>
    </row>
    <row r="545" spans="2:10" x14ac:dyDescent="0.3">
      <c r="B545" s="136"/>
    </row>
    <row r="546" spans="2:10" x14ac:dyDescent="0.3">
      <c r="B546" s="136"/>
    </row>
    <row r="548" spans="2:10" x14ac:dyDescent="0.3">
      <c r="B548" s="259"/>
    </row>
    <row r="549" spans="2:10" x14ac:dyDescent="0.3">
      <c r="B549" s="256"/>
    </row>
    <row r="550" spans="2:10" ht="15" thickBot="1" x14ac:dyDescent="0.35">
      <c r="B550" s="257"/>
    </row>
    <row r="551" spans="2:10" x14ac:dyDescent="0.3">
      <c r="B551" s="239"/>
      <c r="C551" s="240"/>
      <c r="D551" s="240"/>
      <c r="E551" s="240"/>
      <c r="F551" s="240"/>
      <c r="G551" s="240"/>
      <c r="H551" s="240"/>
      <c r="I551" s="240"/>
      <c r="J551" s="240"/>
    </row>
    <row r="552" spans="2:10" x14ac:dyDescent="0.3">
      <c r="B552" s="241"/>
      <c r="C552" s="237"/>
      <c r="D552" s="237"/>
      <c r="E552" s="237"/>
      <c r="F552" s="237"/>
      <c r="G552" s="237"/>
      <c r="H552" s="237"/>
      <c r="I552" s="237"/>
      <c r="J552" s="237"/>
    </row>
    <row r="553" spans="2:10" x14ac:dyDescent="0.3">
      <c r="B553" s="136"/>
    </row>
    <row r="554" spans="2:10" x14ac:dyDescent="0.3">
      <c r="B554" s="256"/>
    </row>
    <row r="555" spans="2:10" x14ac:dyDescent="0.3">
      <c r="B555" s="256"/>
    </row>
    <row r="556" spans="2:10" x14ac:dyDescent="0.3">
      <c r="B556" s="136"/>
    </row>
    <row r="557" spans="2:10" x14ac:dyDescent="0.3">
      <c r="B557" s="136"/>
    </row>
    <row r="559" spans="2:10" x14ac:dyDescent="0.3">
      <c r="B559" s="259"/>
    </row>
    <row r="560" spans="2:10" x14ac:dyDescent="0.3">
      <c r="B560" s="256"/>
    </row>
    <row r="561" spans="2:10" ht="15" thickBot="1" x14ac:dyDescent="0.35">
      <c r="B561" s="257"/>
    </row>
    <row r="562" spans="2:10" x14ac:dyDescent="0.3">
      <c r="B562" s="239"/>
      <c r="C562" s="240"/>
      <c r="D562" s="240"/>
      <c r="E562" s="240"/>
      <c r="F562" s="240"/>
      <c r="G562" s="240"/>
      <c r="H562" s="240"/>
      <c r="I562" s="240"/>
      <c r="J562" s="240"/>
    </row>
    <row r="563" spans="2:10" x14ac:dyDescent="0.3">
      <c r="B563" s="241"/>
      <c r="C563" s="237"/>
      <c r="D563" s="237"/>
      <c r="E563" s="237"/>
      <c r="F563" s="237"/>
      <c r="G563" s="237"/>
      <c r="H563" s="237"/>
      <c r="I563" s="237"/>
      <c r="J563" s="237"/>
    </row>
    <row r="564" spans="2:10" x14ac:dyDescent="0.3">
      <c r="B564" s="136"/>
    </row>
    <row r="565" spans="2:10" x14ac:dyDescent="0.3">
      <c r="B565" s="256"/>
    </row>
    <row r="566" spans="2:10" x14ac:dyDescent="0.3">
      <c r="B566" s="256"/>
    </row>
    <row r="567" spans="2:10" x14ac:dyDescent="0.3">
      <c r="B567" s="136"/>
    </row>
    <row r="568" spans="2:10" x14ac:dyDescent="0.3">
      <c r="B568" s="136"/>
    </row>
    <row r="570" spans="2:10" x14ac:dyDescent="0.3">
      <c r="B570" s="259"/>
    </row>
    <row r="571" spans="2:10" x14ac:dyDescent="0.3">
      <c r="B571" s="256"/>
    </row>
    <row r="572" spans="2:10" ht="15" thickBot="1" x14ac:dyDescent="0.35">
      <c r="B572" s="257"/>
    </row>
    <row r="573" spans="2:10" x14ac:dyDescent="0.3">
      <c r="B573" s="239"/>
      <c r="C573" s="240"/>
      <c r="D573" s="240"/>
      <c r="E573" s="240"/>
      <c r="F573" s="240"/>
      <c r="G573" s="240"/>
      <c r="H573" s="240"/>
      <c r="I573" s="240"/>
      <c r="J573" s="240"/>
    </row>
    <row r="574" spans="2:10" x14ac:dyDescent="0.3">
      <c r="B574" s="241"/>
      <c r="C574" s="237"/>
      <c r="D574" s="237"/>
      <c r="E574" s="237"/>
      <c r="F574" s="237"/>
      <c r="G574" s="237"/>
      <c r="H574" s="237"/>
      <c r="I574" s="237"/>
      <c r="J574" s="237"/>
    </row>
    <row r="575" spans="2:10" x14ac:dyDescent="0.3">
      <c r="B575" s="136"/>
    </row>
    <row r="576" spans="2:10" x14ac:dyDescent="0.3">
      <c r="B576" s="256"/>
    </row>
    <row r="577" spans="2:10" x14ac:dyDescent="0.3">
      <c r="B577" s="256"/>
    </row>
    <row r="578" spans="2:10" x14ac:dyDescent="0.3">
      <c r="B578" s="136"/>
    </row>
    <row r="579" spans="2:10" x14ac:dyDescent="0.3">
      <c r="B579" s="136"/>
    </row>
    <row r="581" spans="2:10" x14ac:dyDescent="0.3">
      <c r="B581" s="259"/>
    </row>
    <row r="582" spans="2:10" x14ac:dyDescent="0.3">
      <c r="B582" s="256"/>
    </row>
    <row r="583" spans="2:10" ht="15" thickBot="1" x14ac:dyDescent="0.35">
      <c r="B583" s="257"/>
    </row>
    <row r="584" spans="2:10" x14ac:dyDescent="0.3">
      <c r="B584" s="239"/>
      <c r="C584" s="240"/>
      <c r="D584" s="240"/>
      <c r="E584" s="240"/>
      <c r="F584" s="240"/>
      <c r="G584" s="240"/>
      <c r="H584" s="240"/>
      <c r="I584" s="240"/>
      <c r="J584" s="240"/>
    </row>
    <row r="585" spans="2:10" x14ac:dyDescent="0.3">
      <c r="B585" s="241"/>
      <c r="C585" s="237"/>
      <c r="D585" s="237"/>
      <c r="E585" s="237"/>
      <c r="F585" s="237"/>
      <c r="G585" s="237"/>
      <c r="H585" s="237"/>
      <c r="I585" s="237"/>
      <c r="J585" s="237"/>
    </row>
    <row r="586" spans="2:10" x14ac:dyDescent="0.3">
      <c r="B586" s="136"/>
    </row>
    <row r="587" spans="2:10" x14ac:dyDescent="0.3">
      <c r="B587" s="256"/>
    </row>
    <row r="588" spans="2:10" x14ac:dyDescent="0.3">
      <c r="B588" s="256"/>
    </row>
    <row r="589" spans="2:10" x14ac:dyDescent="0.3">
      <c r="B589" s="136"/>
    </row>
    <row r="590" spans="2:10" x14ac:dyDescent="0.3">
      <c r="B590" s="136"/>
    </row>
    <row r="592" spans="2:10" x14ac:dyDescent="0.3">
      <c r="B592" s="259"/>
    </row>
    <row r="593" spans="2:7" x14ac:dyDescent="0.3">
      <c r="B593" s="256"/>
    </row>
    <row r="594" spans="2:7" ht="15" thickBot="1" x14ac:dyDescent="0.35">
      <c r="B594" s="257"/>
    </row>
    <row r="595" spans="2:7" x14ac:dyDescent="0.3">
      <c r="B595" s="239"/>
      <c r="C595" s="240"/>
      <c r="D595" s="240"/>
      <c r="E595" s="240"/>
      <c r="F595" s="240"/>
      <c r="G595" s="240"/>
    </row>
    <row r="596" spans="2:7" x14ac:dyDescent="0.3">
      <c r="B596" s="241"/>
      <c r="C596" s="237"/>
      <c r="D596" s="237"/>
      <c r="E596" s="237"/>
      <c r="F596" s="237"/>
      <c r="G596" s="237"/>
    </row>
    <row r="597" spans="2:7" x14ac:dyDescent="0.3">
      <c r="B597" s="136"/>
    </row>
    <row r="598" spans="2:7" x14ac:dyDescent="0.3">
      <c r="B598" s="256"/>
    </row>
    <row r="599" spans="2:7" x14ac:dyDescent="0.3">
      <c r="B599" s="256"/>
    </row>
    <row r="600" spans="2:7" x14ac:dyDescent="0.3">
      <c r="B600" s="136"/>
    </row>
    <row r="601" spans="2:7" x14ac:dyDescent="0.3">
      <c r="B601" s="136"/>
    </row>
    <row r="603" spans="2:7" x14ac:dyDescent="0.3">
      <c r="B603" s="259"/>
    </row>
    <row r="604" spans="2:7" x14ac:dyDescent="0.3">
      <c r="B604" s="256"/>
    </row>
    <row r="605" spans="2:7" ht="15" thickBot="1" x14ac:dyDescent="0.35">
      <c r="B605" s="257"/>
    </row>
    <row r="606" spans="2:7" x14ac:dyDescent="0.3">
      <c r="B606" s="239"/>
      <c r="C606" s="240"/>
      <c r="D606" s="240"/>
      <c r="E606" s="240"/>
      <c r="F606" s="240"/>
      <c r="G606" s="240"/>
    </row>
    <row r="607" spans="2:7" x14ac:dyDescent="0.3">
      <c r="B607" s="241"/>
      <c r="C607" s="237"/>
      <c r="D607" s="237"/>
      <c r="E607" s="237"/>
      <c r="F607" s="237"/>
      <c r="G607" s="237"/>
    </row>
    <row r="608" spans="2:7" x14ac:dyDescent="0.3">
      <c r="B608" s="136"/>
    </row>
    <row r="609" spans="2:7" x14ac:dyDescent="0.3">
      <c r="B609" s="256"/>
    </row>
    <row r="610" spans="2:7" x14ac:dyDescent="0.3">
      <c r="B610" s="256"/>
    </row>
    <row r="611" spans="2:7" x14ac:dyDescent="0.3">
      <c r="B611" s="136"/>
    </row>
    <row r="612" spans="2:7" x14ac:dyDescent="0.3">
      <c r="B612" s="136"/>
    </row>
    <row r="614" spans="2:7" x14ac:dyDescent="0.3">
      <c r="B614" s="259"/>
    </row>
    <row r="615" spans="2:7" x14ac:dyDescent="0.3">
      <c r="B615" s="256"/>
    </row>
    <row r="616" spans="2:7" ht="15" thickBot="1" x14ac:dyDescent="0.35">
      <c r="B616" s="257"/>
    </row>
    <row r="617" spans="2:7" x14ac:dyDescent="0.3">
      <c r="B617" s="239"/>
      <c r="C617" s="240"/>
      <c r="D617" s="240"/>
      <c r="E617" s="240"/>
      <c r="F617" s="240"/>
      <c r="G617" s="240"/>
    </row>
    <row r="618" spans="2:7" x14ac:dyDescent="0.3">
      <c r="B618" s="241"/>
      <c r="C618" s="237"/>
      <c r="D618" s="237"/>
      <c r="E618" s="237"/>
      <c r="F618" s="237"/>
      <c r="G618" s="237"/>
    </row>
    <row r="619" spans="2:7" x14ac:dyDescent="0.3">
      <c r="B619" s="136"/>
    </row>
    <row r="620" spans="2:7" x14ac:dyDescent="0.3">
      <c r="B620" s="256"/>
    </row>
    <row r="621" spans="2:7" x14ac:dyDescent="0.3">
      <c r="B621" s="256"/>
    </row>
    <row r="622" spans="2:7" x14ac:dyDescent="0.3">
      <c r="B622" s="136"/>
    </row>
    <row r="623" spans="2:7" x14ac:dyDescent="0.3">
      <c r="B623" s="136"/>
    </row>
    <row r="625" spans="2:18" x14ac:dyDescent="0.3">
      <c r="B625" s="259"/>
    </row>
    <row r="626" spans="2:18" x14ac:dyDescent="0.3">
      <c r="B626" s="256"/>
    </row>
    <row r="627" spans="2:18" ht="15" thickBot="1" x14ac:dyDescent="0.35">
      <c r="B627" s="257"/>
    </row>
    <row r="628" spans="2:18" x14ac:dyDescent="0.3">
      <c r="B628" s="239"/>
      <c r="C628" s="240"/>
      <c r="D628" s="240"/>
      <c r="E628" s="240"/>
      <c r="F628" s="240"/>
      <c r="G628" s="240"/>
      <c r="H628" s="240"/>
      <c r="I628" s="240"/>
      <c r="J628" s="240"/>
      <c r="K628" s="240"/>
      <c r="L628" s="240"/>
      <c r="M628" s="240"/>
      <c r="N628" s="240"/>
      <c r="O628" s="240"/>
      <c r="P628" s="240"/>
      <c r="Q628" s="240"/>
      <c r="R628" s="240"/>
    </row>
    <row r="629" spans="2:18" x14ac:dyDescent="0.3">
      <c r="B629" s="258"/>
      <c r="C629" s="237"/>
      <c r="D629" s="237"/>
      <c r="E629" s="237"/>
      <c r="F629" s="237"/>
      <c r="G629" s="237"/>
      <c r="H629" s="237"/>
      <c r="I629" s="237"/>
      <c r="J629" s="237"/>
      <c r="K629" s="237"/>
      <c r="L629" s="237"/>
      <c r="M629" s="237"/>
      <c r="N629" s="237"/>
      <c r="O629" s="237"/>
      <c r="P629" s="237"/>
      <c r="Q629" s="237"/>
      <c r="R629" s="237"/>
    </row>
    <row r="630" spans="2:18" x14ac:dyDescent="0.3">
      <c r="B630" s="136"/>
    </row>
    <row r="631" spans="2:18" x14ac:dyDescent="0.3">
      <c r="B631" s="256"/>
    </row>
    <row r="632" spans="2:18" x14ac:dyDescent="0.3">
      <c r="B632" s="256"/>
    </row>
    <row r="633" spans="2:18" x14ac:dyDescent="0.3">
      <c r="B633" s="136"/>
    </row>
    <row r="634" spans="2:18" x14ac:dyDescent="0.3">
      <c r="B634" s="136"/>
    </row>
    <row r="636" spans="2:18" x14ac:dyDescent="0.3">
      <c r="B636" s="259"/>
    </row>
    <row r="637" spans="2:18" x14ac:dyDescent="0.3">
      <c r="B637" s="256"/>
    </row>
    <row r="638" spans="2:18" ht="15" thickBot="1" x14ac:dyDescent="0.35">
      <c r="B638" s="257"/>
    </row>
    <row r="639" spans="2:18" x14ac:dyDescent="0.3">
      <c r="B639" s="239"/>
      <c r="C639" s="240"/>
      <c r="D639" s="240"/>
      <c r="E639" s="240"/>
      <c r="F639" s="240"/>
    </row>
    <row r="640" spans="2:18" x14ac:dyDescent="0.3">
      <c r="B640" s="241"/>
      <c r="C640" s="237"/>
      <c r="D640" s="237"/>
      <c r="E640" s="237"/>
      <c r="F640" s="237"/>
    </row>
    <row r="641" spans="2:8" x14ac:dyDescent="0.3">
      <c r="B641" s="136"/>
    </row>
    <row r="642" spans="2:8" x14ac:dyDescent="0.3">
      <c r="B642" s="256"/>
    </row>
    <row r="643" spans="2:8" x14ac:dyDescent="0.3">
      <c r="B643" s="256"/>
    </row>
    <row r="644" spans="2:8" x14ac:dyDescent="0.3">
      <c r="B644" s="136"/>
    </row>
    <row r="645" spans="2:8" x14ac:dyDescent="0.3">
      <c r="B645" s="136"/>
    </row>
    <row r="647" spans="2:8" x14ac:dyDescent="0.3">
      <c r="B647" s="259"/>
    </row>
    <row r="648" spans="2:8" x14ac:dyDescent="0.3">
      <c r="B648" s="256"/>
    </row>
    <row r="649" spans="2:8" ht="15" thickBot="1" x14ac:dyDescent="0.35">
      <c r="B649" s="257"/>
    </row>
    <row r="650" spans="2:8" x14ac:dyDescent="0.3">
      <c r="B650" s="239"/>
      <c r="C650" s="240"/>
      <c r="D650" s="240"/>
      <c r="E650" s="240"/>
      <c r="F650" s="240"/>
      <c r="G650" s="240"/>
      <c r="H650" s="240"/>
    </row>
    <row r="651" spans="2:8" x14ac:dyDescent="0.3">
      <c r="B651" s="241"/>
      <c r="C651" s="237"/>
      <c r="D651" s="237"/>
      <c r="E651" s="237"/>
      <c r="F651" s="237"/>
      <c r="G651" s="237"/>
      <c r="H651" s="237"/>
    </row>
    <row r="652" spans="2:8" x14ac:dyDescent="0.3">
      <c r="B652" s="136"/>
    </row>
    <row r="653" spans="2:8" x14ac:dyDescent="0.3">
      <c r="B653" s="256"/>
    </row>
    <row r="654" spans="2:8" x14ac:dyDescent="0.3">
      <c r="B654" s="256"/>
    </row>
    <row r="655" spans="2:8" x14ac:dyDescent="0.3">
      <c r="B655" s="136"/>
    </row>
    <row r="656" spans="2:8" x14ac:dyDescent="0.3">
      <c r="B656" s="136"/>
    </row>
    <row r="658" spans="2:13" x14ac:dyDescent="0.3">
      <c r="B658" s="259"/>
    </row>
    <row r="659" spans="2:13" x14ac:dyDescent="0.3">
      <c r="B659" s="256"/>
    </row>
    <row r="660" spans="2:13" ht="15" thickBot="1" x14ac:dyDescent="0.35">
      <c r="B660" s="257"/>
    </row>
    <row r="661" spans="2:13" x14ac:dyDescent="0.3">
      <c r="B661" s="239"/>
      <c r="C661" s="240"/>
      <c r="D661" s="240"/>
      <c r="E661" s="240"/>
      <c r="F661" s="240"/>
      <c r="G661" s="240"/>
      <c r="H661" s="240"/>
    </row>
    <row r="662" spans="2:13" x14ac:dyDescent="0.3">
      <c r="B662" s="241"/>
      <c r="C662" s="237"/>
      <c r="D662" s="237"/>
      <c r="E662" s="237"/>
      <c r="F662" s="237"/>
      <c r="G662" s="237"/>
      <c r="H662" s="237"/>
    </row>
    <row r="663" spans="2:13" x14ac:dyDescent="0.3">
      <c r="B663" s="136"/>
    </row>
    <row r="664" spans="2:13" x14ac:dyDescent="0.3">
      <c r="B664" s="256"/>
    </row>
    <row r="665" spans="2:13" x14ac:dyDescent="0.3">
      <c r="B665" s="256"/>
    </row>
    <row r="666" spans="2:13" x14ac:dyDescent="0.3">
      <c r="B666" s="136"/>
    </row>
    <row r="667" spans="2:13" x14ac:dyDescent="0.3">
      <c r="B667" s="136"/>
    </row>
    <row r="669" spans="2:13" x14ac:dyDescent="0.3">
      <c r="B669" s="259"/>
    </row>
    <row r="670" spans="2:13" x14ac:dyDescent="0.3">
      <c r="B670" s="256"/>
    </row>
    <row r="671" spans="2:13" ht="15" thickBot="1" x14ac:dyDescent="0.35">
      <c r="B671" s="257"/>
    </row>
    <row r="672" spans="2:13" x14ac:dyDescent="0.3">
      <c r="B672" s="239"/>
      <c r="C672" s="240"/>
      <c r="D672" s="240"/>
      <c r="E672" s="240"/>
      <c r="F672" s="240"/>
      <c r="G672" s="240"/>
      <c r="H672" s="240"/>
      <c r="I672" s="240"/>
      <c r="J672" s="240"/>
      <c r="K672" s="240"/>
      <c r="L672" s="240"/>
      <c r="M672" s="240"/>
    </row>
    <row r="673" spans="2:13" x14ac:dyDescent="0.3">
      <c r="B673" s="241"/>
      <c r="C673" s="237"/>
      <c r="D673" s="237"/>
      <c r="E673" s="237"/>
      <c r="F673" s="237"/>
      <c r="G673" s="237"/>
      <c r="H673" s="237"/>
      <c r="I673" s="237"/>
      <c r="J673" s="237"/>
      <c r="K673" s="237"/>
      <c r="L673" s="237"/>
      <c r="M673" s="237"/>
    </row>
    <row r="674" spans="2:13" x14ac:dyDescent="0.3">
      <c r="B674" s="241"/>
      <c r="C674" s="237"/>
      <c r="D674" s="237"/>
      <c r="E674" s="237"/>
      <c r="F674" s="237"/>
      <c r="G674" s="237"/>
      <c r="H674" s="237"/>
      <c r="I674" s="237"/>
      <c r="J674" s="237"/>
      <c r="K674" s="237"/>
      <c r="L674" s="237"/>
      <c r="M674" s="237"/>
    </row>
    <row r="675" spans="2:13" x14ac:dyDescent="0.3">
      <c r="B675" s="241"/>
      <c r="C675" s="237"/>
      <c r="D675" s="237"/>
      <c r="E675" s="237"/>
      <c r="F675" s="237"/>
      <c r="G675" s="237"/>
      <c r="H675" s="237"/>
      <c r="I675" s="237"/>
      <c r="J675" s="237"/>
      <c r="K675" s="237"/>
      <c r="L675" s="237"/>
      <c r="M675" s="237"/>
    </row>
    <row r="676" spans="2:13" x14ac:dyDescent="0.3">
      <c r="B676" s="136"/>
    </row>
    <row r="677" spans="2:13" x14ac:dyDescent="0.3">
      <c r="B677" s="256"/>
    </row>
    <row r="678" spans="2:13" x14ac:dyDescent="0.3">
      <c r="B678" s="256"/>
    </row>
    <row r="679" spans="2:13" x14ac:dyDescent="0.3">
      <c r="B679" s="136"/>
    </row>
    <row r="680" spans="2:13" x14ac:dyDescent="0.3">
      <c r="B680" s="136"/>
    </row>
    <row r="682" spans="2:13" x14ac:dyDescent="0.3">
      <c r="B682" s="259"/>
    </row>
    <row r="683" spans="2:13" x14ac:dyDescent="0.3">
      <c r="B683" s="256"/>
    </row>
    <row r="684" spans="2:13" ht="15" thickBot="1" x14ac:dyDescent="0.35">
      <c r="B684" s="257"/>
    </row>
    <row r="685" spans="2:13" x14ac:dyDescent="0.3">
      <c r="B685" s="239"/>
      <c r="C685" s="240"/>
      <c r="D685" s="240"/>
      <c r="E685" s="240"/>
      <c r="F685" s="240"/>
      <c r="G685" s="240"/>
      <c r="H685" s="240"/>
      <c r="I685" s="240"/>
      <c r="J685" s="240"/>
      <c r="K685" s="240"/>
      <c r="L685" s="240"/>
      <c r="M685" s="240"/>
    </row>
    <row r="686" spans="2:13" x14ac:dyDescent="0.3">
      <c r="B686" s="241"/>
      <c r="C686" s="237"/>
      <c r="D686" s="237"/>
      <c r="E686" s="237"/>
      <c r="F686" s="237"/>
      <c r="G686" s="237"/>
      <c r="H686" s="237"/>
      <c r="I686" s="237"/>
      <c r="J686" s="237"/>
      <c r="K686" s="237"/>
      <c r="L686" s="237"/>
      <c r="M686" s="237"/>
    </row>
    <row r="687" spans="2:13" x14ac:dyDescent="0.3">
      <c r="B687" s="241"/>
      <c r="C687" s="237"/>
      <c r="D687" s="237"/>
      <c r="E687" s="237"/>
      <c r="F687" s="237"/>
      <c r="G687" s="237"/>
      <c r="H687" s="237"/>
      <c r="I687" s="237"/>
      <c r="J687" s="237"/>
      <c r="K687" s="237"/>
      <c r="L687" s="237"/>
      <c r="M687" s="237"/>
    </row>
    <row r="688" spans="2:13" x14ac:dyDescent="0.3">
      <c r="B688" s="241"/>
      <c r="C688" s="237"/>
      <c r="D688" s="237"/>
      <c r="E688" s="237"/>
      <c r="F688" s="237"/>
      <c r="G688" s="237"/>
      <c r="H688" s="237"/>
      <c r="I688" s="237"/>
      <c r="J688" s="237"/>
      <c r="K688" s="237"/>
      <c r="L688" s="237"/>
      <c r="M688" s="237"/>
    </row>
    <row r="689" spans="2:22" x14ac:dyDescent="0.3">
      <c r="B689" s="136"/>
    </row>
    <row r="690" spans="2:22" x14ac:dyDescent="0.3">
      <c r="B690" s="256"/>
    </row>
    <row r="691" spans="2:22" x14ac:dyDescent="0.3">
      <c r="B691" s="256"/>
    </row>
    <row r="692" spans="2:22" x14ac:dyDescent="0.3">
      <c r="B692" s="136"/>
    </row>
    <row r="693" spans="2:22" x14ac:dyDescent="0.3">
      <c r="B693" s="136"/>
    </row>
    <row r="695" spans="2:22" x14ac:dyDescent="0.3">
      <c r="B695" s="259"/>
    </row>
    <row r="696" spans="2:22" x14ac:dyDescent="0.3">
      <c r="B696" s="256"/>
    </row>
    <row r="697" spans="2:22" ht="15" thickBot="1" x14ac:dyDescent="0.35">
      <c r="B697" s="257"/>
    </row>
    <row r="698" spans="2:22" x14ac:dyDescent="0.3">
      <c r="B698" s="239"/>
      <c r="C698" s="240"/>
      <c r="D698" s="240"/>
      <c r="E698" s="240"/>
      <c r="F698" s="240"/>
      <c r="G698" s="240"/>
      <c r="H698" s="240"/>
      <c r="I698" s="240"/>
      <c r="J698" s="240"/>
      <c r="K698" s="240"/>
      <c r="L698" s="240"/>
      <c r="M698" s="240"/>
      <c r="N698" s="240"/>
      <c r="O698" s="240"/>
      <c r="P698" s="240"/>
      <c r="Q698" s="240"/>
      <c r="R698" s="240"/>
      <c r="S698" s="240"/>
      <c r="T698" s="240"/>
      <c r="U698" s="240"/>
      <c r="V698" s="240"/>
    </row>
    <row r="699" spans="2:22" x14ac:dyDescent="0.3">
      <c r="B699" s="241"/>
      <c r="C699" s="237"/>
      <c r="D699" s="237"/>
      <c r="E699" s="237"/>
      <c r="F699" s="237"/>
      <c r="G699" s="237"/>
      <c r="H699" s="237"/>
      <c r="I699" s="237"/>
      <c r="J699" s="237"/>
      <c r="K699" s="237"/>
      <c r="L699" s="237"/>
      <c r="M699" s="237"/>
      <c r="N699" s="237"/>
      <c r="O699" s="237"/>
      <c r="P699" s="237"/>
      <c r="Q699" s="237"/>
      <c r="R699" s="237"/>
      <c r="S699" s="237"/>
      <c r="T699" s="237"/>
      <c r="U699" s="237"/>
      <c r="V699" s="237"/>
    </row>
    <row r="700" spans="2:22" x14ac:dyDescent="0.3">
      <c r="B700" s="241"/>
      <c r="C700" s="237"/>
      <c r="D700" s="237"/>
      <c r="E700" s="237"/>
      <c r="F700" s="237"/>
      <c r="G700" s="237"/>
      <c r="H700" s="237"/>
      <c r="I700" s="237"/>
      <c r="J700" s="237"/>
      <c r="K700" s="237"/>
      <c r="L700" s="237"/>
      <c r="M700" s="237"/>
      <c r="N700" s="237"/>
      <c r="O700" s="237"/>
      <c r="P700" s="237"/>
      <c r="Q700" s="237"/>
      <c r="R700" s="237"/>
      <c r="S700" s="237"/>
      <c r="T700" s="237"/>
      <c r="U700" s="237"/>
      <c r="V700" s="237"/>
    </row>
    <row r="701" spans="2:22" x14ac:dyDescent="0.3">
      <c r="B701" s="241"/>
      <c r="C701" s="237"/>
      <c r="D701" s="237"/>
      <c r="E701" s="237"/>
      <c r="F701" s="237"/>
      <c r="G701" s="237"/>
      <c r="H701" s="237"/>
      <c r="I701" s="237"/>
      <c r="J701" s="237"/>
      <c r="K701" s="237"/>
      <c r="L701" s="237"/>
      <c r="M701" s="237"/>
      <c r="N701" s="237"/>
      <c r="O701" s="237"/>
      <c r="P701" s="237"/>
      <c r="Q701" s="237"/>
      <c r="R701" s="237"/>
      <c r="S701" s="237"/>
      <c r="T701" s="237"/>
      <c r="U701" s="237"/>
      <c r="V701" s="237"/>
    </row>
    <row r="702" spans="2:22" x14ac:dyDescent="0.3">
      <c r="B702" s="136"/>
    </row>
    <row r="703" spans="2:22" x14ac:dyDescent="0.3">
      <c r="B703" s="256"/>
    </row>
    <row r="704" spans="2:22" x14ac:dyDescent="0.3">
      <c r="B704" s="256"/>
    </row>
    <row r="705" spans="2:4" x14ac:dyDescent="0.3">
      <c r="B705" s="136"/>
    </row>
    <row r="706" spans="2:4" x14ac:dyDescent="0.3">
      <c r="B706" s="136"/>
    </row>
    <row r="708" spans="2:4" x14ac:dyDescent="0.3">
      <c r="B708" s="259"/>
    </row>
    <row r="709" spans="2:4" x14ac:dyDescent="0.3">
      <c r="B709" s="256"/>
    </row>
    <row r="710" spans="2:4" x14ac:dyDescent="0.3">
      <c r="B710" s="136"/>
    </row>
    <row r="711" spans="2:4" x14ac:dyDescent="0.3">
      <c r="B711" s="259"/>
    </row>
    <row r="712" spans="2:4" ht="15" thickBot="1" x14ac:dyDescent="0.35">
      <c r="B712" s="257"/>
    </row>
    <row r="713" spans="2:4" x14ac:dyDescent="0.3">
      <c r="B713" s="407"/>
      <c r="C713" s="408"/>
      <c r="D713" s="408"/>
    </row>
    <row r="714" spans="2:4" x14ac:dyDescent="0.3">
      <c r="B714" s="241"/>
      <c r="C714" s="237"/>
      <c r="D714" s="237"/>
    </row>
    <row r="715" spans="2:4" x14ac:dyDescent="0.3">
      <c r="B715" s="241"/>
      <c r="C715" s="237"/>
      <c r="D715" s="237"/>
    </row>
    <row r="716" spans="2:4" x14ac:dyDescent="0.3">
      <c r="B716" s="241"/>
      <c r="C716" s="237"/>
      <c r="D716" s="237"/>
    </row>
    <row r="717" spans="2:4" x14ac:dyDescent="0.3">
      <c r="B717" s="241"/>
      <c r="C717" s="237"/>
      <c r="D717" s="237"/>
    </row>
    <row r="718" spans="2:4" x14ac:dyDescent="0.3">
      <c r="B718" s="241"/>
      <c r="C718" s="237"/>
      <c r="D718" s="237"/>
    </row>
    <row r="719" spans="2:4" x14ac:dyDescent="0.3">
      <c r="B719" s="241"/>
      <c r="C719" s="237"/>
      <c r="D719" s="237"/>
    </row>
    <row r="720" spans="2:4" ht="15" thickBot="1" x14ac:dyDescent="0.35">
      <c r="B720" s="257"/>
    </row>
    <row r="721" spans="2:7" x14ac:dyDescent="0.3">
      <c r="B721" s="297"/>
      <c r="C721" s="298"/>
    </row>
    <row r="722" spans="2:7" x14ac:dyDescent="0.3">
      <c r="B722" s="299"/>
      <c r="C722" s="104"/>
    </row>
    <row r="723" spans="2:7" ht="15" thickBot="1" x14ac:dyDescent="0.35">
      <c r="B723" s="257"/>
    </row>
    <row r="724" spans="2:7" ht="27.6" customHeight="1" x14ac:dyDescent="0.3">
      <c r="B724" s="407"/>
      <c r="C724" s="408"/>
      <c r="D724" s="408"/>
      <c r="E724" s="408"/>
      <c r="F724" s="408"/>
      <c r="G724" s="408"/>
    </row>
    <row r="725" spans="2:7" x14ac:dyDescent="0.3">
      <c r="B725" s="410"/>
      <c r="C725" s="409"/>
      <c r="D725" s="409"/>
      <c r="E725" s="409"/>
      <c r="F725" s="409"/>
      <c r="G725" s="236"/>
    </row>
    <row r="726" spans="2:7" x14ac:dyDescent="0.3">
      <c r="B726" s="410"/>
      <c r="C726" s="409"/>
      <c r="D726" s="409"/>
      <c r="E726" s="409"/>
      <c r="F726" s="409"/>
      <c r="G726" s="236"/>
    </row>
    <row r="727" spans="2:7" x14ac:dyDescent="0.3">
      <c r="B727" s="241"/>
      <c r="C727" s="237"/>
      <c r="D727" s="237"/>
      <c r="E727" s="237"/>
      <c r="F727" s="237"/>
      <c r="G727" s="237"/>
    </row>
    <row r="728" spans="2:7" x14ac:dyDescent="0.3">
      <c r="B728" s="241"/>
      <c r="C728" s="237"/>
      <c r="D728" s="237"/>
      <c r="E728" s="237"/>
      <c r="F728" s="237"/>
      <c r="G728" s="237"/>
    </row>
    <row r="729" spans="2:7" x14ac:dyDescent="0.3">
      <c r="B729" s="241"/>
      <c r="C729" s="237"/>
      <c r="D729" s="237"/>
      <c r="E729" s="237"/>
      <c r="F729" s="237"/>
      <c r="G729" s="237"/>
    </row>
    <row r="730" spans="2:7" ht="15" thickBot="1" x14ac:dyDescent="0.35">
      <c r="B730" s="257"/>
    </row>
    <row r="731" spans="2:7" x14ac:dyDescent="0.3">
      <c r="B731" s="239"/>
    </row>
    <row r="732" spans="2:7" x14ac:dyDescent="0.3">
      <c r="B732" s="258"/>
    </row>
    <row r="733" spans="2:7" x14ac:dyDescent="0.3">
      <c r="B733" s="295"/>
    </row>
    <row r="734" spans="2:7" x14ac:dyDescent="0.3">
      <c r="B734" s="295"/>
    </row>
    <row r="735" spans="2:7" x14ac:dyDescent="0.3">
      <c r="B735" s="296"/>
      <c r="C735" s="296"/>
    </row>
    <row r="736" spans="2:7" x14ac:dyDescent="0.3">
      <c r="B736" s="257"/>
    </row>
    <row r="737" spans="2:2" x14ac:dyDescent="0.3">
      <c r="B737" s="257"/>
    </row>
    <row r="738" spans="2:2" x14ac:dyDescent="0.3">
      <c r="B738" s="300"/>
    </row>
    <row r="739" spans="2:2" x14ac:dyDescent="0.3">
      <c r="B739" s="259"/>
    </row>
    <row r="740" spans="2:2" x14ac:dyDescent="0.3">
      <c r="B740" s="256"/>
    </row>
    <row r="741" spans="2:2" x14ac:dyDescent="0.3">
      <c r="B741" s="256"/>
    </row>
    <row r="742" spans="2:2" x14ac:dyDescent="0.3">
      <c r="B742" s="136"/>
    </row>
    <row r="743" spans="2:2" x14ac:dyDescent="0.3">
      <c r="B743" s="136"/>
    </row>
    <row r="745" spans="2:2" x14ac:dyDescent="0.3">
      <c r="B745" s="257"/>
    </row>
    <row r="746" spans="2:2" x14ac:dyDescent="0.3">
      <c r="B746" s="257"/>
    </row>
    <row r="747" spans="2:2" x14ac:dyDescent="0.3">
      <c r="B747" s="136"/>
    </row>
    <row r="748" spans="2:2" x14ac:dyDescent="0.3">
      <c r="B748" s="136"/>
    </row>
    <row r="750" spans="2:2" x14ac:dyDescent="0.3">
      <c r="B750" s="259"/>
    </row>
    <row r="751" spans="2:2" x14ac:dyDescent="0.3">
      <c r="B751" s="256"/>
    </row>
    <row r="752" spans="2:2" ht="15" thickBot="1" x14ac:dyDescent="0.35">
      <c r="B752" s="257"/>
    </row>
    <row r="753" spans="2:8" x14ac:dyDescent="0.3">
      <c r="B753" s="239"/>
      <c r="C753" s="240"/>
      <c r="D753" s="240"/>
      <c r="E753" s="240"/>
      <c r="F753" s="240"/>
      <c r="G753" s="240"/>
      <c r="H753" s="240"/>
    </row>
    <row r="754" spans="2:8" x14ac:dyDescent="0.3">
      <c r="B754" s="258"/>
      <c r="C754" s="237"/>
      <c r="D754" s="237"/>
      <c r="E754" s="237"/>
      <c r="F754" s="237"/>
      <c r="G754" s="237"/>
      <c r="H754" s="237"/>
    </row>
    <row r="755" spans="2:8" x14ac:dyDescent="0.3">
      <c r="B755" s="258"/>
      <c r="C755" s="237"/>
      <c r="D755" s="237"/>
      <c r="E755" s="237"/>
      <c r="F755" s="237"/>
      <c r="G755" s="237"/>
      <c r="H755" s="237"/>
    </row>
    <row r="756" spans="2:8" x14ac:dyDescent="0.3">
      <c r="B756" s="258"/>
      <c r="C756" s="237"/>
      <c r="D756" s="237"/>
      <c r="E756" s="237"/>
      <c r="F756" s="237"/>
      <c r="G756" s="237"/>
      <c r="H756" s="237"/>
    </row>
    <row r="757" spans="2:8" x14ac:dyDescent="0.3">
      <c r="B757" s="258"/>
      <c r="C757" s="237"/>
      <c r="D757" s="237"/>
      <c r="E757" s="237"/>
      <c r="F757" s="237"/>
      <c r="G757" s="237"/>
      <c r="H757" s="237"/>
    </row>
    <row r="758" spans="2:8" x14ac:dyDescent="0.3">
      <c r="B758" s="258"/>
      <c r="C758" s="237"/>
      <c r="D758" s="237"/>
      <c r="E758" s="260"/>
      <c r="F758" s="237"/>
      <c r="G758" s="260"/>
      <c r="H758" s="237"/>
    </row>
    <row r="759" spans="2:8" x14ac:dyDescent="0.3">
      <c r="B759" s="258"/>
      <c r="C759" s="237"/>
      <c r="D759" s="237"/>
      <c r="E759" s="260"/>
      <c r="F759" s="237"/>
      <c r="G759" s="260"/>
      <c r="H759" s="237"/>
    </row>
    <row r="760" spans="2:8" x14ac:dyDescent="0.3">
      <c r="B760" s="258"/>
      <c r="C760" s="237"/>
      <c r="D760" s="237"/>
      <c r="E760" s="237"/>
      <c r="F760" s="237"/>
      <c r="G760" s="260"/>
      <c r="H760" s="237"/>
    </row>
    <row r="761" spans="2:8" x14ac:dyDescent="0.3">
      <c r="B761" s="258"/>
      <c r="C761" s="237"/>
      <c r="D761" s="237"/>
      <c r="E761" s="237"/>
      <c r="F761" s="237"/>
      <c r="G761" s="237"/>
      <c r="H761" s="237"/>
    </row>
    <row r="762" spans="2:8" x14ac:dyDescent="0.3">
      <c r="B762" s="258"/>
      <c r="C762" s="237"/>
      <c r="D762" s="237"/>
      <c r="E762" s="260"/>
      <c r="F762" s="237"/>
      <c r="G762" s="260"/>
      <c r="H762" s="237"/>
    </row>
    <row r="763" spans="2:8" x14ac:dyDescent="0.3">
      <c r="B763" s="258"/>
      <c r="C763" s="237"/>
      <c r="D763" s="237"/>
      <c r="E763" s="237"/>
      <c r="F763" s="237"/>
      <c r="G763" s="237"/>
      <c r="H763" s="237"/>
    </row>
    <row r="764" spans="2:8" x14ac:dyDescent="0.3">
      <c r="B764" s="258"/>
      <c r="C764" s="237"/>
      <c r="D764" s="237"/>
      <c r="E764" s="260"/>
      <c r="F764" s="237"/>
      <c r="G764" s="260"/>
      <c r="H764" s="237"/>
    </row>
    <row r="765" spans="2:8" x14ac:dyDescent="0.3">
      <c r="B765" s="258"/>
      <c r="C765" s="237"/>
      <c r="D765" s="237"/>
      <c r="E765" s="260"/>
      <c r="F765" s="237"/>
      <c r="G765" s="260"/>
      <c r="H765" s="237"/>
    </row>
    <row r="766" spans="2:8" x14ac:dyDescent="0.3">
      <c r="B766" s="258"/>
      <c r="C766" s="237"/>
      <c r="D766" s="237"/>
      <c r="E766" s="260"/>
      <c r="F766" s="237"/>
      <c r="G766" s="260"/>
      <c r="H766" s="237"/>
    </row>
    <row r="767" spans="2:8" x14ac:dyDescent="0.3">
      <c r="B767" s="258"/>
      <c r="C767" s="237"/>
      <c r="D767" s="237"/>
      <c r="E767" s="260"/>
      <c r="F767" s="237"/>
      <c r="G767" s="260"/>
      <c r="H767" s="237"/>
    </row>
    <row r="768" spans="2:8" x14ac:dyDescent="0.3">
      <c r="B768" s="258"/>
      <c r="C768" s="237"/>
      <c r="D768" s="237"/>
      <c r="E768" s="260"/>
      <c r="F768" s="237"/>
      <c r="G768" s="260"/>
      <c r="H768" s="237"/>
    </row>
    <row r="769" spans="2:8" x14ac:dyDescent="0.3">
      <c r="B769" s="258"/>
      <c r="C769" s="237"/>
      <c r="D769" s="237"/>
      <c r="E769" s="260"/>
      <c r="F769" s="237"/>
      <c r="G769" s="260"/>
      <c r="H769" s="237"/>
    </row>
    <row r="770" spans="2:8" x14ac:dyDescent="0.3">
      <c r="B770" s="258"/>
      <c r="C770" s="237"/>
      <c r="D770" s="237"/>
      <c r="E770" s="237"/>
      <c r="F770" s="237"/>
      <c r="G770" s="237"/>
      <c r="H770" s="237"/>
    </row>
    <row r="771" spans="2:8" x14ac:dyDescent="0.3">
      <c r="B771" s="258"/>
      <c r="C771" s="237"/>
      <c r="D771" s="237"/>
      <c r="E771" s="260"/>
      <c r="F771" s="237"/>
      <c r="G771" s="260"/>
      <c r="H771" s="237"/>
    </row>
    <row r="772" spans="2:8" x14ac:dyDescent="0.3">
      <c r="B772" s="258"/>
      <c r="C772" s="237"/>
      <c r="D772" s="237"/>
      <c r="E772" s="260"/>
      <c r="F772" s="237"/>
      <c r="G772" s="260"/>
      <c r="H772" s="237"/>
    </row>
    <row r="773" spans="2:8" x14ac:dyDescent="0.3">
      <c r="B773" s="258"/>
      <c r="C773" s="237"/>
      <c r="D773" s="237"/>
      <c r="E773" s="260"/>
      <c r="F773" s="237"/>
      <c r="G773" s="260"/>
      <c r="H773" s="237"/>
    </row>
    <row r="774" spans="2:8" x14ac:dyDescent="0.3">
      <c r="B774" s="258"/>
      <c r="C774" s="237"/>
      <c r="D774" s="237"/>
      <c r="E774" s="237"/>
      <c r="F774" s="237"/>
      <c r="G774" s="237"/>
      <c r="H774" s="237"/>
    </row>
    <row r="775" spans="2:8" x14ac:dyDescent="0.3">
      <c r="B775" s="258"/>
      <c r="C775" s="237"/>
      <c r="D775" s="237"/>
      <c r="E775" s="260"/>
      <c r="F775" s="237"/>
      <c r="G775" s="260"/>
      <c r="H775" s="237"/>
    </row>
    <row r="776" spans="2:8" x14ac:dyDescent="0.3">
      <c r="B776" s="258"/>
      <c r="C776" s="237"/>
      <c r="D776" s="237"/>
      <c r="E776" s="260"/>
      <c r="F776" s="237"/>
      <c r="G776" s="260"/>
      <c r="H776" s="237"/>
    </row>
    <row r="777" spans="2:8" x14ac:dyDescent="0.3">
      <c r="B777" s="258"/>
      <c r="C777" s="237"/>
      <c r="D777" s="237"/>
      <c r="E777" s="237"/>
      <c r="F777" s="237"/>
      <c r="G777" s="237"/>
      <c r="H777" s="237"/>
    </row>
    <row r="778" spans="2:8" x14ac:dyDescent="0.3">
      <c r="B778" s="258"/>
      <c r="C778" s="237"/>
      <c r="D778" s="237"/>
      <c r="E778" s="237"/>
      <c r="F778" s="237"/>
      <c r="G778" s="237"/>
      <c r="H778" s="237"/>
    </row>
    <row r="779" spans="2:8" x14ac:dyDescent="0.3">
      <c r="B779" s="258"/>
      <c r="C779" s="237"/>
      <c r="D779" s="237"/>
      <c r="E779" s="237"/>
      <c r="F779" s="237"/>
      <c r="G779" s="237"/>
      <c r="H779" s="237"/>
    </row>
    <row r="780" spans="2:8" x14ac:dyDescent="0.3">
      <c r="B780" s="258"/>
      <c r="C780" s="237"/>
      <c r="D780" s="237"/>
      <c r="E780" s="237"/>
      <c r="F780" s="237"/>
      <c r="G780" s="237"/>
      <c r="H780" s="237"/>
    </row>
    <row r="781" spans="2:8" x14ac:dyDescent="0.3">
      <c r="B781" s="258"/>
      <c r="C781" s="237"/>
      <c r="D781" s="237"/>
      <c r="E781" s="260"/>
      <c r="F781" s="237"/>
      <c r="G781" s="260"/>
      <c r="H781" s="237"/>
    </row>
    <row r="782" spans="2:8" x14ac:dyDescent="0.3">
      <c r="B782" s="258"/>
      <c r="C782" s="237"/>
      <c r="D782" s="237"/>
      <c r="E782" s="260"/>
      <c r="F782" s="237"/>
      <c r="G782" s="260"/>
      <c r="H782" s="237"/>
    </row>
    <row r="783" spans="2:8" x14ac:dyDescent="0.3">
      <c r="B783" s="258"/>
      <c r="C783" s="237"/>
      <c r="D783" s="237"/>
      <c r="E783" s="237"/>
      <c r="F783" s="237"/>
      <c r="G783" s="237"/>
      <c r="H783" s="237"/>
    </row>
    <row r="784" spans="2:8" x14ac:dyDescent="0.3">
      <c r="B784" s="258"/>
      <c r="C784" s="237"/>
      <c r="D784" s="237"/>
      <c r="E784" s="260"/>
      <c r="F784" s="237"/>
      <c r="G784" s="237"/>
      <c r="H784" s="237"/>
    </row>
    <row r="785" spans="2:14" x14ac:dyDescent="0.3">
      <c r="B785" s="258"/>
      <c r="C785" s="237"/>
      <c r="D785" s="237"/>
      <c r="E785" s="260"/>
      <c r="F785" s="237"/>
      <c r="G785" s="260"/>
      <c r="H785" s="237"/>
    </row>
    <row r="786" spans="2:14" x14ac:dyDescent="0.3">
      <c r="B786" s="258"/>
      <c r="C786" s="237"/>
      <c r="D786" s="237"/>
      <c r="E786" s="260"/>
      <c r="F786" s="237"/>
      <c r="G786" s="260"/>
      <c r="H786" s="237"/>
    </row>
    <row r="787" spans="2:14" x14ac:dyDescent="0.3">
      <c r="B787" s="258"/>
      <c r="C787" s="237"/>
      <c r="D787" s="237"/>
      <c r="E787" s="260"/>
      <c r="F787" s="237"/>
      <c r="G787" s="260"/>
      <c r="H787" s="237"/>
    </row>
    <row r="788" spans="2:14" x14ac:dyDescent="0.3">
      <c r="B788" s="258"/>
      <c r="C788" s="237"/>
      <c r="D788" s="237"/>
      <c r="E788" s="260"/>
      <c r="F788" s="237"/>
      <c r="G788" s="260"/>
      <c r="H788" s="237"/>
    </row>
    <row r="789" spans="2:14" x14ac:dyDescent="0.3">
      <c r="B789" s="136"/>
    </row>
    <row r="790" spans="2:14" x14ac:dyDescent="0.3">
      <c r="B790" s="136"/>
    </row>
    <row r="792" spans="2:14" x14ac:dyDescent="0.3">
      <c r="B792" s="259"/>
    </row>
    <row r="793" spans="2:14" x14ac:dyDescent="0.3">
      <c r="B793" s="256"/>
    </row>
    <row r="794" spans="2:14" x14ac:dyDescent="0.3">
      <c r="B794" s="136"/>
    </row>
    <row r="795" spans="2:14" x14ac:dyDescent="0.3">
      <c r="B795" s="259"/>
    </row>
    <row r="796" spans="2:14" ht="15" thickBot="1" x14ac:dyDescent="0.35">
      <c r="B796" s="257"/>
    </row>
    <row r="797" spans="2:14" x14ac:dyDescent="0.3">
      <c r="B797" s="407"/>
      <c r="C797" s="408"/>
      <c r="D797" s="408"/>
      <c r="E797" s="408"/>
      <c r="F797" s="408"/>
      <c r="G797" s="408"/>
      <c r="H797" s="408"/>
      <c r="I797" s="408"/>
      <c r="J797" s="408"/>
      <c r="K797" s="408"/>
      <c r="L797" s="408"/>
      <c r="M797" s="408"/>
      <c r="N797" s="408"/>
    </row>
    <row r="798" spans="2:14" x14ac:dyDescent="0.3">
      <c r="B798" s="241"/>
      <c r="C798" s="409"/>
      <c r="D798" s="409"/>
      <c r="E798" s="409"/>
      <c r="F798" s="409"/>
      <c r="G798" s="409"/>
      <c r="H798" s="409"/>
      <c r="I798" s="409"/>
      <c r="J798" s="409"/>
      <c r="K798" s="409"/>
      <c r="L798" s="409"/>
      <c r="M798" s="409"/>
      <c r="N798" s="409"/>
    </row>
    <row r="799" spans="2:14" x14ac:dyDescent="0.3">
      <c r="B799" s="241"/>
      <c r="C799" s="409"/>
      <c r="D799" s="409"/>
      <c r="E799" s="409"/>
      <c r="F799" s="409"/>
      <c r="G799" s="409"/>
      <c r="H799" s="409"/>
      <c r="I799" s="409"/>
      <c r="J799" s="409"/>
      <c r="K799" s="409"/>
      <c r="L799" s="409"/>
      <c r="M799" s="409"/>
      <c r="N799" s="409"/>
    </row>
    <row r="800" spans="2:14" x14ac:dyDescent="0.3">
      <c r="B800" s="241"/>
      <c r="C800" s="409"/>
      <c r="D800" s="409"/>
      <c r="E800" s="409"/>
      <c r="F800" s="409"/>
      <c r="G800" s="409"/>
      <c r="H800" s="409"/>
      <c r="I800" s="409"/>
      <c r="J800" s="409"/>
      <c r="K800" s="409"/>
      <c r="L800" s="409"/>
      <c r="M800" s="409"/>
      <c r="N800" s="409"/>
    </row>
    <row r="801" spans="2:14" x14ac:dyDescent="0.3">
      <c r="B801" s="241"/>
      <c r="C801" s="236"/>
      <c r="D801" s="236"/>
      <c r="E801" s="237"/>
      <c r="F801" s="237"/>
      <c r="G801" s="237"/>
      <c r="H801" s="237"/>
      <c r="I801" s="237"/>
      <c r="J801" s="237"/>
      <c r="K801" s="237"/>
      <c r="L801" s="237"/>
      <c r="M801" s="237"/>
      <c r="N801" s="237"/>
    </row>
    <row r="802" spans="2:14" x14ac:dyDescent="0.3">
      <c r="B802" s="241"/>
      <c r="C802" s="236"/>
      <c r="D802" s="236"/>
      <c r="E802" s="237"/>
      <c r="F802" s="237"/>
      <c r="G802" s="237"/>
      <c r="H802" s="237"/>
      <c r="I802" s="237"/>
      <c r="J802" s="237"/>
      <c r="K802" s="237"/>
      <c r="L802" s="237"/>
      <c r="M802" s="237"/>
      <c r="N802" s="237"/>
    </row>
    <row r="803" spans="2:14" x14ac:dyDescent="0.3">
      <c r="B803" s="241"/>
      <c r="C803" s="236"/>
      <c r="D803" s="236"/>
      <c r="E803" s="237"/>
      <c r="F803" s="237"/>
      <c r="G803" s="237"/>
      <c r="H803" s="237"/>
      <c r="I803" s="237"/>
      <c r="J803" s="237"/>
      <c r="K803" s="237"/>
      <c r="L803" s="237"/>
      <c r="M803" s="237"/>
      <c r="N803" s="237"/>
    </row>
    <row r="804" spans="2:14" x14ac:dyDescent="0.3">
      <c r="B804" s="241"/>
      <c r="C804" s="236"/>
      <c r="D804" s="236"/>
      <c r="E804" s="237"/>
      <c r="F804" s="237"/>
      <c r="G804" s="237"/>
      <c r="H804" s="237"/>
      <c r="I804" s="237"/>
      <c r="J804" s="237"/>
      <c r="K804" s="237"/>
      <c r="L804" s="237"/>
      <c r="M804" s="237"/>
      <c r="N804" s="237"/>
    </row>
    <row r="805" spans="2:14" x14ac:dyDescent="0.3">
      <c r="B805" s="136"/>
    </row>
    <row r="806" spans="2:14" x14ac:dyDescent="0.3">
      <c r="B806" s="136"/>
    </row>
    <row r="808" spans="2:14" x14ac:dyDescent="0.3">
      <c r="B808" s="259"/>
    </row>
    <row r="809" spans="2:14" x14ac:dyDescent="0.3">
      <c r="B809" s="256"/>
    </row>
    <row r="810" spans="2:14" x14ac:dyDescent="0.3">
      <c r="B810" s="136"/>
    </row>
    <row r="811" spans="2:14" x14ac:dyDescent="0.3">
      <c r="B811" s="259"/>
    </row>
    <row r="812" spans="2:14" ht="15" thickBot="1" x14ac:dyDescent="0.35">
      <c r="B812" s="257"/>
    </row>
    <row r="813" spans="2:14" x14ac:dyDescent="0.3">
      <c r="B813" s="407"/>
      <c r="C813" s="408"/>
      <c r="D813" s="408"/>
      <c r="E813" s="408"/>
      <c r="F813" s="408"/>
      <c r="G813" s="408"/>
      <c r="H813" s="408"/>
      <c r="I813" s="408"/>
      <c r="J813" s="408"/>
      <c r="K813" s="408"/>
      <c r="L813" s="408"/>
      <c r="M813" s="408"/>
    </row>
    <row r="814" spans="2:14" x14ac:dyDescent="0.3">
      <c r="B814" s="241"/>
      <c r="C814" s="409"/>
      <c r="D814" s="409"/>
      <c r="E814" s="409"/>
      <c r="F814" s="409"/>
      <c r="G814" s="409"/>
      <c r="H814" s="409"/>
      <c r="I814" s="409"/>
      <c r="J814" s="409"/>
      <c r="K814" s="409"/>
      <c r="L814" s="409"/>
      <c r="M814" s="409"/>
    </row>
    <row r="815" spans="2:14" x14ac:dyDescent="0.3">
      <c r="B815" s="241"/>
      <c r="C815" s="409"/>
      <c r="D815" s="409"/>
      <c r="E815" s="409"/>
      <c r="F815" s="409"/>
      <c r="G815" s="409"/>
      <c r="H815" s="409"/>
      <c r="I815" s="409"/>
      <c r="J815" s="409"/>
      <c r="K815" s="409"/>
      <c r="L815" s="409"/>
      <c r="M815" s="409"/>
    </row>
    <row r="816" spans="2:14" x14ac:dyDescent="0.3">
      <c r="B816" s="241"/>
      <c r="C816" s="409"/>
      <c r="D816" s="409"/>
      <c r="E816" s="409"/>
      <c r="F816" s="409"/>
      <c r="G816" s="409"/>
      <c r="H816" s="409"/>
      <c r="I816" s="409"/>
      <c r="J816" s="409"/>
      <c r="K816" s="409"/>
      <c r="L816" s="409"/>
      <c r="M816" s="409"/>
    </row>
    <row r="817" spans="2:14" x14ac:dyDescent="0.3">
      <c r="B817" s="241"/>
      <c r="C817" s="236"/>
      <c r="D817" s="237"/>
      <c r="E817" s="237"/>
      <c r="F817" s="237"/>
      <c r="G817" s="237"/>
      <c r="H817" s="237"/>
      <c r="I817" s="237"/>
      <c r="J817" s="237"/>
      <c r="K817" s="237"/>
      <c r="L817" s="237"/>
      <c r="M817" s="237"/>
    </row>
    <row r="818" spans="2:14" x14ac:dyDescent="0.3">
      <c r="B818" s="241"/>
      <c r="C818" s="236"/>
      <c r="D818" s="237"/>
      <c r="E818" s="237"/>
      <c r="F818" s="237"/>
      <c r="G818" s="237"/>
      <c r="H818" s="237"/>
      <c r="I818" s="237"/>
      <c r="J818" s="237"/>
      <c r="K818" s="237"/>
      <c r="L818" s="237"/>
      <c r="M818" s="237"/>
    </row>
    <row r="819" spans="2:14" x14ac:dyDescent="0.3">
      <c r="B819" s="136"/>
    </row>
    <row r="820" spans="2:14" x14ac:dyDescent="0.3">
      <c r="B820" s="136"/>
    </row>
    <row r="822" spans="2:14" x14ac:dyDescent="0.3">
      <c r="B822" s="259"/>
    </row>
    <row r="823" spans="2:14" x14ac:dyDescent="0.3">
      <c r="B823" s="256"/>
    </row>
    <row r="824" spans="2:14" ht="15" thickBot="1" x14ac:dyDescent="0.35">
      <c r="B824" s="257"/>
    </row>
    <row r="825" spans="2:14" x14ac:dyDescent="0.3">
      <c r="B825" s="239"/>
      <c r="C825" s="240"/>
      <c r="D825" s="240"/>
      <c r="E825" s="240"/>
      <c r="F825" s="240"/>
      <c r="G825" s="240"/>
      <c r="H825" s="240"/>
      <c r="I825" s="240"/>
      <c r="J825" s="240"/>
      <c r="K825" s="240"/>
      <c r="L825" s="240"/>
      <c r="M825" s="240"/>
      <c r="N825" s="240"/>
    </row>
    <row r="826" spans="2:14" x14ac:dyDescent="0.3">
      <c r="B826" s="258"/>
      <c r="C826" s="237"/>
      <c r="D826" s="237"/>
      <c r="E826" s="237"/>
      <c r="F826" s="237"/>
      <c r="G826" s="237"/>
      <c r="H826" s="237"/>
      <c r="I826" s="237"/>
      <c r="J826" s="237"/>
      <c r="K826" s="237"/>
      <c r="L826" s="237"/>
      <c r="M826" s="237"/>
      <c r="N826" s="237"/>
    </row>
    <row r="827" spans="2:14" x14ac:dyDescent="0.3">
      <c r="B827" s="258"/>
      <c r="C827" s="237"/>
      <c r="D827" s="237"/>
      <c r="E827" s="237"/>
      <c r="F827" s="237"/>
      <c r="G827" s="237"/>
      <c r="H827" s="237"/>
      <c r="I827" s="237"/>
      <c r="J827" s="237"/>
      <c r="K827" s="237"/>
      <c r="L827" s="237"/>
      <c r="M827" s="237"/>
      <c r="N827" s="237"/>
    </row>
    <row r="828" spans="2:14" x14ac:dyDescent="0.3">
      <c r="B828" s="258"/>
      <c r="C828" s="237"/>
      <c r="D828" s="237"/>
      <c r="E828" s="237"/>
      <c r="F828" s="237"/>
      <c r="G828" s="237"/>
      <c r="H828" s="237"/>
      <c r="I828" s="237"/>
      <c r="J828" s="237"/>
      <c r="K828" s="237"/>
      <c r="L828" s="237"/>
      <c r="M828" s="237"/>
      <c r="N828" s="237"/>
    </row>
    <row r="829" spans="2:14" x14ac:dyDescent="0.3">
      <c r="B829" s="258"/>
      <c r="C829" s="237"/>
      <c r="D829" s="237"/>
      <c r="E829" s="237"/>
      <c r="F829" s="237"/>
      <c r="G829" s="237"/>
      <c r="H829" s="237"/>
      <c r="I829" s="237"/>
      <c r="J829" s="237"/>
      <c r="K829" s="237"/>
      <c r="L829" s="237"/>
      <c r="M829" s="237"/>
      <c r="N829" s="237"/>
    </row>
    <row r="830" spans="2:14" x14ac:dyDescent="0.3">
      <c r="B830" s="258"/>
      <c r="C830" s="237"/>
      <c r="D830" s="237"/>
      <c r="E830" s="237"/>
      <c r="F830" s="237"/>
      <c r="G830" s="237"/>
      <c r="H830" s="237"/>
      <c r="I830" s="237"/>
      <c r="J830" s="237"/>
      <c r="K830" s="237"/>
      <c r="L830" s="237"/>
      <c r="M830" s="237"/>
      <c r="N830" s="237"/>
    </row>
    <row r="831" spans="2:14" x14ac:dyDescent="0.3">
      <c r="B831" s="258"/>
      <c r="C831" s="237"/>
      <c r="D831" s="237"/>
      <c r="E831" s="237"/>
      <c r="F831" s="237"/>
      <c r="G831" s="237"/>
      <c r="H831" s="237"/>
      <c r="I831" s="237"/>
      <c r="J831" s="237"/>
      <c r="K831" s="237"/>
      <c r="L831" s="237"/>
      <c r="M831" s="237"/>
      <c r="N831" s="237"/>
    </row>
    <row r="832" spans="2:14" x14ac:dyDescent="0.3">
      <c r="B832" s="136"/>
    </row>
    <row r="833" spans="2:21" x14ac:dyDescent="0.3">
      <c r="B833" s="136"/>
    </row>
    <row r="835" spans="2:21" x14ac:dyDescent="0.3">
      <c r="B835" s="259"/>
    </row>
    <row r="836" spans="2:21" x14ac:dyDescent="0.3">
      <c r="B836" s="256"/>
    </row>
    <row r="837" spans="2:21" ht="15" thickBot="1" x14ac:dyDescent="0.35">
      <c r="B837" s="257"/>
    </row>
    <row r="838" spans="2:21" x14ac:dyDescent="0.3">
      <c r="B838" s="239"/>
      <c r="C838" s="240"/>
      <c r="D838" s="240"/>
      <c r="E838" s="240"/>
      <c r="F838" s="240"/>
      <c r="G838" s="240"/>
      <c r="H838" s="240"/>
      <c r="I838" s="240"/>
      <c r="J838" s="240"/>
      <c r="K838" s="240"/>
      <c r="L838" s="240"/>
      <c r="M838" s="240"/>
      <c r="N838" s="240"/>
      <c r="O838" s="240"/>
      <c r="P838" s="240"/>
      <c r="Q838" s="240"/>
      <c r="R838" s="240"/>
      <c r="S838" s="240"/>
      <c r="T838" s="240"/>
      <c r="U838" s="240"/>
    </row>
    <row r="839" spans="2:21" x14ac:dyDescent="0.3">
      <c r="B839" s="258"/>
      <c r="C839" s="237"/>
      <c r="D839" s="237"/>
      <c r="E839" s="237"/>
      <c r="F839" s="237"/>
      <c r="G839" s="237"/>
      <c r="H839" s="237"/>
      <c r="I839" s="237"/>
      <c r="J839" s="237"/>
      <c r="K839" s="237"/>
      <c r="L839" s="237"/>
      <c r="M839" s="237"/>
      <c r="N839" s="237"/>
      <c r="O839" s="237"/>
      <c r="P839" s="237"/>
      <c r="Q839" s="237"/>
      <c r="R839" s="237"/>
      <c r="S839" s="237"/>
      <c r="T839" s="237"/>
      <c r="U839" s="237"/>
    </row>
    <row r="840" spans="2:21" x14ac:dyDescent="0.3">
      <c r="B840" s="258"/>
      <c r="C840" s="237"/>
      <c r="D840" s="237"/>
      <c r="E840" s="237"/>
      <c r="F840" s="237"/>
      <c r="G840" s="237"/>
      <c r="H840" s="237"/>
      <c r="I840" s="237"/>
      <c r="J840" s="237"/>
      <c r="K840" s="237"/>
      <c r="L840" s="237"/>
      <c r="M840" s="237"/>
      <c r="N840" s="237"/>
      <c r="O840" s="237"/>
      <c r="P840" s="237"/>
      <c r="Q840" s="237"/>
      <c r="R840" s="237"/>
      <c r="S840" s="237"/>
      <c r="T840" s="237"/>
      <c r="U840" s="237"/>
    </row>
    <row r="841" spans="2:21" x14ac:dyDescent="0.3">
      <c r="B841" s="258"/>
      <c r="C841" s="237"/>
      <c r="D841" s="237"/>
      <c r="E841" s="237"/>
      <c r="F841" s="237"/>
      <c r="G841" s="237"/>
      <c r="H841" s="237"/>
      <c r="I841" s="237"/>
      <c r="J841" s="237"/>
      <c r="K841" s="237"/>
      <c r="L841" s="237"/>
      <c r="M841" s="237"/>
      <c r="N841" s="237"/>
      <c r="O841" s="237"/>
      <c r="P841" s="237"/>
      <c r="Q841" s="237"/>
      <c r="R841" s="237"/>
      <c r="S841" s="237"/>
      <c r="T841" s="237"/>
      <c r="U841" s="237"/>
    </row>
    <row r="842" spans="2:21" x14ac:dyDescent="0.3">
      <c r="B842" s="136"/>
    </row>
    <row r="843" spans="2:21" x14ac:dyDescent="0.3">
      <c r="B843" s="136"/>
    </row>
    <row r="845" spans="2:21" x14ac:dyDescent="0.3">
      <c r="B845" s="259"/>
    </row>
    <row r="846" spans="2:21" x14ac:dyDescent="0.3">
      <c r="B846" s="256"/>
    </row>
    <row r="847" spans="2:21" x14ac:dyDescent="0.3">
      <c r="B847" s="136"/>
    </row>
    <row r="848" spans="2:21" x14ac:dyDescent="0.3">
      <c r="B848" s="259"/>
    </row>
    <row r="849" spans="2:16" ht="15" thickBot="1" x14ac:dyDescent="0.35">
      <c r="B849" s="257"/>
    </row>
    <row r="850" spans="2:16" x14ac:dyDescent="0.3">
      <c r="B850" s="239"/>
      <c r="C850" s="240"/>
      <c r="D850" s="240"/>
      <c r="E850" s="240"/>
      <c r="F850" s="240"/>
      <c r="G850" s="240"/>
      <c r="H850" s="240"/>
      <c r="I850" s="240"/>
      <c r="J850" s="240"/>
      <c r="K850" s="240"/>
      <c r="L850" s="240"/>
      <c r="M850" s="240"/>
      <c r="N850" s="240"/>
      <c r="O850" s="240"/>
      <c r="P850" s="240"/>
    </row>
    <row r="851" spans="2:16" x14ac:dyDescent="0.3">
      <c r="B851" s="241"/>
      <c r="C851" s="236"/>
      <c r="D851" s="236"/>
      <c r="E851" s="236"/>
      <c r="F851" s="236"/>
      <c r="G851" s="237"/>
      <c r="H851" s="237"/>
      <c r="I851" s="237"/>
      <c r="J851" s="237"/>
      <c r="K851" s="237"/>
      <c r="L851" s="237"/>
      <c r="M851" s="237"/>
      <c r="N851" s="237"/>
      <c r="O851" s="237"/>
      <c r="P851" s="237"/>
    </row>
    <row r="852" spans="2:16" x14ac:dyDescent="0.3">
      <c r="B852" s="241"/>
      <c r="C852" s="236"/>
      <c r="D852" s="236"/>
      <c r="E852" s="236"/>
      <c r="F852" s="236"/>
      <c r="G852" s="237"/>
      <c r="H852" s="237"/>
      <c r="I852" s="237"/>
      <c r="J852" s="237"/>
      <c r="K852" s="237"/>
      <c r="L852" s="237"/>
      <c r="M852" s="237"/>
      <c r="N852" s="237"/>
      <c r="O852" s="237"/>
      <c r="P852" s="237"/>
    </row>
    <row r="853" spans="2:16" x14ac:dyDescent="0.3">
      <c r="B853" s="241"/>
      <c r="C853" s="236"/>
      <c r="D853" s="236"/>
      <c r="E853" s="236"/>
      <c r="F853" s="236"/>
      <c r="G853" s="237"/>
      <c r="H853" s="237"/>
      <c r="I853" s="237"/>
      <c r="J853" s="237"/>
      <c r="K853" s="237"/>
      <c r="L853" s="237"/>
      <c r="M853" s="237"/>
      <c r="N853" s="237"/>
      <c r="O853" s="237"/>
      <c r="P853" s="237"/>
    </row>
    <row r="854" spans="2:16" x14ac:dyDescent="0.3">
      <c r="B854" s="241"/>
      <c r="C854" s="236"/>
      <c r="D854" s="236"/>
      <c r="E854" s="236"/>
      <c r="F854" s="236"/>
      <c r="G854" s="237"/>
      <c r="H854" s="237"/>
      <c r="I854" s="237"/>
      <c r="J854" s="237"/>
      <c r="K854" s="237"/>
      <c r="L854" s="237"/>
      <c r="M854" s="237"/>
      <c r="N854" s="237"/>
      <c r="O854" s="237"/>
      <c r="P854" s="237"/>
    </row>
    <row r="855" spans="2:16" x14ac:dyDescent="0.3">
      <c r="B855" s="241"/>
      <c r="C855" s="236"/>
      <c r="D855" s="236"/>
      <c r="E855" s="236"/>
      <c r="F855" s="236"/>
      <c r="G855" s="237"/>
      <c r="H855" s="237"/>
      <c r="I855" s="237"/>
      <c r="J855" s="237"/>
      <c r="K855" s="237"/>
      <c r="L855" s="237"/>
      <c r="M855" s="237"/>
      <c r="N855" s="237"/>
      <c r="O855" s="237"/>
      <c r="P855" s="237"/>
    </row>
    <row r="856" spans="2:16" x14ac:dyDescent="0.3">
      <c r="B856" s="241"/>
      <c r="C856" s="236"/>
      <c r="D856" s="236"/>
      <c r="E856" s="236"/>
      <c r="F856" s="236"/>
      <c r="G856" s="237"/>
      <c r="H856" s="237"/>
      <c r="I856" s="237"/>
      <c r="J856" s="237"/>
      <c r="K856" s="237"/>
      <c r="L856" s="237"/>
      <c r="M856" s="237"/>
      <c r="N856" s="237"/>
      <c r="O856" s="237"/>
      <c r="P856" s="237"/>
    </row>
    <row r="857" spans="2:16" x14ac:dyDescent="0.3">
      <c r="B857" s="241"/>
      <c r="C857" s="236"/>
      <c r="D857" s="236"/>
      <c r="E857" s="236"/>
      <c r="F857" s="236"/>
      <c r="G857" s="237"/>
      <c r="H857" s="237"/>
      <c r="I857" s="237"/>
      <c r="J857" s="237"/>
      <c r="K857" s="237"/>
      <c r="L857" s="237"/>
      <c r="M857" s="237"/>
      <c r="N857" s="237"/>
      <c r="O857" s="237"/>
      <c r="P857" s="237"/>
    </row>
    <row r="858" spans="2:16" x14ac:dyDescent="0.3">
      <c r="B858" s="241"/>
      <c r="C858" s="236"/>
      <c r="D858" s="236"/>
      <c r="E858" s="236"/>
      <c r="F858" s="236"/>
      <c r="G858" s="237"/>
      <c r="H858" s="237"/>
      <c r="I858" s="237"/>
      <c r="J858" s="237"/>
      <c r="K858" s="237"/>
      <c r="L858" s="237"/>
      <c r="M858" s="237"/>
      <c r="N858" s="237"/>
      <c r="O858" s="237"/>
      <c r="P858" s="237"/>
    </row>
    <row r="859" spans="2:16" x14ac:dyDescent="0.3">
      <c r="B859" s="136"/>
    </row>
    <row r="860" spans="2:16" x14ac:dyDescent="0.3">
      <c r="B860" s="136"/>
    </row>
    <row r="862" spans="2:16" x14ac:dyDescent="0.3">
      <c r="B862" s="259"/>
    </row>
    <row r="863" spans="2:16" x14ac:dyDescent="0.3">
      <c r="B863" s="256"/>
    </row>
    <row r="864" spans="2:16" x14ac:dyDescent="0.3">
      <c r="B864" s="136"/>
    </row>
    <row r="865" spans="2:6" x14ac:dyDescent="0.3">
      <c r="B865" s="259"/>
    </row>
    <row r="866" spans="2:6" ht="15" thickBot="1" x14ac:dyDescent="0.35">
      <c r="B866" s="257"/>
    </row>
    <row r="867" spans="2:6" x14ac:dyDescent="0.3">
      <c r="B867" s="407"/>
      <c r="C867" s="408"/>
      <c r="D867" s="408"/>
      <c r="E867" s="408"/>
      <c r="F867" s="408"/>
    </row>
    <row r="868" spans="2:6" x14ac:dyDescent="0.3">
      <c r="B868" s="241"/>
      <c r="C868" s="409"/>
      <c r="D868" s="409"/>
      <c r="E868" s="409"/>
      <c r="F868" s="409"/>
    </row>
    <row r="869" spans="2:6" x14ac:dyDescent="0.3">
      <c r="B869" s="241"/>
      <c r="C869" s="409"/>
      <c r="D869" s="409"/>
      <c r="E869" s="409"/>
      <c r="F869" s="409"/>
    </row>
    <row r="870" spans="2:6" x14ac:dyDescent="0.3">
      <c r="B870" s="241"/>
      <c r="C870" s="236"/>
      <c r="D870" s="237"/>
      <c r="E870" s="237"/>
      <c r="F870" s="237"/>
    </row>
    <row r="871" spans="2:6" x14ac:dyDescent="0.3">
      <c r="B871" s="241"/>
      <c r="C871" s="236"/>
      <c r="D871" s="237"/>
      <c r="E871" s="237"/>
      <c r="F871" s="237"/>
    </row>
    <row r="872" spans="2:6" x14ac:dyDescent="0.3">
      <c r="B872" s="136"/>
    </row>
    <row r="873" spans="2:6" x14ac:dyDescent="0.3">
      <c r="B873" s="136"/>
    </row>
    <row r="875" spans="2:6" x14ac:dyDescent="0.3">
      <c r="B875" s="259"/>
    </row>
    <row r="876" spans="2:6" x14ac:dyDescent="0.3">
      <c r="B876" s="256"/>
    </row>
    <row r="877" spans="2:6" ht="15" thickBot="1" x14ac:dyDescent="0.35">
      <c r="B877" s="257"/>
    </row>
    <row r="878" spans="2:6" x14ac:dyDescent="0.3">
      <c r="B878" s="239"/>
      <c r="C878" s="240"/>
      <c r="D878" s="240"/>
      <c r="E878" s="240"/>
      <c r="F878" s="240"/>
    </row>
    <row r="879" spans="2:6" x14ac:dyDescent="0.3">
      <c r="B879" s="258"/>
      <c r="C879" s="237"/>
      <c r="D879" s="237"/>
      <c r="E879" s="237"/>
      <c r="F879" s="237"/>
    </row>
    <row r="880" spans="2:6" x14ac:dyDescent="0.3">
      <c r="B880" s="136"/>
    </row>
    <row r="881" spans="2:13" x14ac:dyDescent="0.3">
      <c r="B881" s="136"/>
    </row>
    <row r="883" spans="2:13" x14ac:dyDescent="0.3">
      <c r="B883" s="259"/>
    </row>
    <row r="884" spans="2:13" x14ac:dyDescent="0.3">
      <c r="B884" s="256"/>
    </row>
    <row r="885" spans="2:13" x14ac:dyDescent="0.3">
      <c r="B885" s="136"/>
    </row>
    <row r="886" spans="2:13" x14ac:dyDescent="0.3">
      <c r="B886" s="259"/>
    </row>
    <row r="887" spans="2:13" ht="15" thickBot="1" x14ac:dyDescent="0.35">
      <c r="B887" s="257"/>
    </row>
    <row r="888" spans="2:13" x14ac:dyDescent="0.3">
      <c r="B888" s="407"/>
      <c r="C888" s="408"/>
      <c r="D888" s="408"/>
      <c r="E888" s="408"/>
      <c r="F888" s="408"/>
      <c r="G888" s="408"/>
      <c r="H888" s="408"/>
      <c r="I888" s="408"/>
      <c r="J888" s="408"/>
      <c r="K888" s="408"/>
      <c r="L888" s="408"/>
      <c r="M888" s="408"/>
    </row>
    <row r="889" spans="2:13" x14ac:dyDescent="0.3">
      <c r="B889" s="241"/>
      <c r="C889" s="409"/>
      <c r="D889" s="409"/>
      <c r="E889" s="409"/>
      <c r="F889" s="409"/>
      <c r="G889" s="409"/>
      <c r="H889" s="409"/>
      <c r="I889" s="409"/>
      <c r="J889" s="409"/>
      <c r="K889" s="409"/>
      <c r="L889" s="409"/>
      <c r="M889" s="409"/>
    </row>
    <row r="890" spans="2:13" x14ac:dyDescent="0.3">
      <c r="B890" s="241"/>
      <c r="C890" s="409"/>
      <c r="D890" s="409"/>
      <c r="E890" s="409"/>
      <c r="F890" s="409"/>
      <c r="G890" s="409"/>
      <c r="H890" s="409"/>
      <c r="I890" s="409"/>
      <c r="J890" s="409"/>
      <c r="K890" s="409"/>
      <c r="L890" s="409"/>
      <c r="M890" s="409"/>
    </row>
    <row r="891" spans="2:13" x14ac:dyDescent="0.3">
      <c r="B891" s="241"/>
      <c r="C891" s="236"/>
      <c r="D891" s="237"/>
      <c r="E891" s="237"/>
      <c r="F891" s="237"/>
      <c r="G891" s="237"/>
      <c r="H891" s="237"/>
      <c r="I891" s="237"/>
      <c r="J891" s="237"/>
      <c r="K891" s="237"/>
      <c r="L891" s="237"/>
      <c r="M891" s="237"/>
    </row>
    <row r="892" spans="2:13" x14ac:dyDescent="0.3">
      <c r="B892" s="241"/>
      <c r="C892" s="236"/>
      <c r="D892" s="237"/>
      <c r="E892" s="237"/>
      <c r="F892" s="237"/>
      <c r="G892" s="237"/>
      <c r="H892" s="237"/>
      <c r="I892" s="237"/>
      <c r="J892" s="237"/>
      <c r="K892" s="237"/>
      <c r="L892" s="237"/>
      <c r="M892" s="237"/>
    </row>
    <row r="893" spans="2:13" x14ac:dyDescent="0.3">
      <c r="B893" s="136"/>
    </row>
    <row r="894" spans="2:13" x14ac:dyDescent="0.3">
      <c r="B894" s="136"/>
    </row>
    <row r="896" spans="2:13" x14ac:dyDescent="0.3">
      <c r="B896" s="259"/>
    </row>
    <row r="897" spans="2:8" x14ac:dyDescent="0.3">
      <c r="B897" s="256"/>
    </row>
    <row r="898" spans="2:8" ht="15" thickBot="1" x14ac:dyDescent="0.35">
      <c r="B898" s="257"/>
    </row>
    <row r="899" spans="2:8" x14ac:dyDescent="0.3">
      <c r="B899" s="239"/>
      <c r="C899" s="240"/>
      <c r="D899" s="240"/>
      <c r="E899" s="240"/>
      <c r="F899" s="240"/>
      <c r="G899" s="240"/>
      <c r="H899" s="240"/>
    </row>
    <row r="900" spans="2:8" x14ac:dyDescent="0.3">
      <c r="B900" s="241"/>
      <c r="C900" s="237"/>
      <c r="D900" s="237"/>
      <c r="E900" s="237"/>
      <c r="F900" s="237"/>
      <c r="G900" s="237"/>
      <c r="H900" s="237"/>
    </row>
    <row r="901" spans="2:8" x14ac:dyDescent="0.3">
      <c r="B901" s="241"/>
      <c r="C901" s="237"/>
      <c r="D901" s="237"/>
      <c r="E901" s="237"/>
      <c r="F901" s="237"/>
      <c r="G901" s="237"/>
      <c r="H901" s="237"/>
    </row>
    <row r="902" spans="2:8" x14ac:dyDescent="0.3">
      <c r="B902" s="136"/>
    </row>
    <row r="903" spans="2:8" x14ac:dyDescent="0.3">
      <c r="B903" s="136"/>
    </row>
    <row r="905" spans="2:8" x14ac:dyDescent="0.3">
      <c r="B905" s="259"/>
    </row>
    <row r="906" spans="2:8" x14ac:dyDescent="0.3">
      <c r="B906" s="256"/>
    </row>
    <row r="907" spans="2:8" ht="15" thickBot="1" x14ac:dyDescent="0.35">
      <c r="B907" s="257"/>
    </row>
    <row r="908" spans="2:8" x14ac:dyDescent="0.3">
      <c r="B908" s="239"/>
      <c r="C908" s="240"/>
      <c r="D908" s="240"/>
      <c r="E908" s="240"/>
      <c r="F908" s="240"/>
    </row>
    <row r="909" spans="2:8" x14ac:dyDescent="0.3">
      <c r="B909" s="258"/>
      <c r="C909" s="237"/>
      <c r="D909" s="237"/>
      <c r="E909" s="237"/>
      <c r="F909" s="237"/>
    </row>
    <row r="910" spans="2:8" x14ac:dyDescent="0.3">
      <c r="B910" s="136"/>
    </row>
    <row r="911" spans="2:8" x14ac:dyDescent="0.3">
      <c r="B911" s="136"/>
    </row>
    <row r="913" spans="2:13" x14ac:dyDescent="0.3">
      <c r="B913" s="259"/>
    </row>
    <row r="914" spans="2:13" x14ac:dyDescent="0.3">
      <c r="B914" s="256"/>
    </row>
    <row r="915" spans="2:13" x14ac:dyDescent="0.3">
      <c r="B915" s="136"/>
    </row>
    <row r="916" spans="2:13" x14ac:dyDescent="0.3">
      <c r="B916" s="259"/>
    </row>
    <row r="917" spans="2:13" ht="15" thickBot="1" x14ac:dyDescent="0.35">
      <c r="B917" s="257"/>
    </row>
    <row r="918" spans="2:13" x14ac:dyDescent="0.3">
      <c r="B918" s="407"/>
      <c r="C918" s="408"/>
      <c r="D918" s="408"/>
      <c r="E918" s="408"/>
      <c r="F918" s="408"/>
      <c r="G918" s="408"/>
      <c r="H918" s="408"/>
      <c r="I918" s="408"/>
      <c r="J918" s="408"/>
      <c r="K918" s="408"/>
      <c r="L918" s="408"/>
      <c r="M918" s="408"/>
    </row>
    <row r="919" spans="2:13" x14ac:dyDescent="0.3">
      <c r="B919" s="241"/>
      <c r="C919" s="409"/>
      <c r="D919" s="409"/>
      <c r="E919" s="409"/>
      <c r="F919" s="409"/>
      <c r="G919" s="409"/>
      <c r="H919" s="409"/>
      <c r="I919" s="409"/>
      <c r="J919" s="409"/>
      <c r="K919" s="409"/>
      <c r="L919" s="409"/>
      <c r="M919" s="409"/>
    </row>
    <row r="920" spans="2:13" x14ac:dyDescent="0.3">
      <c r="B920" s="241"/>
      <c r="C920" s="409"/>
      <c r="D920" s="409"/>
      <c r="E920" s="409"/>
      <c r="F920" s="409"/>
      <c r="G920" s="409"/>
      <c r="H920" s="409"/>
      <c r="I920" s="409"/>
      <c r="J920" s="409"/>
      <c r="K920" s="409"/>
      <c r="L920" s="409"/>
      <c r="M920" s="409"/>
    </row>
    <row r="921" spans="2:13" x14ac:dyDescent="0.3">
      <c r="B921" s="241"/>
      <c r="C921" s="236"/>
      <c r="D921" s="237"/>
      <c r="E921" s="237"/>
      <c r="F921" s="237"/>
      <c r="G921" s="237"/>
      <c r="H921" s="237"/>
      <c r="I921" s="237"/>
      <c r="J921" s="237"/>
      <c r="K921" s="237"/>
      <c r="L921" s="237"/>
      <c r="M921" s="237"/>
    </row>
    <row r="922" spans="2:13" x14ac:dyDescent="0.3">
      <c r="B922" s="241"/>
      <c r="C922" s="236"/>
      <c r="D922" s="237"/>
      <c r="E922" s="237"/>
      <c r="F922" s="237"/>
      <c r="G922" s="237"/>
      <c r="H922" s="237"/>
      <c r="I922" s="237"/>
      <c r="J922" s="237"/>
      <c r="K922" s="237"/>
      <c r="L922" s="237"/>
      <c r="M922" s="237"/>
    </row>
    <row r="923" spans="2:13" x14ac:dyDescent="0.3">
      <c r="B923" s="136"/>
    </row>
    <row r="924" spans="2:13" x14ac:dyDescent="0.3">
      <c r="B924" s="136"/>
    </row>
    <row r="926" spans="2:13" x14ac:dyDescent="0.3">
      <c r="B926" s="259"/>
    </row>
    <row r="927" spans="2:13" x14ac:dyDescent="0.3">
      <c r="B927" s="256"/>
    </row>
    <row r="928" spans="2:13" ht="15" thickBot="1" x14ac:dyDescent="0.35">
      <c r="B928" s="257"/>
    </row>
    <row r="929" spans="2:6" x14ac:dyDescent="0.3">
      <c r="B929" s="239"/>
      <c r="C929" s="240"/>
      <c r="D929" s="240"/>
      <c r="E929" s="240"/>
      <c r="F929" s="240"/>
    </row>
    <row r="930" spans="2:6" x14ac:dyDescent="0.3">
      <c r="B930" s="258"/>
      <c r="C930" s="237"/>
      <c r="D930" s="237"/>
      <c r="E930" s="237"/>
      <c r="F930" s="237"/>
    </row>
    <row r="931" spans="2:6" x14ac:dyDescent="0.3">
      <c r="B931" s="136"/>
    </row>
    <row r="932" spans="2:6" x14ac:dyDescent="0.3">
      <c r="B932" s="136"/>
    </row>
    <row r="934" spans="2:6" x14ac:dyDescent="0.3">
      <c r="B934" s="259"/>
    </row>
    <row r="935" spans="2:6" x14ac:dyDescent="0.3">
      <c r="B935" s="256"/>
    </row>
    <row r="936" spans="2:6" x14ac:dyDescent="0.3">
      <c r="B936" s="136"/>
    </row>
    <row r="937" spans="2:6" x14ac:dyDescent="0.3">
      <c r="B937" s="259"/>
    </row>
    <row r="938" spans="2:6" x14ac:dyDescent="0.3">
      <c r="B938" s="136"/>
    </row>
    <row r="939" spans="2:6" x14ac:dyDescent="0.3">
      <c r="B939" s="259"/>
    </row>
    <row r="940" spans="2:6" ht="15" thickBot="1" x14ac:dyDescent="0.35">
      <c r="B940" s="257"/>
    </row>
    <row r="941" spans="2:6" x14ac:dyDescent="0.3">
      <c r="B941" s="407"/>
      <c r="C941" s="408"/>
      <c r="D941" s="408"/>
      <c r="E941" s="408"/>
    </row>
    <row r="942" spans="2:6" x14ac:dyDescent="0.3">
      <c r="B942" s="241"/>
      <c r="C942" s="237"/>
      <c r="D942" s="236"/>
      <c r="E942" s="237"/>
    </row>
    <row r="943" spans="2:6" x14ac:dyDescent="0.3">
      <c r="B943" s="241"/>
      <c r="C943" s="237"/>
      <c r="D943" s="236"/>
      <c r="E943" s="237"/>
    </row>
    <row r="944" spans="2:6" x14ac:dyDescent="0.3">
      <c r="B944" s="241"/>
      <c r="C944" s="237"/>
      <c r="D944" s="236"/>
      <c r="E944" s="237"/>
    </row>
    <row r="945" spans="2:5" x14ac:dyDescent="0.3">
      <c r="B945" s="241"/>
      <c r="C945" s="237"/>
      <c r="D945" s="236"/>
      <c r="E945" s="237"/>
    </row>
    <row r="946" spans="2:5" x14ac:dyDescent="0.3">
      <c r="B946" s="241"/>
      <c r="C946" s="237"/>
      <c r="D946" s="236"/>
      <c r="E946" s="237"/>
    </row>
    <row r="947" spans="2:5" ht="15" thickBot="1" x14ac:dyDescent="0.35">
      <c r="B947" s="257"/>
    </row>
    <row r="948" spans="2:5" x14ac:dyDescent="0.3">
      <c r="B948" s="239"/>
      <c r="C948" s="263"/>
    </row>
    <row r="949" spans="2:5" x14ac:dyDescent="0.3">
      <c r="B949" s="241"/>
      <c r="C949" s="237"/>
    </row>
    <row r="950" spans="2:5" ht="15" thickBot="1" x14ac:dyDescent="0.35">
      <c r="B950" s="257"/>
    </row>
    <row r="951" spans="2:5" ht="27.6" customHeight="1" x14ac:dyDescent="0.3">
      <c r="B951" s="407"/>
      <c r="C951" s="408"/>
    </row>
    <row r="952" spans="2:5" x14ac:dyDescent="0.3">
      <c r="B952" s="241"/>
      <c r="C952" s="236"/>
    </row>
    <row r="953" spans="2:5" x14ac:dyDescent="0.3">
      <c r="B953" s="241"/>
      <c r="C953" s="237"/>
    </row>
    <row r="954" spans="2:5" ht="15" thickBot="1" x14ac:dyDescent="0.35">
      <c r="B954" s="257"/>
    </row>
    <row r="955" spans="2:5" ht="27.6" customHeight="1" x14ac:dyDescent="0.3">
      <c r="B955" s="407"/>
      <c r="C955" s="408"/>
      <c r="D955" s="408"/>
      <c r="E955" s="408"/>
    </row>
    <row r="956" spans="2:5" x14ac:dyDescent="0.3">
      <c r="B956" s="241"/>
      <c r="C956" s="236"/>
      <c r="D956" s="236"/>
      <c r="E956" s="236"/>
    </row>
    <row r="957" spans="2:5" x14ac:dyDescent="0.3">
      <c r="B957" s="241"/>
      <c r="C957" s="294"/>
      <c r="D957" s="237"/>
      <c r="E957" s="237"/>
    </row>
    <row r="958" spans="2:5" x14ac:dyDescent="0.3">
      <c r="B958" s="241"/>
      <c r="C958" s="294"/>
      <c r="D958" s="237"/>
      <c r="E958" s="237"/>
    </row>
    <row r="959" spans="2:5" x14ac:dyDescent="0.3">
      <c r="B959" s="241"/>
      <c r="C959" s="294"/>
      <c r="D959" s="237"/>
      <c r="E959" s="237"/>
    </row>
    <row r="960" spans="2:5" x14ac:dyDescent="0.3">
      <c r="B960" s="241"/>
      <c r="C960" s="294"/>
      <c r="D960" s="237"/>
      <c r="E960" s="237"/>
    </row>
    <row r="961" spans="2:9" x14ac:dyDescent="0.3">
      <c r="B961" s="241"/>
      <c r="C961" s="237"/>
      <c r="D961" s="260"/>
      <c r="E961" s="237"/>
    </row>
    <row r="962" spans="2:9" x14ac:dyDescent="0.3">
      <c r="B962" s="241"/>
      <c r="C962" s="237"/>
      <c r="D962" s="260"/>
      <c r="E962" s="237"/>
    </row>
    <row r="963" spans="2:9" x14ac:dyDescent="0.3">
      <c r="B963" s="241"/>
      <c r="C963" s="237"/>
      <c r="D963" s="237"/>
      <c r="E963" s="237"/>
    </row>
    <row r="964" spans="2:9" x14ac:dyDescent="0.3">
      <c r="B964" s="241"/>
      <c r="C964" s="237"/>
      <c r="D964" s="237"/>
      <c r="E964" s="237"/>
    </row>
    <row r="965" spans="2:9" x14ac:dyDescent="0.3">
      <c r="B965" s="241"/>
      <c r="C965" s="237"/>
      <c r="D965" s="237"/>
      <c r="E965" s="237"/>
    </row>
    <row r="966" spans="2:9" ht="15" thickBot="1" x14ac:dyDescent="0.35">
      <c r="B966" s="257"/>
    </row>
    <row r="967" spans="2:9" x14ac:dyDescent="0.3">
      <c r="B967" s="262"/>
    </row>
    <row r="968" spans="2:9" ht="15" thickBot="1" x14ac:dyDescent="0.35">
      <c r="B968" s="257"/>
    </row>
    <row r="969" spans="2:9" x14ac:dyDescent="0.3">
      <c r="B969" s="407"/>
      <c r="C969" s="408"/>
      <c r="D969" s="408"/>
      <c r="E969" s="408"/>
      <c r="F969" s="408"/>
      <c r="G969" s="408"/>
      <c r="H969" s="408"/>
      <c r="I969" s="408"/>
    </row>
    <row r="970" spans="2:9" x14ac:dyDescent="0.3">
      <c r="B970" s="410"/>
      <c r="C970" s="409"/>
      <c r="D970" s="409"/>
      <c r="E970" s="236"/>
      <c r="F970" s="409"/>
      <c r="G970" s="409"/>
      <c r="H970" s="409"/>
      <c r="I970" s="409"/>
    </row>
    <row r="971" spans="2:9" x14ac:dyDescent="0.3">
      <c r="B971" s="410"/>
      <c r="C971" s="409"/>
      <c r="D971" s="409"/>
      <c r="E971" s="236"/>
      <c r="F971" s="409"/>
      <c r="G971" s="409"/>
      <c r="H971" s="409"/>
      <c r="I971" s="409"/>
    </row>
    <row r="972" spans="2:9" x14ac:dyDescent="0.3">
      <c r="B972" s="241"/>
      <c r="C972" s="237"/>
      <c r="D972" s="237"/>
      <c r="E972" s="237"/>
      <c r="F972" s="237"/>
      <c r="G972" s="237"/>
      <c r="H972" s="237"/>
      <c r="I972" s="237"/>
    </row>
    <row r="973" spans="2:9" x14ac:dyDescent="0.3">
      <c r="B973" s="241"/>
      <c r="C973" s="237"/>
      <c r="D973" s="237"/>
      <c r="E973" s="237"/>
      <c r="F973" s="237"/>
      <c r="G973" s="237"/>
      <c r="H973" s="237"/>
      <c r="I973" s="237"/>
    </row>
    <row r="974" spans="2:9" x14ac:dyDescent="0.3">
      <c r="B974" s="295"/>
    </row>
    <row r="975" spans="2:9" x14ac:dyDescent="0.3">
      <c r="B975" s="296"/>
      <c r="C975" s="296"/>
    </row>
    <row r="976" spans="2:9" x14ac:dyDescent="0.3">
      <c r="B976" s="257"/>
    </row>
    <row r="977" spans="2:12" ht="15" thickBot="1" x14ac:dyDescent="0.35">
      <c r="B977" s="257"/>
    </row>
    <row r="978" spans="2:12" x14ac:dyDescent="0.3">
      <c r="B978" s="407"/>
      <c r="C978" s="408"/>
      <c r="D978" s="408"/>
      <c r="E978" s="408"/>
      <c r="F978" s="408"/>
      <c r="G978" s="408"/>
      <c r="H978" s="408"/>
      <c r="I978" s="408"/>
      <c r="J978" s="408"/>
      <c r="K978" s="408"/>
      <c r="L978" s="408"/>
    </row>
    <row r="979" spans="2:12" x14ac:dyDescent="0.3">
      <c r="B979" s="410"/>
      <c r="C979" s="409"/>
      <c r="D979" s="409"/>
      <c r="E979" s="409"/>
      <c r="F979" s="409"/>
      <c r="G979" s="236"/>
      <c r="H979" s="409"/>
      <c r="I979" s="409"/>
      <c r="J979" s="409"/>
      <c r="K979" s="409"/>
      <c r="L979" s="409"/>
    </row>
    <row r="980" spans="2:12" ht="27.6" customHeight="1" x14ac:dyDescent="0.3">
      <c r="B980" s="410"/>
      <c r="C980" s="409"/>
      <c r="D980" s="409"/>
      <c r="E980" s="409"/>
      <c r="F980" s="409"/>
      <c r="G980" s="236"/>
      <c r="H980" s="409"/>
      <c r="I980" s="409"/>
      <c r="J980" s="409"/>
      <c r="K980" s="409"/>
      <c r="L980" s="409"/>
    </row>
    <row r="981" spans="2:12" x14ac:dyDescent="0.3">
      <c r="B981" s="241"/>
      <c r="C981" s="237"/>
      <c r="D981" s="237"/>
      <c r="E981" s="237"/>
      <c r="F981" s="237"/>
      <c r="G981" s="237"/>
      <c r="H981" s="237"/>
      <c r="I981" s="237"/>
      <c r="J981" s="237"/>
      <c r="K981" s="237"/>
      <c r="L981" s="237"/>
    </row>
    <row r="982" spans="2:12" x14ac:dyDescent="0.3">
      <c r="B982" s="241"/>
      <c r="C982" s="237"/>
      <c r="D982" s="237"/>
      <c r="E982" s="237"/>
      <c r="F982" s="237"/>
      <c r="G982" s="237"/>
      <c r="H982" s="237"/>
      <c r="I982" s="237"/>
      <c r="J982" s="237"/>
      <c r="K982" s="237"/>
      <c r="L982" s="237"/>
    </row>
    <row r="983" spans="2:12" x14ac:dyDescent="0.3">
      <c r="B983" s="136"/>
    </row>
    <row r="984" spans="2:12" x14ac:dyDescent="0.3">
      <c r="B984" s="136"/>
    </row>
    <row r="986" spans="2:12" x14ac:dyDescent="0.3">
      <c r="B986" s="259"/>
    </row>
    <row r="987" spans="2:12" x14ac:dyDescent="0.3">
      <c r="B987" s="256"/>
    </row>
    <row r="988" spans="2:12" x14ac:dyDescent="0.3">
      <c r="B988" s="136"/>
    </row>
    <row r="989" spans="2:12" x14ac:dyDescent="0.3">
      <c r="B989" s="259"/>
    </row>
    <row r="990" spans="2:12" x14ac:dyDescent="0.3">
      <c r="B990" s="136"/>
    </row>
    <row r="991" spans="2:12" x14ac:dyDescent="0.3">
      <c r="B991" s="259"/>
    </row>
    <row r="992" spans="2:12" ht="15" thickBot="1" x14ac:dyDescent="0.35">
      <c r="B992" s="257"/>
    </row>
    <row r="993" spans="2:5" x14ac:dyDescent="0.3">
      <c r="B993" s="407"/>
      <c r="C993" s="408"/>
      <c r="D993" s="408"/>
      <c r="E993" s="408"/>
    </row>
    <row r="994" spans="2:5" x14ac:dyDescent="0.3">
      <c r="B994" s="241"/>
      <c r="C994" s="237"/>
      <c r="D994" s="236"/>
      <c r="E994" s="237"/>
    </row>
    <row r="995" spans="2:5" x14ac:dyDescent="0.3">
      <c r="B995" s="241"/>
      <c r="C995" s="237"/>
      <c r="D995" s="236"/>
      <c r="E995" s="237"/>
    </row>
    <row r="996" spans="2:5" x14ac:dyDescent="0.3">
      <c r="B996" s="241"/>
      <c r="C996" s="237"/>
      <c r="D996" s="236"/>
      <c r="E996" s="237"/>
    </row>
    <row r="997" spans="2:5" x14ac:dyDescent="0.3">
      <c r="B997" s="241"/>
      <c r="C997" s="237"/>
      <c r="D997" s="236"/>
      <c r="E997" s="237"/>
    </row>
    <row r="998" spans="2:5" x14ac:dyDescent="0.3">
      <c r="B998" s="241"/>
      <c r="C998" s="237"/>
      <c r="D998" s="236"/>
      <c r="E998" s="237"/>
    </row>
    <row r="999" spans="2:5" ht="15" thickBot="1" x14ac:dyDescent="0.35">
      <c r="B999" s="257"/>
    </row>
    <row r="1000" spans="2:5" x14ac:dyDescent="0.3">
      <c r="B1000" s="239"/>
      <c r="C1000" s="263"/>
    </row>
    <row r="1001" spans="2:5" x14ac:dyDescent="0.3">
      <c r="B1001" s="241"/>
      <c r="C1001" s="237"/>
    </row>
    <row r="1002" spans="2:5" ht="15" thickBot="1" x14ac:dyDescent="0.35">
      <c r="B1002" s="257"/>
    </row>
    <row r="1003" spans="2:5" ht="27.6" customHeight="1" x14ac:dyDescent="0.3">
      <c r="B1003" s="407"/>
      <c r="C1003" s="408"/>
    </row>
    <row r="1004" spans="2:5" x14ac:dyDescent="0.3">
      <c r="B1004" s="241"/>
      <c r="C1004" s="236"/>
    </row>
    <row r="1005" spans="2:5" x14ac:dyDescent="0.3">
      <c r="B1005" s="241"/>
      <c r="C1005" s="237"/>
    </row>
    <row r="1006" spans="2:5" ht="15" thickBot="1" x14ac:dyDescent="0.35">
      <c r="B1006" s="257"/>
    </row>
    <row r="1007" spans="2:5" ht="27.6" customHeight="1" x14ac:dyDescent="0.3">
      <c r="B1007" s="407"/>
      <c r="C1007" s="408"/>
      <c r="D1007" s="408"/>
      <c r="E1007" s="408"/>
    </row>
    <row r="1008" spans="2:5" x14ac:dyDescent="0.3">
      <c r="B1008" s="241"/>
      <c r="C1008" s="236"/>
      <c r="D1008" s="236"/>
      <c r="E1008" s="236"/>
    </row>
    <row r="1009" spans="2:9" x14ac:dyDescent="0.3">
      <c r="B1009" s="241"/>
      <c r="C1009" s="294"/>
      <c r="D1009" s="237"/>
      <c r="E1009" s="237"/>
    </row>
    <row r="1010" spans="2:9" x14ac:dyDescent="0.3">
      <c r="B1010" s="241"/>
      <c r="C1010" s="294"/>
      <c r="D1010" s="237"/>
      <c r="E1010" s="237"/>
    </row>
    <row r="1011" spans="2:9" x14ac:dyDescent="0.3">
      <c r="B1011" s="241"/>
      <c r="C1011" s="294"/>
      <c r="D1011" s="237"/>
      <c r="E1011" s="237"/>
    </row>
    <row r="1012" spans="2:9" x14ac:dyDescent="0.3">
      <c r="B1012" s="241"/>
      <c r="C1012" s="294"/>
      <c r="D1012" s="237"/>
      <c r="E1012" s="237"/>
    </row>
    <row r="1013" spans="2:9" x14ac:dyDescent="0.3">
      <c r="B1013" s="241"/>
      <c r="C1013" s="237"/>
      <c r="D1013" s="260"/>
      <c r="E1013" s="237"/>
    </row>
    <row r="1014" spans="2:9" x14ac:dyDescent="0.3">
      <c r="B1014" s="241"/>
      <c r="C1014" s="237"/>
      <c r="D1014" s="260"/>
      <c r="E1014" s="237"/>
    </row>
    <row r="1015" spans="2:9" x14ac:dyDescent="0.3">
      <c r="B1015" s="241"/>
      <c r="C1015" s="237"/>
      <c r="D1015" s="237"/>
      <c r="E1015" s="237"/>
    </row>
    <row r="1016" spans="2:9" x14ac:dyDescent="0.3">
      <c r="B1016" s="241"/>
      <c r="C1016" s="237"/>
      <c r="D1016" s="237"/>
      <c r="E1016" s="237"/>
    </row>
    <row r="1017" spans="2:9" x14ac:dyDescent="0.3">
      <c r="B1017" s="241"/>
      <c r="C1017" s="237"/>
      <c r="D1017" s="237"/>
      <c r="E1017" s="237"/>
    </row>
    <row r="1018" spans="2:9" ht="15" thickBot="1" x14ac:dyDescent="0.35">
      <c r="B1018" s="257"/>
    </row>
    <row r="1019" spans="2:9" x14ac:dyDescent="0.3">
      <c r="B1019" s="262"/>
    </row>
    <row r="1020" spans="2:9" ht="15" thickBot="1" x14ac:dyDescent="0.35">
      <c r="B1020" s="257"/>
    </row>
    <row r="1021" spans="2:9" x14ac:dyDescent="0.3">
      <c r="B1021" s="407"/>
      <c r="C1021" s="408"/>
      <c r="D1021" s="408"/>
      <c r="E1021" s="408"/>
      <c r="F1021" s="408"/>
      <c r="G1021" s="408"/>
      <c r="H1021" s="408"/>
      <c r="I1021" s="408"/>
    </row>
    <row r="1022" spans="2:9" x14ac:dyDescent="0.3">
      <c r="B1022" s="410"/>
      <c r="C1022" s="409"/>
      <c r="D1022" s="409"/>
      <c r="E1022" s="236"/>
      <c r="F1022" s="409"/>
      <c r="G1022" s="409"/>
      <c r="H1022" s="409"/>
      <c r="I1022" s="409"/>
    </row>
    <row r="1023" spans="2:9" x14ac:dyDescent="0.3">
      <c r="B1023" s="410"/>
      <c r="C1023" s="409"/>
      <c r="D1023" s="409"/>
      <c r="E1023" s="236"/>
      <c r="F1023" s="409"/>
      <c r="G1023" s="409"/>
      <c r="H1023" s="409"/>
      <c r="I1023" s="409"/>
    </row>
    <row r="1024" spans="2:9" x14ac:dyDescent="0.3">
      <c r="B1024" s="241"/>
      <c r="C1024" s="237"/>
      <c r="D1024" s="237"/>
      <c r="E1024" s="237"/>
      <c r="F1024" s="237"/>
      <c r="G1024" s="237"/>
      <c r="H1024" s="237"/>
      <c r="I1024" s="237"/>
    </row>
    <row r="1025" spans="2:12" x14ac:dyDescent="0.3">
      <c r="B1025" s="241"/>
      <c r="C1025" s="237"/>
      <c r="D1025" s="237"/>
      <c r="E1025" s="237"/>
      <c r="F1025" s="237"/>
      <c r="G1025" s="237"/>
      <c r="H1025" s="237"/>
      <c r="I1025" s="237"/>
    </row>
    <row r="1026" spans="2:12" x14ac:dyDescent="0.3">
      <c r="B1026" s="295"/>
    </row>
    <row r="1027" spans="2:12" x14ac:dyDescent="0.3">
      <c r="B1027" s="296"/>
      <c r="C1027" s="296"/>
    </row>
    <row r="1028" spans="2:12" x14ac:dyDescent="0.3">
      <c r="B1028" s="257"/>
    </row>
    <row r="1029" spans="2:12" ht="15" thickBot="1" x14ac:dyDescent="0.35">
      <c r="B1029" s="257"/>
    </row>
    <row r="1030" spans="2:12" x14ac:dyDescent="0.3">
      <c r="B1030" s="407"/>
      <c r="C1030" s="408"/>
      <c r="D1030" s="408"/>
      <c r="E1030" s="408"/>
      <c r="F1030" s="408"/>
      <c r="G1030" s="408"/>
      <c r="H1030" s="408"/>
      <c r="I1030" s="408"/>
      <c r="J1030" s="408"/>
      <c r="K1030" s="408"/>
      <c r="L1030" s="408"/>
    </row>
    <row r="1031" spans="2:12" x14ac:dyDescent="0.3">
      <c r="B1031" s="410"/>
      <c r="C1031" s="409"/>
      <c r="D1031" s="409"/>
      <c r="E1031" s="409"/>
      <c r="F1031" s="409"/>
      <c r="G1031" s="236"/>
      <c r="H1031" s="409"/>
      <c r="I1031" s="409"/>
      <c r="J1031" s="409"/>
      <c r="K1031" s="409"/>
      <c r="L1031" s="409"/>
    </row>
    <row r="1032" spans="2:12" ht="27.6" customHeight="1" x14ac:dyDescent="0.3">
      <c r="B1032" s="410"/>
      <c r="C1032" s="409"/>
      <c r="D1032" s="409"/>
      <c r="E1032" s="409"/>
      <c r="F1032" s="409"/>
      <c r="G1032" s="236"/>
      <c r="H1032" s="409"/>
      <c r="I1032" s="409"/>
      <c r="J1032" s="409"/>
      <c r="K1032" s="409"/>
      <c r="L1032" s="409"/>
    </row>
    <row r="1033" spans="2:12" x14ac:dyDescent="0.3">
      <c r="B1033" s="241"/>
      <c r="C1033" s="237"/>
      <c r="D1033" s="237"/>
      <c r="E1033" s="237"/>
      <c r="F1033" s="237"/>
      <c r="G1033" s="237"/>
      <c r="H1033" s="237"/>
      <c r="I1033" s="237"/>
      <c r="J1033" s="237"/>
      <c r="K1033" s="237"/>
      <c r="L1033" s="237"/>
    </row>
    <row r="1034" spans="2:12" x14ac:dyDescent="0.3">
      <c r="B1034" s="241"/>
      <c r="C1034" s="237"/>
      <c r="D1034" s="237"/>
      <c r="E1034" s="237"/>
      <c r="F1034" s="237"/>
      <c r="G1034" s="237"/>
      <c r="H1034" s="237"/>
      <c r="I1034" s="237"/>
      <c r="J1034" s="237"/>
      <c r="K1034" s="237"/>
      <c r="L1034" s="237"/>
    </row>
    <row r="1035" spans="2:12" x14ac:dyDescent="0.3">
      <c r="B1035" s="136"/>
    </row>
    <row r="1036" spans="2:12" x14ac:dyDescent="0.3">
      <c r="B1036" s="136"/>
    </row>
    <row r="1038" spans="2:12" x14ac:dyDescent="0.3">
      <c r="B1038" s="259"/>
    </row>
    <row r="1039" spans="2:12" x14ac:dyDescent="0.3">
      <c r="B1039" s="256"/>
    </row>
    <row r="1040" spans="2:12" ht="15" thickBot="1" x14ac:dyDescent="0.35">
      <c r="B1040" s="257"/>
    </row>
    <row r="1041" spans="2:14" x14ac:dyDescent="0.3">
      <c r="B1041" s="239"/>
      <c r="C1041" s="240"/>
      <c r="D1041" s="240"/>
      <c r="E1041" s="240"/>
      <c r="F1041" s="240"/>
      <c r="G1041" s="240"/>
      <c r="H1041" s="240"/>
      <c r="I1041" s="240"/>
      <c r="J1041" s="240"/>
      <c r="K1041" s="240"/>
      <c r="L1041" s="240"/>
      <c r="M1041" s="240"/>
      <c r="N1041" s="240"/>
    </row>
    <row r="1042" spans="2:14" x14ac:dyDescent="0.3">
      <c r="B1042" s="241"/>
      <c r="C1042" s="237"/>
      <c r="D1042" s="237"/>
      <c r="E1042" s="237"/>
      <c r="F1042" s="237"/>
      <c r="G1042" s="237"/>
      <c r="H1042" s="237"/>
      <c r="I1042" s="237"/>
      <c r="J1042" s="237"/>
      <c r="K1042" s="237"/>
      <c r="L1042" s="237"/>
      <c r="M1042" s="237"/>
      <c r="N1042" s="237"/>
    </row>
    <row r="1043" spans="2:14" x14ac:dyDescent="0.3">
      <c r="B1043" s="241"/>
      <c r="C1043" s="237"/>
      <c r="D1043" s="237"/>
      <c r="E1043" s="237"/>
      <c r="F1043" s="237"/>
      <c r="G1043" s="237"/>
      <c r="H1043" s="237"/>
      <c r="I1043" s="237"/>
      <c r="J1043" s="237"/>
      <c r="K1043" s="237"/>
      <c r="L1043" s="237"/>
      <c r="M1043" s="237"/>
      <c r="N1043" s="237"/>
    </row>
    <row r="1044" spans="2:14" x14ac:dyDescent="0.3">
      <c r="B1044" s="241"/>
      <c r="C1044" s="237"/>
      <c r="D1044" s="237"/>
      <c r="E1044" s="237"/>
      <c r="F1044" s="237"/>
      <c r="G1044" s="237"/>
      <c r="H1044" s="237"/>
      <c r="I1044" s="237"/>
      <c r="J1044" s="237"/>
      <c r="K1044" s="237"/>
      <c r="L1044" s="237"/>
      <c r="M1044" s="237"/>
      <c r="N1044" s="237"/>
    </row>
    <row r="1045" spans="2:14" x14ac:dyDescent="0.3">
      <c r="B1045" s="241"/>
      <c r="C1045" s="237"/>
      <c r="D1045" s="237"/>
      <c r="E1045" s="237"/>
      <c r="F1045" s="237"/>
      <c r="G1045" s="237"/>
      <c r="H1045" s="237"/>
      <c r="I1045" s="237"/>
      <c r="J1045" s="237"/>
      <c r="K1045" s="237"/>
      <c r="L1045" s="237"/>
      <c r="M1045" s="237"/>
      <c r="N1045" s="237"/>
    </row>
    <row r="1046" spans="2:14" x14ac:dyDescent="0.3">
      <c r="B1046" s="136"/>
    </row>
    <row r="1047" spans="2:14" x14ac:dyDescent="0.3">
      <c r="B1047" s="136"/>
    </row>
    <row r="1049" spans="2:14" x14ac:dyDescent="0.3">
      <c r="B1049" s="259"/>
    </row>
    <row r="1050" spans="2:14" x14ac:dyDescent="0.3">
      <c r="B1050" s="256"/>
    </row>
    <row r="1051" spans="2:14" ht="15" thickBot="1" x14ac:dyDescent="0.35">
      <c r="B1051" s="257"/>
    </row>
    <row r="1052" spans="2:14" x14ac:dyDescent="0.3">
      <c r="B1052" s="239"/>
      <c r="C1052" s="240"/>
      <c r="D1052" s="240"/>
      <c r="E1052" s="240"/>
      <c r="F1052" s="240"/>
    </row>
    <row r="1053" spans="2:14" x14ac:dyDescent="0.3">
      <c r="B1053" s="241"/>
      <c r="C1053" s="237"/>
      <c r="D1053" s="237"/>
      <c r="E1053" s="237"/>
      <c r="F1053" s="237"/>
    </row>
    <row r="1054" spans="2:14" x14ac:dyDescent="0.3">
      <c r="B1054" s="136"/>
    </row>
    <row r="1055" spans="2:14" x14ac:dyDescent="0.3">
      <c r="B1055" s="136"/>
    </row>
    <row r="1057" spans="2:5" x14ac:dyDescent="0.3">
      <c r="B1057" s="259"/>
    </row>
    <row r="1058" spans="2:5" x14ac:dyDescent="0.3">
      <c r="B1058" s="256"/>
    </row>
    <row r="1059" spans="2:5" x14ac:dyDescent="0.3">
      <c r="B1059" s="136"/>
    </row>
    <row r="1060" spans="2:5" x14ac:dyDescent="0.3">
      <c r="B1060" s="259"/>
    </row>
    <row r="1061" spans="2:5" ht="15" thickBot="1" x14ac:dyDescent="0.35">
      <c r="B1061" s="257"/>
    </row>
    <row r="1062" spans="2:5" x14ac:dyDescent="0.3">
      <c r="B1062" s="407"/>
      <c r="C1062" s="408"/>
      <c r="D1062" s="408"/>
    </row>
    <row r="1063" spans="2:5" x14ac:dyDescent="0.3">
      <c r="B1063" s="241"/>
      <c r="C1063" s="237"/>
      <c r="D1063" s="237"/>
    </row>
    <row r="1064" spans="2:5" x14ac:dyDescent="0.3">
      <c r="B1064" s="241"/>
      <c r="C1064" s="237"/>
      <c r="D1064" s="237"/>
    </row>
    <row r="1065" spans="2:5" x14ac:dyDescent="0.3">
      <c r="B1065" s="241"/>
      <c r="C1065" s="237"/>
      <c r="D1065" s="237"/>
    </row>
    <row r="1066" spans="2:5" x14ac:dyDescent="0.3">
      <c r="B1066" s="241"/>
      <c r="C1066" s="237"/>
      <c r="D1066" s="237"/>
    </row>
    <row r="1067" spans="2:5" x14ac:dyDescent="0.3">
      <c r="B1067" s="241"/>
      <c r="C1067" s="237"/>
      <c r="D1067" s="237"/>
    </row>
    <row r="1068" spans="2:5" ht="15" thickBot="1" x14ac:dyDescent="0.35">
      <c r="B1068" s="257"/>
    </row>
    <row r="1069" spans="2:5" x14ac:dyDescent="0.3">
      <c r="B1069" s="297"/>
      <c r="C1069" s="298"/>
    </row>
    <row r="1070" spans="2:5" x14ac:dyDescent="0.3">
      <c r="B1070" s="299"/>
      <c r="C1070" s="104"/>
    </row>
    <row r="1071" spans="2:5" ht="15" thickBot="1" x14ac:dyDescent="0.35">
      <c r="B1071" s="257"/>
    </row>
    <row r="1072" spans="2:5" ht="27.6" customHeight="1" x14ac:dyDescent="0.3">
      <c r="B1072" s="407"/>
      <c r="C1072" s="408"/>
      <c r="D1072" s="408"/>
      <c r="E1072" s="408"/>
    </row>
    <row r="1073" spans="2:5" x14ac:dyDescent="0.3">
      <c r="B1073" s="410"/>
      <c r="C1073" s="409"/>
      <c r="D1073" s="409"/>
      <c r="E1073" s="409"/>
    </row>
    <row r="1074" spans="2:5" x14ac:dyDescent="0.3">
      <c r="B1074" s="410"/>
      <c r="C1074" s="409"/>
      <c r="D1074" s="409"/>
      <c r="E1074" s="236"/>
    </row>
    <row r="1075" spans="2:5" x14ac:dyDescent="0.3">
      <c r="B1075" s="410"/>
      <c r="C1075" s="409"/>
      <c r="D1075" s="409"/>
      <c r="E1075" s="236"/>
    </row>
    <row r="1076" spans="2:5" x14ac:dyDescent="0.3">
      <c r="B1076" s="258"/>
      <c r="C1076" s="237"/>
      <c r="D1076" s="237"/>
      <c r="E1076" s="237"/>
    </row>
    <row r="1077" spans="2:5" ht="15" thickBot="1" x14ac:dyDescent="0.35">
      <c r="B1077" s="257"/>
    </row>
    <row r="1078" spans="2:5" x14ac:dyDescent="0.3">
      <c r="B1078" s="239"/>
    </row>
    <row r="1079" spans="2:5" x14ac:dyDescent="0.3">
      <c r="B1079" s="258"/>
    </row>
    <row r="1080" spans="2:5" ht="15" thickBot="1" x14ac:dyDescent="0.35">
      <c r="B1080" s="257"/>
    </row>
    <row r="1081" spans="2:5" x14ac:dyDescent="0.3">
      <c r="B1081" s="407"/>
      <c r="C1081" s="408"/>
      <c r="D1081" s="408"/>
    </row>
    <row r="1082" spans="2:5" x14ac:dyDescent="0.3">
      <c r="B1082" s="410"/>
      <c r="C1082" s="236"/>
      <c r="D1082" s="236"/>
    </row>
    <row r="1083" spans="2:5" x14ac:dyDescent="0.3">
      <c r="B1083" s="410"/>
      <c r="C1083" s="236"/>
      <c r="D1083" s="236"/>
    </row>
    <row r="1084" spans="2:5" x14ac:dyDescent="0.3">
      <c r="B1084" s="241"/>
      <c r="C1084" s="237"/>
      <c r="D1084" s="237"/>
    </row>
    <row r="1085" spans="2:5" x14ac:dyDescent="0.3">
      <c r="B1085" s="241"/>
      <c r="C1085" s="237"/>
      <c r="D1085" s="237"/>
    </row>
    <row r="1086" spans="2:5" x14ac:dyDescent="0.3">
      <c r="B1086" s="241"/>
      <c r="C1086" s="237"/>
      <c r="D1086" s="237"/>
    </row>
    <row r="1087" spans="2:5" ht="15" thickBot="1" x14ac:dyDescent="0.35">
      <c r="B1087" s="257"/>
    </row>
    <row r="1088" spans="2:5" ht="27.6" customHeight="1" x14ac:dyDescent="0.3">
      <c r="B1088" s="407"/>
      <c r="C1088" s="408"/>
      <c r="D1088" s="408"/>
      <c r="E1088" s="408"/>
    </row>
    <row r="1089" spans="2:12" x14ac:dyDescent="0.3">
      <c r="B1089" s="241"/>
      <c r="C1089" s="236"/>
      <c r="D1089" s="236"/>
      <c r="E1089" s="236"/>
    </row>
    <row r="1090" spans="2:12" x14ac:dyDescent="0.3">
      <c r="B1090" s="241"/>
      <c r="C1090" s="237"/>
      <c r="D1090" s="237"/>
      <c r="E1090" s="237"/>
    </row>
    <row r="1091" spans="2:12" x14ac:dyDescent="0.3">
      <c r="B1091" s="241"/>
      <c r="C1091" s="237"/>
      <c r="D1091" s="237"/>
      <c r="E1091" s="237"/>
    </row>
    <row r="1092" spans="2:12" x14ac:dyDescent="0.3">
      <c r="B1092" s="241"/>
      <c r="C1092" s="237"/>
      <c r="D1092" s="237"/>
      <c r="E1092" s="237"/>
    </row>
    <row r="1093" spans="2:12" x14ac:dyDescent="0.3">
      <c r="B1093" s="241"/>
      <c r="C1093" s="237"/>
      <c r="D1093" s="237"/>
      <c r="E1093" s="237"/>
    </row>
    <row r="1094" spans="2:12" x14ac:dyDescent="0.3">
      <c r="B1094" s="241"/>
      <c r="C1094" s="237"/>
      <c r="D1094" s="237"/>
      <c r="E1094" s="237"/>
    </row>
    <row r="1095" spans="2:12" ht="15" thickBot="1" x14ac:dyDescent="0.35">
      <c r="B1095" s="257"/>
    </row>
    <row r="1096" spans="2:12" x14ac:dyDescent="0.3">
      <c r="B1096" s="407"/>
      <c r="C1096" s="408"/>
      <c r="D1096" s="408"/>
      <c r="E1096" s="408"/>
      <c r="F1096" s="408"/>
      <c r="G1096" s="408"/>
      <c r="H1096" s="408"/>
      <c r="I1096" s="408"/>
      <c r="J1096" s="408"/>
      <c r="K1096" s="408"/>
      <c r="L1096" s="408"/>
    </row>
    <row r="1097" spans="2:12" ht="27.6" customHeight="1" x14ac:dyDescent="0.3">
      <c r="B1097" s="410"/>
      <c r="C1097" s="409"/>
      <c r="D1097" s="236"/>
      <c r="E1097" s="236"/>
      <c r="F1097" s="236"/>
      <c r="G1097" s="409"/>
      <c r="H1097" s="409"/>
      <c r="I1097" s="236"/>
      <c r="J1097" s="409"/>
      <c r="K1097" s="409"/>
      <c r="L1097" s="409"/>
    </row>
    <row r="1098" spans="2:12" x14ac:dyDescent="0.3">
      <c r="B1098" s="410"/>
      <c r="C1098" s="409"/>
      <c r="D1098" s="236"/>
      <c r="E1098" s="236"/>
      <c r="F1098" s="236"/>
      <c r="G1098" s="409"/>
      <c r="H1098" s="409"/>
      <c r="I1098" s="236"/>
      <c r="J1098" s="409"/>
      <c r="K1098" s="409"/>
      <c r="L1098" s="409"/>
    </row>
    <row r="1099" spans="2:12" x14ac:dyDescent="0.3">
      <c r="B1099" s="241"/>
      <c r="C1099" s="237"/>
      <c r="D1099" s="237"/>
      <c r="E1099" s="237"/>
      <c r="F1099" s="237"/>
      <c r="G1099" s="237"/>
      <c r="H1099" s="237"/>
      <c r="I1099" s="237"/>
      <c r="J1099" s="237"/>
      <c r="K1099" s="237"/>
      <c r="L1099" s="237"/>
    </row>
    <row r="1100" spans="2:12" x14ac:dyDescent="0.3">
      <c r="B1100" s="136"/>
    </row>
    <row r="1101" spans="2:12" x14ac:dyDescent="0.3">
      <c r="B1101" s="136"/>
    </row>
    <row r="1103" spans="2:12" x14ac:dyDescent="0.3">
      <c r="B1103" s="259"/>
    </row>
    <row r="1104" spans="2:12" x14ac:dyDescent="0.3">
      <c r="B1104" s="256"/>
    </row>
    <row r="1105" spans="2:8" ht="15" thickBot="1" x14ac:dyDescent="0.35">
      <c r="B1105" s="257"/>
    </row>
    <row r="1106" spans="2:8" x14ac:dyDescent="0.3">
      <c r="B1106" s="239"/>
      <c r="C1106" s="240"/>
      <c r="D1106" s="240"/>
      <c r="E1106" s="240"/>
      <c r="F1106" s="240"/>
      <c r="G1106" s="240"/>
      <c r="H1106" s="240"/>
    </row>
    <row r="1107" spans="2:8" x14ac:dyDescent="0.3">
      <c r="B1107" s="241"/>
      <c r="C1107" s="237"/>
      <c r="D1107" s="237"/>
      <c r="E1107" s="237"/>
      <c r="F1107" s="237"/>
      <c r="G1107" s="237"/>
      <c r="H1107" s="237"/>
    </row>
    <row r="1108" spans="2:8" x14ac:dyDescent="0.3">
      <c r="B1108" s="136"/>
    </row>
    <row r="1109" spans="2:8" x14ac:dyDescent="0.3">
      <c r="B1109" s="136"/>
    </row>
    <row r="1111" spans="2:8" x14ac:dyDescent="0.3">
      <c r="B1111" s="259"/>
    </row>
    <row r="1112" spans="2:8" x14ac:dyDescent="0.3">
      <c r="B1112" s="256"/>
    </row>
    <row r="1113" spans="2:8" x14ac:dyDescent="0.3">
      <c r="B1113" s="136"/>
    </row>
    <row r="1114" spans="2:8" x14ac:dyDescent="0.3">
      <c r="B1114" s="259"/>
    </row>
    <row r="1115" spans="2:8" ht="15" thickBot="1" x14ac:dyDescent="0.35">
      <c r="B1115" s="257"/>
    </row>
    <row r="1116" spans="2:8" x14ac:dyDescent="0.3">
      <c r="B1116" s="407"/>
      <c r="C1116" s="408"/>
      <c r="D1116" s="408"/>
    </row>
    <row r="1117" spans="2:8" x14ac:dyDescent="0.3">
      <c r="B1117" s="241"/>
      <c r="C1117" s="237"/>
      <c r="D1117" s="237"/>
    </row>
    <row r="1118" spans="2:8" x14ac:dyDescent="0.3">
      <c r="B1118" s="241"/>
      <c r="C1118" s="237"/>
      <c r="D1118" s="237"/>
    </row>
    <row r="1119" spans="2:8" x14ac:dyDescent="0.3">
      <c r="B1119" s="241"/>
      <c r="C1119" s="237"/>
      <c r="D1119" s="237"/>
    </row>
    <row r="1120" spans="2:8" x14ac:dyDescent="0.3">
      <c r="B1120" s="241"/>
      <c r="C1120" s="237"/>
      <c r="D1120" s="237"/>
    </row>
    <row r="1121" spans="2:5" x14ac:dyDescent="0.3">
      <c r="B1121" s="241"/>
      <c r="C1121" s="237"/>
      <c r="D1121" s="237"/>
    </row>
    <row r="1122" spans="2:5" x14ac:dyDescent="0.3">
      <c r="B1122" s="241"/>
      <c r="C1122" s="237"/>
      <c r="D1122" s="237"/>
    </row>
    <row r="1123" spans="2:5" ht="15" thickBot="1" x14ac:dyDescent="0.35">
      <c r="B1123" s="257"/>
    </row>
    <row r="1124" spans="2:5" x14ac:dyDescent="0.3">
      <c r="B1124" s="297"/>
      <c r="C1124" s="298"/>
    </row>
    <row r="1125" spans="2:5" x14ac:dyDescent="0.3">
      <c r="B1125" s="299"/>
      <c r="C1125" s="104"/>
    </row>
    <row r="1126" spans="2:5" ht="15" thickBot="1" x14ac:dyDescent="0.35">
      <c r="B1126" s="257"/>
    </row>
    <row r="1127" spans="2:5" ht="27.6" customHeight="1" x14ac:dyDescent="0.3">
      <c r="B1127" s="407"/>
      <c r="C1127" s="408"/>
      <c r="D1127" s="408"/>
      <c r="E1127" s="408"/>
    </row>
    <row r="1128" spans="2:5" x14ac:dyDescent="0.3">
      <c r="B1128" s="410"/>
      <c r="C1128" s="409"/>
      <c r="D1128" s="409"/>
      <c r="E1128" s="409"/>
    </row>
    <row r="1129" spans="2:5" x14ac:dyDescent="0.3">
      <c r="B1129" s="410"/>
      <c r="C1129" s="409"/>
      <c r="D1129" s="409"/>
      <c r="E1129" s="236"/>
    </row>
    <row r="1130" spans="2:5" x14ac:dyDescent="0.3">
      <c r="B1130" s="410"/>
      <c r="C1130" s="409"/>
      <c r="D1130" s="409"/>
      <c r="E1130" s="236"/>
    </row>
    <row r="1131" spans="2:5" x14ac:dyDescent="0.3">
      <c r="B1131" s="258"/>
      <c r="C1131" s="237"/>
      <c r="D1131" s="237"/>
      <c r="E1131" s="237"/>
    </row>
    <row r="1132" spans="2:5" ht="15" thickBot="1" x14ac:dyDescent="0.35">
      <c r="B1132" s="257"/>
    </row>
    <row r="1133" spans="2:5" x14ac:dyDescent="0.3">
      <c r="B1133" s="239"/>
    </row>
    <row r="1134" spans="2:5" x14ac:dyDescent="0.3">
      <c r="B1134" s="258"/>
    </row>
    <row r="1135" spans="2:5" ht="15" thickBot="1" x14ac:dyDescent="0.35">
      <c r="B1135" s="257"/>
    </row>
    <row r="1136" spans="2:5" x14ac:dyDescent="0.3">
      <c r="B1136" s="407"/>
      <c r="C1136" s="408"/>
      <c r="D1136" s="408"/>
    </row>
    <row r="1137" spans="2:12" x14ac:dyDescent="0.3">
      <c r="B1137" s="410"/>
      <c r="C1137" s="236"/>
      <c r="D1137" s="236"/>
    </row>
    <row r="1138" spans="2:12" x14ac:dyDescent="0.3">
      <c r="B1138" s="410"/>
      <c r="C1138" s="236"/>
      <c r="D1138" s="236"/>
    </row>
    <row r="1139" spans="2:12" x14ac:dyDescent="0.3">
      <c r="B1139" s="241"/>
      <c r="C1139" s="237"/>
      <c r="D1139" s="237"/>
    </row>
    <row r="1140" spans="2:12" x14ac:dyDescent="0.3">
      <c r="B1140" s="241"/>
      <c r="C1140" s="237"/>
      <c r="D1140" s="237"/>
    </row>
    <row r="1141" spans="2:12" x14ac:dyDescent="0.3">
      <c r="B1141" s="241"/>
      <c r="C1141" s="237"/>
      <c r="D1141" s="237"/>
    </row>
    <row r="1142" spans="2:12" ht="15" thickBot="1" x14ac:dyDescent="0.35">
      <c r="B1142" s="257"/>
    </row>
    <row r="1143" spans="2:12" ht="27.6" customHeight="1" x14ac:dyDescent="0.3">
      <c r="B1143" s="407"/>
      <c r="C1143" s="408"/>
      <c r="D1143" s="408"/>
      <c r="E1143" s="408"/>
    </row>
    <row r="1144" spans="2:12" x14ac:dyDescent="0.3">
      <c r="B1144" s="241"/>
      <c r="C1144" s="236"/>
      <c r="D1144" s="236"/>
      <c r="E1144" s="236"/>
    </row>
    <row r="1145" spans="2:12" x14ac:dyDescent="0.3">
      <c r="B1145" s="241"/>
      <c r="C1145" s="237"/>
      <c r="D1145" s="237"/>
      <c r="E1145" s="237"/>
    </row>
    <row r="1146" spans="2:12" x14ac:dyDescent="0.3">
      <c r="B1146" s="241"/>
      <c r="C1146" s="237"/>
      <c r="D1146" s="237"/>
      <c r="E1146" s="237"/>
    </row>
    <row r="1147" spans="2:12" x14ac:dyDescent="0.3">
      <c r="B1147" s="241"/>
      <c r="C1147" s="237"/>
      <c r="D1147" s="237"/>
      <c r="E1147" s="237"/>
    </row>
    <row r="1148" spans="2:12" x14ac:dyDescent="0.3">
      <c r="B1148" s="241"/>
      <c r="C1148" s="237"/>
      <c r="D1148" s="237"/>
      <c r="E1148" s="237"/>
    </row>
    <row r="1149" spans="2:12" x14ac:dyDescent="0.3">
      <c r="B1149" s="241"/>
      <c r="C1149" s="237"/>
      <c r="D1149" s="237"/>
      <c r="E1149" s="237"/>
    </row>
    <row r="1150" spans="2:12" ht="15" thickBot="1" x14ac:dyDescent="0.35">
      <c r="B1150" s="257"/>
    </row>
    <row r="1151" spans="2:12" x14ac:dyDescent="0.3">
      <c r="B1151" s="407"/>
      <c r="C1151" s="408"/>
      <c r="D1151" s="408"/>
      <c r="E1151" s="408"/>
      <c r="F1151" s="408"/>
      <c r="G1151" s="408"/>
      <c r="H1151" s="408"/>
      <c r="I1151" s="408"/>
      <c r="J1151" s="408"/>
      <c r="K1151" s="408"/>
      <c r="L1151" s="408"/>
    </row>
    <row r="1152" spans="2:12" ht="27.6" customHeight="1" x14ac:dyDescent="0.3">
      <c r="B1152" s="410"/>
      <c r="C1152" s="409"/>
      <c r="D1152" s="236"/>
      <c r="E1152" s="236"/>
      <c r="F1152" s="236"/>
      <c r="G1152" s="409"/>
      <c r="H1152" s="409"/>
      <c r="I1152" s="236"/>
      <c r="J1152" s="409"/>
      <c r="K1152" s="409"/>
      <c r="L1152" s="409"/>
    </row>
    <row r="1153" spans="2:12" x14ac:dyDescent="0.3">
      <c r="B1153" s="410"/>
      <c r="C1153" s="409"/>
      <c r="D1153" s="236"/>
      <c r="E1153" s="236"/>
      <c r="F1153" s="236"/>
      <c r="G1153" s="409"/>
      <c r="H1153" s="409"/>
      <c r="I1153" s="236"/>
      <c r="J1153" s="409"/>
      <c r="K1153" s="409"/>
      <c r="L1153" s="409"/>
    </row>
    <row r="1154" spans="2:12" x14ac:dyDescent="0.3">
      <c r="B1154" s="241"/>
      <c r="C1154" s="237"/>
      <c r="D1154" s="237"/>
      <c r="E1154" s="237"/>
      <c r="F1154" s="237"/>
      <c r="G1154" s="237"/>
      <c r="H1154" s="237"/>
      <c r="I1154" s="237"/>
      <c r="J1154" s="237"/>
      <c r="K1154" s="237"/>
      <c r="L1154" s="237"/>
    </row>
    <row r="1155" spans="2:12" x14ac:dyDescent="0.3">
      <c r="B1155" s="136"/>
    </row>
    <row r="1156" spans="2:12" x14ac:dyDescent="0.3">
      <c r="B1156" s="136"/>
    </row>
    <row r="1158" spans="2:12" x14ac:dyDescent="0.3">
      <c r="B1158" s="259"/>
    </row>
    <row r="1159" spans="2:12" x14ac:dyDescent="0.3">
      <c r="B1159" s="256"/>
    </row>
    <row r="1160" spans="2:12" ht="15" thickBot="1" x14ac:dyDescent="0.35">
      <c r="B1160" s="257"/>
    </row>
    <row r="1161" spans="2:12" x14ac:dyDescent="0.3">
      <c r="B1161" s="239"/>
      <c r="C1161" s="240"/>
      <c r="D1161" s="240"/>
      <c r="E1161" s="240"/>
      <c r="F1161" s="240"/>
      <c r="G1161" s="240"/>
      <c r="H1161" s="240"/>
    </row>
    <row r="1162" spans="2:12" x14ac:dyDescent="0.3">
      <c r="B1162" s="241"/>
      <c r="C1162" s="237"/>
      <c r="D1162" s="237"/>
      <c r="E1162" s="237"/>
      <c r="F1162" s="237"/>
      <c r="G1162" s="237"/>
      <c r="H1162" s="237"/>
    </row>
    <row r="1163" spans="2:12" x14ac:dyDescent="0.3">
      <c r="B1163" s="136"/>
    </row>
    <row r="1164" spans="2:12" x14ac:dyDescent="0.3">
      <c r="B1164" s="136"/>
    </row>
    <row r="1166" spans="2:12" x14ac:dyDescent="0.3">
      <c r="B1166" s="259"/>
    </row>
    <row r="1167" spans="2:12" x14ac:dyDescent="0.3">
      <c r="B1167" s="256"/>
    </row>
    <row r="1168" spans="2:12" ht="15" thickBot="1" x14ac:dyDescent="0.35">
      <c r="B1168" s="257"/>
    </row>
    <row r="1169" spans="2:7" x14ac:dyDescent="0.3">
      <c r="B1169" s="239"/>
      <c r="C1169" s="240"/>
      <c r="D1169" s="240"/>
      <c r="E1169" s="240"/>
      <c r="F1169" s="240"/>
      <c r="G1169" s="240"/>
    </row>
    <row r="1170" spans="2:7" x14ac:dyDescent="0.3">
      <c r="B1170" s="241"/>
      <c r="C1170" s="237"/>
      <c r="D1170" s="237"/>
      <c r="E1170" s="237"/>
      <c r="F1170" s="237"/>
      <c r="G1170" s="237"/>
    </row>
    <row r="1171" spans="2:7" x14ac:dyDescent="0.3">
      <c r="B1171" s="136"/>
    </row>
    <row r="1172" spans="2:7" x14ac:dyDescent="0.3">
      <c r="B1172" s="136"/>
    </row>
    <row r="1174" spans="2:7" x14ac:dyDescent="0.3">
      <c r="B1174" s="259"/>
    </row>
    <row r="1175" spans="2:7" x14ac:dyDescent="0.3">
      <c r="B1175" s="256"/>
    </row>
    <row r="1176" spans="2:7" ht="15" thickBot="1" x14ac:dyDescent="0.35">
      <c r="B1176" s="257"/>
    </row>
    <row r="1177" spans="2:7" x14ac:dyDescent="0.3">
      <c r="B1177" s="239"/>
      <c r="C1177" s="240"/>
      <c r="D1177" s="240"/>
      <c r="E1177" s="240"/>
      <c r="F1177" s="240"/>
      <c r="G1177" s="240"/>
    </row>
    <row r="1178" spans="2:7" x14ac:dyDescent="0.3">
      <c r="B1178" s="241"/>
      <c r="C1178" s="237"/>
      <c r="D1178" s="237"/>
      <c r="E1178" s="237"/>
      <c r="F1178" s="237"/>
      <c r="G1178" s="237"/>
    </row>
    <row r="1179" spans="2:7" x14ac:dyDescent="0.3">
      <c r="B1179" s="136"/>
    </row>
    <row r="1180" spans="2:7" x14ac:dyDescent="0.3">
      <c r="B1180" s="136"/>
    </row>
    <row r="1182" spans="2:7" x14ac:dyDescent="0.3">
      <c r="B1182" s="259"/>
    </row>
    <row r="1183" spans="2:7" x14ac:dyDescent="0.3">
      <c r="B1183" s="256"/>
    </row>
    <row r="1184" spans="2:7" ht="15" thickBot="1" x14ac:dyDescent="0.35">
      <c r="B1184" s="257"/>
    </row>
    <row r="1185" spans="2:18" x14ac:dyDescent="0.3">
      <c r="B1185" s="239"/>
      <c r="C1185" s="240"/>
      <c r="D1185" s="240"/>
      <c r="E1185" s="240"/>
      <c r="F1185" s="240"/>
      <c r="G1185" s="240"/>
    </row>
    <row r="1186" spans="2:18" x14ac:dyDescent="0.3">
      <c r="B1186" s="241"/>
      <c r="C1186" s="237"/>
      <c r="D1186" s="237"/>
      <c r="E1186" s="237"/>
      <c r="F1186" s="237"/>
      <c r="G1186" s="237"/>
    </row>
    <row r="1187" spans="2:18" x14ac:dyDescent="0.3">
      <c r="B1187" s="136"/>
    </row>
    <row r="1188" spans="2:18" x14ac:dyDescent="0.3">
      <c r="B1188" s="136"/>
    </row>
    <row r="1190" spans="2:18" x14ac:dyDescent="0.3">
      <c r="B1190" s="259"/>
    </row>
    <row r="1191" spans="2:18" x14ac:dyDescent="0.3">
      <c r="B1191" s="256"/>
    </row>
    <row r="1192" spans="2:18" ht="15" thickBot="1" x14ac:dyDescent="0.35">
      <c r="B1192" s="257"/>
    </row>
    <row r="1193" spans="2:18" x14ac:dyDescent="0.3">
      <c r="B1193" s="239"/>
      <c r="C1193" s="240"/>
      <c r="D1193" s="240"/>
      <c r="E1193" s="240"/>
      <c r="F1193" s="240"/>
      <c r="G1193" s="240"/>
      <c r="H1193" s="240"/>
      <c r="I1193" s="240"/>
      <c r="J1193" s="240"/>
      <c r="K1193" s="240"/>
      <c r="L1193" s="240"/>
      <c r="M1193" s="240"/>
      <c r="N1193" s="240"/>
      <c r="O1193" s="240"/>
      <c r="P1193" s="240"/>
      <c r="Q1193" s="240"/>
      <c r="R1193" s="240"/>
    </row>
    <row r="1194" spans="2:18" x14ac:dyDescent="0.3">
      <c r="B1194" s="258"/>
      <c r="C1194" s="237"/>
      <c r="D1194" s="237"/>
      <c r="E1194" s="237"/>
      <c r="F1194" s="237"/>
      <c r="G1194" s="237"/>
      <c r="H1194" s="237"/>
      <c r="I1194" s="237"/>
      <c r="J1194" s="237"/>
      <c r="K1194" s="237"/>
      <c r="L1194" s="237"/>
      <c r="M1194" s="237"/>
      <c r="N1194" s="237"/>
      <c r="O1194" s="237"/>
      <c r="P1194" s="237"/>
      <c r="Q1194" s="237"/>
      <c r="R1194" s="237"/>
    </row>
    <row r="1195" spans="2:18" x14ac:dyDescent="0.3">
      <c r="B1195" s="136"/>
    </row>
    <row r="1196" spans="2:18" x14ac:dyDescent="0.3">
      <c r="B1196" s="136"/>
    </row>
    <row r="1198" spans="2:18" x14ac:dyDescent="0.3">
      <c r="B1198" s="259"/>
    </row>
    <row r="1199" spans="2:18" x14ac:dyDescent="0.3">
      <c r="B1199" s="256"/>
    </row>
    <row r="1200" spans="2:18" ht="15" thickBot="1" x14ac:dyDescent="0.35">
      <c r="B1200" s="257"/>
    </row>
    <row r="1201" spans="2:8" x14ac:dyDescent="0.3">
      <c r="B1201" s="239"/>
      <c r="C1201" s="240"/>
      <c r="D1201" s="240"/>
      <c r="E1201" s="240"/>
      <c r="F1201" s="240"/>
    </row>
    <row r="1202" spans="2:8" x14ac:dyDescent="0.3">
      <c r="B1202" s="241"/>
      <c r="C1202" s="237"/>
      <c r="D1202" s="237"/>
      <c r="E1202" s="237"/>
      <c r="F1202" s="237"/>
    </row>
    <row r="1203" spans="2:8" x14ac:dyDescent="0.3">
      <c r="B1203" s="136"/>
    </row>
    <row r="1204" spans="2:8" x14ac:dyDescent="0.3">
      <c r="B1204" s="136"/>
    </row>
    <row r="1206" spans="2:8" x14ac:dyDescent="0.3">
      <c r="B1206" s="259"/>
    </row>
    <row r="1207" spans="2:8" x14ac:dyDescent="0.3">
      <c r="B1207" s="256"/>
    </row>
    <row r="1208" spans="2:8" ht="15" thickBot="1" x14ac:dyDescent="0.35">
      <c r="B1208" s="257"/>
    </row>
    <row r="1209" spans="2:8" x14ac:dyDescent="0.3">
      <c r="B1209" s="239"/>
      <c r="C1209" s="240"/>
      <c r="D1209" s="240"/>
      <c r="E1209" s="240"/>
      <c r="F1209" s="240"/>
      <c r="G1209" s="240"/>
      <c r="H1209" s="240"/>
    </row>
    <row r="1210" spans="2:8" x14ac:dyDescent="0.3">
      <c r="B1210" s="241"/>
      <c r="C1210" s="237"/>
      <c r="D1210" s="237"/>
      <c r="E1210" s="237"/>
      <c r="F1210" s="237"/>
      <c r="G1210" s="237"/>
      <c r="H1210" s="237"/>
    </row>
    <row r="1211" spans="2:8" x14ac:dyDescent="0.3">
      <c r="B1211" s="136"/>
    </row>
    <row r="1212" spans="2:8" x14ac:dyDescent="0.3">
      <c r="B1212" s="136"/>
    </row>
    <row r="1214" spans="2:8" x14ac:dyDescent="0.3">
      <c r="B1214" s="259"/>
    </row>
    <row r="1215" spans="2:8" x14ac:dyDescent="0.3">
      <c r="B1215" s="256"/>
    </row>
    <row r="1216" spans="2:8" ht="15" thickBot="1" x14ac:dyDescent="0.35">
      <c r="B1216" s="257"/>
    </row>
    <row r="1217" spans="2:12" x14ac:dyDescent="0.3">
      <c r="B1217" s="239"/>
      <c r="C1217" s="240"/>
      <c r="D1217" s="240"/>
      <c r="E1217" s="240"/>
      <c r="F1217" s="240"/>
      <c r="G1217" s="240"/>
      <c r="H1217" s="240"/>
    </row>
    <row r="1218" spans="2:12" x14ac:dyDescent="0.3">
      <c r="B1218" s="241"/>
      <c r="C1218" s="237"/>
      <c r="D1218" s="237"/>
      <c r="E1218" s="237"/>
      <c r="F1218" s="237"/>
      <c r="G1218" s="237"/>
      <c r="H1218" s="237"/>
    </row>
    <row r="1219" spans="2:12" x14ac:dyDescent="0.3">
      <c r="B1219" s="136"/>
    </row>
    <row r="1220" spans="2:12" x14ac:dyDescent="0.3">
      <c r="B1220" s="136"/>
    </row>
    <row r="1222" spans="2:12" x14ac:dyDescent="0.3">
      <c r="B1222" s="259"/>
    </row>
    <row r="1223" spans="2:12" x14ac:dyDescent="0.3">
      <c r="B1223" s="256"/>
    </row>
    <row r="1224" spans="2:12" ht="15" thickBot="1" x14ac:dyDescent="0.35">
      <c r="B1224" s="257"/>
    </row>
    <row r="1225" spans="2:12" x14ac:dyDescent="0.3">
      <c r="B1225" s="239"/>
      <c r="C1225" s="240"/>
      <c r="D1225" s="240"/>
      <c r="E1225" s="240"/>
      <c r="F1225" s="240"/>
      <c r="G1225" s="240"/>
      <c r="H1225" s="240"/>
      <c r="I1225" s="240"/>
      <c r="J1225" s="240"/>
      <c r="K1225" s="240"/>
      <c r="L1225" s="240"/>
    </row>
    <row r="1226" spans="2:12" x14ac:dyDescent="0.3">
      <c r="B1226" s="241"/>
      <c r="C1226" s="237"/>
      <c r="D1226" s="237"/>
      <c r="E1226" s="237"/>
      <c r="F1226" s="237"/>
      <c r="G1226" s="237"/>
      <c r="H1226" s="237"/>
      <c r="I1226" s="237"/>
      <c r="J1226" s="237"/>
      <c r="K1226" s="237"/>
      <c r="L1226" s="237"/>
    </row>
    <row r="1227" spans="2:12" x14ac:dyDescent="0.3">
      <c r="B1227" s="136"/>
    </row>
    <row r="1228" spans="2:12" x14ac:dyDescent="0.3">
      <c r="B1228" s="136"/>
    </row>
    <row r="1230" spans="2:12" x14ac:dyDescent="0.3">
      <c r="B1230" s="259"/>
    </row>
    <row r="1231" spans="2:12" x14ac:dyDescent="0.3">
      <c r="B1231" s="256"/>
    </row>
    <row r="1232" spans="2:12" ht="15" thickBot="1" x14ac:dyDescent="0.35">
      <c r="B1232" s="257"/>
    </row>
    <row r="1233" spans="2:20" x14ac:dyDescent="0.3">
      <c r="B1233" s="239"/>
      <c r="C1233" s="240"/>
      <c r="D1233" s="240"/>
      <c r="E1233" s="240"/>
      <c r="F1233" s="240"/>
      <c r="G1233" s="240"/>
      <c r="H1233" s="240"/>
      <c r="I1233" s="240"/>
      <c r="J1233" s="240"/>
      <c r="K1233" s="240"/>
      <c r="L1233" s="240"/>
    </row>
    <row r="1234" spans="2:20" x14ac:dyDescent="0.3">
      <c r="B1234" s="241"/>
      <c r="C1234" s="237"/>
      <c r="D1234" s="237"/>
      <c r="E1234" s="237"/>
      <c r="F1234" s="237"/>
      <c r="G1234" s="237"/>
      <c r="H1234" s="237"/>
      <c r="I1234" s="237"/>
      <c r="J1234" s="237"/>
      <c r="K1234" s="237"/>
      <c r="L1234" s="237"/>
    </row>
    <row r="1235" spans="2:20" x14ac:dyDescent="0.3">
      <c r="B1235" s="136"/>
    </row>
    <row r="1236" spans="2:20" x14ac:dyDescent="0.3">
      <c r="B1236" s="136"/>
    </row>
    <row r="1238" spans="2:20" x14ac:dyDescent="0.3">
      <c r="B1238" s="259"/>
    </row>
    <row r="1239" spans="2:20" x14ac:dyDescent="0.3">
      <c r="B1239" s="256"/>
    </row>
    <row r="1240" spans="2:20" ht="15" thickBot="1" x14ac:dyDescent="0.35">
      <c r="B1240" s="257"/>
    </row>
    <row r="1241" spans="2:20" x14ac:dyDescent="0.3">
      <c r="B1241" s="239"/>
      <c r="C1241" s="240"/>
      <c r="D1241" s="240"/>
      <c r="E1241" s="240"/>
      <c r="F1241" s="240"/>
      <c r="G1241" s="240"/>
      <c r="H1241" s="240"/>
      <c r="I1241" s="240"/>
      <c r="J1241" s="240"/>
      <c r="K1241" s="240"/>
      <c r="L1241" s="240"/>
      <c r="M1241" s="240"/>
      <c r="N1241" s="240"/>
      <c r="O1241" s="240"/>
      <c r="P1241" s="240"/>
      <c r="Q1241" s="240"/>
      <c r="R1241" s="240"/>
      <c r="S1241" s="240"/>
      <c r="T1241" s="240"/>
    </row>
    <row r="1242" spans="2:20" x14ac:dyDescent="0.3">
      <c r="B1242" s="241"/>
      <c r="C1242" s="237"/>
      <c r="D1242" s="237"/>
      <c r="E1242" s="237"/>
      <c r="F1242" s="237"/>
      <c r="G1242" s="237"/>
      <c r="H1242" s="237"/>
      <c r="I1242" s="237"/>
      <c r="J1242" s="237"/>
      <c r="K1242" s="237"/>
      <c r="L1242" s="237"/>
      <c r="M1242" s="237"/>
      <c r="N1242" s="237"/>
      <c r="O1242" s="237"/>
      <c r="P1242" s="237"/>
      <c r="Q1242" s="237"/>
      <c r="R1242" s="237"/>
      <c r="S1242" s="237"/>
      <c r="T1242" s="237"/>
    </row>
    <row r="1243" spans="2:20" x14ac:dyDescent="0.3">
      <c r="B1243" s="136"/>
    </row>
    <row r="1244" spans="2:20" x14ac:dyDescent="0.3">
      <c r="B1244" s="136"/>
    </row>
    <row r="1246" spans="2:20" x14ac:dyDescent="0.3">
      <c r="B1246" s="259"/>
    </row>
    <row r="1247" spans="2:20" x14ac:dyDescent="0.3">
      <c r="B1247" s="256"/>
    </row>
    <row r="1248" spans="2:20" ht="15" thickBot="1" x14ac:dyDescent="0.35">
      <c r="B1248" s="257"/>
    </row>
    <row r="1249" spans="2:14" x14ac:dyDescent="0.3">
      <c r="B1249" s="239"/>
      <c r="C1249" s="240"/>
      <c r="D1249" s="240"/>
      <c r="E1249" s="240"/>
      <c r="F1249" s="240"/>
      <c r="G1249" s="240"/>
      <c r="H1249" s="240"/>
      <c r="I1249" s="240"/>
      <c r="J1249" s="240"/>
      <c r="K1249" s="240"/>
      <c r="L1249" s="240"/>
      <c r="M1249" s="240"/>
      <c r="N1249" s="240"/>
    </row>
    <row r="1250" spans="2:14" x14ac:dyDescent="0.3">
      <c r="B1250" s="258"/>
      <c r="C1250" s="237"/>
      <c r="D1250" s="237"/>
      <c r="E1250" s="237"/>
      <c r="F1250" s="237"/>
      <c r="G1250" s="237"/>
      <c r="H1250" s="237"/>
      <c r="I1250" s="237"/>
      <c r="J1250" s="237"/>
      <c r="K1250" s="237"/>
      <c r="L1250" s="237"/>
      <c r="M1250" s="237"/>
      <c r="N1250" s="237"/>
    </row>
    <row r="1251" spans="2:14" x14ac:dyDescent="0.3">
      <c r="B1251" s="258"/>
      <c r="C1251" s="237"/>
      <c r="D1251" s="237"/>
      <c r="E1251" s="237"/>
      <c r="F1251" s="237"/>
      <c r="G1251" s="237"/>
      <c r="H1251" s="237"/>
      <c r="I1251" s="237"/>
      <c r="J1251" s="237"/>
      <c r="K1251" s="237"/>
      <c r="L1251" s="237"/>
      <c r="M1251" s="237"/>
      <c r="N1251" s="237"/>
    </row>
    <row r="1252" spans="2:14" x14ac:dyDescent="0.3">
      <c r="B1252" s="136"/>
    </row>
    <row r="1253" spans="2:14" x14ac:dyDescent="0.3">
      <c r="B1253" s="136"/>
    </row>
    <row r="1255" spans="2:14" x14ac:dyDescent="0.3">
      <c r="B1255" s="259"/>
    </row>
    <row r="1256" spans="2:14" x14ac:dyDescent="0.3">
      <c r="B1256" s="256"/>
    </row>
    <row r="1257" spans="2:14" x14ac:dyDescent="0.3">
      <c r="B1257" s="136"/>
    </row>
    <row r="1258" spans="2:14" x14ac:dyDescent="0.3">
      <c r="B1258" s="259"/>
    </row>
    <row r="1259" spans="2:14" ht="15" thickBot="1" x14ac:dyDescent="0.35">
      <c r="B1259" s="257"/>
    </row>
    <row r="1260" spans="2:14" x14ac:dyDescent="0.3">
      <c r="B1260" s="407"/>
      <c r="C1260" s="408"/>
      <c r="D1260" s="408"/>
    </row>
    <row r="1261" spans="2:14" x14ac:dyDescent="0.3">
      <c r="B1261" s="241"/>
      <c r="C1261" s="237"/>
      <c r="D1261" s="237"/>
    </row>
    <row r="1262" spans="2:14" x14ac:dyDescent="0.3">
      <c r="B1262" s="241"/>
      <c r="C1262" s="237"/>
      <c r="D1262" s="237"/>
    </row>
    <row r="1263" spans="2:14" x14ac:dyDescent="0.3">
      <c r="B1263" s="241"/>
      <c r="C1263" s="237"/>
      <c r="D1263" s="237"/>
    </row>
    <row r="1264" spans="2:14" x14ac:dyDescent="0.3">
      <c r="B1264" s="241"/>
      <c r="C1264" s="237"/>
      <c r="D1264" s="237"/>
    </row>
    <row r="1265" spans="2:7" x14ac:dyDescent="0.3">
      <c r="B1265" s="241"/>
      <c r="C1265" s="237"/>
      <c r="D1265" s="237"/>
    </row>
    <row r="1266" spans="2:7" x14ac:dyDescent="0.3">
      <c r="B1266" s="241"/>
      <c r="C1266" s="237"/>
      <c r="D1266" s="237"/>
    </row>
    <row r="1267" spans="2:7" ht="15" thickBot="1" x14ac:dyDescent="0.35">
      <c r="B1267" s="257"/>
    </row>
    <row r="1268" spans="2:7" x14ac:dyDescent="0.3">
      <c r="B1268" s="297"/>
      <c r="C1268" s="298"/>
    </row>
    <row r="1269" spans="2:7" x14ac:dyDescent="0.3">
      <c r="B1269" s="299"/>
      <c r="C1269" s="104"/>
    </row>
    <row r="1270" spans="2:7" ht="15" thickBot="1" x14ac:dyDescent="0.35">
      <c r="B1270" s="257"/>
    </row>
    <row r="1271" spans="2:7" ht="27.6" customHeight="1" x14ac:dyDescent="0.3">
      <c r="B1271" s="407"/>
      <c r="C1271" s="408"/>
      <c r="D1271" s="408"/>
      <c r="E1271" s="408"/>
      <c r="F1271" s="408"/>
      <c r="G1271" s="408"/>
    </row>
    <row r="1272" spans="2:7" x14ac:dyDescent="0.3">
      <c r="B1272" s="410"/>
      <c r="C1272" s="409"/>
      <c r="D1272" s="409"/>
      <c r="E1272" s="409"/>
      <c r="F1272" s="409"/>
      <c r="G1272" s="236"/>
    </row>
    <row r="1273" spans="2:7" x14ac:dyDescent="0.3">
      <c r="B1273" s="410"/>
      <c r="C1273" s="409"/>
      <c r="D1273" s="409"/>
      <c r="E1273" s="409"/>
      <c r="F1273" s="409"/>
      <c r="G1273" s="236"/>
    </row>
    <row r="1274" spans="2:7" x14ac:dyDescent="0.3">
      <c r="B1274" s="241"/>
      <c r="C1274" s="237"/>
      <c r="D1274" s="237"/>
      <c r="E1274" s="237"/>
      <c r="F1274" s="237"/>
      <c r="G1274" s="237"/>
    </row>
    <row r="1275" spans="2:7" x14ac:dyDescent="0.3">
      <c r="B1275" s="241"/>
      <c r="C1275" s="237"/>
      <c r="D1275" s="237"/>
      <c r="E1275" s="237"/>
      <c r="F1275" s="237"/>
      <c r="G1275" s="237"/>
    </row>
    <row r="1276" spans="2:7" x14ac:dyDescent="0.3">
      <c r="B1276" s="241"/>
      <c r="C1276" s="237"/>
      <c r="D1276" s="237"/>
      <c r="E1276" s="237"/>
      <c r="F1276" s="237"/>
      <c r="G1276" s="237"/>
    </row>
    <row r="1277" spans="2:7" ht="15" thickBot="1" x14ac:dyDescent="0.35">
      <c r="B1277" s="257"/>
    </row>
    <row r="1278" spans="2:7" x14ac:dyDescent="0.3">
      <c r="B1278" s="239"/>
    </row>
    <row r="1279" spans="2:7" x14ac:dyDescent="0.3">
      <c r="B1279" s="258"/>
    </row>
    <row r="1280" spans="2:7" x14ac:dyDescent="0.3">
      <c r="B1280" s="295"/>
    </row>
    <row r="1281" spans="2:3" x14ac:dyDescent="0.3">
      <c r="B1281" s="295"/>
    </row>
    <row r="1282" spans="2:3" x14ac:dyDescent="0.3">
      <c r="B1282" s="296"/>
      <c r="C1282" s="296"/>
    </row>
    <row r="1283" spans="2:3" x14ac:dyDescent="0.3">
      <c r="B1283" s="257"/>
    </row>
    <row r="1284" spans="2:3" x14ac:dyDescent="0.3">
      <c r="B1284" s="257"/>
    </row>
    <row r="1285" spans="2:3" x14ac:dyDescent="0.3">
      <c r="B1285" s="300"/>
    </row>
    <row r="1286" spans="2:3" x14ac:dyDescent="0.3">
      <c r="B1286" s="136"/>
    </row>
    <row r="1287" spans="2:3" x14ac:dyDescent="0.3">
      <c r="B1287" s="136"/>
    </row>
    <row r="1289" spans="2:3" x14ac:dyDescent="0.3">
      <c r="B1289" s="257"/>
    </row>
    <row r="1290" spans="2:3" x14ac:dyDescent="0.3">
      <c r="B1290" s="257"/>
    </row>
    <row r="1291" spans="2:3" x14ac:dyDescent="0.3">
      <c r="B1291" s="136"/>
    </row>
    <row r="1292" spans="2:3" x14ac:dyDescent="0.3">
      <c r="B1292" s="136"/>
    </row>
    <row r="1294" spans="2:3" x14ac:dyDescent="0.3">
      <c r="B1294" s="259"/>
    </row>
    <row r="1295" spans="2:3" x14ac:dyDescent="0.3">
      <c r="B1295" s="256"/>
    </row>
    <row r="1296" spans="2:3" x14ac:dyDescent="0.3">
      <c r="B1296" s="136"/>
    </row>
    <row r="1297" spans="2:14" x14ac:dyDescent="0.3">
      <c r="B1297" s="259"/>
    </row>
    <row r="1298" spans="2:14" ht="15" thickBot="1" x14ac:dyDescent="0.35">
      <c r="B1298" s="257"/>
    </row>
    <row r="1299" spans="2:14" x14ac:dyDescent="0.3">
      <c r="B1299" s="407"/>
      <c r="C1299" s="408"/>
      <c r="D1299" s="408"/>
      <c r="E1299" s="408"/>
      <c r="F1299" s="408"/>
      <c r="G1299" s="408"/>
      <c r="H1299" s="408"/>
      <c r="I1299" s="408"/>
      <c r="J1299" s="408"/>
      <c r="K1299" s="408"/>
      <c r="L1299" s="408"/>
      <c r="M1299" s="408"/>
      <c r="N1299" s="408"/>
    </row>
    <row r="1300" spans="2:14" x14ac:dyDescent="0.3">
      <c r="B1300" s="241"/>
      <c r="C1300" s="409"/>
      <c r="D1300" s="409"/>
      <c r="E1300" s="409"/>
      <c r="F1300" s="409"/>
      <c r="G1300" s="409"/>
      <c r="H1300" s="409"/>
      <c r="I1300" s="409"/>
      <c r="J1300" s="409"/>
      <c r="K1300" s="409"/>
      <c r="L1300" s="409"/>
      <c r="M1300" s="409"/>
      <c r="N1300" s="409"/>
    </row>
    <row r="1301" spans="2:14" x14ac:dyDescent="0.3">
      <c r="B1301" s="241"/>
      <c r="C1301" s="409"/>
      <c r="D1301" s="409"/>
      <c r="E1301" s="409"/>
      <c r="F1301" s="409"/>
      <c r="G1301" s="409"/>
      <c r="H1301" s="409"/>
      <c r="I1301" s="409"/>
      <c r="J1301" s="409"/>
      <c r="K1301" s="409"/>
      <c r="L1301" s="409"/>
      <c r="M1301" s="409"/>
      <c r="N1301" s="409"/>
    </row>
    <row r="1302" spans="2:14" x14ac:dyDescent="0.3">
      <c r="B1302" s="241"/>
      <c r="C1302" s="236"/>
      <c r="D1302" s="236"/>
      <c r="E1302" s="237"/>
      <c r="F1302" s="237"/>
      <c r="G1302" s="237"/>
      <c r="H1302" s="237"/>
      <c r="I1302" s="237"/>
      <c r="J1302" s="237"/>
      <c r="K1302" s="237"/>
      <c r="L1302" s="237"/>
      <c r="M1302" s="237"/>
      <c r="N1302" s="237"/>
    </row>
    <row r="1303" spans="2:14" x14ac:dyDescent="0.3">
      <c r="B1303" s="241"/>
      <c r="C1303" s="236"/>
      <c r="D1303" s="236"/>
      <c r="E1303" s="237"/>
      <c r="F1303" s="237"/>
      <c r="G1303" s="237"/>
      <c r="H1303" s="237"/>
      <c r="I1303" s="237"/>
      <c r="J1303" s="237"/>
      <c r="K1303" s="237"/>
      <c r="L1303" s="237"/>
      <c r="M1303" s="237"/>
      <c r="N1303" s="237"/>
    </row>
    <row r="1304" spans="2:14" x14ac:dyDescent="0.3">
      <c r="B1304" s="241"/>
      <c r="C1304" s="236"/>
      <c r="D1304" s="236"/>
      <c r="E1304" s="237"/>
      <c r="F1304" s="237"/>
      <c r="G1304" s="237"/>
      <c r="H1304" s="237"/>
      <c r="I1304" s="237"/>
      <c r="J1304" s="237"/>
      <c r="K1304" s="237"/>
      <c r="L1304" s="237"/>
      <c r="M1304" s="237"/>
      <c r="N1304" s="237"/>
    </row>
    <row r="1305" spans="2:14" x14ac:dyDescent="0.3">
      <c r="B1305" s="241"/>
      <c r="C1305" s="236"/>
      <c r="D1305" s="236"/>
      <c r="E1305" s="237"/>
      <c r="F1305" s="237"/>
      <c r="G1305" s="237"/>
      <c r="H1305" s="237"/>
      <c r="I1305" s="237"/>
      <c r="J1305" s="237"/>
      <c r="K1305" s="237"/>
      <c r="L1305" s="237"/>
      <c r="M1305" s="237"/>
      <c r="N1305" s="237"/>
    </row>
    <row r="1306" spans="2:14" x14ac:dyDescent="0.3">
      <c r="B1306" s="136"/>
    </row>
    <row r="1307" spans="2:14" x14ac:dyDescent="0.3">
      <c r="B1307" s="136"/>
    </row>
    <row r="1309" spans="2:14" x14ac:dyDescent="0.3">
      <c r="B1309" s="259"/>
    </row>
    <row r="1310" spans="2:14" x14ac:dyDescent="0.3">
      <c r="B1310" s="256"/>
    </row>
    <row r="1311" spans="2:14" x14ac:dyDescent="0.3">
      <c r="B1311" s="136"/>
    </row>
    <row r="1312" spans="2:14" x14ac:dyDescent="0.3">
      <c r="B1312" s="259"/>
    </row>
    <row r="1313" spans="2:14" ht="15" thickBot="1" x14ac:dyDescent="0.35">
      <c r="B1313" s="257"/>
    </row>
    <row r="1314" spans="2:14" x14ac:dyDescent="0.3">
      <c r="B1314" s="407"/>
      <c r="C1314" s="408"/>
      <c r="D1314" s="408"/>
      <c r="E1314" s="408"/>
      <c r="F1314" s="408"/>
      <c r="G1314" s="408"/>
      <c r="H1314" s="408"/>
      <c r="I1314" s="408"/>
      <c r="J1314" s="408"/>
      <c r="K1314" s="408"/>
      <c r="L1314" s="408"/>
      <c r="M1314" s="408"/>
    </row>
    <row r="1315" spans="2:14" x14ac:dyDescent="0.3">
      <c r="B1315" s="241"/>
      <c r="C1315" s="409"/>
      <c r="D1315" s="409"/>
      <c r="E1315" s="409"/>
      <c r="F1315" s="409"/>
      <c r="G1315" s="409"/>
      <c r="H1315" s="409"/>
      <c r="I1315" s="409"/>
      <c r="J1315" s="409"/>
      <c r="K1315" s="409"/>
      <c r="L1315" s="409"/>
      <c r="M1315" s="409"/>
    </row>
    <row r="1316" spans="2:14" x14ac:dyDescent="0.3">
      <c r="B1316" s="241"/>
      <c r="C1316" s="409"/>
      <c r="D1316" s="409"/>
      <c r="E1316" s="409"/>
      <c r="F1316" s="409"/>
      <c r="G1316" s="409"/>
      <c r="H1316" s="409"/>
      <c r="I1316" s="409"/>
      <c r="J1316" s="409"/>
      <c r="K1316" s="409"/>
      <c r="L1316" s="409"/>
      <c r="M1316" s="409"/>
    </row>
    <row r="1317" spans="2:14" x14ac:dyDescent="0.3">
      <c r="B1317" s="241"/>
      <c r="C1317" s="236"/>
      <c r="D1317" s="237"/>
      <c r="E1317" s="237"/>
      <c r="F1317" s="237"/>
      <c r="G1317" s="237"/>
      <c r="H1317" s="237"/>
      <c r="I1317" s="237"/>
      <c r="J1317" s="237"/>
      <c r="K1317" s="237"/>
      <c r="L1317" s="237"/>
      <c r="M1317" s="237"/>
    </row>
    <row r="1318" spans="2:14" x14ac:dyDescent="0.3">
      <c r="B1318" s="241"/>
      <c r="C1318" s="236"/>
      <c r="D1318" s="237"/>
      <c r="E1318" s="237"/>
      <c r="F1318" s="237"/>
      <c r="G1318" s="237"/>
      <c r="H1318" s="237"/>
      <c r="I1318" s="237"/>
      <c r="J1318" s="237"/>
      <c r="K1318" s="237"/>
      <c r="L1318" s="237"/>
      <c r="M1318" s="237"/>
    </row>
    <row r="1319" spans="2:14" x14ac:dyDescent="0.3">
      <c r="B1319" s="136"/>
    </row>
    <row r="1320" spans="2:14" x14ac:dyDescent="0.3">
      <c r="B1320" s="136"/>
    </row>
    <row r="1322" spans="2:14" x14ac:dyDescent="0.3">
      <c r="B1322" s="259"/>
    </row>
    <row r="1323" spans="2:14" x14ac:dyDescent="0.3">
      <c r="B1323" s="256"/>
    </row>
    <row r="1324" spans="2:14" ht="15" thickBot="1" x14ac:dyDescent="0.35">
      <c r="B1324" s="257"/>
    </row>
    <row r="1325" spans="2:14" x14ac:dyDescent="0.3">
      <c r="B1325" s="239"/>
      <c r="C1325" s="240"/>
      <c r="D1325" s="240"/>
      <c r="E1325" s="240"/>
      <c r="F1325" s="240"/>
      <c r="G1325" s="240"/>
      <c r="H1325" s="240"/>
      <c r="I1325" s="240"/>
      <c r="J1325" s="240"/>
      <c r="K1325" s="240"/>
      <c r="L1325" s="240"/>
      <c r="M1325" s="240"/>
      <c r="N1325" s="240"/>
    </row>
    <row r="1326" spans="2:14" x14ac:dyDescent="0.3">
      <c r="B1326" s="258"/>
      <c r="C1326" s="237"/>
      <c r="D1326" s="237"/>
      <c r="E1326" s="237"/>
      <c r="F1326" s="237"/>
      <c r="G1326" s="237"/>
      <c r="H1326" s="237"/>
      <c r="I1326" s="237"/>
      <c r="J1326" s="237"/>
      <c r="K1326" s="237"/>
      <c r="L1326" s="237"/>
      <c r="M1326" s="237"/>
      <c r="N1326" s="237"/>
    </row>
    <row r="1327" spans="2:14" x14ac:dyDescent="0.3">
      <c r="B1327" s="258"/>
      <c r="C1327" s="237"/>
      <c r="D1327" s="237"/>
      <c r="E1327" s="237"/>
      <c r="F1327" s="237"/>
      <c r="G1327" s="237"/>
      <c r="H1327" s="237"/>
      <c r="I1327" s="237"/>
      <c r="J1327" s="237"/>
      <c r="K1327" s="237"/>
      <c r="L1327" s="237"/>
      <c r="M1327" s="237"/>
      <c r="N1327" s="237"/>
    </row>
    <row r="1328" spans="2:14" x14ac:dyDescent="0.3">
      <c r="B1328" s="136"/>
    </row>
    <row r="1329" spans="2:19" x14ac:dyDescent="0.3">
      <c r="B1329" s="136"/>
    </row>
    <row r="1331" spans="2:19" x14ac:dyDescent="0.3">
      <c r="B1331" s="259"/>
    </row>
    <row r="1332" spans="2:19" x14ac:dyDescent="0.3">
      <c r="B1332" s="256"/>
    </row>
    <row r="1333" spans="2:19" ht="15" thickBot="1" x14ac:dyDescent="0.35">
      <c r="B1333" s="257"/>
    </row>
    <row r="1334" spans="2:19" x14ac:dyDescent="0.3">
      <c r="B1334" s="239"/>
      <c r="C1334" s="240"/>
      <c r="D1334" s="240"/>
      <c r="E1334" s="240"/>
      <c r="F1334" s="240"/>
      <c r="G1334" s="240"/>
      <c r="H1334" s="240"/>
      <c r="I1334" s="240"/>
      <c r="J1334" s="240"/>
      <c r="K1334" s="240"/>
      <c r="L1334" s="240"/>
      <c r="M1334" s="240"/>
      <c r="N1334" s="240"/>
      <c r="O1334" s="240"/>
      <c r="P1334" s="240"/>
      <c r="Q1334" s="240"/>
      <c r="R1334" s="240"/>
      <c r="S1334" s="240"/>
    </row>
    <row r="1335" spans="2:19" x14ac:dyDescent="0.3">
      <c r="B1335" s="258"/>
      <c r="C1335" s="237"/>
      <c r="D1335" s="237"/>
      <c r="E1335" s="237"/>
      <c r="F1335" s="237"/>
      <c r="G1335" s="237"/>
      <c r="H1335" s="237"/>
      <c r="I1335" s="237"/>
      <c r="J1335" s="237"/>
      <c r="K1335" s="237"/>
      <c r="L1335" s="237"/>
      <c r="M1335" s="237"/>
      <c r="N1335" s="237"/>
      <c r="O1335" s="237"/>
      <c r="P1335" s="237"/>
      <c r="Q1335" s="237"/>
      <c r="R1335" s="237"/>
      <c r="S1335" s="237"/>
    </row>
    <row r="1336" spans="2:19" x14ac:dyDescent="0.3">
      <c r="B1336" s="136"/>
    </row>
    <row r="1337" spans="2:19" x14ac:dyDescent="0.3">
      <c r="B1337" s="136"/>
    </row>
    <row r="1339" spans="2:19" x14ac:dyDescent="0.3">
      <c r="B1339" s="259"/>
    </row>
    <row r="1340" spans="2:19" x14ac:dyDescent="0.3">
      <c r="B1340" s="256"/>
    </row>
    <row r="1341" spans="2:19" x14ac:dyDescent="0.3">
      <c r="B1341" s="136"/>
    </row>
    <row r="1342" spans="2:19" x14ac:dyDescent="0.3">
      <c r="B1342" s="259"/>
    </row>
    <row r="1343" spans="2:19" ht="15" thickBot="1" x14ac:dyDescent="0.35">
      <c r="B1343" s="257"/>
    </row>
    <row r="1344" spans="2:19" x14ac:dyDescent="0.3">
      <c r="B1344" s="239"/>
      <c r="C1344" s="408"/>
      <c r="D1344" s="408"/>
      <c r="E1344" s="408"/>
      <c r="F1344" s="408"/>
      <c r="G1344" s="408"/>
      <c r="H1344" s="408"/>
      <c r="I1344" s="408"/>
      <c r="J1344" s="408"/>
      <c r="K1344" s="408"/>
      <c r="L1344" s="408"/>
      <c r="M1344" s="408"/>
      <c r="N1344" s="408"/>
      <c r="O1344" s="408"/>
      <c r="P1344" s="408"/>
    </row>
    <row r="1345" spans="2:16" x14ac:dyDescent="0.3">
      <c r="B1345" s="241"/>
      <c r="C1345" s="409"/>
      <c r="D1345" s="409"/>
      <c r="E1345" s="409"/>
      <c r="F1345" s="409"/>
      <c r="G1345" s="409"/>
      <c r="H1345" s="409"/>
      <c r="I1345" s="409"/>
      <c r="J1345" s="409"/>
      <c r="K1345" s="409"/>
      <c r="L1345" s="409"/>
      <c r="M1345" s="409"/>
      <c r="N1345" s="409"/>
      <c r="O1345" s="409"/>
      <c r="P1345" s="409"/>
    </row>
    <row r="1346" spans="2:16" x14ac:dyDescent="0.3">
      <c r="B1346" s="241"/>
      <c r="C1346" s="236"/>
      <c r="D1346" s="236"/>
      <c r="E1346" s="236"/>
      <c r="F1346" s="236"/>
      <c r="G1346" s="237"/>
      <c r="H1346" s="237"/>
      <c r="I1346" s="237"/>
      <c r="J1346" s="237"/>
      <c r="K1346" s="237"/>
      <c r="L1346" s="237"/>
      <c r="M1346" s="237"/>
      <c r="N1346" s="237"/>
      <c r="O1346" s="237"/>
      <c r="P1346" s="237"/>
    </row>
    <row r="1347" spans="2:16" x14ac:dyDescent="0.3">
      <c r="B1347" s="241"/>
      <c r="C1347" s="236"/>
      <c r="D1347" s="236"/>
      <c r="E1347" s="236"/>
      <c r="F1347" s="236"/>
      <c r="G1347" s="237"/>
      <c r="H1347" s="237"/>
      <c r="I1347" s="237"/>
      <c r="J1347" s="237"/>
      <c r="K1347" s="237"/>
      <c r="L1347" s="237"/>
      <c r="M1347" s="237"/>
      <c r="N1347" s="237"/>
      <c r="O1347" s="237"/>
      <c r="P1347" s="237"/>
    </row>
    <row r="1348" spans="2:16" x14ac:dyDescent="0.3">
      <c r="B1348" s="241"/>
      <c r="C1348" s="236"/>
      <c r="D1348" s="236"/>
      <c r="E1348" s="236"/>
      <c r="F1348" s="236"/>
      <c r="G1348" s="237"/>
      <c r="H1348" s="237"/>
      <c r="I1348" s="237"/>
      <c r="J1348" s="237"/>
      <c r="K1348" s="237"/>
      <c r="L1348" s="237"/>
      <c r="M1348" s="237"/>
      <c r="N1348" s="237"/>
      <c r="O1348" s="237"/>
      <c r="P1348" s="237"/>
    </row>
    <row r="1349" spans="2:16" x14ac:dyDescent="0.3">
      <c r="B1349" s="241"/>
      <c r="C1349" s="236"/>
      <c r="D1349" s="236"/>
      <c r="E1349" s="236"/>
      <c r="F1349" s="236"/>
      <c r="G1349" s="237"/>
      <c r="H1349" s="237"/>
      <c r="I1349" s="237"/>
      <c r="J1349" s="237"/>
      <c r="K1349" s="237"/>
      <c r="L1349" s="237"/>
      <c r="M1349" s="237"/>
      <c r="N1349" s="237"/>
      <c r="O1349" s="237"/>
      <c r="P1349" s="237"/>
    </row>
    <row r="1350" spans="2:16" x14ac:dyDescent="0.3">
      <c r="B1350" s="136"/>
    </row>
    <row r="1351" spans="2:16" x14ac:dyDescent="0.3">
      <c r="B1351" s="136"/>
    </row>
    <row r="1353" spans="2:16" x14ac:dyDescent="0.3">
      <c r="B1353" s="259"/>
    </row>
    <row r="1354" spans="2:16" x14ac:dyDescent="0.3">
      <c r="B1354" s="256"/>
    </row>
    <row r="1355" spans="2:16" ht="15" thickBot="1" x14ac:dyDescent="0.35">
      <c r="B1355" s="257"/>
    </row>
    <row r="1356" spans="2:16" x14ac:dyDescent="0.3">
      <c r="B1356" s="239"/>
      <c r="C1356" s="240"/>
      <c r="D1356" s="240"/>
      <c r="E1356" s="240"/>
      <c r="F1356" s="240"/>
      <c r="G1356" s="240"/>
      <c r="H1356" s="240"/>
      <c r="I1356" s="240"/>
      <c r="J1356" s="240"/>
      <c r="K1356" s="240"/>
      <c r="L1356" s="240"/>
      <c r="M1356" s="240"/>
      <c r="N1356" s="240"/>
    </row>
    <row r="1357" spans="2:16" x14ac:dyDescent="0.3">
      <c r="B1357" s="258"/>
      <c r="C1357" s="237"/>
      <c r="D1357" s="237"/>
      <c r="E1357" s="237"/>
      <c r="F1357" s="237"/>
      <c r="G1357" s="237"/>
      <c r="H1357" s="237"/>
      <c r="I1357" s="237"/>
      <c r="J1357" s="237"/>
      <c r="K1357" s="237"/>
      <c r="L1357" s="237"/>
      <c r="M1357" s="237"/>
      <c r="N1357" s="237"/>
    </row>
    <row r="1358" spans="2:16" x14ac:dyDescent="0.3">
      <c r="B1358" s="258"/>
      <c r="C1358" s="237"/>
      <c r="D1358" s="237"/>
      <c r="E1358" s="237"/>
      <c r="F1358" s="237"/>
      <c r="G1358" s="237"/>
      <c r="H1358" s="237"/>
      <c r="I1358" s="237"/>
      <c r="J1358" s="237"/>
      <c r="K1358" s="237"/>
      <c r="L1358" s="237"/>
      <c r="M1358" s="237"/>
      <c r="N1358" s="237"/>
    </row>
    <row r="1359" spans="2:16" x14ac:dyDescent="0.3">
      <c r="B1359" s="136"/>
    </row>
    <row r="1360" spans="2:16" x14ac:dyDescent="0.3">
      <c r="B1360" s="136"/>
    </row>
    <row r="1362" spans="2:14" x14ac:dyDescent="0.3">
      <c r="B1362" s="259"/>
    </row>
    <row r="1363" spans="2:14" x14ac:dyDescent="0.3">
      <c r="B1363" s="256"/>
    </row>
    <row r="1364" spans="2:14" ht="15" thickBot="1" x14ac:dyDescent="0.35">
      <c r="B1364" s="257"/>
    </row>
    <row r="1365" spans="2:14" x14ac:dyDescent="0.3">
      <c r="B1365" s="239"/>
      <c r="C1365" s="240"/>
      <c r="D1365" s="240"/>
      <c r="E1365" s="240"/>
      <c r="F1365" s="240"/>
      <c r="G1365" s="240"/>
      <c r="H1365" s="240"/>
      <c r="I1365" s="240"/>
      <c r="J1365" s="240"/>
      <c r="K1365" s="240"/>
      <c r="L1365" s="240"/>
      <c r="M1365" s="240"/>
      <c r="N1365" s="240"/>
    </row>
    <row r="1366" spans="2:14" x14ac:dyDescent="0.3">
      <c r="B1366" s="258"/>
      <c r="C1366" s="237"/>
      <c r="D1366" s="237"/>
      <c r="E1366" s="237"/>
      <c r="F1366" s="237"/>
      <c r="G1366" s="237"/>
      <c r="H1366" s="237"/>
      <c r="I1366" s="237"/>
      <c r="J1366" s="237"/>
      <c r="K1366" s="237"/>
      <c r="L1366" s="237"/>
      <c r="M1366" s="237"/>
      <c r="N1366" s="237"/>
    </row>
    <row r="1367" spans="2:14" x14ac:dyDescent="0.3">
      <c r="B1367" s="258"/>
      <c r="C1367" s="237"/>
      <c r="D1367" s="237"/>
      <c r="E1367" s="237"/>
      <c r="F1367" s="237"/>
      <c r="G1367" s="237"/>
      <c r="H1367" s="237"/>
      <c r="I1367" s="237"/>
      <c r="J1367" s="237"/>
      <c r="K1367" s="237"/>
      <c r="L1367" s="237"/>
      <c r="M1367" s="237"/>
      <c r="N1367" s="237"/>
    </row>
    <row r="1368" spans="2:14" x14ac:dyDescent="0.3">
      <c r="B1368" s="258"/>
      <c r="C1368" s="237"/>
      <c r="D1368" s="237"/>
      <c r="E1368" s="237"/>
      <c r="F1368" s="237"/>
      <c r="G1368" s="237"/>
      <c r="H1368" s="237"/>
      <c r="I1368" s="237"/>
      <c r="J1368" s="237"/>
      <c r="K1368" s="237"/>
      <c r="L1368" s="237"/>
      <c r="M1368" s="237"/>
      <c r="N1368" s="237"/>
    </row>
    <row r="1369" spans="2:14" x14ac:dyDescent="0.3">
      <c r="B1369" s="258"/>
      <c r="C1369" s="237"/>
      <c r="D1369" s="237"/>
      <c r="E1369" s="237"/>
      <c r="F1369" s="237"/>
      <c r="G1369" s="237"/>
      <c r="H1369" s="237"/>
      <c r="I1369" s="237"/>
      <c r="J1369" s="237"/>
      <c r="K1369" s="237"/>
      <c r="L1369" s="237"/>
      <c r="M1369" s="237"/>
      <c r="N1369" s="237"/>
    </row>
    <row r="1370" spans="2:14" x14ac:dyDescent="0.3">
      <c r="B1370" s="258"/>
      <c r="C1370" s="237"/>
      <c r="D1370" s="237"/>
      <c r="E1370" s="237"/>
      <c r="F1370" s="237"/>
      <c r="G1370" s="237"/>
      <c r="H1370" s="237"/>
      <c r="I1370" s="237"/>
      <c r="J1370" s="237"/>
      <c r="K1370" s="237"/>
      <c r="L1370" s="237"/>
      <c r="M1370" s="237"/>
      <c r="N1370" s="237"/>
    </row>
    <row r="1371" spans="2:14" x14ac:dyDescent="0.3">
      <c r="B1371" s="258"/>
      <c r="C1371" s="237"/>
      <c r="D1371" s="237"/>
      <c r="E1371" s="237"/>
      <c r="F1371" s="237"/>
      <c r="G1371" s="237"/>
      <c r="H1371" s="237"/>
      <c r="I1371" s="237"/>
      <c r="J1371" s="237"/>
      <c r="K1371" s="237"/>
      <c r="L1371" s="237"/>
      <c r="M1371" s="237"/>
      <c r="N1371" s="237"/>
    </row>
    <row r="1372" spans="2:14" x14ac:dyDescent="0.3">
      <c r="B1372" s="136"/>
    </row>
    <row r="1373" spans="2:14" x14ac:dyDescent="0.3">
      <c r="B1373" s="136"/>
    </row>
    <row r="1375" spans="2:14" x14ac:dyDescent="0.3">
      <c r="B1375" s="259"/>
    </row>
    <row r="1376" spans="2:14" x14ac:dyDescent="0.3">
      <c r="B1376" s="256"/>
    </row>
    <row r="1377" spans="2:15" ht="15" thickBot="1" x14ac:dyDescent="0.35">
      <c r="B1377" s="257"/>
    </row>
    <row r="1378" spans="2:15" x14ac:dyDescent="0.3">
      <c r="B1378" s="239"/>
      <c r="C1378" s="240"/>
      <c r="D1378" s="240"/>
      <c r="E1378" s="240"/>
      <c r="F1378" s="240"/>
      <c r="G1378" s="240"/>
      <c r="H1378" s="240"/>
      <c r="I1378" s="240"/>
      <c r="J1378" s="240"/>
      <c r="K1378" s="240"/>
      <c r="L1378" s="240"/>
      <c r="M1378" s="240"/>
      <c r="N1378" s="240"/>
      <c r="O1378" s="240"/>
    </row>
    <row r="1379" spans="2:15" x14ac:dyDescent="0.3">
      <c r="B1379" s="241"/>
      <c r="C1379" s="237"/>
      <c r="D1379" s="237"/>
      <c r="E1379" s="237"/>
      <c r="F1379" s="237"/>
      <c r="G1379" s="237"/>
      <c r="H1379" s="237"/>
      <c r="I1379" s="237"/>
      <c r="J1379" s="237"/>
      <c r="K1379" s="237"/>
      <c r="L1379" s="237"/>
      <c r="M1379" s="237"/>
      <c r="N1379" s="237"/>
      <c r="O1379" s="237"/>
    </row>
    <row r="1380" spans="2:15" x14ac:dyDescent="0.3">
      <c r="B1380" s="241"/>
      <c r="C1380" s="237"/>
      <c r="D1380" s="237"/>
      <c r="E1380" s="237"/>
      <c r="F1380" s="237"/>
      <c r="G1380" s="237"/>
      <c r="H1380" s="237"/>
      <c r="I1380" s="237"/>
      <c r="J1380" s="237"/>
      <c r="K1380" s="237"/>
      <c r="L1380" s="237"/>
      <c r="M1380" s="237"/>
      <c r="N1380" s="237"/>
      <c r="O1380" s="237"/>
    </row>
    <row r="1381" spans="2:15" x14ac:dyDescent="0.3">
      <c r="B1381" s="241"/>
      <c r="C1381" s="237"/>
      <c r="D1381" s="237"/>
      <c r="E1381" s="237"/>
      <c r="F1381" s="237"/>
      <c r="G1381" s="237"/>
      <c r="H1381" s="237"/>
      <c r="I1381" s="237"/>
      <c r="J1381" s="237"/>
      <c r="K1381" s="237"/>
      <c r="L1381" s="237"/>
      <c r="M1381" s="237"/>
      <c r="N1381" s="237"/>
      <c r="O1381" s="237"/>
    </row>
    <row r="1382" spans="2:15" x14ac:dyDescent="0.3">
      <c r="B1382" s="241"/>
      <c r="C1382" s="237"/>
      <c r="D1382" s="237"/>
      <c r="E1382" s="237"/>
      <c r="F1382" s="237"/>
      <c r="G1382" s="237"/>
      <c r="H1382" s="237"/>
      <c r="I1382" s="237"/>
      <c r="J1382" s="237"/>
      <c r="K1382" s="237"/>
      <c r="L1382" s="237"/>
      <c r="M1382" s="237"/>
      <c r="N1382" s="237"/>
      <c r="O1382" s="237"/>
    </row>
    <row r="1383" spans="2:15" x14ac:dyDescent="0.3">
      <c r="B1383" s="241"/>
      <c r="C1383" s="237"/>
      <c r="D1383" s="237"/>
      <c r="E1383" s="237"/>
      <c r="F1383" s="237"/>
      <c r="G1383" s="237"/>
      <c r="H1383" s="237"/>
      <c r="I1383" s="237"/>
      <c r="J1383" s="237"/>
      <c r="K1383" s="237"/>
      <c r="L1383" s="237"/>
      <c r="M1383" s="237"/>
      <c r="N1383" s="237"/>
      <c r="O1383" s="237"/>
    </row>
    <row r="1384" spans="2:15" x14ac:dyDescent="0.3">
      <c r="B1384" s="241"/>
      <c r="C1384" s="237"/>
      <c r="D1384" s="237"/>
      <c r="E1384" s="237"/>
      <c r="F1384" s="237"/>
      <c r="G1384" s="237"/>
      <c r="H1384" s="237"/>
      <c r="I1384" s="237"/>
      <c r="J1384" s="237"/>
      <c r="K1384" s="237"/>
      <c r="L1384" s="237"/>
      <c r="M1384" s="237"/>
      <c r="N1384" s="237"/>
      <c r="O1384" s="237"/>
    </row>
    <row r="1385" spans="2:15" x14ac:dyDescent="0.3">
      <c r="B1385" s="241"/>
      <c r="C1385" s="237"/>
      <c r="D1385" s="237"/>
      <c r="E1385" s="237"/>
      <c r="F1385" s="237"/>
      <c r="G1385" s="237"/>
      <c r="H1385" s="237"/>
      <c r="I1385" s="237"/>
      <c r="J1385" s="237"/>
      <c r="K1385" s="237"/>
      <c r="L1385" s="237"/>
      <c r="M1385" s="237"/>
      <c r="N1385" s="237"/>
      <c r="O1385" s="237"/>
    </row>
    <row r="1386" spans="2:15" x14ac:dyDescent="0.3">
      <c r="B1386" s="241"/>
      <c r="C1386" s="237"/>
      <c r="D1386" s="237"/>
      <c r="E1386" s="237"/>
      <c r="F1386" s="237"/>
      <c r="G1386" s="237"/>
      <c r="H1386" s="237"/>
      <c r="I1386" s="237"/>
      <c r="J1386" s="237"/>
      <c r="K1386" s="237"/>
      <c r="L1386" s="237"/>
      <c r="M1386" s="237"/>
      <c r="N1386" s="237"/>
      <c r="O1386" s="237"/>
    </row>
    <row r="1387" spans="2:15" x14ac:dyDescent="0.3">
      <c r="B1387" s="136"/>
    </row>
    <row r="1388" spans="2:15" x14ac:dyDescent="0.3">
      <c r="B1388" s="136"/>
    </row>
    <row r="1390" spans="2:15" x14ac:dyDescent="0.3">
      <c r="B1390" s="259"/>
    </row>
    <row r="1391" spans="2:15" x14ac:dyDescent="0.3">
      <c r="B1391" s="256"/>
    </row>
    <row r="1392" spans="2:15" ht="15" thickBot="1" x14ac:dyDescent="0.35">
      <c r="B1392" s="257"/>
    </row>
    <row r="1393" spans="2:21" x14ac:dyDescent="0.3">
      <c r="B1393" s="239"/>
      <c r="C1393" s="240"/>
      <c r="D1393" s="240"/>
      <c r="E1393" s="240"/>
      <c r="F1393" s="240"/>
      <c r="G1393" s="240"/>
      <c r="H1393" s="240"/>
      <c r="I1393" s="240"/>
      <c r="J1393" s="240"/>
      <c r="K1393" s="240"/>
      <c r="L1393" s="240"/>
      <c r="M1393" s="240"/>
      <c r="N1393" s="240"/>
      <c r="O1393" s="240"/>
      <c r="P1393" s="240"/>
      <c r="Q1393" s="240"/>
      <c r="R1393" s="240"/>
      <c r="S1393" s="240"/>
    </row>
    <row r="1394" spans="2:21" x14ac:dyDescent="0.3">
      <c r="B1394" s="258"/>
      <c r="C1394" s="237"/>
      <c r="D1394" s="237"/>
      <c r="E1394" s="237"/>
      <c r="F1394" s="237"/>
      <c r="G1394" s="237"/>
      <c r="H1394" s="237"/>
      <c r="I1394" s="237"/>
      <c r="J1394" s="237"/>
      <c r="K1394" s="237"/>
      <c r="L1394" s="237"/>
      <c r="M1394" s="237"/>
      <c r="N1394" s="237"/>
      <c r="O1394" s="237"/>
      <c r="P1394" s="237"/>
      <c r="Q1394" s="237"/>
      <c r="R1394" s="237"/>
      <c r="S1394" s="237"/>
    </row>
    <row r="1395" spans="2:21" x14ac:dyDescent="0.3">
      <c r="B1395" s="136"/>
    </row>
    <row r="1396" spans="2:21" x14ac:dyDescent="0.3">
      <c r="B1396" s="136"/>
    </row>
    <row r="1398" spans="2:21" x14ac:dyDescent="0.3">
      <c r="B1398" s="259"/>
    </row>
    <row r="1399" spans="2:21" x14ac:dyDescent="0.3">
      <c r="B1399" s="256"/>
    </row>
    <row r="1400" spans="2:21" ht="15" thickBot="1" x14ac:dyDescent="0.35">
      <c r="B1400" s="257"/>
    </row>
    <row r="1401" spans="2:21" x14ac:dyDescent="0.3">
      <c r="B1401" s="239"/>
      <c r="C1401" s="240"/>
      <c r="D1401" s="240"/>
      <c r="E1401" s="240"/>
      <c r="F1401" s="240"/>
      <c r="G1401" s="240"/>
      <c r="H1401" s="240"/>
      <c r="I1401" s="240"/>
      <c r="J1401" s="240"/>
      <c r="K1401" s="240"/>
      <c r="L1401" s="240"/>
      <c r="M1401" s="240"/>
      <c r="N1401" s="240"/>
      <c r="O1401" s="240"/>
      <c r="P1401" s="240"/>
      <c r="Q1401" s="240"/>
      <c r="R1401" s="240"/>
      <c r="S1401" s="240"/>
      <c r="T1401" s="240"/>
      <c r="U1401" s="240"/>
    </row>
    <row r="1402" spans="2:21" x14ac:dyDescent="0.3">
      <c r="B1402" s="258"/>
      <c r="C1402" s="237"/>
      <c r="D1402" s="237"/>
      <c r="E1402" s="237"/>
      <c r="F1402" s="237"/>
      <c r="G1402" s="237"/>
      <c r="H1402" s="237"/>
      <c r="I1402" s="237"/>
      <c r="J1402" s="237"/>
      <c r="K1402" s="237"/>
      <c r="L1402" s="237"/>
      <c r="M1402" s="237"/>
      <c r="N1402" s="237"/>
      <c r="O1402" s="237"/>
      <c r="P1402" s="237"/>
      <c r="Q1402" s="237"/>
      <c r="R1402" s="237"/>
      <c r="S1402" s="237"/>
      <c r="T1402" s="237"/>
      <c r="U1402" s="237"/>
    </row>
    <row r="1403" spans="2:21" x14ac:dyDescent="0.3">
      <c r="B1403" s="258"/>
      <c r="C1403" s="237"/>
      <c r="D1403" s="237"/>
      <c r="E1403" s="237"/>
      <c r="F1403" s="237"/>
      <c r="G1403" s="237"/>
      <c r="H1403" s="237"/>
      <c r="I1403" s="237"/>
      <c r="J1403" s="237"/>
      <c r="K1403" s="237"/>
      <c r="L1403" s="237"/>
      <c r="M1403" s="237"/>
      <c r="N1403" s="237"/>
      <c r="O1403" s="237"/>
      <c r="P1403" s="237"/>
      <c r="Q1403" s="237"/>
      <c r="R1403" s="237"/>
      <c r="S1403" s="237"/>
      <c r="T1403" s="237"/>
      <c r="U1403" s="237"/>
    </row>
    <row r="1404" spans="2:21" x14ac:dyDescent="0.3">
      <c r="B1404" s="258"/>
      <c r="C1404" s="237"/>
      <c r="D1404" s="237"/>
      <c r="E1404" s="237"/>
      <c r="F1404" s="237"/>
      <c r="G1404" s="237"/>
      <c r="H1404" s="237"/>
      <c r="I1404" s="237"/>
      <c r="J1404" s="237"/>
      <c r="K1404" s="237"/>
      <c r="L1404" s="237"/>
      <c r="M1404" s="237"/>
      <c r="N1404" s="237"/>
      <c r="O1404" s="237"/>
      <c r="P1404" s="237"/>
      <c r="Q1404" s="237"/>
      <c r="R1404" s="237"/>
      <c r="S1404" s="237"/>
      <c r="T1404" s="237"/>
      <c r="U1404" s="237"/>
    </row>
    <row r="1405" spans="2:21" x14ac:dyDescent="0.3">
      <c r="B1405" s="136"/>
    </row>
    <row r="1406" spans="2:21" x14ac:dyDescent="0.3">
      <c r="B1406" s="136"/>
    </row>
    <row r="1408" spans="2:21" x14ac:dyDescent="0.3">
      <c r="B1408" s="259"/>
    </row>
    <row r="1409" spans="2:22" x14ac:dyDescent="0.3">
      <c r="B1409" s="256"/>
    </row>
    <row r="1410" spans="2:22" ht="15" thickBot="1" x14ac:dyDescent="0.35">
      <c r="B1410" s="257"/>
    </row>
    <row r="1411" spans="2:22" x14ac:dyDescent="0.3">
      <c r="B1411" s="239"/>
      <c r="C1411" s="240"/>
      <c r="D1411" s="240"/>
      <c r="E1411" s="240"/>
      <c r="F1411" s="240"/>
      <c r="G1411" s="240"/>
      <c r="H1411" s="240"/>
      <c r="I1411" s="240"/>
      <c r="J1411" s="240"/>
      <c r="K1411" s="240"/>
      <c r="L1411" s="240"/>
      <c r="M1411" s="240"/>
      <c r="N1411" s="240"/>
      <c r="O1411" s="240"/>
      <c r="P1411" s="240"/>
      <c r="Q1411" s="240"/>
      <c r="R1411" s="240"/>
      <c r="S1411" s="240"/>
      <c r="T1411" s="240"/>
      <c r="U1411" s="240"/>
      <c r="V1411" s="240"/>
    </row>
    <row r="1412" spans="2:22" x14ac:dyDescent="0.3">
      <c r="B1412" s="241"/>
      <c r="C1412" s="237"/>
      <c r="D1412" s="237"/>
      <c r="E1412" s="237"/>
      <c r="F1412" s="237"/>
      <c r="G1412" s="237"/>
      <c r="H1412" s="237"/>
      <c r="I1412" s="237"/>
      <c r="J1412" s="237"/>
      <c r="K1412" s="237"/>
      <c r="L1412" s="237"/>
      <c r="M1412" s="237"/>
      <c r="N1412" s="237"/>
      <c r="O1412" s="237"/>
      <c r="P1412" s="237"/>
      <c r="Q1412" s="237"/>
      <c r="R1412" s="237"/>
      <c r="S1412" s="237"/>
      <c r="T1412" s="237"/>
      <c r="U1412" s="237"/>
      <c r="V1412" s="237"/>
    </row>
    <row r="1413" spans="2:22" x14ac:dyDescent="0.3">
      <c r="B1413" s="241"/>
      <c r="C1413" s="237"/>
      <c r="D1413" s="237"/>
      <c r="E1413" s="237"/>
      <c r="F1413" s="237"/>
      <c r="G1413" s="237"/>
      <c r="H1413" s="237"/>
      <c r="I1413" s="237"/>
      <c r="J1413" s="237"/>
      <c r="K1413" s="237"/>
      <c r="L1413" s="237"/>
      <c r="M1413" s="237"/>
      <c r="N1413" s="237"/>
      <c r="O1413" s="237"/>
      <c r="P1413" s="237"/>
      <c r="Q1413" s="237"/>
      <c r="R1413" s="237"/>
      <c r="S1413" s="237"/>
      <c r="T1413" s="237"/>
      <c r="U1413" s="237"/>
      <c r="V1413" s="237"/>
    </row>
    <row r="1414" spans="2:22" x14ac:dyDescent="0.3">
      <c r="B1414" s="241"/>
      <c r="C1414" s="237"/>
      <c r="D1414" s="237"/>
      <c r="E1414" s="237"/>
      <c r="F1414" s="237"/>
      <c r="G1414" s="237"/>
      <c r="H1414" s="237"/>
      <c r="I1414" s="237"/>
      <c r="J1414" s="237"/>
      <c r="K1414" s="237"/>
      <c r="L1414" s="237"/>
      <c r="M1414" s="237"/>
      <c r="N1414" s="237"/>
      <c r="O1414" s="237"/>
      <c r="P1414" s="237"/>
      <c r="Q1414" s="237"/>
      <c r="R1414" s="237"/>
      <c r="S1414" s="237"/>
      <c r="T1414" s="237"/>
      <c r="U1414" s="237"/>
      <c r="V1414" s="237"/>
    </row>
    <row r="1415" spans="2:22" x14ac:dyDescent="0.3">
      <c r="B1415" s="241"/>
      <c r="C1415" s="237"/>
      <c r="D1415" s="237"/>
      <c r="E1415" s="237"/>
      <c r="F1415" s="237"/>
      <c r="G1415" s="237"/>
      <c r="H1415" s="237"/>
      <c r="I1415" s="237"/>
      <c r="J1415" s="237"/>
      <c r="K1415" s="237"/>
      <c r="L1415" s="237"/>
      <c r="M1415" s="237"/>
      <c r="N1415" s="237"/>
      <c r="O1415" s="237"/>
      <c r="P1415" s="237"/>
      <c r="Q1415" s="237"/>
      <c r="R1415" s="237"/>
      <c r="S1415" s="237"/>
      <c r="T1415" s="237"/>
      <c r="U1415" s="237"/>
      <c r="V1415" s="237"/>
    </row>
    <row r="1416" spans="2:22" x14ac:dyDescent="0.3">
      <c r="B1416" s="136"/>
    </row>
    <row r="1417" spans="2:22" x14ac:dyDescent="0.3">
      <c r="B1417" s="136"/>
    </row>
    <row r="1419" spans="2:22" x14ac:dyDescent="0.3">
      <c r="B1419" s="259"/>
    </row>
    <row r="1420" spans="2:22" x14ac:dyDescent="0.3">
      <c r="B1420" s="256"/>
    </row>
    <row r="1421" spans="2:22" x14ac:dyDescent="0.3">
      <c r="B1421" s="136"/>
    </row>
    <row r="1422" spans="2:22" x14ac:dyDescent="0.3">
      <c r="B1422" s="259"/>
    </row>
    <row r="1423" spans="2:22" ht="15" thickBot="1" x14ac:dyDescent="0.35">
      <c r="B1423" s="257"/>
    </row>
    <row r="1424" spans="2:22" x14ac:dyDescent="0.3">
      <c r="B1424" s="407"/>
      <c r="C1424" s="408"/>
      <c r="D1424" s="408"/>
      <c r="E1424" s="408"/>
      <c r="F1424" s="408"/>
    </row>
    <row r="1425" spans="2:9" x14ac:dyDescent="0.3">
      <c r="B1425" s="241"/>
      <c r="C1425" s="236"/>
      <c r="D1425" s="236"/>
      <c r="E1425" s="236"/>
      <c r="F1425" s="236"/>
    </row>
    <row r="1426" spans="2:9" x14ac:dyDescent="0.3">
      <c r="B1426" s="241"/>
      <c r="C1426" s="236"/>
      <c r="D1426" s="237"/>
      <c r="E1426" s="237"/>
      <c r="F1426" s="237"/>
    </row>
    <row r="1427" spans="2:9" x14ac:dyDescent="0.3">
      <c r="B1427" s="241"/>
      <c r="C1427" s="236"/>
      <c r="D1427" s="237"/>
      <c r="E1427" s="237"/>
      <c r="F1427" s="237"/>
    </row>
    <row r="1428" spans="2:9" x14ac:dyDescent="0.3">
      <c r="B1428" s="241"/>
      <c r="C1428" s="236"/>
      <c r="D1428" s="237"/>
      <c r="E1428" s="237"/>
      <c r="F1428" s="237"/>
    </row>
    <row r="1429" spans="2:9" x14ac:dyDescent="0.3">
      <c r="B1429" s="241"/>
      <c r="C1429" s="236"/>
      <c r="D1429" s="237"/>
      <c r="E1429" s="237"/>
      <c r="F1429" s="237"/>
    </row>
    <row r="1430" spans="2:9" x14ac:dyDescent="0.3">
      <c r="B1430" s="136"/>
    </row>
    <row r="1431" spans="2:9" x14ac:dyDescent="0.3">
      <c r="B1431" s="136"/>
    </row>
    <row r="1433" spans="2:9" x14ac:dyDescent="0.3">
      <c r="B1433" s="259"/>
    </row>
    <row r="1434" spans="2:9" x14ac:dyDescent="0.3">
      <c r="B1434" s="256"/>
    </row>
    <row r="1435" spans="2:9" ht="15" thickBot="1" x14ac:dyDescent="0.35">
      <c r="B1435" s="257"/>
    </row>
    <row r="1436" spans="2:9" x14ac:dyDescent="0.3">
      <c r="B1436" s="239"/>
      <c r="C1436" s="240"/>
      <c r="D1436" s="240"/>
      <c r="E1436" s="240"/>
      <c r="F1436" s="240"/>
      <c r="G1436" s="240"/>
      <c r="H1436" s="240"/>
      <c r="I1436" s="240"/>
    </row>
    <row r="1437" spans="2:9" x14ac:dyDescent="0.3">
      <c r="B1437" s="241"/>
      <c r="C1437" s="237"/>
      <c r="D1437" s="237"/>
      <c r="E1437" s="237"/>
      <c r="F1437" s="237"/>
      <c r="G1437" s="237"/>
      <c r="H1437" s="237"/>
      <c r="I1437" s="237"/>
    </row>
    <row r="1438" spans="2:9" x14ac:dyDescent="0.3">
      <c r="B1438" s="241"/>
      <c r="C1438" s="237"/>
      <c r="D1438" s="237"/>
      <c r="E1438" s="237"/>
      <c r="F1438" s="237"/>
      <c r="G1438" s="237"/>
      <c r="H1438" s="237"/>
      <c r="I1438" s="237"/>
    </row>
    <row r="1439" spans="2:9" x14ac:dyDescent="0.3">
      <c r="B1439" s="241"/>
      <c r="C1439" s="237"/>
      <c r="D1439" s="237"/>
      <c r="E1439" s="237"/>
      <c r="F1439" s="237"/>
      <c r="G1439" s="237"/>
      <c r="H1439" s="237"/>
      <c r="I1439" s="237"/>
    </row>
    <row r="1440" spans="2:9" x14ac:dyDescent="0.3">
      <c r="B1440" s="241"/>
      <c r="C1440" s="237"/>
      <c r="D1440" s="237"/>
      <c r="E1440" s="237"/>
      <c r="F1440" s="237"/>
      <c r="G1440" s="237"/>
      <c r="H1440" s="237"/>
      <c r="I1440" s="237"/>
    </row>
    <row r="1441" spans="2:6" x14ac:dyDescent="0.3">
      <c r="B1441" s="136"/>
    </row>
    <row r="1442" spans="2:6" x14ac:dyDescent="0.3">
      <c r="B1442" s="136"/>
    </row>
    <row r="1444" spans="2:6" x14ac:dyDescent="0.3">
      <c r="B1444" s="259"/>
    </row>
    <row r="1445" spans="2:6" x14ac:dyDescent="0.3">
      <c r="B1445" s="256"/>
    </row>
    <row r="1446" spans="2:6" x14ac:dyDescent="0.3">
      <c r="B1446" s="136"/>
    </row>
    <row r="1447" spans="2:6" x14ac:dyDescent="0.3">
      <c r="B1447" s="259"/>
    </row>
    <row r="1448" spans="2:6" ht="15" thickBot="1" x14ac:dyDescent="0.35">
      <c r="B1448" s="257"/>
    </row>
    <row r="1449" spans="2:6" x14ac:dyDescent="0.3">
      <c r="B1449" s="407"/>
      <c r="C1449" s="408"/>
      <c r="D1449" s="408"/>
      <c r="E1449" s="408"/>
      <c r="F1449" s="408"/>
    </row>
    <row r="1450" spans="2:6" x14ac:dyDescent="0.3">
      <c r="B1450" s="241"/>
      <c r="C1450" s="409"/>
      <c r="D1450" s="409"/>
      <c r="E1450" s="409"/>
      <c r="F1450" s="409"/>
    </row>
    <row r="1451" spans="2:6" x14ac:dyDescent="0.3">
      <c r="B1451" s="241"/>
      <c r="C1451" s="409"/>
      <c r="D1451" s="409"/>
      <c r="E1451" s="409"/>
      <c r="F1451" s="409"/>
    </row>
    <row r="1452" spans="2:6" x14ac:dyDescent="0.3">
      <c r="B1452" s="241"/>
      <c r="C1452" s="409"/>
      <c r="D1452" s="409"/>
      <c r="E1452" s="409"/>
      <c r="F1452" s="409"/>
    </row>
    <row r="1453" spans="2:6" x14ac:dyDescent="0.3">
      <c r="B1453" s="241"/>
      <c r="C1453" s="236"/>
      <c r="D1453" s="237"/>
      <c r="E1453" s="237"/>
      <c r="F1453" s="237"/>
    </row>
    <row r="1454" spans="2:6" x14ac:dyDescent="0.3">
      <c r="B1454" s="241"/>
      <c r="C1454" s="236"/>
      <c r="D1454" s="237"/>
      <c r="E1454" s="237"/>
      <c r="F1454" s="237"/>
    </row>
    <row r="1455" spans="2:6" x14ac:dyDescent="0.3">
      <c r="B1455" s="136"/>
    </row>
    <row r="1456" spans="2:6" x14ac:dyDescent="0.3">
      <c r="B1456" s="136"/>
    </row>
    <row r="1458" spans="2:9" x14ac:dyDescent="0.3">
      <c r="B1458" s="259"/>
    </row>
    <row r="1459" spans="2:9" x14ac:dyDescent="0.3">
      <c r="B1459" s="256"/>
    </row>
    <row r="1460" spans="2:9" ht="15" thickBot="1" x14ac:dyDescent="0.35">
      <c r="B1460" s="257"/>
    </row>
    <row r="1461" spans="2:9" x14ac:dyDescent="0.3">
      <c r="B1461" s="239"/>
      <c r="C1461" s="240"/>
      <c r="D1461" s="240"/>
      <c r="E1461" s="240"/>
      <c r="F1461" s="240"/>
      <c r="G1461" s="240"/>
      <c r="H1461" s="240"/>
      <c r="I1461" s="240"/>
    </row>
    <row r="1462" spans="2:9" x14ac:dyDescent="0.3">
      <c r="B1462" s="241"/>
      <c r="C1462" s="237"/>
      <c r="D1462" s="237"/>
      <c r="E1462" s="237"/>
      <c r="F1462" s="237"/>
      <c r="G1462" s="237"/>
      <c r="H1462" s="237"/>
      <c r="I1462" s="237"/>
    </row>
    <row r="1463" spans="2:9" x14ac:dyDescent="0.3">
      <c r="B1463" s="241"/>
      <c r="C1463" s="237"/>
      <c r="D1463" s="237"/>
      <c r="E1463" s="237"/>
      <c r="F1463" s="237"/>
      <c r="G1463" s="237"/>
      <c r="H1463" s="237"/>
      <c r="I1463" s="237"/>
    </row>
    <row r="1464" spans="2:9" x14ac:dyDescent="0.3">
      <c r="B1464" s="136"/>
    </row>
    <row r="1465" spans="2:9" x14ac:dyDescent="0.3">
      <c r="B1465" s="136"/>
    </row>
    <row r="1467" spans="2:9" x14ac:dyDescent="0.3">
      <c r="B1467" s="259"/>
    </row>
    <row r="1468" spans="2:9" x14ac:dyDescent="0.3">
      <c r="B1468" s="256"/>
    </row>
    <row r="1469" spans="2:9" ht="15" thickBot="1" x14ac:dyDescent="0.35">
      <c r="B1469" s="257"/>
    </row>
    <row r="1470" spans="2:9" x14ac:dyDescent="0.3">
      <c r="B1470" s="239"/>
      <c r="C1470" s="240"/>
      <c r="D1470" s="240"/>
      <c r="E1470" s="240"/>
      <c r="F1470" s="240"/>
      <c r="G1470" s="240"/>
      <c r="H1470" s="240"/>
    </row>
    <row r="1471" spans="2:9" x14ac:dyDescent="0.3">
      <c r="B1471" s="241"/>
      <c r="C1471" s="237"/>
      <c r="D1471" s="237"/>
      <c r="E1471" s="237"/>
      <c r="F1471" s="237"/>
      <c r="G1471" s="237"/>
      <c r="H1471" s="237"/>
    </row>
    <row r="1472" spans="2:9" x14ac:dyDescent="0.3">
      <c r="B1472" s="241"/>
      <c r="C1472" s="237"/>
      <c r="D1472" s="237"/>
      <c r="E1472" s="237"/>
      <c r="F1472" s="237"/>
      <c r="G1472" s="237"/>
      <c r="H1472" s="237"/>
    </row>
    <row r="1473" spans="2:6" x14ac:dyDescent="0.3">
      <c r="B1473" s="136"/>
    </row>
    <row r="1474" spans="2:6" x14ac:dyDescent="0.3">
      <c r="B1474" s="136"/>
    </row>
    <row r="1476" spans="2:6" x14ac:dyDescent="0.3">
      <c r="B1476" s="259"/>
    </row>
    <row r="1477" spans="2:6" x14ac:dyDescent="0.3">
      <c r="B1477" s="256"/>
    </row>
    <row r="1478" spans="2:6" ht="15" thickBot="1" x14ac:dyDescent="0.35">
      <c r="B1478" s="257"/>
    </row>
    <row r="1479" spans="2:6" x14ac:dyDescent="0.3">
      <c r="B1479" s="239"/>
      <c r="C1479" s="240"/>
      <c r="D1479" s="240"/>
      <c r="E1479" s="240"/>
      <c r="F1479" s="240"/>
    </row>
    <row r="1480" spans="2:6" x14ac:dyDescent="0.3">
      <c r="B1480" s="258"/>
      <c r="C1480" s="237"/>
      <c r="D1480" s="237"/>
      <c r="E1480" s="237"/>
      <c r="F1480" s="237"/>
    </row>
    <row r="1481" spans="2:6" x14ac:dyDescent="0.3">
      <c r="B1481" s="136"/>
    </row>
    <row r="1482" spans="2:6" x14ac:dyDescent="0.3">
      <c r="B1482" s="136"/>
    </row>
    <row r="1484" spans="2:6" x14ac:dyDescent="0.3">
      <c r="B1484" s="259"/>
    </row>
    <row r="1485" spans="2:6" x14ac:dyDescent="0.3">
      <c r="B1485" s="256"/>
    </row>
    <row r="1486" spans="2:6" x14ac:dyDescent="0.3">
      <c r="B1486" s="136"/>
    </row>
    <row r="1487" spans="2:6" x14ac:dyDescent="0.3">
      <c r="B1487" s="259"/>
    </row>
    <row r="1488" spans="2:6" ht="15" thickBot="1" x14ac:dyDescent="0.35">
      <c r="B1488" s="257"/>
    </row>
    <row r="1489" spans="2:18" x14ac:dyDescent="0.3">
      <c r="B1489" s="407"/>
      <c r="C1489" s="408"/>
      <c r="D1489" s="408"/>
      <c r="E1489" s="408"/>
      <c r="F1489" s="408"/>
      <c r="G1489" s="408"/>
      <c r="H1489" s="408"/>
      <c r="I1489" s="408"/>
      <c r="J1489" s="408"/>
      <c r="K1489" s="408"/>
      <c r="L1489" s="408"/>
      <c r="M1489" s="408"/>
    </row>
    <row r="1490" spans="2:18" x14ac:dyDescent="0.3">
      <c r="B1490" s="241"/>
      <c r="C1490" s="236"/>
      <c r="D1490" s="236"/>
      <c r="E1490" s="236"/>
      <c r="F1490" s="236"/>
      <c r="G1490" s="236"/>
      <c r="H1490" s="236"/>
      <c r="I1490" s="236"/>
      <c r="J1490" s="236"/>
      <c r="K1490" s="236"/>
      <c r="L1490" s="236"/>
      <c r="M1490" s="236"/>
    </row>
    <row r="1491" spans="2:18" x14ac:dyDescent="0.3">
      <c r="B1491" s="241"/>
      <c r="C1491" s="236"/>
      <c r="D1491" s="237"/>
      <c r="E1491" s="237"/>
      <c r="F1491" s="237"/>
      <c r="G1491" s="237"/>
      <c r="H1491" s="237"/>
      <c r="I1491" s="237"/>
      <c r="J1491" s="237"/>
      <c r="K1491" s="237"/>
      <c r="L1491" s="237"/>
      <c r="M1491" s="237"/>
    </row>
    <row r="1492" spans="2:18" x14ac:dyDescent="0.3">
      <c r="B1492" s="241"/>
      <c r="C1492" s="236"/>
      <c r="D1492" s="237"/>
      <c r="E1492" s="237"/>
      <c r="F1492" s="237"/>
      <c r="G1492" s="237"/>
      <c r="H1492" s="237"/>
      <c r="I1492" s="237"/>
      <c r="J1492" s="237"/>
      <c r="K1492" s="237"/>
      <c r="L1492" s="237"/>
      <c r="M1492" s="237"/>
    </row>
    <row r="1493" spans="2:18" x14ac:dyDescent="0.3">
      <c r="B1493" s="241"/>
      <c r="C1493" s="236"/>
      <c r="D1493" s="237"/>
      <c r="E1493" s="237"/>
      <c r="F1493" s="237"/>
      <c r="G1493" s="237"/>
      <c r="H1493" s="237"/>
      <c r="I1493" s="237"/>
      <c r="J1493" s="237"/>
      <c r="K1493" s="237"/>
      <c r="L1493" s="237"/>
      <c r="M1493" s="237"/>
    </row>
    <row r="1494" spans="2:18" x14ac:dyDescent="0.3">
      <c r="B1494" s="241"/>
      <c r="C1494" s="236"/>
      <c r="D1494" s="237"/>
      <c r="E1494" s="237"/>
      <c r="F1494" s="237"/>
      <c r="G1494" s="237"/>
      <c r="H1494" s="237"/>
      <c r="I1494" s="237"/>
      <c r="J1494" s="237"/>
      <c r="K1494" s="237"/>
      <c r="L1494" s="237"/>
      <c r="M1494" s="237"/>
    </row>
    <row r="1495" spans="2:18" x14ac:dyDescent="0.3">
      <c r="B1495" s="136"/>
    </row>
    <row r="1496" spans="2:18" x14ac:dyDescent="0.3">
      <c r="B1496" s="136"/>
    </row>
    <row r="1498" spans="2:18" x14ac:dyDescent="0.3">
      <c r="B1498" s="259"/>
    </row>
    <row r="1499" spans="2:18" x14ac:dyDescent="0.3">
      <c r="B1499" s="256"/>
    </row>
    <row r="1500" spans="2:18" ht="15" thickBot="1" x14ac:dyDescent="0.35">
      <c r="B1500" s="257"/>
    </row>
    <row r="1501" spans="2:18" x14ac:dyDescent="0.3">
      <c r="B1501" s="239"/>
      <c r="C1501" s="240"/>
      <c r="D1501" s="240"/>
      <c r="E1501" s="240"/>
      <c r="F1501" s="240"/>
      <c r="G1501" s="240"/>
      <c r="H1501" s="240"/>
      <c r="I1501" s="240"/>
      <c r="J1501" s="240"/>
      <c r="K1501" s="240"/>
      <c r="L1501" s="240"/>
      <c r="M1501" s="240"/>
      <c r="N1501" s="240"/>
      <c r="O1501" s="240"/>
      <c r="P1501" s="240"/>
      <c r="Q1501" s="240"/>
      <c r="R1501" s="240"/>
    </row>
    <row r="1502" spans="2:18" x14ac:dyDescent="0.3">
      <c r="B1502" s="241"/>
      <c r="C1502" s="237"/>
      <c r="D1502" s="237"/>
      <c r="E1502" s="237"/>
      <c r="F1502" s="237"/>
      <c r="G1502" s="237"/>
      <c r="H1502" s="237"/>
      <c r="I1502" s="237"/>
      <c r="J1502" s="237"/>
      <c r="K1502" s="237"/>
      <c r="L1502" s="237"/>
      <c r="M1502" s="237"/>
      <c r="N1502" s="237"/>
      <c r="O1502" s="237"/>
      <c r="P1502" s="237"/>
      <c r="Q1502" s="237"/>
      <c r="R1502" s="237"/>
    </row>
    <row r="1503" spans="2:18" x14ac:dyDescent="0.3">
      <c r="B1503" s="241"/>
      <c r="C1503" s="237"/>
      <c r="D1503" s="237"/>
      <c r="E1503" s="237"/>
      <c r="F1503" s="237"/>
      <c r="G1503" s="237"/>
      <c r="H1503" s="237"/>
      <c r="I1503" s="237"/>
      <c r="J1503" s="237"/>
      <c r="K1503" s="237"/>
      <c r="L1503" s="237"/>
      <c r="M1503" s="237"/>
      <c r="N1503" s="237"/>
      <c r="O1503" s="237"/>
      <c r="P1503" s="237"/>
      <c r="Q1503" s="237"/>
      <c r="R1503" s="237"/>
    </row>
    <row r="1504" spans="2:18" x14ac:dyDescent="0.3">
      <c r="B1504" s="241"/>
      <c r="C1504" s="237"/>
      <c r="D1504" s="237"/>
      <c r="E1504" s="237"/>
      <c r="F1504" s="237"/>
      <c r="G1504" s="237"/>
      <c r="H1504" s="237"/>
      <c r="I1504" s="237"/>
      <c r="J1504" s="237"/>
      <c r="K1504" s="237"/>
      <c r="L1504" s="237"/>
      <c r="M1504" s="237"/>
      <c r="N1504" s="237"/>
      <c r="O1504" s="237"/>
      <c r="P1504" s="237"/>
      <c r="Q1504" s="237"/>
      <c r="R1504" s="237"/>
    </row>
    <row r="1505" spans="2:18" x14ac:dyDescent="0.3">
      <c r="B1505" s="241"/>
      <c r="C1505" s="237"/>
      <c r="D1505" s="237"/>
      <c r="E1505" s="237"/>
      <c r="F1505" s="237"/>
      <c r="G1505" s="237"/>
      <c r="H1505" s="237"/>
      <c r="I1505" s="237"/>
      <c r="J1505" s="237"/>
      <c r="K1505" s="237"/>
      <c r="L1505" s="237"/>
      <c r="M1505" s="237"/>
      <c r="N1505" s="237"/>
      <c r="O1505" s="237"/>
      <c r="P1505" s="237"/>
      <c r="Q1505" s="237"/>
      <c r="R1505" s="237"/>
    </row>
    <row r="1506" spans="2:18" x14ac:dyDescent="0.3">
      <c r="B1506" s="136"/>
    </row>
    <row r="1507" spans="2:18" x14ac:dyDescent="0.3">
      <c r="B1507" s="136"/>
    </row>
    <row r="1509" spans="2:18" x14ac:dyDescent="0.3">
      <c r="B1509" s="259"/>
    </row>
    <row r="1510" spans="2:18" x14ac:dyDescent="0.3">
      <c r="B1510" s="256"/>
    </row>
    <row r="1511" spans="2:18" x14ac:dyDescent="0.3">
      <c r="B1511" s="136"/>
    </row>
    <row r="1512" spans="2:18" x14ac:dyDescent="0.3">
      <c r="B1512" s="259"/>
    </row>
    <row r="1513" spans="2:18" ht="15" thickBot="1" x14ac:dyDescent="0.35">
      <c r="B1513" s="257"/>
    </row>
    <row r="1514" spans="2:18" x14ac:dyDescent="0.3">
      <c r="B1514" s="407"/>
      <c r="C1514" s="408"/>
      <c r="D1514" s="408"/>
      <c r="E1514" s="408"/>
      <c r="F1514" s="408"/>
      <c r="G1514" s="408"/>
      <c r="H1514" s="408"/>
      <c r="I1514" s="408"/>
      <c r="J1514" s="408"/>
      <c r="K1514" s="408"/>
      <c r="L1514" s="408"/>
      <c r="M1514" s="408"/>
    </row>
    <row r="1515" spans="2:18" x14ac:dyDescent="0.3">
      <c r="B1515" s="241"/>
      <c r="C1515" s="409"/>
      <c r="D1515" s="409"/>
      <c r="E1515" s="409"/>
      <c r="F1515" s="409"/>
      <c r="G1515" s="409"/>
      <c r="H1515" s="409"/>
      <c r="I1515" s="409"/>
      <c r="J1515" s="409"/>
      <c r="K1515" s="409"/>
      <c r="L1515" s="409"/>
      <c r="M1515" s="409"/>
    </row>
    <row r="1516" spans="2:18" x14ac:dyDescent="0.3">
      <c r="B1516" s="241"/>
      <c r="C1516" s="409"/>
      <c r="D1516" s="409"/>
      <c r="E1516" s="409"/>
      <c r="F1516" s="409"/>
      <c r="G1516" s="409"/>
      <c r="H1516" s="409"/>
      <c r="I1516" s="409"/>
      <c r="J1516" s="409"/>
      <c r="K1516" s="409"/>
      <c r="L1516" s="409"/>
      <c r="M1516" s="409"/>
    </row>
    <row r="1517" spans="2:18" x14ac:dyDescent="0.3">
      <c r="B1517" s="241"/>
      <c r="C1517" s="409"/>
      <c r="D1517" s="409"/>
      <c r="E1517" s="409"/>
      <c r="F1517" s="409"/>
      <c r="G1517" s="409"/>
      <c r="H1517" s="409"/>
      <c r="I1517" s="409"/>
      <c r="J1517" s="409"/>
      <c r="K1517" s="409"/>
      <c r="L1517" s="409"/>
      <c r="M1517" s="409"/>
    </row>
    <row r="1518" spans="2:18" x14ac:dyDescent="0.3">
      <c r="B1518" s="241"/>
      <c r="C1518" s="236"/>
      <c r="D1518" s="237"/>
      <c r="E1518" s="237"/>
      <c r="F1518" s="237"/>
      <c r="G1518" s="237"/>
      <c r="H1518" s="237"/>
      <c r="I1518" s="237"/>
      <c r="J1518" s="237"/>
      <c r="K1518" s="237"/>
      <c r="L1518" s="237"/>
      <c r="M1518" s="237"/>
    </row>
    <row r="1519" spans="2:18" x14ac:dyDescent="0.3">
      <c r="B1519" s="241"/>
      <c r="C1519" s="236"/>
      <c r="D1519" s="237"/>
      <c r="E1519" s="237"/>
      <c r="F1519" s="237"/>
      <c r="G1519" s="237"/>
      <c r="H1519" s="237"/>
      <c r="I1519" s="237"/>
      <c r="J1519" s="237"/>
      <c r="K1519" s="237"/>
      <c r="L1519" s="237"/>
      <c r="M1519" s="237"/>
    </row>
    <row r="1520" spans="2:18" x14ac:dyDescent="0.3">
      <c r="B1520" s="136"/>
    </row>
    <row r="1521" spans="2:8" x14ac:dyDescent="0.3">
      <c r="B1521" s="136"/>
    </row>
    <row r="1523" spans="2:8" x14ac:dyDescent="0.3">
      <c r="B1523" s="259"/>
    </row>
    <row r="1524" spans="2:8" x14ac:dyDescent="0.3">
      <c r="B1524" s="256"/>
    </row>
    <row r="1525" spans="2:8" ht="15" thickBot="1" x14ac:dyDescent="0.35">
      <c r="B1525" s="257"/>
    </row>
    <row r="1526" spans="2:8" x14ac:dyDescent="0.3">
      <c r="B1526" s="239"/>
      <c r="C1526" s="240"/>
      <c r="D1526" s="240"/>
      <c r="E1526" s="240"/>
      <c r="F1526" s="240"/>
      <c r="G1526" s="240"/>
      <c r="H1526" s="240"/>
    </row>
    <row r="1527" spans="2:8" x14ac:dyDescent="0.3">
      <c r="B1527" s="241"/>
      <c r="C1527" s="237"/>
      <c r="D1527" s="237"/>
      <c r="E1527" s="237"/>
      <c r="F1527" s="237"/>
      <c r="G1527" s="237"/>
      <c r="H1527" s="237"/>
    </row>
    <row r="1528" spans="2:8" x14ac:dyDescent="0.3">
      <c r="B1528" s="241"/>
      <c r="C1528" s="237"/>
      <c r="D1528" s="237"/>
      <c r="E1528" s="237"/>
      <c r="F1528" s="237"/>
      <c r="G1528" s="237"/>
      <c r="H1528" s="237"/>
    </row>
    <row r="1529" spans="2:8" x14ac:dyDescent="0.3">
      <c r="B1529" s="136"/>
    </row>
    <row r="1530" spans="2:8" x14ac:dyDescent="0.3">
      <c r="B1530" s="136"/>
    </row>
    <row r="1532" spans="2:8" x14ac:dyDescent="0.3">
      <c r="B1532" s="259"/>
    </row>
    <row r="1533" spans="2:8" x14ac:dyDescent="0.3">
      <c r="B1533" s="256"/>
    </row>
    <row r="1534" spans="2:8" ht="15" thickBot="1" x14ac:dyDescent="0.35">
      <c r="B1534" s="257"/>
    </row>
    <row r="1535" spans="2:8" x14ac:dyDescent="0.3">
      <c r="B1535" s="239"/>
      <c r="C1535" s="240"/>
      <c r="D1535" s="240"/>
      <c r="E1535" s="240"/>
      <c r="F1535" s="240"/>
    </row>
    <row r="1536" spans="2:8" x14ac:dyDescent="0.3">
      <c r="B1536" s="258"/>
      <c r="C1536" s="237"/>
      <c r="D1536" s="237"/>
      <c r="E1536" s="237"/>
      <c r="F1536" s="237"/>
    </row>
    <row r="1537" spans="2:13" x14ac:dyDescent="0.3">
      <c r="B1537" s="136"/>
    </row>
    <row r="1538" spans="2:13" x14ac:dyDescent="0.3">
      <c r="B1538" s="136"/>
    </row>
    <row r="1540" spans="2:13" x14ac:dyDescent="0.3">
      <c r="B1540" s="259"/>
    </row>
    <row r="1541" spans="2:13" x14ac:dyDescent="0.3">
      <c r="B1541" s="256"/>
    </row>
    <row r="1542" spans="2:13" x14ac:dyDescent="0.3">
      <c r="B1542" s="136"/>
    </row>
    <row r="1543" spans="2:13" x14ac:dyDescent="0.3">
      <c r="B1543" s="259"/>
    </row>
    <row r="1544" spans="2:13" ht="15" thickBot="1" x14ac:dyDescent="0.35">
      <c r="B1544" s="257"/>
    </row>
    <row r="1545" spans="2:13" x14ac:dyDescent="0.3">
      <c r="B1545" s="407"/>
      <c r="C1545" s="408"/>
      <c r="D1545" s="408"/>
      <c r="E1545" s="408"/>
      <c r="F1545" s="408"/>
      <c r="G1545" s="408"/>
      <c r="H1545" s="408"/>
      <c r="I1545" s="408"/>
      <c r="J1545" s="408"/>
      <c r="K1545" s="408"/>
      <c r="L1545" s="408"/>
      <c r="M1545" s="408"/>
    </row>
    <row r="1546" spans="2:13" x14ac:dyDescent="0.3">
      <c r="B1546" s="241"/>
      <c r="C1546" s="236"/>
      <c r="D1546" s="236"/>
      <c r="E1546" s="236"/>
      <c r="F1546" s="236"/>
      <c r="G1546" s="236"/>
      <c r="H1546" s="236"/>
      <c r="I1546" s="236"/>
      <c r="J1546" s="236"/>
      <c r="K1546" s="236"/>
      <c r="L1546" s="236"/>
      <c r="M1546" s="236"/>
    </row>
    <row r="1547" spans="2:13" x14ac:dyDescent="0.3">
      <c r="B1547" s="241"/>
      <c r="C1547" s="236"/>
      <c r="D1547" s="237"/>
      <c r="E1547" s="237"/>
      <c r="F1547" s="237"/>
      <c r="G1547" s="237"/>
      <c r="H1547" s="237"/>
      <c r="I1547" s="237"/>
      <c r="J1547" s="237"/>
      <c r="K1547" s="237"/>
      <c r="L1547" s="237"/>
      <c r="M1547" s="237"/>
    </row>
    <row r="1548" spans="2:13" x14ac:dyDescent="0.3">
      <c r="B1548" s="241"/>
      <c r="C1548" s="236"/>
      <c r="D1548" s="237"/>
      <c r="E1548" s="237"/>
      <c r="F1548" s="237"/>
      <c r="G1548" s="237"/>
      <c r="H1548" s="237"/>
      <c r="I1548" s="237"/>
      <c r="J1548" s="237"/>
      <c r="K1548" s="237"/>
      <c r="L1548" s="237"/>
      <c r="M1548" s="237"/>
    </row>
    <row r="1549" spans="2:13" x14ac:dyDescent="0.3">
      <c r="B1549" s="241"/>
      <c r="C1549" s="236"/>
      <c r="D1549" s="237"/>
      <c r="E1549" s="237"/>
      <c r="F1549" s="237"/>
      <c r="G1549" s="237"/>
      <c r="H1549" s="237"/>
      <c r="I1549" s="237"/>
      <c r="J1549" s="237"/>
      <c r="K1549" s="237"/>
      <c r="L1549" s="237"/>
      <c r="M1549" s="237"/>
    </row>
    <row r="1550" spans="2:13" x14ac:dyDescent="0.3">
      <c r="B1550" s="241"/>
      <c r="C1550" s="236"/>
      <c r="D1550" s="237"/>
      <c r="E1550" s="237"/>
      <c r="F1550" s="237"/>
      <c r="G1550" s="237"/>
      <c r="H1550" s="237"/>
      <c r="I1550" s="237"/>
      <c r="J1550" s="237"/>
      <c r="K1550" s="237"/>
      <c r="L1550" s="237"/>
      <c r="M1550" s="237"/>
    </row>
    <row r="1551" spans="2:13" x14ac:dyDescent="0.3">
      <c r="B1551" s="136"/>
    </row>
    <row r="1552" spans="2:13" x14ac:dyDescent="0.3">
      <c r="B1552" s="136"/>
    </row>
    <row r="1554" spans="2:7" x14ac:dyDescent="0.3">
      <c r="B1554" s="259"/>
    </row>
    <row r="1555" spans="2:7" x14ac:dyDescent="0.3">
      <c r="B1555" s="256"/>
    </row>
    <row r="1556" spans="2:7" ht="15" thickBot="1" x14ac:dyDescent="0.35">
      <c r="B1556" s="257"/>
    </row>
    <row r="1557" spans="2:7" x14ac:dyDescent="0.3">
      <c r="B1557" s="239"/>
      <c r="C1557" s="240"/>
      <c r="D1557" s="240"/>
      <c r="E1557" s="240"/>
      <c r="F1557" s="240"/>
      <c r="G1557" s="240"/>
    </row>
    <row r="1558" spans="2:7" x14ac:dyDescent="0.3">
      <c r="B1558" s="241"/>
      <c r="C1558" s="237"/>
      <c r="D1558" s="237"/>
      <c r="E1558" s="237"/>
      <c r="F1558" s="237"/>
      <c r="G1558" s="237"/>
    </row>
    <row r="1559" spans="2:7" x14ac:dyDescent="0.3">
      <c r="B1559" s="241"/>
      <c r="C1559" s="237"/>
      <c r="D1559" s="237"/>
      <c r="E1559" s="237"/>
      <c r="F1559" s="237"/>
      <c r="G1559" s="237"/>
    </row>
    <row r="1560" spans="2:7" x14ac:dyDescent="0.3">
      <c r="B1560" s="241"/>
      <c r="C1560" s="237"/>
      <c r="D1560" s="237"/>
      <c r="E1560" s="237"/>
      <c r="F1560" s="237"/>
      <c r="G1560" s="237"/>
    </row>
    <row r="1561" spans="2:7" x14ac:dyDescent="0.3">
      <c r="B1561" s="241"/>
      <c r="C1561" s="237"/>
      <c r="D1561" s="237"/>
      <c r="E1561" s="237"/>
      <c r="F1561" s="237"/>
      <c r="G1561" s="237"/>
    </row>
    <row r="1562" spans="2:7" x14ac:dyDescent="0.3">
      <c r="B1562" s="136"/>
    </row>
    <row r="1563" spans="2:7" x14ac:dyDescent="0.3">
      <c r="B1563" s="136"/>
    </row>
    <row r="1565" spans="2:7" x14ac:dyDescent="0.3">
      <c r="B1565" s="259"/>
    </row>
    <row r="1566" spans="2:7" x14ac:dyDescent="0.3">
      <c r="B1566" s="256"/>
    </row>
    <row r="1567" spans="2:7" x14ac:dyDescent="0.3">
      <c r="B1567" s="136"/>
    </row>
    <row r="1568" spans="2:7" x14ac:dyDescent="0.3">
      <c r="B1568" s="259"/>
    </row>
    <row r="1569" spans="2:13" ht="15" thickBot="1" x14ac:dyDescent="0.35">
      <c r="B1569" s="257"/>
    </row>
    <row r="1570" spans="2:13" x14ac:dyDescent="0.3">
      <c r="B1570" s="407"/>
      <c r="C1570" s="408"/>
      <c r="D1570" s="408"/>
      <c r="E1570" s="408"/>
      <c r="F1570" s="408"/>
      <c r="G1570" s="408"/>
      <c r="H1570" s="408"/>
      <c r="I1570" s="408"/>
      <c r="J1570" s="408"/>
      <c r="K1570" s="408"/>
      <c r="L1570" s="408"/>
      <c r="M1570" s="408"/>
    </row>
    <row r="1571" spans="2:13" x14ac:dyDescent="0.3">
      <c r="B1571" s="241"/>
      <c r="C1571" s="409"/>
      <c r="D1571" s="409"/>
      <c r="E1571" s="409"/>
      <c r="F1571" s="409"/>
      <c r="G1571" s="409"/>
      <c r="H1571" s="409"/>
      <c r="I1571" s="409"/>
      <c r="J1571" s="409"/>
      <c r="K1571" s="409"/>
      <c r="L1571" s="409"/>
      <c r="M1571" s="409"/>
    </row>
    <row r="1572" spans="2:13" x14ac:dyDescent="0.3">
      <c r="B1572" s="241"/>
      <c r="C1572" s="409"/>
      <c r="D1572" s="409"/>
      <c r="E1572" s="409"/>
      <c r="F1572" s="409"/>
      <c r="G1572" s="409"/>
      <c r="H1572" s="409"/>
      <c r="I1572" s="409"/>
      <c r="J1572" s="409"/>
      <c r="K1572" s="409"/>
      <c r="L1572" s="409"/>
      <c r="M1572" s="409"/>
    </row>
    <row r="1573" spans="2:13" x14ac:dyDescent="0.3">
      <c r="B1573" s="241"/>
      <c r="C1573" s="409"/>
      <c r="D1573" s="409"/>
      <c r="E1573" s="409"/>
      <c r="F1573" s="409"/>
      <c r="G1573" s="409"/>
      <c r="H1573" s="409"/>
      <c r="I1573" s="409"/>
      <c r="J1573" s="409"/>
      <c r="K1573" s="409"/>
      <c r="L1573" s="409"/>
      <c r="M1573" s="409"/>
    </row>
    <row r="1574" spans="2:13" x14ac:dyDescent="0.3">
      <c r="B1574" s="241"/>
      <c r="C1574" s="236"/>
      <c r="D1574" s="237"/>
      <c r="E1574" s="237"/>
      <c r="F1574" s="237"/>
      <c r="G1574" s="237"/>
      <c r="H1574" s="237"/>
      <c r="I1574" s="237"/>
      <c r="J1574" s="237"/>
      <c r="K1574" s="237"/>
      <c r="L1574" s="237"/>
      <c r="M1574" s="237"/>
    </row>
    <row r="1575" spans="2:13" x14ac:dyDescent="0.3">
      <c r="B1575" s="241"/>
      <c r="C1575" s="236"/>
      <c r="D1575" s="237"/>
      <c r="E1575" s="237"/>
      <c r="F1575" s="237"/>
      <c r="G1575" s="237"/>
      <c r="H1575" s="237"/>
      <c r="I1575" s="237"/>
      <c r="J1575" s="237"/>
      <c r="K1575" s="237"/>
      <c r="L1575" s="237"/>
      <c r="M1575" s="237"/>
    </row>
    <row r="1576" spans="2:13" x14ac:dyDescent="0.3">
      <c r="B1576" s="136"/>
    </row>
    <row r="1577" spans="2:13" x14ac:dyDescent="0.3">
      <c r="B1577" s="136"/>
    </row>
    <row r="1579" spans="2:13" x14ac:dyDescent="0.3">
      <c r="B1579" s="259"/>
    </row>
    <row r="1580" spans="2:13" x14ac:dyDescent="0.3">
      <c r="B1580" s="256"/>
    </row>
    <row r="1581" spans="2:13" ht="15" thickBot="1" x14ac:dyDescent="0.35">
      <c r="B1581" s="257"/>
    </row>
    <row r="1582" spans="2:13" x14ac:dyDescent="0.3">
      <c r="B1582" s="239"/>
      <c r="C1582" s="240"/>
      <c r="D1582" s="240"/>
      <c r="E1582" s="240"/>
      <c r="F1582" s="240"/>
      <c r="G1582" s="240"/>
    </row>
    <row r="1583" spans="2:13" x14ac:dyDescent="0.3">
      <c r="B1583" s="241"/>
      <c r="C1583" s="237"/>
      <c r="D1583" s="237"/>
      <c r="E1583" s="237"/>
      <c r="F1583" s="237"/>
      <c r="G1583" s="237"/>
    </row>
    <row r="1584" spans="2:13" x14ac:dyDescent="0.3">
      <c r="B1584" s="241"/>
      <c r="C1584" s="237"/>
      <c r="D1584" s="237"/>
      <c r="E1584" s="237"/>
      <c r="F1584" s="237"/>
      <c r="G1584" s="237"/>
    </row>
    <row r="1585" spans="2:10" x14ac:dyDescent="0.3">
      <c r="B1585" s="136"/>
    </row>
    <row r="1586" spans="2:10" x14ac:dyDescent="0.3">
      <c r="B1586" s="136"/>
    </row>
    <row r="1588" spans="2:10" x14ac:dyDescent="0.3">
      <c r="B1588" s="259"/>
    </row>
    <row r="1589" spans="2:10" x14ac:dyDescent="0.3">
      <c r="B1589" s="256"/>
    </row>
    <row r="1590" spans="2:10" ht="15" thickBot="1" x14ac:dyDescent="0.35">
      <c r="B1590" s="257"/>
    </row>
    <row r="1591" spans="2:10" x14ac:dyDescent="0.3">
      <c r="B1591" s="239"/>
      <c r="C1591" s="240"/>
      <c r="D1591" s="240"/>
      <c r="E1591" s="240"/>
      <c r="F1591" s="240"/>
    </row>
    <row r="1592" spans="2:10" x14ac:dyDescent="0.3">
      <c r="B1592" s="258"/>
      <c r="C1592" s="237"/>
      <c r="D1592" s="237"/>
      <c r="E1592" s="237"/>
      <c r="F1592" s="237"/>
    </row>
    <row r="1593" spans="2:10" x14ac:dyDescent="0.3">
      <c r="B1593" s="136"/>
    </row>
    <row r="1594" spans="2:10" x14ac:dyDescent="0.3">
      <c r="B1594" s="136"/>
    </row>
    <row r="1596" spans="2:10" x14ac:dyDescent="0.3">
      <c r="B1596" s="259"/>
    </row>
    <row r="1597" spans="2:10" x14ac:dyDescent="0.3">
      <c r="B1597" s="256"/>
    </row>
    <row r="1598" spans="2:10" ht="15" thickBot="1" x14ac:dyDescent="0.35">
      <c r="B1598" s="257"/>
    </row>
    <row r="1599" spans="2:10" x14ac:dyDescent="0.3">
      <c r="B1599" s="239"/>
      <c r="C1599" s="240"/>
      <c r="D1599" s="240"/>
      <c r="E1599" s="240"/>
      <c r="F1599" s="240"/>
      <c r="G1599" s="240"/>
      <c r="H1599" s="240"/>
      <c r="I1599" s="240"/>
      <c r="J1599" s="240"/>
    </row>
    <row r="1600" spans="2:10" x14ac:dyDescent="0.3">
      <c r="B1600" s="241"/>
      <c r="C1600" s="237"/>
      <c r="D1600" s="237"/>
      <c r="E1600" s="237"/>
      <c r="F1600" s="237"/>
      <c r="G1600" s="237"/>
      <c r="H1600" s="237"/>
      <c r="I1600" s="237"/>
      <c r="J1600" s="237"/>
    </row>
    <row r="1601" spans="2:10" x14ac:dyDescent="0.3">
      <c r="B1601" s="136"/>
    </row>
    <row r="1602" spans="2:10" x14ac:dyDescent="0.3">
      <c r="B1602" s="136"/>
    </row>
    <row r="1604" spans="2:10" x14ac:dyDescent="0.3">
      <c r="B1604" s="259"/>
    </row>
    <row r="1605" spans="2:10" x14ac:dyDescent="0.3">
      <c r="B1605" s="256"/>
    </row>
    <row r="1606" spans="2:10" ht="15" thickBot="1" x14ac:dyDescent="0.35">
      <c r="B1606" s="257"/>
    </row>
    <row r="1607" spans="2:10" x14ac:dyDescent="0.3">
      <c r="B1607" s="239"/>
      <c r="C1607" s="240"/>
      <c r="D1607" s="240"/>
      <c r="E1607" s="240"/>
      <c r="F1607" s="240"/>
      <c r="G1607" s="240"/>
      <c r="H1607" s="240"/>
    </row>
    <row r="1608" spans="2:10" x14ac:dyDescent="0.3">
      <c r="B1608" s="241"/>
      <c r="C1608" s="237"/>
      <c r="D1608" s="237"/>
      <c r="E1608" s="237"/>
      <c r="F1608" s="237"/>
      <c r="G1608" s="237"/>
      <c r="H1608" s="237"/>
    </row>
    <row r="1609" spans="2:10" x14ac:dyDescent="0.3">
      <c r="B1609" s="136"/>
    </row>
    <row r="1610" spans="2:10" x14ac:dyDescent="0.3">
      <c r="B1610" s="136"/>
    </row>
    <row r="1612" spans="2:10" x14ac:dyDescent="0.3">
      <c r="B1612" s="259"/>
    </row>
    <row r="1613" spans="2:10" x14ac:dyDescent="0.3">
      <c r="B1613" s="256"/>
    </row>
    <row r="1614" spans="2:10" ht="15" thickBot="1" x14ac:dyDescent="0.35">
      <c r="B1614" s="257"/>
    </row>
    <row r="1615" spans="2:10" x14ac:dyDescent="0.3">
      <c r="B1615" s="239"/>
      <c r="C1615" s="240"/>
      <c r="D1615" s="240"/>
      <c r="E1615" s="240"/>
      <c r="F1615" s="240"/>
      <c r="G1615" s="240"/>
      <c r="H1615" s="240"/>
      <c r="I1615" s="240"/>
      <c r="J1615" s="240"/>
    </row>
    <row r="1616" spans="2:10" x14ac:dyDescent="0.3">
      <c r="B1616" s="241"/>
      <c r="C1616" s="237"/>
      <c r="D1616" s="237"/>
      <c r="E1616" s="237"/>
      <c r="F1616" s="237"/>
      <c r="G1616" s="237"/>
      <c r="H1616" s="237"/>
      <c r="I1616" s="237"/>
      <c r="J1616" s="237"/>
    </row>
    <row r="1617" spans="2:10" x14ac:dyDescent="0.3">
      <c r="B1617" s="136"/>
    </row>
    <row r="1618" spans="2:10" x14ac:dyDescent="0.3">
      <c r="B1618" s="136"/>
    </row>
    <row r="1620" spans="2:10" x14ac:dyDescent="0.3">
      <c r="B1620" s="259"/>
    </row>
    <row r="1621" spans="2:10" x14ac:dyDescent="0.3">
      <c r="B1621" s="256"/>
    </row>
    <row r="1622" spans="2:10" ht="15" thickBot="1" x14ac:dyDescent="0.35">
      <c r="B1622" s="257"/>
    </row>
    <row r="1623" spans="2:10" x14ac:dyDescent="0.3">
      <c r="B1623" s="239"/>
      <c r="C1623" s="240"/>
      <c r="D1623" s="240"/>
      <c r="E1623" s="240"/>
      <c r="F1623" s="240"/>
      <c r="G1623" s="240"/>
      <c r="H1623" s="240"/>
    </row>
    <row r="1624" spans="2:10" x14ac:dyDescent="0.3">
      <c r="B1624" s="241"/>
      <c r="C1624" s="237"/>
      <c r="D1624" s="237"/>
      <c r="E1624" s="237"/>
      <c r="F1624" s="237"/>
      <c r="G1624" s="237"/>
      <c r="H1624" s="237"/>
    </row>
    <row r="1625" spans="2:10" x14ac:dyDescent="0.3">
      <c r="B1625" s="136"/>
    </row>
    <row r="1626" spans="2:10" x14ac:dyDescent="0.3">
      <c r="B1626" s="136"/>
    </row>
    <row r="1628" spans="2:10" x14ac:dyDescent="0.3">
      <c r="B1628" s="259"/>
    </row>
    <row r="1629" spans="2:10" x14ac:dyDescent="0.3">
      <c r="B1629" s="256"/>
    </row>
    <row r="1630" spans="2:10" ht="15" thickBot="1" x14ac:dyDescent="0.35">
      <c r="B1630" s="257"/>
    </row>
    <row r="1631" spans="2:10" x14ac:dyDescent="0.3">
      <c r="B1631" s="239"/>
      <c r="C1631" s="240"/>
      <c r="D1631" s="240"/>
      <c r="E1631" s="240"/>
      <c r="F1631" s="240"/>
      <c r="G1631" s="240"/>
      <c r="H1631" s="240"/>
      <c r="I1631" s="240"/>
      <c r="J1631" s="240"/>
    </row>
    <row r="1632" spans="2:10" x14ac:dyDescent="0.3">
      <c r="B1632" s="241"/>
      <c r="C1632" s="237"/>
      <c r="D1632" s="237"/>
      <c r="E1632" s="237"/>
      <c r="F1632" s="237"/>
      <c r="G1632" s="237"/>
      <c r="H1632" s="237"/>
      <c r="I1632" s="237"/>
      <c r="J1632" s="237"/>
    </row>
    <row r="1633" spans="2:10" x14ac:dyDescent="0.3">
      <c r="B1633" s="136"/>
    </row>
    <row r="1634" spans="2:10" x14ac:dyDescent="0.3">
      <c r="B1634" s="136"/>
    </row>
    <row r="1636" spans="2:10" x14ac:dyDescent="0.3">
      <c r="B1636" s="259"/>
    </row>
    <row r="1637" spans="2:10" x14ac:dyDescent="0.3">
      <c r="B1637" s="256"/>
    </row>
    <row r="1638" spans="2:10" ht="15" thickBot="1" x14ac:dyDescent="0.35">
      <c r="B1638" s="257"/>
    </row>
    <row r="1639" spans="2:10" x14ac:dyDescent="0.3">
      <c r="B1639" s="239"/>
      <c r="C1639" s="240"/>
      <c r="D1639" s="240"/>
      <c r="E1639" s="240"/>
      <c r="F1639" s="240"/>
      <c r="G1639" s="240"/>
      <c r="H1639" s="240"/>
    </row>
    <row r="1640" spans="2:10" x14ac:dyDescent="0.3">
      <c r="B1640" s="241"/>
      <c r="C1640" s="237"/>
      <c r="D1640" s="237"/>
      <c r="E1640" s="237"/>
      <c r="F1640" s="237"/>
      <c r="G1640" s="237"/>
      <c r="H1640" s="237"/>
    </row>
    <row r="1641" spans="2:10" x14ac:dyDescent="0.3">
      <c r="B1641" s="136"/>
    </row>
    <row r="1642" spans="2:10" x14ac:dyDescent="0.3">
      <c r="B1642" s="136"/>
    </row>
    <row r="1644" spans="2:10" x14ac:dyDescent="0.3">
      <c r="B1644" s="259"/>
    </row>
    <row r="1645" spans="2:10" x14ac:dyDescent="0.3">
      <c r="B1645" s="256"/>
    </row>
    <row r="1646" spans="2:10" ht="15" thickBot="1" x14ac:dyDescent="0.35">
      <c r="B1646" s="257"/>
    </row>
    <row r="1647" spans="2:10" x14ac:dyDescent="0.3">
      <c r="B1647" s="239"/>
      <c r="C1647" s="240"/>
      <c r="D1647" s="240"/>
      <c r="E1647" s="240"/>
      <c r="F1647" s="240"/>
      <c r="G1647" s="240"/>
      <c r="H1647" s="240"/>
      <c r="I1647" s="240"/>
      <c r="J1647" s="240"/>
    </row>
    <row r="1648" spans="2:10" x14ac:dyDescent="0.3">
      <c r="B1648" s="241"/>
      <c r="C1648" s="237"/>
      <c r="D1648" s="237"/>
      <c r="E1648" s="237"/>
      <c r="F1648" s="237"/>
      <c r="G1648" s="237"/>
      <c r="H1648" s="237"/>
      <c r="I1648" s="237"/>
      <c r="J1648" s="237"/>
    </row>
    <row r="1649" spans="2:5" x14ac:dyDescent="0.3">
      <c r="B1649" s="136"/>
    </row>
    <row r="1650" spans="2:5" x14ac:dyDescent="0.3">
      <c r="B1650" s="136"/>
    </row>
    <row r="1652" spans="2:5" x14ac:dyDescent="0.3">
      <c r="B1652" s="259"/>
    </row>
    <row r="1653" spans="2:5" x14ac:dyDescent="0.3">
      <c r="B1653" s="256"/>
    </row>
    <row r="1654" spans="2:5" x14ac:dyDescent="0.3">
      <c r="B1654" s="136"/>
    </row>
    <row r="1655" spans="2:5" x14ac:dyDescent="0.3">
      <c r="B1655" s="259"/>
    </row>
    <row r="1656" spans="2:5" x14ac:dyDescent="0.3">
      <c r="B1656" s="136"/>
    </row>
    <row r="1657" spans="2:5" x14ac:dyDescent="0.3">
      <c r="B1657" s="259"/>
    </row>
    <row r="1658" spans="2:5" ht="15" thickBot="1" x14ac:dyDescent="0.35">
      <c r="B1658" s="257"/>
    </row>
    <row r="1659" spans="2:5" x14ac:dyDescent="0.3">
      <c r="B1659" s="407"/>
      <c r="C1659" s="408"/>
      <c r="D1659" s="408"/>
      <c r="E1659" s="408"/>
    </row>
    <row r="1660" spans="2:5" x14ac:dyDescent="0.3">
      <c r="B1660" s="241"/>
      <c r="C1660" s="237"/>
      <c r="D1660" s="236"/>
      <c r="E1660" s="237"/>
    </row>
    <row r="1661" spans="2:5" x14ac:dyDescent="0.3">
      <c r="B1661" s="241"/>
      <c r="C1661" s="237"/>
      <c r="D1661" s="236"/>
      <c r="E1661" s="237"/>
    </row>
    <row r="1662" spans="2:5" x14ac:dyDescent="0.3">
      <c r="B1662" s="241"/>
      <c r="C1662" s="237"/>
      <c r="D1662" s="236"/>
      <c r="E1662" s="237"/>
    </row>
    <row r="1663" spans="2:5" x14ac:dyDescent="0.3">
      <c r="B1663" s="241"/>
      <c r="C1663" s="237"/>
      <c r="D1663" s="236"/>
      <c r="E1663" s="237"/>
    </row>
    <row r="1664" spans="2:5" x14ac:dyDescent="0.3">
      <c r="B1664" s="241"/>
      <c r="C1664" s="237"/>
      <c r="D1664" s="236"/>
      <c r="E1664" s="237"/>
    </row>
    <row r="1665" spans="2:5" ht="15" thickBot="1" x14ac:dyDescent="0.35">
      <c r="B1665" s="257"/>
    </row>
    <row r="1666" spans="2:5" x14ac:dyDescent="0.3">
      <c r="B1666" s="239"/>
      <c r="C1666" s="263"/>
    </row>
    <row r="1667" spans="2:5" x14ac:dyDescent="0.3">
      <c r="B1667" s="241"/>
      <c r="C1667" s="237"/>
    </row>
    <row r="1668" spans="2:5" ht="15" thickBot="1" x14ac:dyDescent="0.35">
      <c r="B1668" s="257"/>
    </row>
    <row r="1669" spans="2:5" ht="27.6" customHeight="1" x14ac:dyDescent="0.3">
      <c r="B1669" s="407"/>
      <c r="C1669" s="408"/>
    </row>
    <row r="1670" spans="2:5" x14ac:dyDescent="0.3">
      <c r="B1670" s="241"/>
      <c r="C1670" s="236"/>
    </row>
    <row r="1671" spans="2:5" x14ac:dyDescent="0.3">
      <c r="B1671" s="241"/>
      <c r="C1671" s="237"/>
    </row>
    <row r="1672" spans="2:5" ht="15" thickBot="1" x14ac:dyDescent="0.35">
      <c r="B1672" s="257"/>
    </row>
    <row r="1673" spans="2:5" ht="27.6" customHeight="1" x14ac:dyDescent="0.3">
      <c r="B1673" s="407"/>
      <c r="C1673" s="408"/>
      <c r="D1673" s="408"/>
      <c r="E1673" s="408"/>
    </row>
    <row r="1674" spans="2:5" x14ac:dyDescent="0.3">
      <c r="B1674" s="241"/>
      <c r="C1674" s="236"/>
      <c r="D1674" s="236"/>
      <c r="E1674" s="236"/>
    </row>
    <row r="1675" spans="2:5" x14ac:dyDescent="0.3">
      <c r="B1675" s="241"/>
      <c r="C1675" s="294"/>
      <c r="D1675" s="237"/>
      <c r="E1675" s="237"/>
    </row>
    <row r="1676" spans="2:5" x14ac:dyDescent="0.3">
      <c r="B1676" s="241"/>
      <c r="C1676" s="294"/>
      <c r="D1676" s="237"/>
      <c r="E1676" s="237"/>
    </row>
    <row r="1677" spans="2:5" x14ac:dyDescent="0.3">
      <c r="B1677" s="241"/>
      <c r="C1677" s="294"/>
      <c r="D1677" s="237"/>
      <c r="E1677" s="237"/>
    </row>
    <row r="1678" spans="2:5" x14ac:dyDescent="0.3">
      <c r="B1678" s="241"/>
      <c r="C1678" s="294"/>
      <c r="D1678" s="237"/>
      <c r="E1678" s="237"/>
    </row>
    <row r="1679" spans="2:5" x14ac:dyDescent="0.3">
      <c r="B1679" s="241"/>
      <c r="C1679" s="237"/>
      <c r="D1679" s="260"/>
      <c r="E1679" s="237"/>
    </row>
    <row r="1680" spans="2:5" x14ac:dyDescent="0.3">
      <c r="B1680" s="241"/>
      <c r="C1680" s="237"/>
      <c r="D1680" s="260"/>
      <c r="E1680" s="237"/>
    </row>
    <row r="1681" spans="2:12" x14ac:dyDescent="0.3">
      <c r="B1681" s="241"/>
      <c r="C1681" s="237"/>
      <c r="D1681" s="237"/>
      <c r="E1681" s="237"/>
    </row>
    <row r="1682" spans="2:12" x14ac:dyDescent="0.3">
      <c r="B1682" s="241"/>
      <c r="C1682" s="237"/>
      <c r="D1682" s="237"/>
      <c r="E1682" s="237"/>
    </row>
    <row r="1683" spans="2:12" x14ac:dyDescent="0.3">
      <c r="B1683" s="241"/>
      <c r="C1683" s="237"/>
      <c r="D1683" s="237"/>
      <c r="E1683" s="237"/>
    </row>
    <row r="1684" spans="2:12" ht="15" thickBot="1" x14ac:dyDescent="0.35">
      <c r="B1684" s="257"/>
    </row>
    <row r="1685" spans="2:12" x14ac:dyDescent="0.3">
      <c r="B1685" s="262"/>
    </row>
    <row r="1686" spans="2:12" ht="15" thickBot="1" x14ac:dyDescent="0.35">
      <c r="B1686" s="257"/>
    </row>
    <row r="1687" spans="2:12" x14ac:dyDescent="0.3">
      <c r="B1687" s="407"/>
      <c r="C1687" s="408"/>
      <c r="D1687" s="408"/>
      <c r="E1687" s="408"/>
      <c r="F1687" s="408"/>
      <c r="G1687" s="408"/>
      <c r="H1687" s="408"/>
      <c r="I1687" s="408"/>
    </row>
    <row r="1688" spans="2:12" x14ac:dyDescent="0.3">
      <c r="B1688" s="410"/>
      <c r="C1688" s="409"/>
      <c r="D1688" s="409"/>
      <c r="E1688" s="236"/>
      <c r="F1688" s="409"/>
      <c r="G1688" s="409"/>
      <c r="H1688" s="409"/>
      <c r="I1688" s="409"/>
    </row>
    <row r="1689" spans="2:12" x14ac:dyDescent="0.3">
      <c r="B1689" s="410"/>
      <c r="C1689" s="409"/>
      <c r="D1689" s="409"/>
      <c r="E1689" s="236"/>
      <c r="F1689" s="409"/>
      <c r="G1689" s="409"/>
      <c r="H1689" s="409"/>
      <c r="I1689" s="409"/>
    </row>
    <row r="1690" spans="2:12" x14ac:dyDescent="0.3">
      <c r="B1690" s="241"/>
      <c r="C1690" s="237"/>
      <c r="D1690" s="237"/>
      <c r="E1690" s="237"/>
      <c r="F1690" s="237"/>
      <c r="G1690" s="237"/>
      <c r="H1690" s="237"/>
      <c r="I1690" s="237"/>
    </row>
    <row r="1691" spans="2:12" x14ac:dyDescent="0.3">
      <c r="B1691" s="241"/>
      <c r="C1691" s="237"/>
      <c r="D1691" s="237"/>
      <c r="E1691" s="237"/>
      <c r="F1691" s="237"/>
      <c r="G1691" s="237"/>
      <c r="H1691" s="237"/>
      <c r="I1691" s="237"/>
    </row>
    <row r="1692" spans="2:12" x14ac:dyDescent="0.3">
      <c r="B1692" s="295"/>
    </row>
    <row r="1693" spans="2:12" x14ac:dyDescent="0.3">
      <c r="B1693" s="296"/>
      <c r="C1693" s="296"/>
    </row>
    <row r="1694" spans="2:12" x14ac:dyDescent="0.3">
      <c r="B1694" s="257"/>
    </row>
    <row r="1695" spans="2:12" ht="15" thickBot="1" x14ac:dyDescent="0.35">
      <c r="B1695" s="257"/>
    </row>
    <row r="1696" spans="2:12" x14ac:dyDescent="0.3">
      <c r="B1696" s="407"/>
      <c r="C1696" s="408"/>
      <c r="D1696" s="408"/>
      <c r="E1696" s="408"/>
      <c r="F1696" s="408"/>
      <c r="G1696" s="408"/>
      <c r="H1696" s="408"/>
      <c r="I1696" s="408"/>
      <c r="J1696" s="408"/>
      <c r="K1696" s="408"/>
      <c r="L1696" s="408"/>
    </row>
    <row r="1697" spans="2:12" x14ac:dyDescent="0.3">
      <c r="B1697" s="410"/>
      <c r="C1697" s="409"/>
      <c r="D1697" s="409"/>
      <c r="E1697" s="409"/>
      <c r="F1697" s="409"/>
      <c r="G1697" s="236"/>
      <c r="H1697" s="409"/>
      <c r="I1697" s="409"/>
      <c r="J1697" s="409"/>
      <c r="K1697" s="409"/>
      <c r="L1697" s="409"/>
    </row>
    <row r="1698" spans="2:12" ht="27.6" customHeight="1" x14ac:dyDescent="0.3">
      <c r="B1698" s="410"/>
      <c r="C1698" s="409"/>
      <c r="D1698" s="409"/>
      <c r="E1698" s="409"/>
      <c r="F1698" s="409"/>
      <c r="G1698" s="236"/>
      <c r="H1698" s="409"/>
      <c r="I1698" s="409"/>
      <c r="J1698" s="409"/>
      <c r="K1698" s="409"/>
      <c r="L1698" s="409"/>
    </row>
    <row r="1699" spans="2:12" x14ac:dyDescent="0.3">
      <c r="B1699" s="241"/>
      <c r="C1699" s="237"/>
      <c r="D1699" s="237"/>
      <c r="E1699" s="237"/>
      <c r="F1699" s="237"/>
      <c r="G1699" s="237"/>
      <c r="H1699" s="237"/>
      <c r="I1699" s="237"/>
      <c r="J1699" s="237"/>
      <c r="K1699" s="237"/>
      <c r="L1699" s="237"/>
    </row>
    <row r="1700" spans="2:12" x14ac:dyDescent="0.3">
      <c r="B1700" s="241"/>
      <c r="C1700" s="237"/>
      <c r="D1700" s="237"/>
      <c r="E1700" s="237"/>
      <c r="F1700" s="237"/>
      <c r="G1700" s="237"/>
      <c r="H1700" s="237"/>
      <c r="I1700" s="237"/>
      <c r="J1700" s="237"/>
      <c r="K1700" s="237"/>
      <c r="L1700" s="237"/>
    </row>
    <row r="1701" spans="2:12" x14ac:dyDescent="0.3">
      <c r="B1701" s="136"/>
    </row>
    <row r="1702" spans="2:12" x14ac:dyDescent="0.3">
      <c r="B1702" s="136"/>
    </row>
    <row r="1704" spans="2:12" x14ac:dyDescent="0.3">
      <c r="B1704" s="259"/>
    </row>
    <row r="1705" spans="2:12" x14ac:dyDescent="0.3">
      <c r="B1705" s="256"/>
    </row>
    <row r="1706" spans="2:12" x14ac:dyDescent="0.3">
      <c r="B1706" s="136"/>
    </row>
    <row r="1707" spans="2:12" x14ac:dyDescent="0.3">
      <c r="B1707" s="259"/>
    </row>
    <row r="1708" spans="2:12" x14ac:dyDescent="0.3">
      <c r="B1708" s="136"/>
    </row>
    <row r="1709" spans="2:12" x14ac:dyDescent="0.3">
      <c r="B1709" s="259"/>
    </row>
    <row r="1710" spans="2:12" ht="15" thickBot="1" x14ac:dyDescent="0.35">
      <c r="B1710" s="257"/>
    </row>
    <row r="1711" spans="2:12" x14ac:dyDescent="0.3">
      <c r="B1711" s="407"/>
      <c r="C1711" s="408"/>
      <c r="D1711" s="408"/>
      <c r="E1711" s="408"/>
    </row>
    <row r="1712" spans="2:12" x14ac:dyDescent="0.3">
      <c r="B1712" s="241"/>
      <c r="C1712" s="237"/>
      <c r="D1712" s="236"/>
      <c r="E1712" s="237"/>
    </row>
    <row r="1713" spans="2:5" x14ac:dyDescent="0.3">
      <c r="B1713" s="241"/>
      <c r="C1713" s="237"/>
      <c r="D1713" s="236"/>
      <c r="E1713" s="237"/>
    </row>
    <row r="1714" spans="2:5" x14ac:dyDescent="0.3">
      <c r="B1714" s="241"/>
      <c r="C1714" s="237"/>
      <c r="D1714" s="236"/>
      <c r="E1714" s="237"/>
    </row>
    <row r="1715" spans="2:5" x14ac:dyDescent="0.3">
      <c r="B1715" s="241"/>
      <c r="C1715" s="237"/>
      <c r="D1715" s="236"/>
      <c r="E1715" s="237"/>
    </row>
    <row r="1716" spans="2:5" x14ac:dyDescent="0.3">
      <c r="B1716" s="241"/>
      <c r="C1716" s="237"/>
      <c r="D1716" s="236"/>
      <c r="E1716" s="237"/>
    </row>
    <row r="1717" spans="2:5" ht="15" thickBot="1" x14ac:dyDescent="0.35">
      <c r="B1717" s="257"/>
    </row>
    <row r="1718" spans="2:5" x14ac:dyDescent="0.3">
      <c r="B1718" s="239"/>
      <c r="C1718" s="263"/>
    </row>
    <row r="1719" spans="2:5" x14ac:dyDescent="0.3">
      <c r="B1719" s="241"/>
      <c r="C1719" s="237"/>
    </row>
    <row r="1720" spans="2:5" ht="15" thickBot="1" x14ac:dyDescent="0.35">
      <c r="B1720" s="257"/>
    </row>
    <row r="1721" spans="2:5" ht="27.6" customHeight="1" x14ac:dyDescent="0.3">
      <c r="B1721" s="407"/>
      <c r="C1721" s="408"/>
    </row>
    <row r="1722" spans="2:5" x14ac:dyDescent="0.3">
      <c r="B1722" s="241"/>
      <c r="C1722" s="236"/>
    </row>
    <row r="1723" spans="2:5" x14ac:dyDescent="0.3">
      <c r="B1723" s="241"/>
      <c r="C1723" s="237"/>
    </row>
    <row r="1724" spans="2:5" ht="15" thickBot="1" x14ac:dyDescent="0.35">
      <c r="B1724" s="257"/>
    </row>
    <row r="1725" spans="2:5" ht="27.6" customHeight="1" x14ac:dyDescent="0.3">
      <c r="B1725" s="407"/>
      <c r="C1725" s="408"/>
      <c r="D1725" s="408"/>
      <c r="E1725" s="408"/>
    </row>
    <row r="1726" spans="2:5" x14ac:dyDescent="0.3">
      <c r="B1726" s="241"/>
      <c r="C1726" s="236"/>
      <c r="D1726" s="236"/>
      <c r="E1726" s="236"/>
    </row>
    <row r="1727" spans="2:5" x14ac:dyDescent="0.3">
      <c r="B1727" s="241"/>
      <c r="C1727" s="294"/>
      <c r="D1727" s="237"/>
      <c r="E1727" s="237"/>
    </row>
    <row r="1728" spans="2:5" x14ac:dyDescent="0.3">
      <c r="B1728" s="241"/>
      <c r="C1728" s="294"/>
      <c r="D1728" s="237"/>
      <c r="E1728" s="237"/>
    </row>
    <row r="1729" spans="2:9" x14ac:dyDescent="0.3">
      <c r="B1729" s="241"/>
      <c r="C1729" s="294"/>
      <c r="D1729" s="237"/>
      <c r="E1729" s="237"/>
    </row>
    <row r="1730" spans="2:9" x14ac:dyDescent="0.3">
      <c r="B1730" s="241"/>
      <c r="C1730" s="294"/>
      <c r="D1730" s="237"/>
      <c r="E1730" s="237"/>
    </row>
    <row r="1731" spans="2:9" x14ac:dyDescent="0.3">
      <c r="B1731" s="241"/>
      <c r="C1731" s="237"/>
      <c r="D1731" s="260"/>
      <c r="E1731" s="237"/>
    </row>
    <row r="1732" spans="2:9" x14ac:dyDescent="0.3">
      <c r="B1732" s="241"/>
      <c r="C1732" s="237"/>
      <c r="D1732" s="260"/>
      <c r="E1732" s="237"/>
    </row>
    <row r="1733" spans="2:9" x14ac:dyDescent="0.3">
      <c r="B1733" s="241"/>
      <c r="C1733" s="237"/>
      <c r="D1733" s="237"/>
      <c r="E1733" s="237"/>
    </row>
    <row r="1734" spans="2:9" x14ac:dyDescent="0.3">
      <c r="B1734" s="241"/>
      <c r="C1734" s="237"/>
      <c r="D1734" s="237"/>
      <c r="E1734" s="237"/>
    </row>
    <row r="1735" spans="2:9" x14ac:dyDescent="0.3">
      <c r="B1735" s="241"/>
      <c r="C1735" s="237"/>
      <c r="D1735" s="237"/>
      <c r="E1735" s="237"/>
    </row>
    <row r="1736" spans="2:9" ht="15" thickBot="1" x14ac:dyDescent="0.35">
      <c r="B1736" s="257"/>
    </row>
    <row r="1737" spans="2:9" x14ac:dyDescent="0.3">
      <c r="B1737" s="262"/>
    </row>
    <row r="1738" spans="2:9" ht="15" thickBot="1" x14ac:dyDescent="0.35">
      <c r="B1738" s="257"/>
    </row>
    <row r="1739" spans="2:9" x14ac:dyDescent="0.3">
      <c r="B1739" s="407"/>
      <c r="C1739" s="408"/>
      <c r="D1739" s="408"/>
      <c r="E1739" s="408"/>
      <c r="F1739" s="408"/>
      <c r="G1739" s="408"/>
      <c r="H1739" s="408"/>
      <c r="I1739" s="408"/>
    </row>
    <row r="1740" spans="2:9" x14ac:dyDescent="0.3">
      <c r="B1740" s="410"/>
      <c r="C1740" s="409"/>
      <c r="D1740" s="409"/>
      <c r="E1740" s="236"/>
      <c r="F1740" s="409"/>
      <c r="G1740" s="409"/>
      <c r="H1740" s="409"/>
      <c r="I1740" s="409"/>
    </row>
    <row r="1741" spans="2:9" x14ac:dyDescent="0.3">
      <c r="B1741" s="410"/>
      <c r="C1741" s="409"/>
      <c r="D1741" s="409"/>
      <c r="E1741" s="236"/>
      <c r="F1741" s="409"/>
      <c r="G1741" s="409"/>
      <c r="H1741" s="409"/>
      <c r="I1741" s="409"/>
    </row>
    <row r="1742" spans="2:9" x14ac:dyDescent="0.3">
      <c r="B1742" s="241"/>
      <c r="C1742" s="237"/>
      <c r="D1742" s="237"/>
      <c r="E1742" s="237"/>
      <c r="F1742" s="237"/>
      <c r="G1742" s="237"/>
      <c r="H1742" s="237"/>
      <c r="I1742" s="237"/>
    </row>
    <row r="1743" spans="2:9" x14ac:dyDescent="0.3">
      <c r="B1743" s="241"/>
      <c r="C1743" s="237"/>
      <c r="D1743" s="237"/>
      <c r="E1743" s="237"/>
      <c r="F1743" s="237"/>
      <c r="G1743" s="237"/>
      <c r="H1743" s="237"/>
      <c r="I1743" s="237"/>
    </row>
    <row r="1744" spans="2:9" x14ac:dyDescent="0.3">
      <c r="B1744" s="295"/>
    </row>
    <row r="1745" spans="2:14" x14ac:dyDescent="0.3">
      <c r="B1745" s="296"/>
      <c r="C1745" s="296"/>
    </row>
    <row r="1746" spans="2:14" x14ac:dyDescent="0.3">
      <c r="B1746" s="257"/>
    </row>
    <row r="1747" spans="2:14" ht="15" thickBot="1" x14ac:dyDescent="0.35">
      <c r="B1747" s="257"/>
    </row>
    <row r="1748" spans="2:14" x14ac:dyDescent="0.3">
      <c r="B1748" s="407"/>
      <c r="C1748" s="408"/>
      <c r="D1748" s="408"/>
      <c r="E1748" s="408"/>
      <c r="F1748" s="408"/>
      <c r="G1748" s="408"/>
      <c r="H1748" s="408"/>
      <c r="I1748" s="408"/>
      <c r="J1748" s="408"/>
      <c r="K1748" s="408"/>
      <c r="L1748" s="408"/>
    </row>
    <row r="1749" spans="2:14" x14ac:dyDescent="0.3">
      <c r="B1749" s="410"/>
      <c r="C1749" s="409"/>
      <c r="D1749" s="409"/>
      <c r="E1749" s="409"/>
      <c r="F1749" s="409"/>
      <c r="G1749" s="236"/>
      <c r="H1749" s="409"/>
      <c r="I1749" s="409"/>
      <c r="J1749" s="409"/>
      <c r="K1749" s="409"/>
      <c r="L1749" s="409"/>
    </row>
    <row r="1750" spans="2:14" ht="27.6" customHeight="1" x14ac:dyDescent="0.3">
      <c r="B1750" s="410"/>
      <c r="C1750" s="409"/>
      <c r="D1750" s="409"/>
      <c r="E1750" s="409"/>
      <c r="F1750" s="409"/>
      <c r="G1750" s="236"/>
      <c r="H1750" s="409"/>
      <c r="I1750" s="409"/>
      <c r="J1750" s="409"/>
      <c r="K1750" s="409"/>
      <c r="L1750" s="409"/>
    </row>
    <row r="1751" spans="2:14" x14ac:dyDescent="0.3">
      <c r="B1751" s="241"/>
      <c r="C1751" s="237"/>
      <c r="D1751" s="237"/>
      <c r="E1751" s="237"/>
      <c r="F1751" s="237"/>
      <c r="G1751" s="237"/>
      <c r="H1751" s="237"/>
      <c r="I1751" s="237"/>
      <c r="J1751" s="237"/>
      <c r="K1751" s="237"/>
      <c r="L1751" s="237"/>
    </row>
    <row r="1752" spans="2:14" x14ac:dyDescent="0.3">
      <c r="B1752" s="241"/>
      <c r="C1752" s="237"/>
      <c r="D1752" s="237"/>
      <c r="E1752" s="237"/>
      <c r="F1752" s="237"/>
      <c r="G1752" s="237"/>
      <c r="H1752" s="237"/>
      <c r="I1752" s="237"/>
      <c r="J1752" s="237"/>
      <c r="K1752" s="237"/>
      <c r="L1752" s="237"/>
    </row>
    <row r="1753" spans="2:14" x14ac:dyDescent="0.3">
      <c r="B1753" s="136"/>
    </row>
    <row r="1754" spans="2:14" x14ac:dyDescent="0.3">
      <c r="B1754" s="136"/>
    </row>
    <row r="1756" spans="2:14" x14ac:dyDescent="0.3">
      <c r="B1756" s="259"/>
    </row>
    <row r="1757" spans="2:14" x14ac:dyDescent="0.3">
      <c r="B1757" s="256"/>
    </row>
    <row r="1758" spans="2:14" ht="15" thickBot="1" x14ac:dyDescent="0.35">
      <c r="B1758" s="257"/>
    </row>
    <row r="1759" spans="2:14" x14ac:dyDescent="0.3">
      <c r="B1759" s="239"/>
      <c r="C1759" s="240"/>
      <c r="D1759" s="240"/>
      <c r="E1759" s="240"/>
      <c r="F1759" s="240"/>
      <c r="G1759" s="240"/>
      <c r="H1759" s="240"/>
      <c r="I1759" s="240"/>
      <c r="J1759" s="240"/>
      <c r="K1759" s="240"/>
      <c r="L1759" s="240"/>
      <c r="M1759" s="240"/>
      <c r="N1759" s="240"/>
    </row>
    <row r="1760" spans="2:14" x14ac:dyDescent="0.3">
      <c r="B1760" s="241"/>
      <c r="C1760" s="237"/>
      <c r="D1760" s="237"/>
      <c r="E1760" s="237"/>
      <c r="F1760" s="237"/>
      <c r="G1760" s="237"/>
      <c r="H1760" s="237"/>
      <c r="I1760" s="237"/>
      <c r="J1760" s="237"/>
      <c r="K1760" s="237"/>
      <c r="L1760" s="237"/>
      <c r="M1760" s="237"/>
      <c r="N1760" s="237"/>
    </row>
    <row r="1761" spans="2:14" x14ac:dyDescent="0.3">
      <c r="B1761" s="241"/>
      <c r="C1761" s="237"/>
      <c r="D1761" s="237"/>
      <c r="E1761" s="237"/>
      <c r="F1761" s="237"/>
      <c r="G1761" s="237"/>
      <c r="H1761" s="237"/>
      <c r="I1761" s="237"/>
      <c r="J1761" s="237"/>
      <c r="K1761" s="237"/>
      <c r="L1761" s="237"/>
      <c r="M1761" s="237"/>
      <c r="N1761" s="237"/>
    </row>
    <row r="1762" spans="2:14" x14ac:dyDescent="0.3">
      <c r="B1762" s="241"/>
      <c r="C1762" s="237"/>
      <c r="D1762" s="237"/>
      <c r="E1762" s="237"/>
      <c r="F1762" s="237"/>
      <c r="G1762" s="237"/>
      <c r="H1762" s="237"/>
      <c r="I1762" s="237"/>
      <c r="J1762" s="237"/>
      <c r="K1762" s="237"/>
      <c r="L1762" s="237"/>
      <c r="M1762" s="237"/>
      <c r="N1762" s="237"/>
    </row>
    <row r="1763" spans="2:14" x14ac:dyDescent="0.3">
      <c r="B1763" s="241"/>
      <c r="C1763" s="237"/>
      <c r="D1763" s="237"/>
      <c r="E1763" s="237"/>
      <c r="F1763" s="237"/>
      <c r="G1763" s="237"/>
      <c r="H1763" s="237"/>
      <c r="I1763" s="237"/>
      <c r="J1763" s="237"/>
      <c r="K1763" s="237"/>
      <c r="L1763" s="237"/>
      <c r="M1763" s="237"/>
      <c r="N1763" s="237"/>
    </row>
    <row r="1764" spans="2:14" x14ac:dyDescent="0.3">
      <c r="B1764" s="136"/>
    </row>
    <row r="1765" spans="2:14" x14ac:dyDescent="0.3">
      <c r="B1765" s="136"/>
    </row>
    <row r="1767" spans="2:14" x14ac:dyDescent="0.3">
      <c r="B1767" s="259"/>
    </row>
    <row r="1768" spans="2:14" x14ac:dyDescent="0.3">
      <c r="B1768" s="256"/>
    </row>
    <row r="1769" spans="2:14" ht="15" thickBot="1" x14ac:dyDescent="0.35">
      <c r="B1769" s="257"/>
    </row>
    <row r="1770" spans="2:14" x14ac:dyDescent="0.3">
      <c r="B1770" s="239"/>
      <c r="C1770" s="240"/>
      <c r="D1770" s="240"/>
      <c r="E1770" s="240"/>
      <c r="F1770" s="240"/>
    </row>
    <row r="1771" spans="2:14" x14ac:dyDescent="0.3">
      <c r="B1771" s="241"/>
      <c r="C1771" s="237"/>
      <c r="D1771" s="237"/>
      <c r="E1771" s="237"/>
      <c r="F1771" s="237"/>
    </row>
    <row r="1772" spans="2:14" x14ac:dyDescent="0.3">
      <c r="B1772" s="136"/>
    </row>
    <row r="1773" spans="2:14" x14ac:dyDescent="0.3">
      <c r="B1773" s="136"/>
    </row>
    <row r="1775" spans="2:14" x14ac:dyDescent="0.3">
      <c r="B1775" s="259"/>
    </row>
    <row r="1776" spans="2:14" x14ac:dyDescent="0.3">
      <c r="B1776" s="256"/>
    </row>
    <row r="1777" spans="2:5" x14ac:dyDescent="0.3">
      <c r="B1777" s="136"/>
    </row>
    <row r="1778" spans="2:5" x14ac:dyDescent="0.3">
      <c r="B1778" s="259"/>
    </row>
    <row r="1779" spans="2:5" ht="15" thickBot="1" x14ac:dyDescent="0.35">
      <c r="B1779" s="257"/>
    </row>
    <row r="1780" spans="2:5" x14ac:dyDescent="0.3">
      <c r="B1780" s="407"/>
      <c r="C1780" s="408"/>
      <c r="D1780" s="408"/>
    </row>
    <row r="1781" spans="2:5" x14ac:dyDescent="0.3">
      <c r="B1781" s="241"/>
      <c r="C1781" s="237"/>
      <c r="D1781" s="237"/>
    </row>
    <row r="1782" spans="2:5" x14ac:dyDescent="0.3">
      <c r="B1782" s="241"/>
      <c r="C1782" s="237"/>
      <c r="D1782" s="237"/>
    </row>
    <row r="1783" spans="2:5" x14ac:dyDescent="0.3">
      <c r="B1783" s="241"/>
      <c r="C1783" s="237"/>
      <c r="D1783" s="237"/>
    </row>
    <row r="1784" spans="2:5" x14ac:dyDescent="0.3">
      <c r="B1784" s="241"/>
      <c r="C1784" s="237"/>
      <c r="D1784" s="237"/>
    </row>
    <row r="1785" spans="2:5" x14ac:dyDescent="0.3">
      <c r="B1785" s="241"/>
      <c r="C1785" s="237"/>
      <c r="D1785" s="237"/>
    </row>
    <row r="1786" spans="2:5" ht="15" thickBot="1" x14ac:dyDescent="0.35">
      <c r="B1786" s="257"/>
    </row>
    <row r="1787" spans="2:5" x14ac:dyDescent="0.3">
      <c r="B1787" s="297"/>
      <c r="C1787" s="298"/>
    </row>
    <row r="1788" spans="2:5" x14ac:dyDescent="0.3">
      <c r="B1788" s="299"/>
      <c r="C1788" s="104"/>
    </row>
    <row r="1789" spans="2:5" ht="15" thickBot="1" x14ac:dyDescent="0.35">
      <c r="B1789" s="257"/>
    </row>
    <row r="1790" spans="2:5" ht="27.6" customHeight="1" x14ac:dyDescent="0.3">
      <c r="B1790" s="407"/>
      <c r="C1790" s="408"/>
      <c r="D1790" s="408"/>
      <c r="E1790" s="408"/>
    </row>
    <row r="1791" spans="2:5" x14ac:dyDescent="0.3">
      <c r="B1791" s="410"/>
      <c r="C1791" s="409"/>
      <c r="D1791" s="409"/>
      <c r="E1791" s="409"/>
    </row>
    <row r="1792" spans="2:5" x14ac:dyDescent="0.3">
      <c r="B1792" s="410"/>
      <c r="C1792" s="409"/>
      <c r="D1792" s="409"/>
      <c r="E1792" s="236"/>
    </row>
    <row r="1793" spans="2:5" x14ac:dyDescent="0.3">
      <c r="B1793" s="410"/>
      <c r="C1793" s="409"/>
      <c r="D1793" s="409"/>
      <c r="E1793" s="236"/>
    </row>
    <row r="1794" spans="2:5" x14ac:dyDescent="0.3">
      <c r="B1794" s="258"/>
      <c r="C1794" s="237"/>
      <c r="D1794" s="237"/>
      <c r="E1794" s="237"/>
    </row>
    <row r="1795" spans="2:5" ht="15" thickBot="1" x14ac:dyDescent="0.35">
      <c r="B1795" s="257"/>
    </row>
    <row r="1796" spans="2:5" x14ac:dyDescent="0.3">
      <c r="B1796" s="239"/>
    </row>
    <row r="1797" spans="2:5" x14ac:dyDescent="0.3">
      <c r="B1797" s="258"/>
    </row>
    <row r="1798" spans="2:5" ht="15" thickBot="1" x14ac:dyDescent="0.35">
      <c r="B1798" s="257"/>
    </row>
    <row r="1799" spans="2:5" x14ac:dyDescent="0.3">
      <c r="B1799" s="407"/>
      <c r="C1799" s="408"/>
      <c r="D1799" s="408"/>
    </row>
    <row r="1800" spans="2:5" x14ac:dyDescent="0.3">
      <c r="B1800" s="410"/>
      <c r="C1800" s="236"/>
      <c r="D1800" s="236"/>
    </row>
    <row r="1801" spans="2:5" x14ac:dyDescent="0.3">
      <c r="B1801" s="410"/>
      <c r="C1801" s="236"/>
      <c r="D1801" s="236"/>
    </row>
    <row r="1802" spans="2:5" x14ac:dyDescent="0.3">
      <c r="B1802" s="241"/>
      <c r="C1802" s="237"/>
      <c r="D1802" s="237"/>
    </row>
    <row r="1803" spans="2:5" x14ac:dyDescent="0.3">
      <c r="B1803" s="241"/>
      <c r="C1803" s="237"/>
      <c r="D1803" s="237"/>
    </row>
    <row r="1804" spans="2:5" x14ac:dyDescent="0.3">
      <c r="B1804" s="241"/>
      <c r="C1804" s="237"/>
      <c r="D1804" s="237"/>
    </row>
    <row r="1805" spans="2:5" ht="15" thickBot="1" x14ac:dyDescent="0.35">
      <c r="B1805" s="257"/>
    </row>
    <row r="1806" spans="2:5" ht="27.6" customHeight="1" x14ac:dyDescent="0.3">
      <c r="B1806" s="407"/>
      <c r="C1806" s="408"/>
      <c r="D1806" s="408"/>
      <c r="E1806" s="408"/>
    </row>
    <row r="1807" spans="2:5" x14ac:dyDescent="0.3">
      <c r="B1807" s="241"/>
      <c r="C1807" s="236"/>
      <c r="D1807" s="236"/>
      <c r="E1807" s="236"/>
    </row>
    <row r="1808" spans="2:5" x14ac:dyDescent="0.3">
      <c r="B1808" s="241"/>
      <c r="C1808" s="237"/>
      <c r="D1808" s="237"/>
      <c r="E1808" s="237"/>
    </row>
    <row r="1809" spans="2:12" x14ac:dyDescent="0.3">
      <c r="B1809" s="241"/>
      <c r="C1809" s="237"/>
      <c r="D1809" s="237"/>
      <c r="E1809" s="237"/>
    </row>
    <row r="1810" spans="2:12" x14ac:dyDescent="0.3">
      <c r="B1810" s="241"/>
      <c r="C1810" s="237"/>
      <c r="D1810" s="237"/>
      <c r="E1810" s="237"/>
    </row>
    <row r="1811" spans="2:12" x14ac:dyDescent="0.3">
      <c r="B1811" s="241"/>
      <c r="C1811" s="237"/>
      <c r="D1811" s="237"/>
      <c r="E1811" s="237"/>
    </row>
    <row r="1812" spans="2:12" x14ac:dyDescent="0.3">
      <c r="B1812" s="241"/>
      <c r="C1812" s="237"/>
      <c r="D1812" s="237"/>
      <c r="E1812" s="237"/>
    </row>
    <row r="1813" spans="2:12" ht="15" thickBot="1" x14ac:dyDescent="0.35">
      <c r="B1813" s="257"/>
    </row>
    <row r="1814" spans="2:12" x14ac:dyDescent="0.3">
      <c r="B1814" s="407"/>
      <c r="C1814" s="408"/>
      <c r="D1814" s="408"/>
      <c r="E1814" s="408"/>
      <c r="F1814" s="408"/>
      <c r="G1814" s="408"/>
      <c r="H1814" s="408"/>
      <c r="I1814" s="408"/>
      <c r="J1814" s="408"/>
      <c r="K1814" s="408"/>
      <c r="L1814" s="408"/>
    </row>
    <row r="1815" spans="2:12" ht="27.6" customHeight="1" x14ac:dyDescent="0.3">
      <c r="B1815" s="410"/>
      <c r="C1815" s="409"/>
      <c r="D1815" s="236"/>
      <c r="E1815" s="236"/>
      <c r="F1815" s="236"/>
      <c r="G1815" s="409"/>
      <c r="H1815" s="409"/>
      <c r="I1815" s="236"/>
      <c r="J1815" s="409"/>
      <c r="K1815" s="409"/>
      <c r="L1815" s="409"/>
    </row>
    <row r="1816" spans="2:12" x14ac:dyDescent="0.3">
      <c r="B1816" s="410"/>
      <c r="C1816" s="409"/>
      <c r="D1816" s="236"/>
      <c r="E1816" s="236"/>
      <c r="F1816" s="236"/>
      <c r="G1816" s="409"/>
      <c r="H1816" s="409"/>
      <c r="I1816" s="236"/>
      <c r="J1816" s="409"/>
      <c r="K1816" s="409"/>
      <c r="L1816" s="409"/>
    </row>
    <row r="1817" spans="2:12" x14ac:dyDescent="0.3">
      <c r="B1817" s="241"/>
      <c r="C1817" s="237"/>
      <c r="D1817" s="260"/>
      <c r="E1817" s="237"/>
      <c r="F1817" s="237"/>
      <c r="G1817" s="237"/>
      <c r="H1817" s="237"/>
      <c r="I1817" s="237"/>
      <c r="J1817" s="237"/>
      <c r="K1817" s="237"/>
      <c r="L1817" s="237"/>
    </row>
    <row r="1818" spans="2:12" x14ac:dyDescent="0.3">
      <c r="B1818" s="136"/>
    </row>
    <row r="1819" spans="2:12" x14ac:dyDescent="0.3">
      <c r="B1819" s="136"/>
    </row>
    <row r="1821" spans="2:12" x14ac:dyDescent="0.3">
      <c r="B1821" s="259"/>
    </row>
    <row r="1822" spans="2:12" x14ac:dyDescent="0.3">
      <c r="B1822" s="256"/>
    </row>
    <row r="1823" spans="2:12" ht="15" thickBot="1" x14ac:dyDescent="0.35">
      <c r="B1823" s="257"/>
    </row>
    <row r="1824" spans="2:12" x14ac:dyDescent="0.3">
      <c r="B1824" s="239"/>
      <c r="C1824" s="240"/>
      <c r="D1824" s="240"/>
      <c r="E1824" s="240"/>
      <c r="F1824" s="240"/>
      <c r="G1824" s="240"/>
      <c r="H1824" s="240"/>
    </row>
    <row r="1825" spans="2:8" x14ac:dyDescent="0.3">
      <c r="B1825" s="241"/>
      <c r="C1825" s="237"/>
      <c r="D1825" s="237"/>
      <c r="E1825" s="237"/>
      <c r="F1825" s="237"/>
      <c r="G1825" s="237"/>
      <c r="H1825" s="237"/>
    </row>
    <row r="1826" spans="2:8" x14ac:dyDescent="0.3">
      <c r="B1826" s="136"/>
    </row>
    <row r="1827" spans="2:8" x14ac:dyDescent="0.3">
      <c r="B1827" s="136"/>
    </row>
    <row r="1829" spans="2:8" x14ac:dyDescent="0.3">
      <c r="B1829" s="259"/>
    </row>
    <row r="1830" spans="2:8" x14ac:dyDescent="0.3">
      <c r="B1830" s="256"/>
    </row>
    <row r="1831" spans="2:8" x14ac:dyDescent="0.3">
      <c r="B1831" s="136"/>
    </row>
    <row r="1832" spans="2:8" x14ac:dyDescent="0.3">
      <c r="B1832" s="259"/>
    </row>
    <row r="1833" spans="2:8" ht="15" thickBot="1" x14ac:dyDescent="0.35">
      <c r="B1833" s="257"/>
    </row>
    <row r="1834" spans="2:8" x14ac:dyDescent="0.3">
      <c r="B1834" s="407"/>
      <c r="C1834" s="408"/>
      <c r="D1834" s="408"/>
    </row>
    <row r="1835" spans="2:8" x14ac:dyDescent="0.3">
      <c r="B1835" s="241"/>
      <c r="C1835" s="237"/>
      <c r="D1835" s="237"/>
    </row>
    <row r="1836" spans="2:8" x14ac:dyDescent="0.3">
      <c r="B1836" s="241"/>
      <c r="C1836" s="237"/>
      <c r="D1836" s="237"/>
    </row>
    <row r="1837" spans="2:8" x14ac:dyDescent="0.3">
      <c r="B1837" s="241"/>
      <c r="C1837" s="237"/>
      <c r="D1837" s="237"/>
    </row>
    <row r="1838" spans="2:8" x14ac:dyDescent="0.3">
      <c r="B1838" s="241"/>
      <c r="C1838" s="237"/>
      <c r="D1838" s="237"/>
    </row>
    <row r="1839" spans="2:8" x14ac:dyDescent="0.3">
      <c r="B1839" s="241"/>
      <c r="C1839" s="237"/>
      <c r="D1839" s="237"/>
    </row>
    <row r="1840" spans="2:8" x14ac:dyDescent="0.3">
      <c r="B1840" s="241"/>
      <c r="C1840" s="237"/>
      <c r="D1840" s="237"/>
    </row>
    <row r="1841" spans="2:5" ht="15" thickBot="1" x14ac:dyDescent="0.35">
      <c r="B1841" s="257"/>
    </row>
    <row r="1842" spans="2:5" x14ac:dyDescent="0.3">
      <c r="B1842" s="297"/>
      <c r="C1842" s="298"/>
    </row>
    <row r="1843" spans="2:5" x14ac:dyDescent="0.3">
      <c r="B1843" s="299"/>
      <c r="C1843" s="104"/>
    </row>
    <row r="1844" spans="2:5" ht="15" thickBot="1" x14ac:dyDescent="0.35">
      <c r="B1844" s="257"/>
    </row>
    <row r="1845" spans="2:5" ht="27.6" customHeight="1" x14ac:dyDescent="0.3">
      <c r="B1845" s="407"/>
      <c r="C1845" s="408"/>
      <c r="D1845" s="408"/>
      <c r="E1845" s="408"/>
    </row>
    <row r="1846" spans="2:5" x14ac:dyDescent="0.3">
      <c r="B1846" s="410"/>
      <c r="C1846" s="409"/>
      <c r="D1846" s="409"/>
      <c r="E1846" s="409"/>
    </row>
    <row r="1847" spans="2:5" x14ac:dyDescent="0.3">
      <c r="B1847" s="410"/>
      <c r="C1847" s="409"/>
      <c r="D1847" s="409"/>
      <c r="E1847" s="236"/>
    </row>
    <row r="1848" spans="2:5" x14ac:dyDescent="0.3">
      <c r="B1848" s="410"/>
      <c r="C1848" s="409"/>
      <c r="D1848" s="409"/>
      <c r="E1848" s="236"/>
    </row>
    <row r="1849" spans="2:5" x14ac:dyDescent="0.3">
      <c r="B1849" s="258"/>
      <c r="C1849" s="237"/>
      <c r="D1849" s="237"/>
      <c r="E1849" s="237"/>
    </row>
    <row r="1850" spans="2:5" ht="15" thickBot="1" x14ac:dyDescent="0.35">
      <c r="B1850" s="257"/>
    </row>
    <row r="1851" spans="2:5" x14ac:dyDescent="0.3">
      <c r="B1851" s="239"/>
    </row>
    <row r="1852" spans="2:5" x14ac:dyDescent="0.3">
      <c r="B1852" s="258"/>
    </row>
    <row r="1853" spans="2:5" ht="15" thickBot="1" x14ac:dyDescent="0.35">
      <c r="B1853" s="257"/>
    </row>
    <row r="1854" spans="2:5" x14ac:dyDescent="0.3">
      <c r="B1854" s="407"/>
      <c r="C1854" s="408"/>
      <c r="D1854" s="408"/>
    </row>
    <row r="1855" spans="2:5" x14ac:dyDescent="0.3">
      <c r="B1855" s="410"/>
      <c r="C1855" s="236"/>
      <c r="D1855" s="236"/>
    </row>
    <row r="1856" spans="2:5" x14ac:dyDescent="0.3">
      <c r="B1856" s="410"/>
      <c r="C1856" s="236"/>
      <c r="D1856" s="236"/>
    </row>
    <row r="1857" spans="2:12" x14ac:dyDescent="0.3">
      <c r="B1857" s="241"/>
      <c r="C1857" s="237"/>
      <c r="D1857" s="237"/>
    </row>
    <row r="1858" spans="2:12" x14ac:dyDescent="0.3">
      <c r="B1858" s="241"/>
      <c r="C1858" s="237"/>
      <c r="D1858" s="237"/>
    </row>
    <row r="1859" spans="2:12" x14ac:dyDescent="0.3">
      <c r="B1859" s="241"/>
      <c r="C1859" s="237"/>
      <c r="D1859" s="237"/>
    </row>
    <row r="1860" spans="2:12" ht="15" thickBot="1" x14ac:dyDescent="0.35">
      <c r="B1860" s="257"/>
    </row>
    <row r="1861" spans="2:12" ht="27.6" customHeight="1" x14ac:dyDescent="0.3">
      <c r="B1861" s="407"/>
      <c r="C1861" s="408"/>
      <c r="D1861" s="408"/>
      <c r="E1861" s="408"/>
    </row>
    <row r="1862" spans="2:12" x14ac:dyDescent="0.3">
      <c r="B1862" s="241"/>
      <c r="C1862" s="236"/>
      <c r="D1862" s="236"/>
      <c r="E1862" s="236"/>
    </row>
    <row r="1863" spans="2:12" x14ac:dyDescent="0.3">
      <c r="B1863" s="241"/>
      <c r="C1863" s="237"/>
      <c r="D1863" s="237"/>
      <c r="E1863" s="237"/>
    </row>
    <row r="1864" spans="2:12" x14ac:dyDescent="0.3">
      <c r="B1864" s="241"/>
      <c r="C1864" s="237"/>
      <c r="D1864" s="237"/>
      <c r="E1864" s="237"/>
    </row>
    <row r="1865" spans="2:12" x14ac:dyDescent="0.3">
      <c r="B1865" s="241"/>
      <c r="C1865" s="237"/>
      <c r="D1865" s="237"/>
      <c r="E1865" s="237"/>
    </row>
    <row r="1866" spans="2:12" x14ac:dyDescent="0.3">
      <c r="B1866" s="241"/>
      <c r="C1866" s="237"/>
      <c r="D1866" s="237"/>
      <c r="E1866" s="237"/>
    </row>
    <row r="1867" spans="2:12" x14ac:dyDescent="0.3">
      <c r="B1867" s="241"/>
      <c r="C1867" s="237"/>
      <c r="D1867" s="237"/>
      <c r="E1867" s="237"/>
    </row>
    <row r="1868" spans="2:12" ht="15" thickBot="1" x14ac:dyDescent="0.35">
      <c r="B1868" s="257"/>
    </row>
    <row r="1869" spans="2:12" x14ac:dyDescent="0.3">
      <c r="B1869" s="407"/>
      <c r="C1869" s="408"/>
      <c r="D1869" s="408"/>
      <c r="E1869" s="408"/>
      <c r="F1869" s="408"/>
      <c r="G1869" s="408"/>
      <c r="H1869" s="408"/>
      <c r="I1869" s="408"/>
      <c r="J1869" s="408"/>
      <c r="K1869" s="408"/>
      <c r="L1869" s="408"/>
    </row>
    <row r="1870" spans="2:12" ht="27.6" customHeight="1" x14ac:dyDescent="0.3">
      <c r="B1870" s="410"/>
      <c r="C1870" s="409"/>
      <c r="D1870" s="236"/>
      <c r="E1870" s="236"/>
      <c r="F1870" s="236"/>
      <c r="G1870" s="409"/>
      <c r="H1870" s="409"/>
      <c r="I1870" s="236"/>
      <c r="J1870" s="409"/>
      <c r="K1870" s="409"/>
      <c r="L1870" s="409"/>
    </row>
    <row r="1871" spans="2:12" x14ac:dyDescent="0.3">
      <c r="B1871" s="410"/>
      <c r="C1871" s="409"/>
      <c r="D1871" s="236"/>
      <c r="E1871" s="236"/>
      <c r="F1871" s="236"/>
      <c r="G1871" s="409"/>
      <c r="H1871" s="409"/>
      <c r="I1871" s="236"/>
      <c r="J1871" s="409"/>
      <c r="K1871" s="409"/>
      <c r="L1871" s="409"/>
    </row>
    <row r="1872" spans="2:12" x14ac:dyDescent="0.3">
      <c r="B1872" s="241"/>
      <c r="C1872" s="237"/>
      <c r="D1872" s="237"/>
      <c r="E1872" s="237"/>
      <c r="F1872" s="237"/>
      <c r="G1872" s="237"/>
      <c r="H1872" s="237"/>
      <c r="I1872" s="237"/>
      <c r="J1872" s="237"/>
      <c r="K1872" s="237"/>
      <c r="L1872" s="237"/>
    </row>
    <row r="1873" spans="2:10" x14ac:dyDescent="0.3">
      <c r="B1873" s="136"/>
    </row>
    <row r="1874" spans="2:10" x14ac:dyDescent="0.3">
      <c r="B1874" s="136"/>
    </row>
    <row r="1876" spans="2:10" x14ac:dyDescent="0.3">
      <c r="B1876" s="259"/>
    </row>
    <row r="1877" spans="2:10" x14ac:dyDescent="0.3">
      <c r="B1877" s="256"/>
    </row>
    <row r="1878" spans="2:10" ht="15" thickBot="1" x14ac:dyDescent="0.35">
      <c r="B1878" s="257"/>
    </row>
    <row r="1879" spans="2:10" x14ac:dyDescent="0.3">
      <c r="B1879" s="239"/>
      <c r="C1879" s="240"/>
      <c r="D1879" s="240"/>
      <c r="E1879" s="240"/>
      <c r="F1879" s="240"/>
      <c r="G1879" s="240"/>
      <c r="H1879" s="240"/>
      <c r="I1879" s="240"/>
      <c r="J1879" s="240"/>
    </row>
    <row r="1880" spans="2:10" x14ac:dyDescent="0.3">
      <c r="B1880" s="241"/>
      <c r="C1880" s="237"/>
      <c r="D1880" s="237"/>
      <c r="E1880" s="237"/>
      <c r="F1880" s="237"/>
      <c r="G1880" s="237"/>
      <c r="H1880" s="237"/>
      <c r="I1880" s="237"/>
      <c r="J1880" s="237"/>
    </row>
    <row r="1881" spans="2:10" x14ac:dyDescent="0.3">
      <c r="B1881" s="136"/>
    </row>
    <row r="1882" spans="2:10" x14ac:dyDescent="0.3">
      <c r="B1882" s="136"/>
    </row>
    <row r="1884" spans="2:10" x14ac:dyDescent="0.3">
      <c r="B1884" s="259"/>
    </row>
    <row r="1885" spans="2:10" x14ac:dyDescent="0.3">
      <c r="B1885" s="256"/>
    </row>
    <row r="1886" spans="2:10" ht="15" thickBot="1" x14ac:dyDescent="0.35">
      <c r="B1886" s="257"/>
    </row>
    <row r="1887" spans="2:10" x14ac:dyDescent="0.3">
      <c r="B1887" s="239"/>
      <c r="C1887" s="240"/>
      <c r="D1887" s="240"/>
      <c r="E1887" s="240"/>
      <c r="F1887" s="240"/>
      <c r="G1887" s="240"/>
      <c r="H1887" s="240"/>
      <c r="I1887" s="240"/>
      <c r="J1887" s="240"/>
    </row>
    <row r="1888" spans="2:10" x14ac:dyDescent="0.3">
      <c r="B1888" s="241"/>
      <c r="C1888" s="237"/>
      <c r="D1888" s="237"/>
      <c r="E1888" s="237"/>
      <c r="F1888" s="237"/>
      <c r="G1888" s="237"/>
      <c r="H1888" s="237"/>
      <c r="I1888" s="237"/>
      <c r="J1888" s="237"/>
    </row>
    <row r="1889" spans="2:10" x14ac:dyDescent="0.3">
      <c r="B1889" s="136"/>
    </row>
    <row r="1890" spans="2:10" x14ac:dyDescent="0.3">
      <c r="B1890" s="136"/>
    </row>
    <row r="1892" spans="2:10" x14ac:dyDescent="0.3">
      <c r="B1892" s="259"/>
    </row>
    <row r="1893" spans="2:10" x14ac:dyDescent="0.3">
      <c r="B1893" s="256"/>
    </row>
    <row r="1894" spans="2:10" ht="15" thickBot="1" x14ac:dyDescent="0.35">
      <c r="B1894" s="257"/>
    </row>
    <row r="1895" spans="2:10" x14ac:dyDescent="0.3">
      <c r="B1895" s="239"/>
      <c r="C1895" s="240"/>
      <c r="D1895" s="240"/>
      <c r="E1895" s="240"/>
      <c r="F1895" s="240"/>
      <c r="G1895" s="240"/>
      <c r="H1895" s="240"/>
      <c r="I1895" s="240"/>
      <c r="J1895" s="240"/>
    </row>
    <row r="1896" spans="2:10" x14ac:dyDescent="0.3">
      <c r="B1896" s="241"/>
      <c r="C1896" s="237"/>
      <c r="D1896" s="237"/>
      <c r="E1896" s="237"/>
      <c r="F1896" s="237"/>
      <c r="G1896" s="237"/>
      <c r="H1896" s="237"/>
      <c r="I1896" s="237"/>
      <c r="J1896" s="237"/>
    </row>
    <row r="1897" spans="2:10" x14ac:dyDescent="0.3">
      <c r="B1897" s="136"/>
    </row>
    <row r="1898" spans="2:10" x14ac:dyDescent="0.3">
      <c r="B1898" s="136"/>
    </row>
    <row r="1900" spans="2:10" x14ac:dyDescent="0.3">
      <c r="B1900" s="259"/>
    </row>
    <row r="1901" spans="2:10" x14ac:dyDescent="0.3">
      <c r="B1901" s="256"/>
    </row>
    <row r="1902" spans="2:10" ht="15" thickBot="1" x14ac:dyDescent="0.35">
      <c r="B1902" s="257"/>
    </row>
    <row r="1903" spans="2:10" x14ac:dyDescent="0.3">
      <c r="B1903" s="239"/>
      <c r="C1903" s="240"/>
      <c r="D1903" s="240"/>
      <c r="E1903" s="240"/>
      <c r="F1903" s="240"/>
      <c r="G1903" s="240"/>
      <c r="H1903" s="240"/>
      <c r="I1903" s="240"/>
      <c r="J1903" s="240"/>
    </row>
    <row r="1904" spans="2:10" x14ac:dyDescent="0.3">
      <c r="B1904" s="241"/>
      <c r="C1904" s="237"/>
      <c r="D1904" s="237"/>
      <c r="E1904" s="237"/>
      <c r="F1904" s="237"/>
      <c r="G1904" s="237"/>
      <c r="H1904" s="237"/>
      <c r="I1904" s="237"/>
      <c r="J1904" s="237"/>
    </row>
    <row r="1905" spans="2:7" x14ac:dyDescent="0.3">
      <c r="B1905" s="136"/>
    </row>
    <row r="1906" spans="2:7" x14ac:dyDescent="0.3">
      <c r="B1906" s="136"/>
    </row>
    <row r="1908" spans="2:7" x14ac:dyDescent="0.3">
      <c r="B1908" s="259"/>
    </row>
    <row r="1909" spans="2:7" x14ac:dyDescent="0.3">
      <c r="B1909" s="256"/>
    </row>
    <row r="1910" spans="2:7" ht="15" thickBot="1" x14ac:dyDescent="0.35">
      <c r="B1910" s="257"/>
    </row>
    <row r="1911" spans="2:7" x14ac:dyDescent="0.3">
      <c r="B1911" s="239"/>
      <c r="C1911" s="240"/>
      <c r="D1911" s="240"/>
      <c r="E1911" s="240"/>
      <c r="F1911" s="240"/>
      <c r="G1911" s="240"/>
    </row>
    <row r="1912" spans="2:7" x14ac:dyDescent="0.3">
      <c r="B1912" s="241"/>
      <c r="C1912" s="237"/>
      <c r="D1912" s="237"/>
      <c r="E1912" s="237"/>
      <c r="F1912" s="237"/>
      <c r="G1912" s="237"/>
    </row>
    <row r="1913" spans="2:7" x14ac:dyDescent="0.3">
      <c r="B1913" s="136"/>
    </row>
    <row r="1914" spans="2:7" x14ac:dyDescent="0.3">
      <c r="B1914" s="136"/>
    </row>
    <row r="1916" spans="2:7" x14ac:dyDescent="0.3">
      <c r="B1916" s="259"/>
    </row>
    <row r="1917" spans="2:7" x14ac:dyDescent="0.3">
      <c r="B1917" s="256"/>
    </row>
    <row r="1918" spans="2:7" ht="15" thickBot="1" x14ac:dyDescent="0.35">
      <c r="B1918" s="257"/>
    </row>
    <row r="1919" spans="2:7" x14ac:dyDescent="0.3">
      <c r="B1919" s="239"/>
      <c r="C1919" s="240"/>
      <c r="D1919" s="240"/>
      <c r="E1919" s="240"/>
      <c r="F1919" s="240"/>
      <c r="G1919" s="240"/>
    </row>
    <row r="1920" spans="2:7" x14ac:dyDescent="0.3">
      <c r="B1920" s="241"/>
      <c r="C1920" s="237"/>
      <c r="D1920" s="237"/>
      <c r="E1920" s="237"/>
      <c r="F1920" s="237"/>
      <c r="G1920" s="237"/>
    </row>
    <row r="1921" spans="2:18" x14ac:dyDescent="0.3">
      <c r="B1921" s="136"/>
    </row>
    <row r="1922" spans="2:18" x14ac:dyDescent="0.3">
      <c r="B1922" s="136"/>
    </row>
    <row r="1924" spans="2:18" x14ac:dyDescent="0.3">
      <c r="B1924" s="259"/>
    </row>
    <row r="1925" spans="2:18" x14ac:dyDescent="0.3">
      <c r="B1925" s="256"/>
    </row>
    <row r="1926" spans="2:18" ht="15" thickBot="1" x14ac:dyDescent="0.35">
      <c r="B1926" s="257"/>
    </row>
    <row r="1927" spans="2:18" x14ac:dyDescent="0.3">
      <c r="B1927" s="239"/>
      <c r="C1927" s="240"/>
      <c r="D1927" s="240"/>
      <c r="E1927" s="240"/>
      <c r="F1927" s="240"/>
      <c r="G1927" s="240"/>
    </row>
    <row r="1928" spans="2:18" x14ac:dyDescent="0.3">
      <c r="B1928" s="241"/>
      <c r="C1928" s="237"/>
      <c r="D1928" s="237"/>
      <c r="E1928" s="237"/>
      <c r="F1928" s="237"/>
      <c r="G1928" s="237"/>
    </row>
    <row r="1929" spans="2:18" x14ac:dyDescent="0.3">
      <c r="B1929" s="136"/>
    </row>
    <row r="1930" spans="2:18" x14ac:dyDescent="0.3">
      <c r="B1930" s="136"/>
    </row>
    <row r="1932" spans="2:18" x14ac:dyDescent="0.3">
      <c r="B1932" s="259"/>
    </row>
    <row r="1933" spans="2:18" x14ac:dyDescent="0.3">
      <c r="B1933" s="256"/>
    </row>
    <row r="1934" spans="2:18" ht="15" thickBot="1" x14ac:dyDescent="0.35">
      <c r="B1934" s="257"/>
    </row>
    <row r="1935" spans="2:18" x14ac:dyDescent="0.3">
      <c r="B1935" s="239"/>
      <c r="C1935" s="240"/>
      <c r="D1935" s="240"/>
      <c r="E1935" s="240"/>
      <c r="F1935" s="240"/>
      <c r="G1935" s="240"/>
      <c r="H1935" s="240"/>
      <c r="I1935" s="240"/>
      <c r="J1935" s="240"/>
      <c r="K1935" s="240"/>
      <c r="L1935" s="240"/>
      <c r="M1935" s="240"/>
      <c r="N1935" s="240"/>
      <c r="O1935" s="240"/>
      <c r="P1935" s="240"/>
      <c r="Q1935" s="240"/>
      <c r="R1935" s="240"/>
    </row>
    <row r="1936" spans="2:18" x14ac:dyDescent="0.3">
      <c r="B1936" s="258"/>
      <c r="C1936" s="237"/>
      <c r="D1936" s="237"/>
      <c r="E1936" s="237"/>
      <c r="F1936" s="237"/>
      <c r="G1936" s="237"/>
      <c r="H1936" s="237"/>
      <c r="I1936" s="237"/>
      <c r="J1936" s="237"/>
      <c r="K1936" s="237"/>
      <c r="L1936" s="237"/>
      <c r="M1936" s="237"/>
      <c r="N1936" s="237"/>
      <c r="O1936" s="237"/>
      <c r="P1936" s="237"/>
      <c r="Q1936" s="237"/>
      <c r="R1936" s="237"/>
    </row>
    <row r="1937" spans="2:8" x14ac:dyDescent="0.3">
      <c r="B1937" s="136"/>
    </row>
    <row r="1938" spans="2:8" x14ac:dyDescent="0.3">
      <c r="B1938" s="136"/>
    </row>
    <row r="1940" spans="2:8" x14ac:dyDescent="0.3">
      <c r="B1940" s="259"/>
    </row>
    <row r="1941" spans="2:8" x14ac:dyDescent="0.3">
      <c r="B1941" s="256"/>
    </row>
    <row r="1942" spans="2:8" ht="15" thickBot="1" x14ac:dyDescent="0.35">
      <c r="B1942" s="257"/>
    </row>
    <row r="1943" spans="2:8" x14ac:dyDescent="0.3">
      <c r="B1943" s="239"/>
      <c r="C1943" s="240"/>
      <c r="D1943" s="240"/>
      <c r="E1943" s="240"/>
      <c r="F1943" s="240"/>
    </row>
    <row r="1944" spans="2:8" x14ac:dyDescent="0.3">
      <c r="B1944" s="241"/>
      <c r="C1944" s="237"/>
      <c r="D1944" s="237"/>
      <c r="E1944" s="237"/>
      <c r="F1944" s="237"/>
    </row>
    <row r="1945" spans="2:8" x14ac:dyDescent="0.3">
      <c r="B1945" s="136"/>
    </row>
    <row r="1946" spans="2:8" x14ac:dyDescent="0.3">
      <c r="B1946" s="136"/>
    </row>
    <row r="1948" spans="2:8" x14ac:dyDescent="0.3">
      <c r="B1948" s="259"/>
    </row>
    <row r="1949" spans="2:8" x14ac:dyDescent="0.3">
      <c r="B1949" s="256"/>
    </row>
    <row r="1950" spans="2:8" ht="15" thickBot="1" x14ac:dyDescent="0.35">
      <c r="B1950" s="257"/>
    </row>
    <row r="1951" spans="2:8" x14ac:dyDescent="0.3">
      <c r="B1951" s="239"/>
      <c r="C1951" s="240"/>
      <c r="D1951" s="240"/>
      <c r="E1951" s="240"/>
      <c r="F1951" s="240"/>
      <c r="G1951" s="240"/>
      <c r="H1951" s="240"/>
    </row>
    <row r="1952" spans="2:8" x14ac:dyDescent="0.3">
      <c r="B1952" s="241"/>
      <c r="C1952" s="237"/>
      <c r="D1952" s="237"/>
      <c r="E1952" s="237"/>
      <c r="F1952" s="237"/>
      <c r="G1952" s="237"/>
      <c r="H1952" s="237"/>
    </row>
    <row r="1953" spans="2:13" x14ac:dyDescent="0.3">
      <c r="B1953" s="136"/>
    </row>
    <row r="1954" spans="2:13" x14ac:dyDescent="0.3">
      <c r="B1954" s="136"/>
    </row>
    <row r="1956" spans="2:13" x14ac:dyDescent="0.3">
      <c r="B1956" s="259"/>
    </row>
    <row r="1957" spans="2:13" x14ac:dyDescent="0.3">
      <c r="B1957" s="256"/>
    </row>
    <row r="1958" spans="2:13" ht="15" thickBot="1" x14ac:dyDescent="0.35">
      <c r="B1958" s="257"/>
    </row>
    <row r="1959" spans="2:13" x14ac:dyDescent="0.3">
      <c r="B1959" s="239"/>
      <c r="C1959" s="240"/>
      <c r="D1959" s="240"/>
      <c r="E1959" s="240"/>
      <c r="F1959" s="240"/>
      <c r="G1959" s="240"/>
      <c r="H1959" s="240"/>
    </row>
    <row r="1960" spans="2:13" x14ac:dyDescent="0.3">
      <c r="B1960" s="241"/>
      <c r="C1960" s="237"/>
      <c r="D1960" s="237"/>
      <c r="E1960" s="237"/>
      <c r="F1960" s="237"/>
      <c r="G1960" s="237"/>
      <c r="H1960" s="237"/>
    </row>
    <row r="1961" spans="2:13" x14ac:dyDescent="0.3">
      <c r="B1961" s="136"/>
    </row>
    <row r="1962" spans="2:13" x14ac:dyDescent="0.3">
      <c r="B1962" s="136"/>
    </row>
    <row r="1964" spans="2:13" x14ac:dyDescent="0.3">
      <c r="B1964" s="259"/>
    </row>
    <row r="1965" spans="2:13" x14ac:dyDescent="0.3">
      <c r="B1965" s="256"/>
    </row>
    <row r="1966" spans="2:13" ht="15" thickBot="1" x14ac:dyDescent="0.35">
      <c r="B1966" s="257"/>
    </row>
    <row r="1967" spans="2:13" x14ac:dyDescent="0.3">
      <c r="B1967" s="239"/>
      <c r="C1967" s="240"/>
      <c r="D1967" s="240"/>
      <c r="E1967" s="240"/>
      <c r="F1967" s="240"/>
      <c r="G1967" s="240"/>
      <c r="H1967" s="240"/>
      <c r="I1967" s="240"/>
      <c r="J1967" s="240"/>
      <c r="K1967" s="240"/>
      <c r="L1967" s="240"/>
      <c r="M1967" s="240"/>
    </row>
    <row r="1968" spans="2:13" x14ac:dyDescent="0.3">
      <c r="B1968" s="241"/>
      <c r="C1968" s="237"/>
      <c r="D1968" s="237"/>
      <c r="E1968" s="237"/>
      <c r="F1968" s="237"/>
      <c r="G1968" s="237"/>
      <c r="H1968" s="237"/>
      <c r="I1968" s="237"/>
      <c r="J1968" s="237"/>
      <c r="K1968" s="237"/>
      <c r="L1968" s="237"/>
      <c r="M1968" s="237"/>
    </row>
    <row r="1969" spans="2:13" x14ac:dyDescent="0.3">
      <c r="B1969" s="241"/>
      <c r="C1969" s="237"/>
      <c r="D1969" s="237"/>
      <c r="E1969" s="237"/>
      <c r="F1969" s="237"/>
      <c r="G1969" s="237"/>
      <c r="H1969" s="237"/>
      <c r="I1969" s="237"/>
      <c r="J1969" s="237"/>
      <c r="K1969" s="237"/>
      <c r="L1969" s="237"/>
      <c r="M1969" s="237"/>
    </row>
    <row r="1970" spans="2:13" x14ac:dyDescent="0.3">
      <c r="B1970" s="241"/>
      <c r="C1970" s="237"/>
      <c r="D1970" s="237"/>
      <c r="E1970" s="237"/>
      <c r="F1970" s="237"/>
      <c r="G1970" s="237"/>
      <c r="H1970" s="237"/>
      <c r="I1970" s="237"/>
      <c r="J1970" s="237"/>
      <c r="K1970" s="237"/>
      <c r="L1970" s="237"/>
      <c r="M1970" s="237"/>
    </row>
    <row r="1971" spans="2:13" x14ac:dyDescent="0.3">
      <c r="B1971" s="136"/>
    </row>
    <row r="1972" spans="2:13" x14ac:dyDescent="0.3">
      <c r="B1972" s="136"/>
    </row>
    <row r="1974" spans="2:13" x14ac:dyDescent="0.3">
      <c r="B1974" s="259"/>
    </row>
    <row r="1975" spans="2:13" x14ac:dyDescent="0.3">
      <c r="B1975" s="256"/>
    </row>
    <row r="1976" spans="2:13" ht="15" thickBot="1" x14ac:dyDescent="0.35">
      <c r="B1976" s="257"/>
    </row>
    <row r="1977" spans="2:13" x14ac:dyDescent="0.3">
      <c r="B1977" s="239"/>
      <c r="C1977" s="240"/>
      <c r="D1977" s="240"/>
      <c r="E1977" s="240"/>
      <c r="F1977" s="240"/>
      <c r="G1977" s="240"/>
      <c r="H1977" s="240"/>
      <c r="I1977" s="240"/>
      <c r="J1977" s="240"/>
      <c r="K1977" s="240"/>
      <c r="L1977" s="240"/>
      <c r="M1977" s="240"/>
    </row>
    <row r="1978" spans="2:13" x14ac:dyDescent="0.3">
      <c r="B1978" s="241"/>
      <c r="C1978" s="237"/>
      <c r="D1978" s="237"/>
      <c r="E1978" s="237"/>
      <c r="F1978" s="237"/>
      <c r="G1978" s="237"/>
      <c r="H1978" s="237"/>
      <c r="I1978" s="237"/>
      <c r="J1978" s="237"/>
      <c r="K1978" s="237"/>
      <c r="L1978" s="237"/>
      <c r="M1978" s="237"/>
    </row>
    <row r="1979" spans="2:13" x14ac:dyDescent="0.3">
      <c r="B1979" s="241"/>
      <c r="C1979" s="237"/>
      <c r="D1979" s="237"/>
      <c r="E1979" s="237"/>
      <c r="F1979" s="237"/>
      <c r="G1979" s="237"/>
      <c r="H1979" s="237"/>
      <c r="I1979" s="237"/>
      <c r="J1979" s="237"/>
      <c r="K1979" s="237"/>
      <c r="L1979" s="237"/>
      <c r="M1979" s="237"/>
    </row>
    <row r="1980" spans="2:13" x14ac:dyDescent="0.3">
      <c r="B1980" s="241"/>
      <c r="C1980" s="237"/>
      <c r="D1980" s="237"/>
      <c r="E1980" s="237"/>
      <c r="F1980" s="237"/>
      <c r="G1980" s="237"/>
      <c r="H1980" s="237"/>
      <c r="I1980" s="237"/>
      <c r="J1980" s="237"/>
      <c r="K1980" s="237"/>
      <c r="L1980" s="237"/>
      <c r="M1980" s="237"/>
    </row>
    <row r="1981" spans="2:13" x14ac:dyDescent="0.3">
      <c r="B1981" s="136"/>
    </row>
    <row r="1982" spans="2:13" x14ac:dyDescent="0.3">
      <c r="B1982" s="136"/>
    </row>
    <row r="1984" spans="2:13" x14ac:dyDescent="0.3">
      <c r="B1984" s="259"/>
    </row>
    <row r="1985" spans="2:22" x14ac:dyDescent="0.3">
      <c r="B1985" s="256"/>
    </row>
    <row r="1986" spans="2:22" ht="15" thickBot="1" x14ac:dyDescent="0.35">
      <c r="B1986" s="257"/>
    </row>
    <row r="1987" spans="2:22" x14ac:dyDescent="0.3">
      <c r="B1987" s="239"/>
      <c r="C1987" s="240"/>
      <c r="D1987" s="240"/>
      <c r="E1987" s="240"/>
      <c r="F1987" s="240"/>
      <c r="G1987" s="240"/>
      <c r="H1987" s="240"/>
      <c r="I1987" s="240"/>
      <c r="J1987" s="240"/>
      <c r="K1987" s="240"/>
      <c r="L1987" s="240"/>
      <c r="M1987" s="240"/>
      <c r="N1987" s="240"/>
      <c r="O1987" s="240"/>
      <c r="P1987" s="240"/>
      <c r="Q1987" s="240"/>
      <c r="R1987" s="240"/>
      <c r="S1987" s="240"/>
      <c r="T1987" s="240"/>
      <c r="U1987" s="240"/>
      <c r="V1987" s="240"/>
    </row>
    <row r="1988" spans="2:22" x14ac:dyDescent="0.3">
      <c r="B1988" s="241"/>
      <c r="C1988" s="237"/>
      <c r="D1988" s="237"/>
      <c r="E1988" s="237"/>
      <c r="F1988" s="237"/>
      <c r="G1988" s="237"/>
      <c r="H1988" s="237"/>
      <c r="I1988" s="237"/>
      <c r="J1988" s="237"/>
      <c r="K1988" s="237"/>
      <c r="L1988" s="237"/>
      <c r="M1988" s="237"/>
      <c r="N1988" s="237"/>
      <c r="O1988" s="237"/>
      <c r="P1988" s="237"/>
      <c r="Q1988" s="237"/>
      <c r="R1988" s="237"/>
      <c r="S1988" s="237"/>
      <c r="T1988" s="237"/>
      <c r="U1988" s="237"/>
      <c r="V1988" s="237"/>
    </row>
    <row r="1989" spans="2:22" x14ac:dyDescent="0.3">
      <c r="B1989" s="241"/>
      <c r="C1989" s="237"/>
      <c r="D1989" s="237"/>
      <c r="E1989" s="237"/>
      <c r="F1989" s="237"/>
      <c r="G1989" s="237"/>
      <c r="H1989" s="237"/>
      <c r="I1989" s="237"/>
      <c r="J1989" s="237"/>
      <c r="K1989" s="237"/>
      <c r="L1989" s="237"/>
      <c r="M1989" s="237"/>
      <c r="N1989" s="237"/>
      <c r="O1989" s="237"/>
      <c r="P1989" s="237"/>
      <c r="Q1989" s="237"/>
      <c r="R1989" s="237"/>
      <c r="S1989" s="237"/>
      <c r="T1989" s="237"/>
      <c r="U1989" s="237"/>
      <c r="V1989" s="237"/>
    </row>
    <row r="1990" spans="2:22" x14ac:dyDescent="0.3">
      <c r="B1990" s="241"/>
      <c r="C1990" s="237"/>
      <c r="D1990" s="237"/>
      <c r="E1990" s="237"/>
      <c r="F1990" s="237"/>
      <c r="G1990" s="237"/>
      <c r="H1990" s="237"/>
      <c r="I1990" s="237"/>
      <c r="J1990" s="237"/>
      <c r="K1990" s="237"/>
      <c r="L1990" s="237"/>
      <c r="M1990" s="237"/>
      <c r="N1990" s="237"/>
      <c r="O1990" s="237"/>
      <c r="P1990" s="237"/>
      <c r="Q1990" s="237"/>
      <c r="R1990" s="237"/>
      <c r="S1990" s="237"/>
      <c r="T1990" s="237"/>
      <c r="U1990" s="237"/>
      <c r="V1990" s="237"/>
    </row>
    <row r="1991" spans="2:22" x14ac:dyDescent="0.3">
      <c r="B1991" s="136"/>
    </row>
    <row r="1992" spans="2:22" x14ac:dyDescent="0.3">
      <c r="B1992" s="136"/>
    </row>
    <row r="1994" spans="2:22" x14ac:dyDescent="0.3">
      <c r="B1994" s="259"/>
    </row>
    <row r="1995" spans="2:22" x14ac:dyDescent="0.3">
      <c r="B1995" s="256"/>
    </row>
    <row r="1996" spans="2:22" x14ac:dyDescent="0.3">
      <c r="B1996" s="136"/>
    </row>
    <row r="1997" spans="2:22" x14ac:dyDescent="0.3">
      <c r="B1997" s="259"/>
    </row>
    <row r="1998" spans="2:22" ht="15" thickBot="1" x14ac:dyDescent="0.35">
      <c r="B1998" s="257"/>
    </row>
    <row r="1999" spans="2:22" x14ac:dyDescent="0.3">
      <c r="B1999" s="407"/>
      <c r="C1999" s="408"/>
      <c r="D1999" s="408"/>
    </row>
    <row r="2000" spans="2:22" x14ac:dyDescent="0.3">
      <c r="B2000" s="241"/>
      <c r="C2000" s="237"/>
      <c r="D2000" s="237"/>
    </row>
    <row r="2001" spans="2:7" x14ac:dyDescent="0.3">
      <c r="B2001" s="241"/>
      <c r="C2001" s="237"/>
      <c r="D2001" s="237"/>
    </row>
    <row r="2002" spans="2:7" x14ac:dyDescent="0.3">
      <c r="B2002" s="241"/>
      <c r="C2002" s="237"/>
      <c r="D2002" s="237"/>
    </row>
    <row r="2003" spans="2:7" x14ac:dyDescent="0.3">
      <c r="B2003" s="241"/>
      <c r="C2003" s="237"/>
      <c r="D2003" s="237"/>
    </row>
    <row r="2004" spans="2:7" x14ac:dyDescent="0.3">
      <c r="B2004" s="241"/>
      <c r="C2004" s="237"/>
      <c r="D2004" s="237"/>
    </row>
    <row r="2005" spans="2:7" x14ac:dyDescent="0.3">
      <c r="B2005" s="241"/>
      <c r="C2005" s="237"/>
      <c r="D2005" s="237"/>
    </row>
    <row r="2006" spans="2:7" ht="15" thickBot="1" x14ac:dyDescent="0.35">
      <c r="B2006" s="257"/>
    </row>
    <row r="2007" spans="2:7" x14ac:dyDescent="0.3">
      <c r="B2007" s="297"/>
      <c r="C2007" s="298"/>
    </row>
    <row r="2008" spans="2:7" x14ac:dyDescent="0.3">
      <c r="B2008" s="299"/>
      <c r="C2008" s="104"/>
    </row>
    <row r="2009" spans="2:7" ht="15" thickBot="1" x14ac:dyDescent="0.35">
      <c r="B2009" s="257"/>
    </row>
    <row r="2010" spans="2:7" ht="27.6" customHeight="1" x14ac:dyDescent="0.3">
      <c r="B2010" s="407"/>
      <c r="C2010" s="408"/>
      <c r="D2010" s="408"/>
      <c r="E2010" s="408"/>
      <c r="F2010" s="408"/>
      <c r="G2010" s="408"/>
    </row>
    <row r="2011" spans="2:7" x14ac:dyDescent="0.3">
      <c r="B2011" s="410"/>
      <c r="C2011" s="409"/>
      <c r="D2011" s="409"/>
      <c r="E2011" s="409"/>
      <c r="F2011" s="409"/>
      <c r="G2011" s="236"/>
    </row>
    <row r="2012" spans="2:7" x14ac:dyDescent="0.3">
      <c r="B2012" s="410"/>
      <c r="C2012" s="409"/>
      <c r="D2012" s="409"/>
      <c r="E2012" s="409"/>
      <c r="F2012" s="409"/>
      <c r="G2012" s="236"/>
    </row>
    <row r="2013" spans="2:7" x14ac:dyDescent="0.3">
      <c r="B2013" s="241"/>
      <c r="C2013" s="237"/>
      <c r="D2013" s="237"/>
      <c r="E2013" s="237"/>
      <c r="F2013" s="237"/>
      <c r="G2013" s="237"/>
    </row>
    <row r="2014" spans="2:7" x14ac:dyDescent="0.3">
      <c r="B2014" s="241"/>
      <c r="C2014" s="237"/>
      <c r="D2014" s="237"/>
      <c r="E2014" s="237"/>
      <c r="F2014" s="237"/>
      <c r="G2014" s="237"/>
    </row>
    <row r="2015" spans="2:7" x14ac:dyDescent="0.3">
      <c r="B2015" s="241"/>
      <c r="C2015" s="237"/>
      <c r="D2015" s="237"/>
      <c r="E2015" s="237"/>
      <c r="F2015" s="237"/>
      <c r="G2015" s="237"/>
    </row>
    <row r="2016" spans="2:7" ht="15" thickBot="1" x14ac:dyDescent="0.35">
      <c r="B2016" s="257"/>
    </row>
    <row r="2017" spans="2:3" x14ac:dyDescent="0.3">
      <c r="B2017" s="239"/>
    </row>
    <row r="2018" spans="2:3" x14ac:dyDescent="0.3">
      <c r="B2018" s="258"/>
    </row>
    <row r="2019" spans="2:3" x14ac:dyDescent="0.3">
      <c r="B2019" s="295"/>
    </row>
    <row r="2020" spans="2:3" x14ac:dyDescent="0.3">
      <c r="B2020" s="295"/>
    </row>
    <row r="2021" spans="2:3" x14ac:dyDescent="0.3">
      <c r="B2021" s="296"/>
      <c r="C2021" s="296"/>
    </row>
    <row r="2022" spans="2:3" x14ac:dyDescent="0.3">
      <c r="B2022" s="257"/>
    </row>
    <row r="2023" spans="2:3" x14ac:dyDescent="0.3">
      <c r="B2023" s="257"/>
    </row>
    <row r="2024" spans="2:3" x14ac:dyDescent="0.3">
      <c r="B2024" s="300"/>
    </row>
    <row r="2025" spans="2:3" x14ac:dyDescent="0.3">
      <c r="B2025" s="136"/>
    </row>
    <row r="2026" spans="2:3" x14ac:dyDescent="0.3">
      <c r="B2026" s="136"/>
    </row>
    <row r="2028" spans="2:3" x14ac:dyDescent="0.3">
      <c r="B2028" s="257"/>
    </row>
    <row r="2029" spans="2:3" x14ac:dyDescent="0.3">
      <c r="B2029" s="257"/>
    </row>
    <row r="2030" spans="2:3" x14ac:dyDescent="0.3">
      <c r="B2030" s="136"/>
    </row>
    <row r="2031" spans="2:3" x14ac:dyDescent="0.3">
      <c r="B2031" s="136"/>
    </row>
    <row r="2033" spans="2:8" x14ac:dyDescent="0.3">
      <c r="B2033" s="259"/>
    </row>
    <row r="2034" spans="2:8" x14ac:dyDescent="0.3">
      <c r="B2034" s="256"/>
    </row>
    <row r="2035" spans="2:8" ht="15" thickBot="1" x14ac:dyDescent="0.35">
      <c r="B2035" s="257"/>
    </row>
    <row r="2036" spans="2:8" x14ac:dyDescent="0.3">
      <c r="B2036" s="239"/>
      <c r="C2036" s="240"/>
      <c r="D2036" s="240"/>
      <c r="E2036" s="240"/>
      <c r="F2036" s="240"/>
      <c r="G2036" s="240"/>
      <c r="H2036" s="240"/>
    </row>
    <row r="2037" spans="2:8" x14ac:dyDescent="0.3">
      <c r="B2037" s="258"/>
      <c r="C2037" s="237"/>
      <c r="D2037" s="237"/>
      <c r="E2037" s="237"/>
      <c r="F2037" s="237"/>
      <c r="G2037" s="237"/>
      <c r="H2037" s="237"/>
    </row>
    <row r="2038" spans="2:8" x14ac:dyDescent="0.3">
      <c r="B2038" s="258"/>
      <c r="C2038" s="237"/>
      <c r="D2038" s="237"/>
      <c r="E2038" s="237"/>
      <c r="F2038" s="237"/>
      <c r="G2038" s="237"/>
      <c r="H2038" s="237"/>
    </row>
    <row r="2039" spans="2:8" x14ac:dyDescent="0.3">
      <c r="B2039" s="258"/>
      <c r="C2039" s="237"/>
      <c r="D2039" s="237"/>
      <c r="E2039" s="237"/>
      <c r="F2039" s="237"/>
      <c r="G2039" s="237"/>
      <c r="H2039" s="237"/>
    </row>
    <row r="2040" spans="2:8" x14ac:dyDescent="0.3">
      <c r="B2040" s="258"/>
      <c r="C2040" s="237"/>
      <c r="D2040" s="237"/>
      <c r="E2040" s="237"/>
      <c r="F2040" s="237"/>
      <c r="G2040" s="237"/>
      <c r="H2040" s="237"/>
    </row>
    <row r="2041" spans="2:8" x14ac:dyDescent="0.3">
      <c r="B2041" s="258"/>
      <c r="C2041" s="237"/>
      <c r="D2041" s="237"/>
      <c r="E2041" s="260"/>
      <c r="F2041" s="237"/>
      <c r="G2041" s="260"/>
      <c r="H2041" s="237"/>
    </row>
    <row r="2042" spans="2:8" x14ac:dyDescent="0.3">
      <c r="B2042" s="258"/>
      <c r="C2042" s="237"/>
      <c r="D2042" s="237"/>
      <c r="E2042" s="260"/>
      <c r="F2042" s="237"/>
      <c r="G2042" s="260"/>
      <c r="H2042" s="237"/>
    </row>
    <row r="2043" spans="2:8" x14ac:dyDescent="0.3">
      <c r="B2043" s="258"/>
      <c r="C2043" s="237"/>
      <c r="D2043" s="237"/>
      <c r="E2043" s="237"/>
      <c r="F2043" s="237"/>
      <c r="G2043" s="260"/>
      <c r="H2043" s="237"/>
    </row>
    <row r="2044" spans="2:8" x14ac:dyDescent="0.3">
      <c r="B2044" s="258"/>
      <c r="C2044" s="237"/>
      <c r="D2044" s="237"/>
      <c r="E2044" s="237"/>
      <c r="F2044" s="237"/>
      <c r="G2044" s="237"/>
      <c r="H2044" s="237"/>
    </row>
    <row r="2045" spans="2:8" x14ac:dyDescent="0.3">
      <c r="B2045" s="258"/>
      <c r="C2045" s="237"/>
      <c r="D2045" s="237"/>
      <c r="E2045" s="260"/>
      <c r="F2045" s="237"/>
      <c r="G2045" s="260"/>
      <c r="H2045" s="237"/>
    </row>
    <row r="2046" spans="2:8" x14ac:dyDescent="0.3">
      <c r="B2046" s="258"/>
      <c r="C2046" s="237"/>
      <c r="D2046" s="237"/>
      <c r="E2046" s="237"/>
      <c r="F2046" s="237"/>
      <c r="G2046" s="237"/>
      <c r="H2046" s="237"/>
    </row>
    <row r="2047" spans="2:8" x14ac:dyDescent="0.3">
      <c r="B2047" s="258"/>
      <c r="C2047" s="237"/>
      <c r="D2047" s="237"/>
      <c r="E2047" s="260"/>
      <c r="F2047" s="237"/>
      <c r="G2047" s="260"/>
      <c r="H2047" s="237"/>
    </row>
    <row r="2048" spans="2:8" x14ac:dyDescent="0.3">
      <c r="B2048" s="258"/>
      <c r="C2048" s="237"/>
      <c r="D2048" s="237"/>
      <c r="E2048" s="260"/>
      <c r="F2048" s="237"/>
      <c r="G2048" s="260"/>
      <c r="H2048" s="237"/>
    </row>
    <row r="2049" spans="2:8" x14ac:dyDescent="0.3">
      <c r="B2049" s="258"/>
      <c r="C2049" s="237"/>
      <c r="D2049" s="237"/>
      <c r="E2049" s="260"/>
      <c r="F2049" s="237"/>
      <c r="G2049" s="260"/>
      <c r="H2049" s="237"/>
    </row>
    <row r="2050" spans="2:8" x14ac:dyDescent="0.3">
      <c r="B2050" s="258"/>
      <c r="C2050" s="237"/>
      <c r="D2050" s="237"/>
      <c r="E2050" s="260"/>
      <c r="F2050" s="237"/>
      <c r="G2050" s="260"/>
      <c r="H2050" s="237"/>
    </row>
    <row r="2051" spans="2:8" x14ac:dyDescent="0.3">
      <c r="B2051" s="258"/>
      <c r="C2051" s="237"/>
      <c r="D2051" s="237"/>
      <c r="E2051" s="260"/>
      <c r="F2051" s="237"/>
      <c r="G2051" s="260"/>
      <c r="H2051" s="237"/>
    </row>
    <row r="2052" spans="2:8" x14ac:dyDescent="0.3">
      <c r="B2052" s="258"/>
      <c r="C2052" s="237"/>
      <c r="D2052" s="237"/>
      <c r="E2052" s="260"/>
      <c r="F2052" s="237"/>
      <c r="G2052" s="260"/>
      <c r="H2052" s="237"/>
    </row>
    <row r="2053" spans="2:8" x14ac:dyDescent="0.3">
      <c r="B2053" s="258"/>
      <c r="C2053" s="237"/>
      <c r="D2053" s="237"/>
      <c r="E2053" s="237"/>
      <c r="F2053" s="237"/>
      <c r="G2053" s="237"/>
      <c r="H2053" s="237"/>
    </row>
    <row r="2054" spans="2:8" x14ac:dyDescent="0.3">
      <c r="B2054" s="258"/>
      <c r="C2054" s="237"/>
      <c r="D2054" s="237"/>
      <c r="E2054" s="260"/>
      <c r="F2054" s="237"/>
      <c r="G2054" s="260"/>
      <c r="H2054" s="237"/>
    </row>
    <row r="2055" spans="2:8" x14ac:dyDescent="0.3">
      <c r="B2055" s="258"/>
      <c r="C2055" s="237"/>
      <c r="D2055" s="237"/>
      <c r="E2055" s="260"/>
      <c r="F2055" s="237"/>
      <c r="G2055" s="260"/>
      <c r="H2055" s="237"/>
    </row>
    <row r="2056" spans="2:8" x14ac:dyDescent="0.3">
      <c r="B2056" s="258"/>
      <c r="C2056" s="237"/>
      <c r="D2056" s="237"/>
      <c r="E2056" s="260"/>
      <c r="F2056" s="237"/>
      <c r="G2056" s="260"/>
      <c r="H2056" s="237"/>
    </row>
    <row r="2057" spans="2:8" x14ac:dyDescent="0.3">
      <c r="B2057" s="258"/>
      <c r="C2057" s="237"/>
      <c r="D2057" s="237"/>
      <c r="E2057" s="237"/>
      <c r="F2057" s="237"/>
      <c r="G2057" s="237"/>
      <c r="H2057" s="237"/>
    </row>
    <row r="2058" spans="2:8" x14ac:dyDescent="0.3">
      <c r="B2058" s="258"/>
      <c r="C2058" s="237"/>
      <c r="D2058" s="237"/>
      <c r="E2058" s="260"/>
      <c r="F2058" s="237"/>
      <c r="G2058" s="260"/>
      <c r="H2058" s="237"/>
    </row>
    <row r="2059" spans="2:8" x14ac:dyDescent="0.3">
      <c r="B2059" s="258"/>
      <c r="C2059" s="237"/>
      <c r="D2059" s="237"/>
      <c r="E2059" s="260"/>
      <c r="F2059" s="237"/>
      <c r="G2059" s="260"/>
      <c r="H2059" s="237"/>
    </row>
    <row r="2060" spans="2:8" x14ac:dyDescent="0.3">
      <c r="B2060" s="258"/>
      <c r="C2060" s="237"/>
      <c r="D2060" s="237"/>
      <c r="E2060" s="237"/>
      <c r="F2060" s="237"/>
      <c r="G2060" s="237"/>
      <c r="H2060" s="237"/>
    </row>
    <row r="2061" spans="2:8" x14ac:dyDescent="0.3">
      <c r="B2061" s="258"/>
      <c r="C2061" s="237"/>
      <c r="D2061" s="237"/>
      <c r="E2061" s="237"/>
      <c r="F2061" s="237"/>
      <c r="G2061" s="237"/>
      <c r="H2061" s="237"/>
    </row>
    <row r="2062" spans="2:8" x14ac:dyDescent="0.3">
      <c r="B2062" s="258"/>
      <c r="C2062" s="237"/>
      <c r="D2062" s="237"/>
      <c r="E2062" s="237"/>
      <c r="F2062" s="237"/>
      <c r="G2062" s="237"/>
      <c r="H2062" s="237"/>
    </row>
    <row r="2063" spans="2:8" x14ac:dyDescent="0.3">
      <c r="B2063" s="258"/>
      <c r="C2063" s="237"/>
      <c r="D2063" s="237"/>
      <c r="E2063" s="237"/>
      <c r="F2063" s="237"/>
      <c r="G2063" s="237"/>
      <c r="H2063" s="237"/>
    </row>
    <row r="2064" spans="2:8" x14ac:dyDescent="0.3">
      <c r="B2064" s="258"/>
      <c r="C2064" s="237"/>
      <c r="D2064" s="237"/>
      <c r="E2064" s="260"/>
      <c r="F2064" s="237"/>
      <c r="G2064" s="260"/>
      <c r="H2064" s="237"/>
    </row>
    <row r="2065" spans="2:14" x14ac:dyDescent="0.3">
      <c r="B2065" s="258"/>
      <c r="C2065" s="237"/>
      <c r="D2065" s="237"/>
      <c r="E2065" s="237"/>
      <c r="F2065" s="237"/>
      <c r="G2065" s="237"/>
      <c r="H2065" s="237"/>
    </row>
    <row r="2066" spans="2:14" x14ac:dyDescent="0.3">
      <c r="B2066" s="258"/>
      <c r="C2066" s="237"/>
      <c r="D2066" s="237"/>
      <c r="E2066" s="260"/>
      <c r="F2066" s="237"/>
      <c r="G2066" s="237"/>
      <c r="H2066" s="237"/>
    </row>
    <row r="2067" spans="2:14" x14ac:dyDescent="0.3">
      <c r="B2067" s="258"/>
      <c r="C2067" s="237"/>
      <c r="D2067" s="237"/>
      <c r="E2067" s="260"/>
      <c r="F2067" s="237"/>
      <c r="G2067" s="260"/>
      <c r="H2067" s="237"/>
    </row>
    <row r="2068" spans="2:14" x14ac:dyDescent="0.3">
      <c r="B2068" s="258"/>
      <c r="C2068" s="237"/>
      <c r="D2068" s="237"/>
      <c r="E2068" s="260"/>
      <c r="F2068" s="237"/>
      <c r="G2068" s="260"/>
      <c r="H2068" s="237"/>
    </row>
    <row r="2069" spans="2:14" x14ac:dyDescent="0.3">
      <c r="B2069" s="258"/>
      <c r="C2069" s="237"/>
      <c r="D2069" s="237"/>
      <c r="E2069" s="260"/>
      <c r="F2069" s="237"/>
      <c r="G2069" s="260"/>
      <c r="H2069" s="237"/>
    </row>
    <row r="2070" spans="2:14" x14ac:dyDescent="0.3">
      <c r="B2070" s="258"/>
      <c r="C2070" s="237"/>
      <c r="D2070" s="237"/>
      <c r="E2070" s="260"/>
      <c r="F2070" s="237"/>
      <c r="G2070" s="260"/>
      <c r="H2070" s="237"/>
    </row>
    <row r="2071" spans="2:14" x14ac:dyDescent="0.3">
      <c r="B2071" s="136"/>
    </row>
    <row r="2072" spans="2:14" x14ac:dyDescent="0.3">
      <c r="B2072" s="136"/>
    </row>
    <row r="2074" spans="2:14" x14ac:dyDescent="0.3">
      <c r="B2074" s="259"/>
    </row>
    <row r="2075" spans="2:14" x14ac:dyDescent="0.3">
      <c r="B2075" s="256"/>
    </row>
    <row r="2076" spans="2:14" x14ac:dyDescent="0.3">
      <c r="B2076" s="136"/>
    </row>
    <row r="2077" spans="2:14" x14ac:dyDescent="0.3">
      <c r="B2077" s="259"/>
    </row>
    <row r="2078" spans="2:14" ht="15" thickBot="1" x14ac:dyDescent="0.35">
      <c r="B2078" s="257"/>
    </row>
    <row r="2079" spans="2:14" x14ac:dyDescent="0.3">
      <c r="B2079" s="407"/>
      <c r="C2079" s="408"/>
      <c r="D2079" s="408"/>
      <c r="E2079" s="408"/>
      <c r="F2079" s="408"/>
      <c r="G2079" s="408"/>
      <c r="H2079" s="408"/>
      <c r="I2079" s="408"/>
      <c r="J2079" s="408"/>
      <c r="K2079" s="408"/>
      <c r="L2079" s="408"/>
      <c r="M2079" s="408"/>
      <c r="N2079" s="408"/>
    </row>
    <row r="2080" spans="2:14" x14ac:dyDescent="0.3">
      <c r="B2080" s="241"/>
      <c r="C2080" s="409"/>
      <c r="D2080" s="409"/>
      <c r="E2080" s="409"/>
      <c r="F2080" s="409"/>
      <c r="G2080" s="409"/>
      <c r="H2080" s="409"/>
      <c r="I2080" s="409"/>
      <c r="J2080" s="409"/>
      <c r="K2080" s="409"/>
      <c r="L2080" s="409"/>
      <c r="M2080" s="409"/>
      <c r="N2080" s="409"/>
    </row>
    <row r="2081" spans="2:14" x14ac:dyDescent="0.3">
      <c r="B2081" s="241"/>
      <c r="C2081" s="409"/>
      <c r="D2081" s="409"/>
      <c r="E2081" s="409"/>
      <c r="F2081" s="409"/>
      <c r="G2081" s="409"/>
      <c r="H2081" s="409"/>
      <c r="I2081" s="409"/>
      <c r="J2081" s="409"/>
      <c r="K2081" s="409"/>
      <c r="L2081" s="409"/>
      <c r="M2081" s="409"/>
      <c r="N2081" s="409"/>
    </row>
    <row r="2082" spans="2:14" x14ac:dyDescent="0.3">
      <c r="B2082" s="241"/>
      <c r="C2082" s="409"/>
      <c r="D2082" s="409"/>
      <c r="E2082" s="409"/>
      <c r="F2082" s="409"/>
      <c r="G2082" s="409"/>
      <c r="H2082" s="409"/>
      <c r="I2082" s="409"/>
      <c r="J2082" s="409"/>
      <c r="K2082" s="409"/>
      <c r="L2082" s="409"/>
      <c r="M2082" s="409"/>
      <c r="N2082" s="409"/>
    </row>
    <row r="2083" spans="2:14" x14ac:dyDescent="0.3">
      <c r="B2083" s="241"/>
      <c r="C2083" s="236"/>
      <c r="D2083" s="236"/>
      <c r="E2083" s="237"/>
      <c r="F2083" s="237"/>
      <c r="G2083" s="237"/>
      <c r="H2083" s="237"/>
      <c r="I2083" s="237"/>
      <c r="J2083" s="237"/>
      <c r="K2083" s="237"/>
      <c r="L2083" s="237"/>
      <c r="M2083" s="237"/>
      <c r="N2083" s="237"/>
    </row>
    <row r="2084" spans="2:14" x14ac:dyDescent="0.3">
      <c r="B2084" s="241"/>
      <c r="C2084" s="236"/>
      <c r="D2084" s="236"/>
      <c r="E2084" s="237"/>
      <c r="F2084" s="237"/>
      <c r="G2084" s="237"/>
      <c r="H2084" s="237"/>
      <c r="I2084" s="237"/>
      <c r="J2084" s="237"/>
      <c r="K2084" s="237"/>
      <c r="L2084" s="237"/>
      <c r="M2084" s="237"/>
      <c r="N2084" s="237"/>
    </row>
    <row r="2085" spans="2:14" x14ac:dyDescent="0.3">
      <c r="B2085" s="241"/>
      <c r="C2085" s="236"/>
      <c r="D2085" s="236"/>
      <c r="E2085" s="237"/>
      <c r="F2085" s="237"/>
      <c r="G2085" s="237"/>
      <c r="H2085" s="237"/>
      <c r="I2085" s="237"/>
      <c r="J2085" s="237"/>
      <c r="K2085" s="237"/>
      <c r="L2085" s="237"/>
      <c r="M2085" s="237"/>
      <c r="N2085" s="237"/>
    </row>
    <row r="2086" spans="2:14" x14ac:dyDescent="0.3">
      <c r="B2086" s="241"/>
      <c r="C2086" s="236"/>
      <c r="D2086" s="236"/>
      <c r="E2086" s="237"/>
      <c r="F2086" s="237"/>
      <c r="G2086" s="237"/>
      <c r="H2086" s="237"/>
      <c r="I2086" s="237"/>
      <c r="J2086" s="237"/>
      <c r="K2086" s="237"/>
      <c r="L2086" s="237"/>
      <c r="M2086" s="237"/>
      <c r="N2086" s="237"/>
    </row>
    <row r="2087" spans="2:14" x14ac:dyDescent="0.3">
      <c r="B2087" s="136"/>
    </row>
    <row r="2088" spans="2:14" x14ac:dyDescent="0.3">
      <c r="B2088" s="136"/>
    </row>
    <row r="2090" spans="2:14" x14ac:dyDescent="0.3">
      <c r="B2090" s="259"/>
    </row>
    <row r="2091" spans="2:14" x14ac:dyDescent="0.3">
      <c r="B2091" s="256"/>
    </row>
    <row r="2092" spans="2:14" x14ac:dyDescent="0.3">
      <c r="B2092" s="136"/>
    </row>
    <row r="2093" spans="2:14" x14ac:dyDescent="0.3">
      <c r="B2093" s="259"/>
    </row>
    <row r="2094" spans="2:14" ht="15" thickBot="1" x14ac:dyDescent="0.35">
      <c r="B2094" s="257"/>
    </row>
    <row r="2095" spans="2:14" x14ac:dyDescent="0.3">
      <c r="B2095" s="407"/>
      <c r="C2095" s="408"/>
      <c r="D2095" s="408"/>
      <c r="E2095" s="408"/>
      <c r="F2095" s="408"/>
      <c r="G2095" s="408"/>
      <c r="H2095" s="408"/>
      <c r="I2095" s="408"/>
      <c r="J2095" s="408"/>
      <c r="K2095" s="408"/>
      <c r="L2095" s="408"/>
      <c r="M2095" s="408"/>
    </row>
    <row r="2096" spans="2:14" x14ac:dyDescent="0.3">
      <c r="B2096" s="241"/>
      <c r="C2096" s="409"/>
      <c r="D2096" s="409"/>
      <c r="E2096" s="409"/>
      <c r="F2096" s="409"/>
      <c r="G2096" s="409"/>
      <c r="H2096" s="409"/>
      <c r="I2096" s="409"/>
      <c r="J2096" s="409"/>
      <c r="K2096" s="409"/>
      <c r="L2096" s="409"/>
      <c r="M2096" s="409"/>
    </row>
    <row r="2097" spans="2:14" x14ac:dyDescent="0.3">
      <c r="B2097" s="241"/>
      <c r="C2097" s="409"/>
      <c r="D2097" s="409"/>
      <c r="E2097" s="409"/>
      <c r="F2097" s="409"/>
      <c r="G2097" s="409"/>
      <c r="H2097" s="409"/>
      <c r="I2097" s="409"/>
      <c r="J2097" s="409"/>
      <c r="K2097" s="409"/>
      <c r="L2097" s="409"/>
      <c r="M2097" s="409"/>
    </row>
    <row r="2098" spans="2:14" x14ac:dyDescent="0.3">
      <c r="B2098" s="241"/>
      <c r="C2098" s="409"/>
      <c r="D2098" s="409"/>
      <c r="E2098" s="409"/>
      <c r="F2098" s="409"/>
      <c r="G2098" s="409"/>
      <c r="H2098" s="409"/>
      <c r="I2098" s="409"/>
      <c r="J2098" s="409"/>
      <c r="K2098" s="409"/>
      <c r="L2098" s="409"/>
      <c r="M2098" s="409"/>
    </row>
    <row r="2099" spans="2:14" x14ac:dyDescent="0.3">
      <c r="B2099" s="241"/>
      <c r="C2099" s="236"/>
      <c r="D2099" s="237"/>
      <c r="E2099" s="237"/>
      <c r="F2099" s="237"/>
      <c r="G2099" s="237"/>
      <c r="H2099" s="237"/>
      <c r="I2099" s="237"/>
      <c r="J2099" s="237"/>
      <c r="K2099" s="237"/>
      <c r="L2099" s="237"/>
      <c r="M2099" s="237"/>
    </row>
    <row r="2100" spans="2:14" x14ac:dyDescent="0.3">
      <c r="B2100" s="241"/>
      <c r="C2100" s="236"/>
      <c r="D2100" s="237"/>
      <c r="E2100" s="237"/>
      <c r="F2100" s="237"/>
      <c r="G2100" s="237"/>
      <c r="H2100" s="237"/>
      <c r="I2100" s="237"/>
      <c r="J2100" s="237"/>
      <c r="K2100" s="237"/>
      <c r="L2100" s="237"/>
      <c r="M2100" s="237"/>
    </row>
    <row r="2101" spans="2:14" x14ac:dyDescent="0.3">
      <c r="B2101" s="136"/>
    </row>
    <row r="2102" spans="2:14" x14ac:dyDescent="0.3">
      <c r="B2102" s="136"/>
    </row>
    <row r="2104" spans="2:14" x14ac:dyDescent="0.3">
      <c r="B2104" s="259"/>
    </row>
    <row r="2105" spans="2:14" x14ac:dyDescent="0.3">
      <c r="B2105" s="256"/>
    </row>
    <row r="2106" spans="2:14" ht="15" thickBot="1" x14ac:dyDescent="0.35">
      <c r="B2106" s="257"/>
    </row>
    <row r="2107" spans="2:14" x14ac:dyDescent="0.3">
      <c r="B2107" s="239"/>
      <c r="C2107" s="240"/>
      <c r="D2107" s="240"/>
      <c r="E2107" s="240"/>
      <c r="F2107" s="240"/>
      <c r="G2107" s="240"/>
      <c r="H2107" s="240"/>
      <c r="I2107" s="240"/>
      <c r="J2107" s="240"/>
      <c r="K2107" s="240"/>
      <c r="L2107" s="240"/>
      <c r="M2107" s="240"/>
      <c r="N2107" s="240"/>
    </row>
    <row r="2108" spans="2:14" x14ac:dyDescent="0.3">
      <c r="B2108" s="258"/>
      <c r="C2108" s="237"/>
      <c r="D2108" s="237"/>
      <c r="E2108" s="237"/>
      <c r="F2108" s="237"/>
      <c r="G2108" s="237"/>
      <c r="H2108" s="237"/>
      <c r="I2108" s="237"/>
      <c r="J2108" s="237"/>
      <c r="K2108" s="237"/>
      <c r="L2108" s="237"/>
      <c r="M2108" s="237"/>
      <c r="N2108" s="237"/>
    </row>
    <row r="2109" spans="2:14" x14ac:dyDescent="0.3">
      <c r="B2109" s="258"/>
      <c r="C2109" s="237"/>
      <c r="D2109" s="237"/>
      <c r="E2109" s="237"/>
      <c r="F2109" s="237"/>
      <c r="G2109" s="237"/>
      <c r="H2109" s="237"/>
      <c r="I2109" s="237"/>
      <c r="J2109" s="237"/>
      <c r="K2109" s="237"/>
      <c r="L2109" s="237"/>
      <c r="M2109" s="237"/>
      <c r="N2109" s="237"/>
    </row>
    <row r="2110" spans="2:14" x14ac:dyDescent="0.3">
      <c r="B2110" s="258"/>
      <c r="C2110" s="237"/>
      <c r="D2110" s="237"/>
      <c r="E2110" s="237"/>
      <c r="F2110" s="237"/>
      <c r="G2110" s="237"/>
      <c r="H2110" s="237"/>
      <c r="I2110" s="237"/>
      <c r="J2110" s="237"/>
      <c r="K2110" s="237"/>
      <c r="L2110" s="237"/>
      <c r="M2110" s="237"/>
      <c r="N2110" s="237"/>
    </row>
    <row r="2111" spans="2:14" x14ac:dyDescent="0.3">
      <c r="B2111" s="258"/>
      <c r="C2111" s="237"/>
      <c r="D2111" s="237"/>
      <c r="E2111" s="237"/>
      <c r="F2111" s="237"/>
      <c r="G2111" s="237"/>
      <c r="H2111" s="237"/>
      <c r="I2111" s="237"/>
      <c r="J2111" s="237"/>
      <c r="K2111" s="237"/>
      <c r="L2111" s="237"/>
      <c r="M2111" s="237"/>
      <c r="N2111" s="237"/>
    </row>
    <row r="2112" spans="2:14" x14ac:dyDescent="0.3">
      <c r="B2112" s="258"/>
      <c r="C2112" s="237"/>
      <c r="D2112" s="237"/>
      <c r="E2112" s="237"/>
      <c r="F2112" s="237"/>
      <c r="G2112" s="237"/>
      <c r="H2112" s="237"/>
      <c r="I2112" s="237"/>
      <c r="J2112" s="237"/>
      <c r="K2112" s="237"/>
      <c r="L2112" s="237"/>
      <c r="M2112" s="237"/>
      <c r="N2112" s="237"/>
    </row>
    <row r="2113" spans="2:21" x14ac:dyDescent="0.3">
      <c r="B2113" s="258"/>
      <c r="C2113" s="237"/>
      <c r="D2113" s="237"/>
      <c r="E2113" s="237"/>
      <c r="F2113" s="237"/>
      <c r="G2113" s="237"/>
      <c r="H2113" s="237"/>
      <c r="I2113" s="237"/>
      <c r="J2113" s="237"/>
      <c r="K2113" s="237"/>
      <c r="L2113" s="237"/>
      <c r="M2113" s="237"/>
      <c r="N2113" s="237"/>
    </row>
    <row r="2114" spans="2:21" x14ac:dyDescent="0.3">
      <c r="B2114" s="136"/>
    </row>
    <row r="2115" spans="2:21" x14ac:dyDescent="0.3">
      <c r="B2115" s="136"/>
    </row>
    <row r="2117" spans="2:21" x14ac:dyDescent="0.3">
      <c r="B2117" s="259"/>
    </row>
    <row r="2118" spans="2:21" x14ac:dyDescent="0.3">
      <c r="B2118" s="256"/>
    </row>
    <row r="2119" spans="2:21" ht="15" thickBot="1" x14ac:dyDescent="0.35">
      <c r="B2119" s="257"/>
    </row>
    <row r="2120" spans="2:21" x14ac:dyDescent="0.3">
      <c r="B2120" s="239"/>
      <c r="C2120" s="240"/>
      <c r="D2120" s="240"/>
      <c r="E2120" s="240"/>
      <c r="F2120" s="240"/>
      <c r="G2120" s="240"/>
      <c r="H2120" s="240"/>
      <c r="I2120" s="240"/>
      <c r="J2120" s="240"/>
      <c r="K2120" s="240"/>
      <c r="L2120" s="240"/>
      <c r="M2120" s="240"/>
      <c r="N2120" s="240"/>
      <c r="O2120" s="240"/>
      <c r="P2120" s="240"/>
      <c r="Q2120" s="240"/>
      <c r="R2120" s="240"/>
      <c r="S2120" s="240"/>
      <c r="T2120" s="240"/>
      <c r="U2120" s="240"/>
    </row>
    <row r="2121" spans="2:21" x14ac:dyDescent="0.3">
      <c r="B2121" s="258"/>
      <c r="C2121" s="237"/>
      <c r="D2121" s="237"/>
      <c r="E2121" s="237"/>
      <c r="F2121" s="237"/>
      <c r="G2121" s="237"/>
      <c r="H2121" s="237"/>
      <c r="I2121" s="237"/>
      <c r="J2121" s="237"/>
      <c r="K2121" s="237"/>
      <c r="L2121" s="237"/>
      <c r="M2121" s="237"/>
      <c r="N2121" s="237"/>
      <c r="O2121" s="237"/>
      <c r="P2121" s="237"/>
      <c r="Q2121" s="237"/>
      <c r="R2121" s="237"/>
      <c r="S2121" s="237"/>
      <c r="T2121" s="237"/>
      <c r="U2121" s="237"/>
    </row>
    <row r="2122" spans="2:21" x14ac:dyDescent="0.3">
      <c r="B2122" s="258"/>
      <c r="C2122" s="237"/>
      <c r="D2122" s="237"/>
      <c r="E2122" s="237"/>
      <c r="F2122" s="237"/>
      <c r="G2122" s="237"/>
      <c r="H2122" s="237"/>
      <c r="I2122" s="237"/>
      <c r="J2122" s="237"/>
      <c r="K2122" s="237"/>
      <c r="L2122" s="237"/>
      <c r="M2122" s="237"/>
      <c r="N2122" s="237"/>
      <c r="O2122" s="237"/>
      <c r="P2122" s="237"/>
      <c r="Q2122" s="237"/>
      <c r="R2122" s="237"/>
      <c r="S2122" s="237"/>
      <c r="T2122" s="237"/>
      <c r="U2122" s="237"/>
    </row>
    <row r="2123" spans="2:21" x14ac:dyDescent="0.3">
      <c r="B2123" s="258"/>
      <c r="C2123" s="237"/>
      <c r="D2123" s="237"/>
      <c r="E2123" s="237"/>
      <c r="F2123" s="237"/>
      <c r="G2123" s="237"/>
      <c r="H2123" s="237"/>
      <c r="I2123" s="237"/>
      <c r="J2123" s="237"/>
      <c r="K2123" s="237"/>
      <c r="L2123" s="237"/>
      <c r="M2123" s="237"/>
      <c r="N2123" s="237"/>
      <c r="O2123" s="237"/>
      <c r="P2123" s="237"/>
      <c r="Q2123" s="237"/>
      <c r="R2123" s="237"/>
      <c r="S2123" s="237"/>
      <c r="T2123" s="237"/>
      <c r="U2123" s="237"/>
    </row>
    <row r="2124" spans="2:21" x14ac:dyDescent="0.3">
      <c r="B2124" s="136"/>
    </row>
    <row r="2125" spans="2:21" x14ac:dyDescent="0.3">
      <c r="B2125" s="136"/>
    </row>
    <row r="2127" spans="2:21" x14ac:dyDescent="0.3">
      <c r="B2127" s="259"/>
    </row>
    <row r="2128" spans="2:21" x14ac:dyDescent="0.3">
      <c r="B2128" s="256"/>
    </row>
    <row r="2129" spans="2:16" x14ac:dyDescent="0.3">
      <c r="B2129" s="136"/>
    </row>
    <row r="2130" spans="2:16" x14ac:dyDescent="0.3">
      <c r="B2130" s="259"/>
    </row>
    <row r="2131" spans="2:16" ht="15" thickBot="1" x14ac:dyDescent="0.35">
      <c r="B2131" s="257"/>
    </row>
    <row r="2132" spans="2:16" x14ac:dyDescent="0.3">
      <c r="B2132" s="239"/>
      <c r="C2132" s="240"/>
      <c r="D2132" s="240"/>
      <c r="E2132" s="240"/>
      <c r="F2132" s="240"/>
      <c r="G2132" s="240"/>
      <c r="H2132" s="240"/>
      <c r="I2132" s="240"/>
      <c r="J2132" s="240"/>
      <c r="K2132" s="240"/>
      <c r="L2132" s="240"/>
      <c r="M2132" s="240"/>
      <c r="N2132" s="240"/>
      <c r="O2132" s="240"/>
      <c r="P2132" s="240"/>
    </row>
    <row r="2133" spans="2:16" x14ac:dyDescent="0.3">
      <c r="B2133" s="241"/>
      <c r="C2133" s="236"/>
      <c r="D2133" s="236"/>
      <c r="E2133" s="236"/>
      <c r="F2133" s="236"/>
      <c r="G2133" s="237"/>
      <c r="H2133" s="237"/>
      <c r="I2133" s="237"/>
      <c r="J2133" s="237"/>
      <c r="K2133" s="237"/>
      <c r="L2133" s="237"/>
      <c r="M2133" s="237"/>
      <c r="N2133" s="237"/>
      <c r="O2133" s="237"/>
      <c r="P2133" s="237"/>
    </row>
    <row r="2134" spans="2:16" x14ac:dyDescent="0.3">
      <c r="B2134" s="241"/>
      <c r="C2134" s="236"/>
      <c r="D2134" s="236"/>
      <c r="E2134" s="236"/>
      <c r="F2134" s="236"/>
      <c r="G2134" s="237"/>
      <c r="H2134" s="237"/>
      <c r="I2134" s="237"/>
      <c r="J2134" s="237"/>
      <c r="K2134" s="237"/>
      <c r="L2134" s="237"/>
      <c r="M2134" s="237"/>
      <c r="N2134" s="237"/>
      <c r="O2134" s="237"/>
      <c r="P2134" s="237"/>
    </row>
    <row r="2135" spans="2:16" x14ac:dyDescent="0.3">
      <c r="B2135" s="241"/>
      <c r="C2135" s="236"/>
      <c r="D2135" s="236"/>
      <c r="E2135" s="236"/>
      <c r="F2135" s="236"/>
      <c r="G2135" s="237"/>
      <c r="H2135" s="237"/>
      <c r="I2135" s="237"/>
      <c r="J2135" s="237"/>
      <c r="K2135" s="237"/>
      <c r="L2135" s="237"/>
      <c r="M2135" s="237"/>
      <c r="N2135" s="237"/>
      <c r="O2135" s="237"/>
      <c r="P2135" s="237"/>
    </row>
    <row r="2136" spans="2:16" x14ac:dyDescent="0.3">
      <c r="B2136" s="241"/>
      <c r="C2136" s="236"/>
      <c r="D2136" s="236"/>
      <c r="E2136" s="236"/>
      <c r="F2136" s="236"/>
      <c r="G2136" s="237"/>
      <c r="H2136" s="237"/>
      <c r="I2136" s="237"/>
      <c r="J2136" s="237"/>
      <c r="K2136" s="237"/>
      <c r="L2136" s="237"/>
      <c r="M2136" s="237"/>
      <c r="N2136" s="237"/>
      <c r="O2136" s="237"/>
      <c r="P2136" s="237"/>
    </row>
    <row r="2137" spans="2:16" x14ac:dyDescent="0.3">
      <c r="B2137" s="241"/>
      <c r="C2137" s="236"/>
      <c r="D2137" s="236"/>
      <c r="E2137" s="236"/>
      <c r="F2137" s="236"/>
      <c r="G2137" s="237"/>
      <c r="H2137" s="237"/>
      <c r="I2137" s="237"/>
      <c r="J2137" s="237"/>
      <c r="K2137" s="237"/>
      <c r="L2137" s="237"/>
      <c r="M2137" s="237"/>
      <c r="N2137" s="237"/>
      <c r="O2137" s="237"/>
      <c r="P2137" s="237"/>
    </row>
    <row r="2138" spans="2:16" x14ac:dyDescent="0.3">
      <c r="B2138" s="241"/>
      <c r="C2138" s="236"/>
      <c r="D2138" s="236"/>
      <c r="E2138" s="236"/>
      <c r="F2138" s="236"/>
      <c r="G2138" s="237"/>
      <c r="H2138" s="237"/>
      <c r="I2138" s="237"/>
      <c r="J2138" s="237"/>
      <c r="K2138" s="237"/>
      <c r="L2138" s="237"/>
      <c r="M2138" s="237"/>
      <c r="N2138" s="237"/>
      <c r="O2138" s="237"/>
      <c r="P2138" s="237"/>
    </row>
    <row r="2139" spans="2:16" x14ac:dyDescent="0.3">
      <c r="B2139" s="241"/>
      <c r="C2139" s="236"/>
      <c r="D2139" s="236"/>
      <c r="E2139" s="236"/>
      <c r="F2139" s="236"/>
      <c r="G2139" s="237"/>
      <c r="H2139" s="237"/>
      <c r="I2139" s="237"/>
      <c r="J2139" s="237"/>
      <c r="K2139" s="237"/>
      <c r="L2139" s="237"/>
      <c r="M2139" s="237"/>
      <c r="N2139" s="237"/>
      <c r="O2139" s="237"/>
      <c r="P2139" s="237"/>
    </row>
    <row r="2140" spans="2:16" x14ac:dyDescent="0.3">
      <c r="B2140" s="241"/>
      <c r="C2140" s="236"/>
      <c r="D2140" s="236"/>
      <c r="E2140" s="236"/>
      <c r="F2140" s="236"/>
      <c r="G2140" s="237"/>
      <c r="H2140" s="237"/>
      <c r="I2140" s="237"/>
      <c r="J2140" s="237"/>
      <c r="K2140" s="237"/>
      <c r="L2140" s="237"/>
      <c r="M2140" s="237"/>
      <c r="N2140" s="237"/>
      <c r="O2140" s="237"/>
      <c r="P2140" s="237"/>
    </row>
    <row r="2141" spans="2:16" x14ac:dyDescent="0.3">
      <c r="B2141" s="136"/>
    </row>
    <row r="2142" spans="2:16" x14ac:dyDescent="0.3">
      <c r="B2142" s="136"/>
    </row>
    <row r="2144" spans="2:16" x14ac:dyDescent="0.3">
      <c r="B2144" s="259"/>
    </row>
    <row r="2145" spans="2:6" x14ac:dyDescent="0.3">
      <c r="B2145" s="256"/>
    </row>
    <row r="2146" spans="2:6" x14ac:dyDescent="0.3">
      <c r="B2146" s="136"/>
    </row>
    <row r="2147" spans="2:6" x14ac:dyDescent="0.3">
      <c r="B2147" s="259"/>
    </row>
    <row r="2148" spans="2:6" ht="15" thickBot="1" x14ac:dyDescent="0.35">
      <c r="B2148" s="257"/>
    </row>
    <row r="2149" spans="2:6" x14ac:dyDescent="0.3">
      <c r="B2149" s="407"/>
      <c r="C2149" s="408"/>
      <c r="D2149" s="408"/>
      <c r="E2149" s="408"/>
      <c r="F2149" s="408"/>
    </row>
    <row r="2150" spans="2:6" x14ac:dyDescent="0.3">
      <c r="B2150" s="241"/>
      <c r="C2150" s="409"/>
      <c r="D2150" s="409"/>
      <c r="E2150" s="409"/>
      <c r="F2150" s="409"/>
    </row>
    <row r="2151" spans="2:6" x14ac:dyDescent="0.3">
      <c r="B2151" s="241"/>
      <c r="C2151" s="409"/>
      <c r="D2151" s="409"/>
      <c r="E2151" s="409"/>
      <c r="F2151" s="409"/>
    </row>
    <row r="2152" spans="2:6" x14ac:dyDescent="0.3">
      <c r="B2152" s="241"/>
      <c r="C2152" s="236"/>
      <c r="D2152" s="237"/>
      <c r="E2152" s="237"/>
      <c r="F2152" s="237"/>
    </row>
    <row r="2153" spans="2:6" x14ac:dyDescent="0.3">
      <c r="B2153" s="241"/>
      <c r="C2153" s="236"/>
      <c r="D2153" s="237"/>
      <c r="E2153" s="237"/>
      <c r="F2153" s="237"/>
    </row>
    <row r="2154" spans="2:6" x14ac:dyDescent="0.3">
      <c r="B2154" s="136"/>
    </row>
    <row r="2155" spans="2:6" x14ac:dyDescent="0.3">
      <c r="B2155" s="136"/>
    </row>
    <row r="2157" spans="2:6" x14ac:dyDescent="0.3">
      <c r="B2157" s="259"/>
    </row>
    <row r="2158" spans="2:6" x14ac:dyDescent="0.3">
      <c r="B2158" s="256"/>
    </row>
    <row r="2159" spans="2:6" ht="15" thickBot="1" x14ac:dyDescent="0.35">
      <c r="B2159" s="257"/>
    </row>
    <row r="2160" spans="2:6" x14ac:dyDescent="0.3">
      <c r="B2160" s="239"/>
      <c r="C2160" s="240"/>
      <c r="D2160" s="240"/>
      <c r="E2160" s="240"/>
      <c r="F2160" s="240"/>
    </row>
    <row r="2161" spans="2:13" x14ac:dyDescent="0.3">
      <c r="B2161" s="258"/>
      <c r="C2161" s="237"/>
      <c r="D2161" s="237"/>
      <c r="E2161" s="237"/>
      <c r="F2161" s="237"/>
    </row>
    <row r="2162" spans="2:13" x14ac:dyDescent="0.3">
      <c r="B2162" s="136"/>
    </row>
    <row r="2163" spans="2:13" x14ac:dyDescent="0.3">
      <c r="B2163" s="136"/>
    </row>
    <row r="2165" spans="2:13" x14ac:dyDescent="0.3">
      <c r="B2165" s="259"/>
    </row>
    <row r="2166" spans="2:13" x14ac:dyDescent="0.3">
      <c r="B2166" s="256"/>
    </row>
    <row r="2167" spans="2:13" x14ac:dyDescent="0.3">
      <c r="B2167" s="136"/>
    </row>
    <row r="2168" spans="2:13" x14ac:dyDescent="0.3">
      <c r="B2168" s="259"/>
    </row>
    <row r="2169" spans="2:13" ht="15" thickBot="1" x14ac:dyDescent="0.35">
      <c r="B2169" s="257"/>
    </row>
    <row r="2170" spans="2:13" x14ac:dyDescent="0.3">
      <c r="B2170" s="407"/>
      <c r="C2170" s="408"/>
      <c r="D2170" s="408"/>
      <c r="E2170" s="408"/>
      <c r="F2170" s="408"/>
      <c r="G2170" s="408"/>
      <c r="H2170" s="408"/>
      <c r="I2170" s="408"/>
      <c r="J2170" s="408"/>
      <c r="K2170" s="408"/>
      <c r="L2170" s="408"/>
      <c r="M2170" s="408"/>
    </row>
    <row r="2171" spans="2:13" x14ac:dyDescent="0.3">
      <c r="B2171" s="241"/>
      <c r="C2171" s="409"/>
      <c r="D2171" s="409"/>
      <c r="E2171" s="409"/>
      <c r="F2171" s="409"/>
      <c r="G2171" s="409"/>
      <c r="H2171" s="409"/>
      <c r="I2171" s="409"/>
      <c r="J2171" s="409"/>
      <c r="K2171" s="409"/>
      <c r="L2171" s="409"/>
      <c r="M2171" s="409"/>
    </row>
    <row r="2172" spans="2:13" x14ac:dyDescent="0.3">
      <c r="B2172" s="241"/>
      <c r="C2172" s="409"/>
      <c r="D2172" s="409"/>
      <c r="E2172" s="409"/>
      <c r="F2172" s="409"/>
      <c r="G2172" s="409"/>
      <c r="H2172" s="409"/>
      <c r="I2172" s="409"/>
      <c r="J2172" s="409"/>
      <c r="K2172" s="409"/>
      <c r="L2172" s="409"/>
      <c r="M2172" s="409"/>
    </row>
    <row r="2173" spans="2:13" x14ac:dyDescent="0.3">
      <c r="B2173" s="241"/>
      <c r="C2173" s="236"/>
      <c r="D2173" s="237"/>
      <c r="E2173" s="237"/>
      <c r="F2173" s="237"/>
      <c r="G2173" s="237"/>
      <c r="H2173" s="237"/>
      <c r="I2173" s="237"/>
      <c r="J2173" s="237"/>
      <c r="K2173" s="237"/>
      <c r="L2173" s="237"/>
      <c r="M2173" s="237"/>
    </row>
    <row r="2174" spans="2:13" x14ac:dyDescent="0.3">
      <c r="B2174" s="241"/>
      <c r="C2174" s="236"/>
      <c r="D2174" s="237"/>
      <c r="E2174" s="237"/>
      <c r="F2174" s="237"/>
      <c r="G2174" s="237"/>
      <c r="H2174" s="237"/>
      <c r="I2174" s="237"/>
      <c r="J2174" s="237"/>
      <c r="K2174" s="237"/>
      <c r="L2174" s="237"/>
      <c r="M2174" s="237"/>
    </row>
    <row r="2175" spans="2:13" x14ac:dyDescent="0.3">
      <c r="B2175" s="136"/>
    </row>
    <row r="2176" spans="2:13" x14ac:dyDescent="0.3">
      <c r="B2176" s="136"/>
    </row>
    <row r="2178" spans="2:8" x14ac:dyDescent="0.3">
      <c r="B2178" s="259"/>
    </row>
    <row r="2179" spans="2:8" x14ac:dyDescent="0.3">
      <c r="B2179" s="256"/>
    </row>
    <row r="2180" spans="2:8" ht="15" thickBot="1" x14ac:dyDescent="0.35">
      <c r="B2180" s="257"/>
    </row>
    <row r="2181" spans="2:8" x14ac:dyDescent="0.3">
      <c r="B2181" s="239"/>
      <c r="C2181" s="240"/>
      <c r="D2181" s="240"/>
      <c r="E2181" s="240"/>
      <c r="F2181" s="240"/>
      <c r="G2181" s="240"/>
      <c r="H2181" s="240"/>
    </row>
    <row r="2182" spans="2:8" x14ac:dyDescent="0.3">
      <c r="B2182" s="241"/>
      <c r="C2182" s="237"/>
      <c r="D2182" s="237"/>
      <c r="E2182" s="237"/>
      <c r="F2182" s="237"/>
      <c r="G2182" s="237"/>
      <c r="H2182" s="237"/>
    </row>
    <row r="2183" spans="2:8" x14ac:dyDescent="0.3">
      <c r="B2183" s="241"/>
      <c r="C2183" s="237"/>
      <c r="D2183" s="237"/>
      <c r="E2183" s="237"/>
      <c r="F2183" s="237"/>
      <c r="G2183" s="237"/>
      <c r="H2183" s="237"/>
    </row>
    <row r="2184" spans="2:8" x14ac:dyDescent="0.3">
      <c r="B2184" s="136"/>
    </row>
    <row r="2185" spans="2:8" x14ac:dyDescent="0.3">
      <c r="B2185" s="136"/>
    </row>
    <row r="2187" spans="2:8" x14ac:dyDescent="0.3">
      <c r="B2187" s="259"/>
    </row>
    <row r="2188" spans="2:8" x14ac:dyDescent="0.3">
      <c r="B2188" s="256"/>
    </row>
    <row r="2189" spans="2:8" ht="15" thickBot="1" x14ac:dyDescent="0.35">
      <c r="B2189" s="257"/>
    </row>
    <row r="2190" spans="2:8" x14ac:dyDescent="0.3">
      <c r="B2190" s="239"/>
      <c r="C2190" s="240"/>
      <c r="D2190" s="240"/>
      <c r="E2190" s="240"/>
      <c r="F2190" s="240"/>
    </row>
    <row r="2191" spans="2:8" x14ac:dyDescent="0.3">
      <c r="B2191" s="258"/>
      <c r="C2191" s="237"/>
      <c r="D2191" s="237"/>
      <c r="E2191" s="237"/>
      <c r="F2191" s="237"/>
    </row>
    <row r="2192" spans="2:8" x14ac:dyDescent="0.3">
      <c r="B2192" s="136"/>
    </row>
    <row r="2193" spans="2:13" x14ac:dyDescent="0.3">
      <c r="B2193" s="136"/>
    </row>
    <row r="2195" spans="2:13" x14ac:dyDescent="0.3">
      <c r="B2195" s="259"/>
    </row>
    <row r="2196" spans="2:13" x14ac:dyDescent="0.3">
      <c r="B2196" s="256"/>
    </row>
    <row r="2197" spans="2:13" x14ac:dyDescent="0.3">
      <c r="B2197" s="136"/>
    </row>
    <row r="2198" spans="2:13" x14ac:dyDescent="0.3">
      <c r="B2198" s="259"/>
    </row>
    <row r="2199" spans="2:13" ht="15" thickBot="1" x14ac:dyDescent="0.35">
      <c r="B2199" s="257"/>
    </row>
    <row r="2200" spans="2:13" x14ac:dyDescent="0.3">
      <c r="B2200" s="407"/>
      <c r="C2200" s="408"/>
      <c r="D2200" s="408"/>
      <c r="E2200" s="408"/>
      <c r="F2200" s="408"/>
      <c r="G2200" s="408"/>
      <c r="H2200" s="408"/>
      <c r="I2200" s="408"/>
      <c r="J2200" s="408"/>
      <c r="K2200" s="408"/>
      <c r="L2200" s="408"/>
      <c r="M2200" s="408"/>
    </row>
    <row r="2201" spans="2:13" x14ac:dyDescent="0.3">
      <c r="B2201" s="241"/>
      <c r="C2201" s="409"/>
      <c r="D2201" s="409"/>
      <c r="E2201" s="409"/>
      <c r="F2201" s="409"/>
      <c r="G2201" s="409"/>
      <c r="H2201" s="409"/>
      <c r="I2201" s="409"/>
      <c r="J2201" s="409"/>
      <c r="K2201" s="409"/>
      <c r="L2201" s="409"/>
      <c r="M2201" s="409"/>
    </row>
    <row r="2202" spans="2:13" x14ac:dyDescent="0.3">
      <c r="B2202" s="241"/>
      <c r="C2202" s="409"/>
      <c r="D2202" s="409"/>
      <c r="E2202" s="409"/>
      <c r="F2202" s="409"/>
      <c r="G2202" s="409"/>
      <c r="H2202" s="409"/>
      <c r="I2202" s="409"/>
      <c r="J2202" s="409"/>
      <c r="K2202" s="409"/>
      <c r="L2202" s="409"/>
      <c r="M2202" s="409"/>
    </row>
    <row r="2203" spans="2:13" x14ac:dyDescent="0.3">
      <c r="B2203" s="241"/>
      <c r="C2203" s="236"/>
      <c r="D2203" s="237"/>
      <c r="E2203" s="237"/>
      <c r="F2203" s="237"/>
      <c r="G2203" s="237"/>
      <c r="H2203" s="237"/>
      <c r="I2203" s="237"/>
      <c r="J2203" s="237"/>
      <c r="K2203" s="237"/>
      <c r="L2203" s="237"/>
      <c r="M2203" s="237"/>
    </row>
    <row r="2204" spans="2:13" x14ac:dyDescent="0.3">
      <c r="B2204" s="241"/>
      <c r="C2204" s="236"/>
      <c r="D2204" s="237"/>
      <c r="E2204" s="237"/>
      <c r="F2204" s="237"/>
      <c r="G2204" s="237"/>
      <c r="H2204" s="237"/>
      <c r="I2204" s="237"/>
      <c r="J2204" s="237"/>
      <c r="K2204" s="237"/>
      <c r="L2204" s="237"/>
      <c r="M2204" s="237"/>
    </row>
    <row r="2205" spans="2:13" x14ac:dyDescent="0.3">
      <c r="B2205" s="136"/>
    </row>
    <row r="2206" spans="2:13" x14ac:dyDescent="0.3">
      <c r="B2206" s="136"/>
    </row>
    <row r="2208" spans="2:13" x14ac:dyDescent="0.3">
      <c r="B2208" s="259"/>
    </row>
    <row r="2209" spans="2:6" x14ac:dyDescent="0.3">
      <c r="B2209" s="256"/>
    </row>
    <row r="2210" spans="2:6" ht="15" thickBot="1" x14ac:dyDescent="0.35">
      <c r="B2210" s="257"/>
    </row>
    <row r="2211" spans="2:6" x14ac:dyDescent="0.3">
      <c r="B2211" s="239"/>
      <c r="C2211" s="240"/>
      <c r="D2211" s="240"/>
      <c r="E2211" s="240"/>
      <c r="F2211" s="240"/>
    </row>
    <row r="2212" spans="2:6" x14ac:dyDescent="0.3">
      <c r="B2212" s="258"/>
      <c r="C2212" s="237"/>
      <c r="D2212" s="237"/>
      <c r="E2212" s="237"/>
      <c r="F2212" s="237"/>
    </row>
    <row r="2213" spans="2:6" x14ac:dyDescent="0.3">
      <c r="B2213" s="136"/>
    </row>
    <row r="2214" spans="2:6" x14ac:dyDescent="0.3">
      <c r="B2214" s="136"/>
    </row>
    <row r="2216" spans="2:6" x14ac:dyDescent="0.3">
      <c r="B2216" s="259"/>
    </row>
    <row r="2217" spans="2:6" x14ac:dyDescent="0.3">
      <c r="B2217" s="256"/>
    </row>
    <row r="2218" spans="2:6" x14ac:dyDescent="0.3">
      <c r="B2218" s="136"/>
    </row>
    <row r="2219" spans="2:6" x14ac:dyDescent="0.3">
      <c r="B2219" s="259"/>
    </row>
    <row r="2220" spans="2:6" x14ac:dyDescent="0.3">
      <c r="B2220" s="136"/>
    </row>
    <row r="2221" spans="2:6" x14ac:dyDescent="0.3">
      <c r="B2221" s="259"/>
    </row>
    <row r="2222" spans="2:6" ht="15" thickBot="1" x14ac:dyDescent="0.35">
      <c r="B2222" s="257"/>
    </row>
    <row r="2223" spans="2:6" x14ac:dyDescent="0.3">
      <c r="B2223" s="407"/>
      <c r="C2223" s="408"/>
      <c r="D2223" s="408"/>
      <c r="E2223" s="408"/>
    </row>
    <row r="2224" spans="2:6" x14ac:dyDescent="0.3">
      <c r="B2224" s="241"/>
      <c r="C2224" s="237"/>
      <c r="D2224" s="236"/>
      <c r="E2224" s="237"/>
    </row>
    <row r="2225" spans="2:5" x14ac:dyDescent="0.3">
      <c r="B2225" s="241"/>
      <c r="C2225" s="237"/>
      <c r="D2225" s="236"/>
      <c r="E2225" s="237"/>
    </row>
    <row r="2226" spans="2:5" x14ac:dyDescent="0.3">
      <c r="B2226" s="241"/>
      <c r="C2226" s="237"/>
      <c r="D2226" s="236"/>
      <c r="E2226" s="237"/>
    </row>
    <row r="2227" spans="2:5" x14ac:dyDescent="0.3">
      <c r="B2227" s="241"/>
      <c r="C2227" s="237"/>
      <c r="D2227" s="236"/>
      <c r="E2227" s="237"/>
    </row>
    <row r="2228" spans="2:5" x14ac:dyDescent="0.3">
      <c r="B2228" s="241"/>
      <c r="C2228" s="237"/>
      <c r="D2228" s="236"/>
      <c r="E2228" s="237"/>
    </row>
    <row r="2229" spans="2:5" ht="15" thickBot="1" x14ac:dyDescent="0.35">
      <c r="B2229" s="257"/>
    </row>
    <row r="2230" spans="2:5" x14ac:dyDescent="0.3">
      <c r="B2230" s="239"/>
      <c r="C2230" s="263"/>
    </row>
    <row r="2231" spans="2:5" x14ac:dyDescent="0.3">
      <c r="B2231" s="241"/>
      <c r="C2231" s="237"/>
    </row>
    <row r="2232" spans="2:5" ht="15" thickBot="1" x14ac:dyDescent="0.35">
      <c r="B2232" s="257"/>
    </row>
    <row r="2233" spans="2:5" ht="27.6" customHeight="1" x14ac:dyDescent="0.3">
      <c r="B2233" s="407"/>
      <c r="C2233" s="408"/>
    </row>
    <row r="2234" spans="2:5" x14ac:dyDescent="0.3">
      <c r="B2234" s="241"/>
      <c r="C2234" s="236"/>
    </row>
    <row r="2235" spans="2:5" x14ac:dyDescent="0.3">
      <c r="B2235" s="241"/>
      <c r="C2235" s="237"/>
    </row>
    <row r="2236" spans="2:5" ht="15" thickBot="1" x14ac:dyDescent="0.35">
      <c r="B2236" s="257"/>
    </row>
    <row r="2237" spans="2:5" ht="27.6" customHeight="1" x14ac:dyDescent="0.3">
      <c r="B2237" s="407"/>
      <c r="C2237" s="408"/>
      <c r="D2237" s="408"/>
      <c r="E2237" s="408"/>
    </row>
    <row r="2238" spans="2:5" x14ac:dyDescent="0.3">
      <c r="B2238" s="241"/>
      <c r="C2238" s="236"/>
      <c r="D2238" s="236"/>
      <c r="E2238" s="236"/>
    </row>
    <row r="2239" spans="2:5" x14ac:dyDescent="0.3">
      <c r="B2239" s="241"/>
      <c r="C2239" s="294"/>
      <c r="D2239" s="237"/>
      <c r="E2239" s="237"/>
    </row>
    <row r="2240" spans="2:5" x14ac:dyDescent="0.3">
      <c r="B2240" s="241"/>
      <c r="C2240" s="294"/>
      <c r="D2240" s="237"/>
      <c r="E2240" s="237"/>
    </row>
    <row r="2241" spans="2:9" x14ac:dyDescent="0.3">
      <c r="B2241" s="241"/>
      <c r="C2241" s="294"/>
      <c r="D2241" s="237"/>
      <c r="E2241" s="237"/>
    </row>
    <row r="2242" spans="2:9" x14ac:dyDescent="0.3">
      <c r="B2242" s="241"/>
      <c r="C2242" s="294"/>
      <c r="D2242" s="237"/>
      <c r="E2242" s="237"/>
    </row>
    <row r="2243" spans="2:9" x14ac:dyDescent="0.3">
      <c r="B2243" s="241"/>
      <c r="C2243" s="237"/>
      <c r="D2243" s="260"/>
      <c r="E2243" s="237"/>
    </row>
    <row r="2244" spans="2:9" x14ac:dyDescent="0.3">
      <c r="B2244" s="241"/>
      <c r="C2244" s="237"/>
      <c r="D2244" s="260"/>
      <c r="E2244" s="237"/>
    </row>
    <row r="2245" spans="2:9" x14ac:dyDescent="0.3">
      <c r="B2245" s="241"/>
      <c r="C2245" s="237"/>
      <c r="D2245" s="237"/>
      <c r="E2245" s="237"/>
    </row>
    <row r="2246" spans="2:9" x14ac:dyDescent="0.3">
      <c r="B2246" s="241"/>
      <c r="C2246" s="237"/>
      <c r="D2246" s="237"/>
      <c r="E2246" s="237"/>
    </row>
    <row r="2247" spans="2:9" x14ac:dyDescent="0.3">
      <c r="B2247" s="241"/>
      <c r="C2247" s="237"/>
      <c r="D2247" s="237"/>
      <c r="E2247" s="237"/>
    </row>
    <row r="2248" spans="2:9" ht="15" thickBot="1" x14ac:dyDescent="0.35">
      <c r="B2248" s="257"/>
    </row>
    <row r="2249" spans="2:9" x14ac:dyDescent="0.3">
      <c r="B2249" s="262"/>
    </row>
    <row r="2250" spans="2:9" ht="15" thickBot="1" x14ac:dyDescent="0.35">
      <c r="B2250" s="257"/>
    </row>
    <row r="2251" spans="2:9" x14ac:dyDescent="0.3">
      <c r="B2251" s="407"/>
      <c r="C2251" s="408"/>
      <c r="D2251" s="408"/>
      <c r="E2251" s="408"/>
      <c r="F2251" s="408"/>
      <c r="G2251" s="408"/>
      <c r="H2251" s="408"/>
      <c r="I2251" s="408"/>
    </row>
    <row r="2252" spans="2:9" x14ac:dyDescent="0.3">
      <c r="B2252" s="410"/>
      <c r="C2252" s="409"/>
      <c r="D2252" s="409"/>
      <c r="E2252" s="236"/>
      <c r="F2252" s="409"/>
      <c r="G2252" s="409"/>
      <c r="H2252" s="409"/>
      <c r="I2252" s="409"/>
    </row>
    <row r="2253" spans="2:9" x14ac:dyDescent="0.3">
      <c r="B2253" s="410"/>
      <c r="C2253" s="409"/>
      <c r="D2253" s="409"/>
      <c r="E2253" s="236"/>
      <c r="F2253" s="409"/>
      <c r="G2253" s="409"/>
      <c r="H2253" s="409"/>
      <c r="I2253" s="409"/>
    </row>
    <row r="2254" spans="2:9" x14ac:dyDescent="0.3">
      <c r="B2254" s="241"/>
      <c r="C2254" s="237"/>
      <c r="D2254" s="237"/>
      <c r="E2254" s="237"/>
      <c r="F2254" s="237"/>
      <c r="G2254" s="237"/>
      <c r="H2254" s="237"/>
      <c r="I2254" s="237"/>
    </row>
    <row r="2255" spans="2:9" x14ac:dyDescent="0.3">
      <c r="B2255" s="241"/>
      <c r="C2255" s="237"/>
      <c r="D2255" s="237"/>
      <c r="E2255" s="237"/>
      <c r="F2255" s="237"/>
      <c r="G2255" s="237"/>
      <c r="H2255" s="237"/>
      <c r="I2255" s="237"/>
    </row>
    <row r="2256" spans="2:9" x14ac:dyDescent="0.3">
      <c r="B2256" s="295"/>
    </row>
    <row r="2257" spans="2:12" x14ac:dyDescent="0.3">
      <c r="B2257" s="296"/>
      <c r="C2257" s="296"/>
    </row>
    <row r="2258" spans="2:12" x14ac:dyDescent="0.3">
      <c r="B2258" s="257"/>
    </row>
    <row r="2259" spans="2:12" ht="15" thickBot="1" x14ac:dyDescent="0.35">
      <c r="B2259" s="257"/>
    </row>
    <row r="2260" spans="2:12" x14ac:dyDescent="0.3">
      <c r="B2260" s="407"/>
      <c r="C2260" s="408"/>
      <c r="D2260" s="408"/>
      <c r="E2260" s="408"/>
      <c r="F2260" s="408"/>
      <c r="G2260" s="408"/>
      <c r="H2260" s="408"/>
      <c r="I2260" s="408"/>
      <c r="J2260" s="408"/>
      <c r="K2260" s="408"/>
      <c r="L2260" s="408"/>
    </row>
    <row r="2261" spans="2:12" x14ac:dyDescent="0.3">
      <c r="B2261" s="410"/>
      <c r="C2261" s="409"/>
      <c r="D2261" s="409"/>
      <c r="E2261" s="409"/>
      <c r="F2261" s="409"/>
      <c r="G2261" s="236"/>
      <c r="H2261" s="409"/>
      <c r="I2261" s="409"/>
      <c r="J2261" s="409"/>
      <c r="K2261" s="409"/>
      <c r="L2261" s="409"/>
    </row>
    <row r="2262" spans="2:12" ht="27.6" customHeight="1" x14ac:dyDescent="0.3">
      <c r="B2262" s="410"/>
      <c r="C2262" s="409"/>
      <c r="D2262" s="409"/>
      <c r="E2262" s="409"/>
      <c r="F2262" s="409"/>
      <c r="G2262" s="236"/>
      <c r="H2262" s="409"/>
      <c r="I2262" s="409"/>
      <c r="J2262" s="409"/>
      <c r="K2262" s="409"/>
      <c r="L2262" s="409"/>
    </row>
    <row r="2263" spans="2:12" x14ac:dyDescent="0.3">
      <c r="B2263" s="241"/>
      <c r="C2263" s="237"/>
      <c r="D2263" s="237"/>
      <c r="E2263" s="237"/>
      <c r="F2263" s="237"/>
      <c r="G2263" s="237"/>
      <c r="H2263" s="237"/>
      <c r="I2263" s="237"/>
      <c r="J2263" s="237"/>
      <c r="K2263" s="237"/>
      <c r="L2263" s="237"/>
    </row>
    <row r="2264" spans="2:12" x14ac:dyDescent="0.3">
      <c r="B2264" s="241"/>
      <c r="C2264" s="237"/>
      <c r="D2264" s="237"/>
      <c r="E2264" s="237"/>
      <c r="F2264" s="237"/>
      <c r="G2264" s="237"/>
      <c r="H2264" s="237"/>
      <c r="I2264" s="237"/>
      <c r="J2264" s="237"/>
      <c r="K2264" s="237"/>
      <c r="L2264" s="237"/>
    </row>
    <row r="2265" spans="2:12" x14ac:dyDescent="0.3">
      <c r="B2265" s="136"/>
    </row>
    <row r="2266" spans="2:12" x14ac:dyDescent="0.3">
      <c r="B2266" s="136"/>
    </row>
    <row r="2268" spans="2:12" x14ac:dyDescent="0.3">
      <c r="B2268" s="259"/>
    </row>
    <row r="2269" spans="2:12" x14ac:dyDescent="0.3">
      <c r="B2269" s="256"/>
    </row>
    <row r="2270" spans="2:12" x14ac:dyDescent="0.3">
      <c r="B2270" s="136"/>
    </row>
    <row r="2271" spans="2:12" x14ac:dyDescent="0.3">
      <c r="B2271" s="259"/>
    </row>
    <row r="2272" spans="2:12" x14ac:dyDescent="0.3">
      <c r="B2272" s="136"/>
    </row>
    <row r="2273" spans="2:5" x14ac:dyDescent="0.3">
      <c r="B2273" s="259"/>
    </row>
    <row r="2274" spans="2:5" ht="15" thickBot="1" x14ac:dyDescent="0.35">
      <c r="B2274" s="257"/>
    </row>
    <row r="2275" spans="2:5" x14ac:dyDescent="0.3">
      <c r="B2275" s="407"/>
      <c r="C2275" s="408"/>
      <c r="D2275" s="408"/>
      <c r="E2275" s="408"/>
    </row>
    <row r="2276" spans="2:5" x14ac:dyDescent="0.3">
      <c r="B2276" s="241"/>
      <c r="C2276" s="237"/>
      <c r="D2276" s="236"/>
      <c r="E2276" s="237"/>
    </row>
    <row r="2277" spans="2:5" x14ac:dyDescent="0.3">
      <c r="B2277" s="241"/>
      <c r="C2277" s="237"/>
      <c r="D2277" s="236"/>
      <c r="E2277" s="237"/>
    </row>
    <row r="2278" spans="2:5" x14ac:dyDescent="0.3">
      <c r="B2278" s="241"/>
      <c r="C2278" s="237"/>
      <c r="D2278" s="236"/>
      <c r="E2278" s="237"/>
    </row>
    <row r="2279" spans="2:5" x14ac:dyDescent="0.3">
      <c r="B2279" s="241"/>
      <c r="C2279" s="237"/>
      <c r="D2279" s="236"/>
      <c r="E2279" s="237"/>
    </row>
    <row r="2280" spans="2:5" x14ac:dyDescent="0.3">
      <c r="B2280" s="241"/>
      <c r="C2280" s="237"/>
      <c r="D2280" s="236"/>
      <c r="E2280" s="237"/>
    </row>
    <row r="2281" spans="2:5" ht="15" thickBot="1" x14ac:dyDescent="0.35">
      <c r="B2281" s="257"/>
    </row>
    <row r="2282" spans="2:5" x14ac:dyDescent="0.3">
      <c r="B2282" s="239"/>
      <c r="C2282" s="263"/>
    </row>
    <row r="2283" spans="2:5" x14ac:dyDescent="0.3">
      <c r="B2283" s="241"/>
      <c r="C2283" s="237"/>
    </row>
    <row r="2284" spans="2:5" ht="15" thickBot="1" x14ac:dyDescent="0.35">
      <c r="B2284" s="257"/>
    </row>
    <row r="2285" spans="2:5" ht="27.6" customHeight="1" x14ac:dyDescent="0.3">
      <c r="B2285" s="407"/>
      <c r="C2285" s="408"/>
    </row>
    <row r="2286" spans="2:5" x14ac:dyDescent="0.3">
      <c r="B2286" s="241"/>
      <c r="C2286" s="236"/>
    </row>
    <row r="2287" spans="2:5" x14ac:dyDescent="0.3">
      <c r="B2287" s="241"/>
      <c r="C2287" s="237"/>
    </row>
    <row r="2288" spans="2:5" ht="15" thickBot="1" x14ac:dyDescent="0.35">
      <c r="B2288" s="257"/>
    </row>
    <row r="2289" spans="2:9" ht="27.6" customHeight="1" x14ac:dyDescent="0.3">
      <c r="B2289" s="407"/>
      <c r="C2289" s="408"/>
      <c r="D2289" s="408"/>
      <c r="E2289" s="408"/>
    </row>
    <row r="2290" spans="2:9" x14ac:dyDescent="0.3">
      <c r="B2290" s="241"/>
      <c r="C2290" s="236"/>
      <c r="D2290" s="236"/>
      <c r="E2290" s="236"/>
    </row>
    <row r="2291" spans="2:9" x14ac:dyDescent="0.3">
      <c r="B2291" s="241"/>
      <c r="C2291" s="294"/>
      <c r="D2291" s="237"/>
      <c r="E2291" s="237"/>
    </row>
    <row r="2292" spans="2:9" x14ac:dyDescent="0.3">
      <c r="B2292" s="241"/>
      <c r="C2292" s="294"/>
      <c r="D2292" s="237"/>
      <c r="E2292" s="237"/>
    </row>
    <row r="2293" spans="2:9" x14ac:dyDescent="0.3">
      <c r="B2293" s="241"/>
      <c r="C2293" s="294"/>
      <c r="D2293" s="237"/>
      <c r="E2293" s="237"/>
    </row>
    <row r="2294" spans="2:9" x14ac:dyDescent="0.3">
      <c r="B2294" s="241"/>
      <c r="C2294" s="294"/>
      <c r="D2294" s="237"/>
      <c r="E2294" s="237"/>
    </row>
    <row r="2295" spans="2:9" x14ac:dyDescent="0.3">
      <c r="B2295" s="241"/>
      <c r="C2295" s="237"/>
      <c r="D2295" s="260"/>
      <c r="E2295" s="237"/>
    </row>
    <row r="2296" spans="2:9" x14ac:dyDescent="0.3">
      <c r="B2296" s="241"/>
      <c r="C2296" s="237"/>
      <c r="D2296" s="260"/>
      <c r="E2296" s="237"/>
    </row>
    <row r="2297" spans="2:9" x14ac:dyDescent="0.3">
      <c r="B2297" s="241"/>
      <c r="C2297" s="237"/>
      <c r="D2297" s="237"/>
      <c r="E2297" s="237"/>
    </row>
    <row r="2298" spans="2:9" x14ac:dyDescent="0.3">
      <c r="B2298" s="241"/>
      <c r="C2298" s="237"/>
      <c r="D2298" s="237"/>
      <c r="E2298" s="237"/>
    </row>
    <row r="2299" spans="2:9" x14ac:dyDescent="0.3">
      <c r="B2299" s="241"/>
      <c r="C2299" s="237"/>
      <c r="D2299" s="237"/>
      <c r="E2299" s="237"/>
    </row>
    <row r="2300" spans="2:9" ht="15" thickBot="1" x14ac:dyDescent="0.35">
      <c r="B2300" s="257"/>
    </row>
    <row r="2301" spans="2:9" x14ac:dyDescent="0.3">
      <c r="B2301" s="262"/>
    </row>
    <row r="2302" spans="2:9" ht="15" thickBot="1" x14ac:dyDescent="0.35">
      <c r="B2302" s="257"/>
    </row>
    <row r="2303" spans="2:9" x14ac:dyDescent="0.3">
      <c r="B2303" s="407"/>
      <c r="C2303" s="408"/>
      <c r="D2303" s="408"/>
      <c r="E2303" s="408"/>
      <c r="F2303" s="408"/>
      <c r="G2303" s="408"/>
      <c r="H2303" s="408"/>
      <c r="I2303" s="408"/>
    </row>
    <row r="2304" spans="2:9" x14ac:dyDescent="0.3">
      <c r="B2304" s="410"/>
      <c r="C2304" s="409"/>
      <c r="D2304" s="409"/>
      <c r="E2304" s="236"/>
      <c r="F2304" s="409"/>
      <c r="G2304" s="409"/>
      <c r="H2304" s="409"/>
      <c r="I2304" s="409"/>
    </row>
    <row r="2305" spans="2:12" x14ac:dyDescent="0.3">
      <c r="B2305" s="410"/>
      <c r="C2305" s="409"/>
      <c r="D2305" s="409"/>
      <c r="E2305" s="236"/>
      <c r="F2305" s="409"/>
      <c r="G2305" s="409"/>
      <c r="H2305" s="409"/>
      <c r="I2305" s="409"/>
    </row>
    <row r="2306" spans="2:12" x14ac:dyDescent="0.3">
      <c r="B2306" s="241"/>
      <c r="C2306" s="237"/>
      <c r="D2306" s="237"/>
      <c r="E2306" s="237"/>
      <c r="F2306" s="237"/>
      <c r="G2306" s="237"/>
      <c r="H2306" s="237"/>
      <c r="I2306" s="237"/>
    </row>
    <row r="2307" spans="2:12" x14ac:dyDescent="0.3">
      <c r="B2307" s="241"/>
      <c r="C2307" s="237"/>
      <c r="D2307" s="237"/>
      <c r="E2307" s="237"/>
      <c r="F2307" s="237"/>
      <c r="G2307" s="237"/>
      <c r="H2307" s="237"/>
      <c r="I2307" s="237"/>
    </row>
    <row r="2308" spans="2:12" x14ac:dyDescent="0.3">
      <c r="B2308" s="295"/>
    </row>
    <row r="2309" spans="2:12" x14ac:dyDescent="0.3">
      <c r="B2309" s="296"/>
      <c r="C2309" s="296"/>
    </row>
    <row r="2310" spans="2:12" x14ac:dyDescent="0.3">
      <c r="B2310" s="257"/>
    </row>
    <row r="2311" spans="2:12" ht="15" thickBot="1" x14ac:dyDescent="0.35">
      <c r="B2311" s="257"/>
    </row>
    <row r="2312" spans="2:12" x14ac:dyDescent="0.3">
      <c r="B2312" s="407"/>
      <c r="C2312" s="408"/>
      <c r="D2312" s="408"/>
      <c r="E2312" s="408"/>
      <c r="F2312" s="408"/>
      <c r="G2312" s="408"/>
      <c r="H2312" s="408"/>
      <c r="I2312" s="408"/>
      <c r="J2312" s="408"/>
      <c r="K2312" s="408"/>
      <c r="L2312" s="408"/>
    </row>
    <row r="2313" spans="2:12" x14ac:dyDescent="0.3">
      <c r="B2313" s="410"/>
      <c r="C2313" s="409"/>
      <c r="D2313" s="409"/>
      <c r="E2313" s="409"/>
      <c r="F2313" s="409"/>
      <c r="G2313" s="236"/>
      <c r="H2313" s="409"/>
      <c r="I2313" s="409"/>
      <c r="J2313" s="409"/>
      <c r="K2313" s="409"/>
      <c r="L2313" s="409"/>
    </row>
    <row r="2314" spans="2:12" ht="27.6" customHeight="1" x14ac:dyDescent="0.3">
      <c r="B2314" s="410"/>
      <c r="C2314" s="409"/>
      <c r="D2314" s="409"/>
      <c r="E2314" s="409"/>
      <c r="F2314" s="409"/>
      <c r="G2314" s="236"/>
      <c r="H2314" s="409"/>
      <c r="I2314" s="409"/>
      <c r="J2314" s="409"/>
      <c r="K2314" s="409"/>
      <c r="L2314" s="409"/>
    </row>
    <row r="2315" spans="2:12" x14ac:dyDescent="0.3">
      <c r="B2315" s="241"/>
      <c r="C2315" s="237"/>
      <c r="D2315" s="237"/>
      <c r="E2315" s="237"/>
      <c r="F2315" s="237"/>
      <c r="G2315" s="237"/>
      <c r="H2315" s="237"/>
      <c r="I2315" s="237"/>
      <c r="J2315" s="237"/>
      <c r="K2315" s="237"/>
      <c r="L2315" s="237"/>
    </row>
    <row r="2316" spans="2:12" x14ac:dyDescent="0.3">
      <c r="B2316" s="241"/>
      <c r="C2316" s="237"/>
      <c r="D2316" s="237"/>
      <c r="E2316" s="237"/>
      <c r="F2316" s="237"/>
      <c r="G2316" s="237"/>
      <c r="H2316" s="237"/>
      <c r="I2316" s="237"/>
      <c r="J2316" s="237"/>
      <c r="K2316" s="237"/>
      <c r="L2316" s="237"/>
    </row>
    <row r="2317" spans="2:12" x14ac:dyDescent="0.3">
      <c r="B2317" s="136"/>
    </row>
    <row r="2318" spans="2:12" x14ac:dyDescent="0.3">
      <c r="B2318" s="136"/>
    </row>
    <row r="2320" spans="2:12" x14ac:dyDescent="0.3">
      <c r="B2320" s="259"/>
    </row>
    <row r="2321" spans="2:14" x14ac:dyDescent="0.3">
      <c r="B2321" s="256"/>
    </row>
    <row r="2322" spans="2:14" ht="15" thickBot="1" x14ac:dyDescent="0.35">
      <c r="B2322" s="257"/>
    </row>
    <row r="2323" spans="2:14" x14ac:dyDescent="0.3">
      <c r="B2323" s="239"/>
      <c r="C2323" s="240"/>
      <c r="D2323" s="240"/>
      <c r="E2323" s="240"/>
      <c r="F2323" s="240"/>
      <c r="G2323" s="240"/>
      <c r="H2323" s="240"/>
      <c r="I2323" s="240"/>
      <c r="J2323" s="240"/>
      <c r="K2323" s="240"/>
      <c r="L2323" s="240"/>
      <c r="M2323" s="240"/>
      <c r="N2323" s="240"/>
    </row>
    <row r="2324" spans="2:14" x14ac:dyDescent="0.3">
      <c r="B2324" s="241"/>
      <c r="C2324" s="237"/>
      <c r="D2324" s="237"/>
      <c r="E2324" s="237"/>
      <c r="F2324" s="237"/>
      <c r="G2324" s="237"/>
      <c r="H2324" s="237"/>
      <c r="I2324" s="237"/>
      <c r="J2324" s="237"/>
      <c r="K2324" s="237"/>
      <c r="L2324" s="237"/>
      <c r="M2324" s="237"/>
      <c r="N2324" s="237"/>
    </row>
    <row r="2325" spans="2:14" x14ac:dyDescent="0.3">
      <c r="B2325" s="241"/>
      <c r="C2325" s="237"/>
      <c r="D2325" s="237"/>
      <c r="E2325" s="237"/>
      <c r="F2325" s="237"/>
      <c r="G2325" s="237"/>
      <c r="H2325" s="237"/>
      <c r="I2325" s="237"/>
      <c r="J2325" s="237"/>
      <c r="K2325" s="237"/>
      <c r="L2325" s="237"/>
      <c r="M2325" s="237"/>
      <c r="N2325" s="237"/>
    </row>
    <row r="2326" spans="2:14" x14ac:dyDescent="0.3">
      <c r="B2326" s="241"/>
      <c r="C2326" s="237"/>
      <c r="D2326" s="237"/>
      <c r="E2326" s="237"/>
      <c r="F2326" s="237"/>
      <c r="G2326" s="237"/>
      <c r="H2326" s="237"/>
      <c r="I2326" s="237"/>
      <c r="J2326" s="237"/>
      <c r="K2326" s="237"/>
      <c r="L2326" s="237"/>
      <c r="M2326" s="237"/>
      <c r="N2326" s="237"/>
    </row>
    <row r="2327" spans="2:14" x14ac:dyDescent="0.3">
      <c r="B2327" s="241"/>
      <c r="C2327" s="237"/>
      <c r="D2327" s="237"/>
      <c r="E2327" s="237"/>
      <c r="F2327" s="237"/>
      <c r="G2327" s="237"/>
      <c r="H2327" s="237"/>
      <c r="I2327" s="237"/>
      <c r="J2327" s="237"/>
      <c r="K2327" s="237"/>
      <c r="L2327" s="237"/>
      <c r="M2327" s="237"/>
      <c r="N2327" s="237"/>
    </row>
    <row r="2328" spans="2:14" x14ac:dyDescent="0.3">
      <c r="B2328" s="136"/>
    </row>
    <row r="2329" spans="2:14" x14ac:dyDescent="0.3">
      <c r="B2329" s="136"/>
    </row>
    <row r="2331" spans="2:14" x14ac:dyDescent="0.3">
      <c r="B2331" s="259"/>
    </row>
    <row r="2332" spans="2:14" x14ac:dyDescent="0.3">
      <c r="B2332" s="256"/>
    </row>
    <row r="2333" spans="2:14" ht="15" thickBot="1" x14ac:dyDescent="0.35">
      <c r="B2333" s="257"/>
    </row>
    <row r="2334" spans="2:14" x14ac:dyDescent="0.3">
      <c r="B2334" s="239"/>
      <c r="C2334" s="240"/>
      <c r="D2334" s="240"/>
      <c r="E2334" s="240"/>
      <c r="F2334" s="240"/>
    </row>
    <row r="2335" spans="2:14" x14ac:dyDescent="0.3">
      <c r="B2335" s="241"/>
      <c r="C2335" s="237"/>
      <c r="D2335" s="237"/>
      <c r="E2335" s="237"/>
      <c r="F2335" s="237"/>
    </row>
    <row r="2336" spans="2:14" x14ac:dyDescent="0.3">
      <c r="B2336" s="136"/>
    </row>
    <row r="2337" spans="2:4" x14ac:dyDescent="0.3">
      <c r="B2337" s="136"/>
    </row>
    <row r="2339" spans="2:4" x14ac:dyDescent="0.3">
      <c r="B2339" s="259"/>
    </row>
    <row r="2340" spans="2:4" x14ac:dyDescent="0.3">
      <c r="B2340" s="256"/>
    </row>
    <row r="2341" spans="2:4" x14ac:dyDescent="0.3">
      <c r="B2341" s="136"/>
    </row>
    <row r="2342" spans="2:4" x14ac:dyDescent="0.3">
      <c r="B2342" s="259"/>
    </row>
    <row r="2343" spans="2:4" ht="15" thickBot="1" x14ac:dyDescent="0.35">
      <c r="B2343" s="257"/>
    </row>
    <row r="2344" spans="2:4" x14ac:dyDescent="0.3">
      <c r="B2344" s="407"/>
      <c r="C2344" s="408"/>
      <c r="D2344" s="408"/>
    </row>
    <row r="2345" spans="2:4" x14ac:dyDescent="0.3">
      <c r="B2345" s="241"/>
      <c r="C2345" s="237"/>
      <c r="D2345" s="237"/>
    </row>
    <row r="2346" spans="2:4" x14ac:dyDescent="0.3">
      <c r="B2346" s="241"/>
      <c r="C2346" s="237"/>
      <c r="D2346" s="237"/>
    </row>
    <row r="2347" spans="2:4" x14ac:dyDescent="0.3">
      <c r="B2347" s="241"/>
      <c r="C2347" s="237"/>
      <c r="D2347" s="237"/>
    </row>
    <row r="2348" spans="2:4" x14ac:dyDescent="0.3">
      <c r="B2348" s="241"/>
      <c r="C2348" s="237"/>
      <c r="D2348" s="237"/>
    </row>
    <row r="2349" spans="2:4" x14ac:dyDescent="0.3">
      <c r="B2349" s="241"/>
      <c r="C2349" s="237"/>
      <c r="D2349" s="237"/>
    </row>
    <row r="2350" spans="2:4" ht="15" thickBot="1" x14ac:dyDescent="0.35">
      <c r="B2350" s="257"/>
    </row>
    <row r="2351" spans="2:4" x14ac:dyDescent="0.3">
      <c r="B2351" s="297"/>
      <c r="C2351" s="298"/>
    </row>
    <row r="2352" spans="2:4" x14ac:dyDescent="0.3">
      <c r="B2352" s="299"/>
      <c r="C2352" s="104"/>
    </row>
    <row r="2353" spans="2:5" ht="15" thickBot="1" x14ac:dyDescent="0.35">
      <c r="B2353" s="257"/>
    </row>
    <row r="2354" spans="2:5" ht="27.6" customHeight="1" x14ac:dyDescent="0.3">
      <c r="B2354" s="407"/>
      <c r="C2354" s="408"/>
      <c r="D2354" s="408"/>
      <c r="E2354" s="408"/>
    </row>
    <row r="2355" spans="2:5" x14ac:dyDescent="0.3">
      <c r="B2355" s="410"/>
      <c r="C2355" s="409"/>
      <c r="D2355" s="409"/>
      <c r="E2355" s="409"/>
    </row>
    <row r="2356" spans="2:5" x14ac:dyDescent="0.3">
      <c r="B2356" s="410"/>
      <c r="C2356" s="409"/>
      <c r="D2356" s="409"/>
      <c r="E2356" s="236"/>
    </row>
    <row r="2357" spans="2:5" x14ac:dyDescent="0.3">
      <c r="B2357" s="410"/>
      <c r="C2357" s="409"/>
      <c r="D2357" s="409"/>
      <c r="E2357" s="236"/>
    </row>
    <row r="2358" spans="2:5" x14ac:dyDescent="0.3">
      <c r="B2358" s="258"/>
      <c r="C2358" s="237"/>
      <c r="D2358" s="237"/>
      <c r="E2358" s="237"/>
    </row>
    <row r="2359" spans="2:5" ht="15" thickBot="1" x14ac:dyDescent="0.35">
      <c r="B2359" s="257"/>
    </row>
    <row r="2360" spans="2:5" x14ac:dyDescent="0.3">
      <c r="B2360" s="239"/>
    </row>
    <row r="2361" spans="2:5" x14ac:dyDescent="0.3">
      <c r="B2361" s="258"/>
    </row>
    <row r="2362" spans="2:5" ht="15" thickBot="1" x14ac:dyDescent="0.35">
      <c r="B2362" s="257"/>
    </row>
    <row r="2363" spans="2:5" x14ac:dyDescent="0.3">
      <c r="B2363" s="407"/>
      <c r="C2363" s="408"/>
      <c r="D2363" s="408"/>
    </row>
    <row r="2364" spans="2:5" x14ac:dyDescent="0.3">
      <c r="B2364" s="410"/>
      <c r="C2364" s="236"/>
      <c r="D2364" s="236"/>
    </row>
    <row r="2365" spans="2:5" x14ac:dyDescent="0.3">
      <c r="B2365" s="410"/>
      <c r="C2365" s="236"/>
      <c r="D2365" s="236"/>
    </row>
    <row r="2366" spans="2:5" x14ac:dyDescent="0.3">
      <c r="B2366" s="241"/>
      <c r="C2366" s="237"/>
      <c r="D2366" s="237"/>
    </row>
    <row r="2367" spans="2:5" x14ac:dyDescent="0.3">
      <c r="B2367" s="241"/>
      <c r="C2367" s="237"/>
      <c r="D2367" s="237"/>
    </row>
    <row r="2368" spans="2:5" x14ac:dyDescent="0.3">
      <c r="B2368" s="241"/>
      <c r="C2368" s="237"/>
      <c r="D2368" s="237"/>
    </row>
    <row r="2369" spans="2:12" ht="15" thickBot="1" x14ac:dyDescent="0.35">
      <c r="B2369" s="257"/>
    </row>
    <row r="2370" spans="2:12" ht="27.6" customHeight="1" x14ac:dyDescent="0.3">
      <c r="B2370" s="407"/>
      <c r="C2370" s="408"/>
      <c r="D2370" s="408"/>
      <c r="E2370" s="408"/>
    </row>
    <row r="2371" spans="2:12" x14ac:dyDescent="0.3">
      <c r="B2371" s="241"/>
      <c r="C2371" s="236"/>
      <c r="D2371" s="236"/>
      <c r="E2371" s="236"/>
    </row>
    <row r="2372" spans="2:12" x14ac:dyDescent="0.3">
      <c r="B2372" s="241"/>
      <c r="C2372" s="237"/>
      <c r="D2372" s="237"/>
      <c r="E2372" s="237"/>
    </row>
    <row r="2373" spans="2:12" x14ac:dyDescent="0.3">
      <c r="B2373" s="241"/>
      <c r="C2373" s="237"/>
      <c r="D2373" s="237"/>
      <c r="E2373" s="237"/>
    </row>
    <row r="2374" spans="2:12" x14ac:dyDescent="0.3">
      <c r="B2374" s="241"/>
      <c r="C2374" s="237"/>
      <c r="D2374" s="237"/>
      <c r="E2374" s="237"/>
    </row>
    <row r="2375" spans="2:12" x14ac:dyDescent="0.3">
      <c r="B2375" s="241"/>
      <c r="C2375" s="237"/>
      <c r="D2375" s="237"/>
      <c r="E2375" s="237"/>
    </row>
    <row r="2376" spans="2:12" x14ac:dyDescent="0.3">
      <c r="B2376" s="241"/>
      <c r="C2376" s="237"/>
      <c r="D2376" s="237"/>
      <c r="E2376" s="237"/>
    </row>
    <row r="2377" spans="2:12" ht="15" thickBot="1" x14ac:dyDescent="0.35">
      <c r="B2377" s="257"/>
    </row>
    <row r="2378" spans="2:12" x14ac:dyDescent="0.3">
      <c r="B2378" s="407"/>
      <c r="C2378" s="408"/>
      <c r="D2378" s="408"/>
      <c r="E2378" s="408"/>
      <c r="F2378" s="408"/>
      <c r="G2378" s="408"/>
      <c r="H2378" s="408"/>
      <c r="I2378" s="408"/>
      <c r="J2378" s="408"/>
      <c r="K2378" s="408"/>
      <c r="L2378" s="408"/>
    </row>
    <row r="2379" spans="2:12" ht="27.6" customHeight="1" x14ac:dyDescent="0.3">
      <c r="B2379" s="410"/>
      <c r="C2379" s="409"/>
      <c r="D2379" s="236"/>
      <c r="E2379" s="236"/>
      <c r="F2379" s="236"/>
      <c r="G2379" s="409"/>
      <c r="H2379" s="409"/>
      <c r="I2379" s="236"/>
      <c r="J2379" s="409"/>
      <c r="K2379" s="409"/>
      <c r="L2379" s="409"/>
    </row>
    <row r="2380" spans="2:12" x14ac:dyDescent="0.3">
      <c r="B2380" s="410"/>
      <c r="C2380" s="409"/>
      <c r="D2380" s="236"/>
      <c r="E2380" s="236"/>
      <c r="F2380" s="236"/>
      <c r="G2380" s="409"/>
      <c r="H2380" s="409"/>
      <c r="I2380" s="236"/>
      <c r="J2380" s="409"/>
      <c r="K2380" s="409"/>
      <c r="L2380" s="409"/>
    </row>
    <row r="2381" spans="2:12" x14ac:dyDescent="0.3">
      <c r="B2381" s="241"/>
      <c r="C2381" s="237"/>
      <c r="D2381" s="260"/>
      <c r="E2381" s="237"/>
      <c r="F2381" s="237"/>
      <c r="G2381" s="237"/>
      <c r="H2381" s="237"/>
      <c r="I2381" s="237"/>
      <c r="J2381" s="237"/>
      <c r="K2381" s="237"/>
      <c r="L2381" s="237"/>
    </row>
    <row r="2382" spans="2:12" x14ac:dyDescent="0.3">
      <c r="B2382" s="136"/>
    </row>
    <row r="2383" spans="2:12" x14ac:dyDescent="0.3">
      <c r="B2383" s="136"/>
    </row>
    <row r="2385" spans="2:8" x14ac:dyDescent="0.3">
      <c r="B2385" s="259"/>
    </row>
    <row r="2386" spans="2:8" x14ac:dyDescent="0.3">
      <c r="B2386" s="256"/>
    </row>
    <row r="2387" spans="2:8" ht="15" thickBot="1" x14ac:dyDescent="0.35">
      <c r="B2387" s="257"/>
    </row>
    <row r="2388" spans="2:8" x14ac:dyDescent="0.3">
      <c r="B2388" s="239"/>
      <c r="C2388" s="240"/>
      <c r="D2388" s="240"/>
      <c r="E2388" s="240"/>
      <c r="F2388" s="240"/>
      <c r="G2388" s="240"/>
      <c r="H2388" s="240"/>
    </row>
    <row r="2389" spans="2:8" x14ac:dyDescent="0.3">
      <c r="B2389" s="241"/>
      <c r="C2389" s="237"/>
      <c r="D2389" s="237"/>
      <c r="E2389" s="237"/>
      <c r="F2389" s="237"/>
      <c r="G2389" s="237"/>
      <c r="H2389" s="237"/>
    </row>
    <row r="2390" spans="2:8" x14ac:dyDescent="0.3">
      <c r="B2390" s="136"/>
    </row>
    <row r="2391" spans="2:8" x14ac:dyDescent="0.3">
      <c r="B2391" s="136"/>
    </row>
    <row r="2393" spans="2:8" x14ac:dyDescent="0.3">
      <c r="B2393" s="259"/>
    </row>
    <row r="2394" spans="2:8" x14ac:dyDescent="0.3">
      <c r="B2394" s="256"/>
    </row>
    <row r="2395" spans="2:8" x14ac:dyDescent="0.3">
      <c r="B2395" s="136"/>
    </row>
    <row r="2396" spans="2:8" x14ac:dyDescent="0.3">
      <c r="B2396" s="259"/>
    </row>
    <row r="2397" spans="2:8" ht="15" thickBot="1" x14ac:dyDescent="0.35">
      <c r="B2397" s="257"/>
    </row>
    <row r="2398" spans="2:8" x14ac:dyDescent="0.3">
      <c r="B2398" s="407"/>
      <c r="C2398" s="408"/>
      <c r="D2398" s="408"/>
    </row>
    <row r="2399" spans="2:8" x14ac:dyDescent="0.3">
      <c r="B2399" s="241"/>
      <c r="C2399" s="237"/>
      <c r="D2399" s="237"/>
    </row>
    <row r="2400" spans="2:8" x14ac:dyDescent="0.3">
      <c r="B2400" s="241"/>
      <c r="C2400" s="237"/>
      <c r="D2400" s="237"/>
    </row>
    <row r="2401" spans="2:5" x14ac:dyDescent="0.3">
      <c r="B2401" s="241"/>
      <c r="C2401" s="237"/>
      <c r="D2401" s="237"/>
    </row>
    <row r="2402" spans="2:5" x14ac:dyDescent="0.3">
      <c r="B2402" s="241"/>
      <c r="C2402" s="237"/>
      <c r="D2402" s="237"/>
    </row>
    <row r="2403" spans="2:5" x14ac:dyDescent="0.3">
      <c r="B2403" s="241"/>
      <c r="C2403" s="237"/>
      <c r="D2403" s="237"/>
    </row>
    <row r="2404" spans="2:5" x14ac:dyDescent="0.3">
      <c r="B2404" s="241"/>
      <c r="C2404" s="237"/>
      <c r="D2404" s="237"/>
    </row>
    <row r="2405" spans="2:5" ht="15" thickBot="1" x14ac:dyDescent="0.35">
      <c r="B2405" s="257"/>
    </row>
    <row r="2406" spans="2:5" x14ac:dyDescent="0.3">
      <c r="B2406" s="297"/>
      <c r="C2406" s="298"/>
    </row>
    <row r="2407" spans="2:5" x14ac:dyDescent="0.3">
      <c r="B2407" s="299"/>
      <c r="C2407" s="104"/>
    </row>
    <row r="2408" spans="2:5" ht="15" thickBot="1" x14ac:dyDescent="0.35">
      <c r="B2408" s="257"/>
    </row>
    <row r="2409" spans="2:5" ht="27.6" customHeight="1" x14ac:dyDescent="0.3">
      <c r="B2409" s="407"/>
      <c r="C2409" s="408"/>
      <c r="D2409" s="408"/>
      <c r="E2409" s="408"/>
    </row>
    <row r="2410" spans="2:5" x14ac:dyDescent="0.3">
      <c r="B2410" s="410"/>
      <c r="C2410" s="409"/>
      <c r="D2410" s="409"/>
      <c r="E2410" s="409"/>
    </row>
    <row r="2411" spans="2:5" x14ac:dyDescent="0.3">
      <c r="B2411" s="410"/>
      <c r="C2411" s="409"/>
      <c r="D2411" s="409"/>
      <c r="E2411" s="236"/>
    </row>
    <row r="2412" spans="2:5" x14ac:dyDescent="0.3">
      <c r="B2412" s="410"/>
      <c r="C2412" s="409"/>
      <c r="D2412" s="409"/>
      <c r="E2412" s="236"/>
    </row>
    <row r="2413" spans="2:5" x14ac:dyDescent="0.3">
      <c r="B2413" s="258"/>
      <c r="C2413" s="237"/>
      <c r="D2413" s="237"/>
      <c r="E2413" s="237"/>
    </row>
    <row r="2414" spans="2:5" ht="15" thickBot="1" x14ac:dyDescent="0.35">
      <c r="B2414" s="257"/>
    </row>
    <row r="2415" spans="2:5" x14ac:dyDescent="0.3">
      <c r="B2415" s="239"/>
    </row>
    <row r="2416" spans="2:5" x14ac:dyDescent="0.3">
      <c r="B2416" s="258"/>
    </row>
    <row r="2417" spans="2:5" ht="15" thickBot="1" x14ac:dyDescent="0.35">
      <c r="B2417" s="257"/>
    </row>
    <row r="2418" spans="2:5" x14ac:dyDescent="0.3">
      <c r="B2418" s="407"/>
      <c r="C2418" s="408"/>
      <c r="D2418" s="408"/>
    </row>
    <row r="2419" spans="2:5" x14ac:dyDescent="0.3">
      <c r="B2419" s="410"/>
      <c r="C2419" s="236"/>
      <c r="D2419" s="236"/>
    </row>
    <row r="2420" spans="2:5" x14ac:dyDescent="0.3">
      <c r="B2420" s="410"/>
      <c r="C2420" s="236"/>
      <c r="D2420" s="236"/>
    </row>
    <row r="2421" spans="2:5" x14ac:dyDescent="0.3">
      <c r="B2421" s="241"/>
      <c r="C2421" s="237"/>
      <c r="D2421" s="237"/>
    </row>
    <row r="2422" spans="2:5" x14ac:dyDescent="0.3">
      <c r="B2422" s="241"/>
      <c r="C2422" s="237"/>
      <c r="D2422" s="237"/>
    </row>
    <row r="2423" spans="2:5" x14ac:dyDescent="0.3">
      <c r="B2423" s="241"/>
      <c r="C2423" s="237"/>
      <c r="D2423" s="237"/>
    </row>
    <row r="2424" spans="2:5" ht="15" thickBot="1" x14ac:dyDescent="0.35">
      <c r="B2424" s="257"/>
    </row>
    <row r="2425" spans="2:5" ht="27.6" customHeight="1" x14ac:dyDescent="0.3">
      <c r="B2425" s="407"/>
      <c r="C2425" s="408"/>
      <c r="D2425" s="408"/>
      <c r="E2425" s="408"/>
    </row>
    <row r="2426" spans="2:5" x14ac:dyDescent="0.3">
      <c r="B2426" s="241"/>
      <c r="C2426" s="236"/>
      <c r="D2426" s="236"/>
      <c r="E2426" s="236"/>
    </row>
    <row r="2427" spans="2:5" x14ac:dyDescent="0.3">
      <c r="B2427" s="241"/>
      <c r="C2427" s="237"/>
      <c r="D2427" s="237"/>
      <c r="E2427" s="237"/>
    </row>
    <row r="2428" spans="2:5" x14ac:dyDescent="0.3">
      <c r="B2428" s="241"/>
      <c r="C2428" s="237"/>
      <c r="D2428" s="237"/>
      <c r="E2428" s="237"/>
    </row>
    <row r="2429" spans="2:5" x14ac:dyDescent="0.3">
      <c r="B2429" s="241"/>
      <c r="C2429" s="237"/>
      <c r="D2429" s="237"/>
      <c r="E2429" s="237"/>
    </row>
    <row r="2430" spans="2:5" x14ac:dyDescent="0.3">
      <c r="B2430" s="241"/>
      <c r="C2430" s="237"/>
      <c r="D2430" s="237"/>
      <c r="E2430" s="237"/>
    </row>
    <row r="2431" spans="2:5" x14ac:dyDescent="0.3">
      <c r="B2431" s="241"/>
      <c r="C2431" s="237"/>
      <c r="D2431" s="237"/>
      <c r="E2431" s="237"/>
    </row>
    <row r="2432" spans="2:5" ht="15" thickBot="1" x14ac:dyDescent="0.35">
      <c r="B2432" s="257"/>
    </row>
    <row r="2433" spans="2:12" x14ac:dyDescent="0.3">
      <c r="B2433" s="407"/>
      <c r="C2433" s="408"/>
      <c r="D2433" s="408"/>
      <c r="E2433" s="408"/>
      <c r="F2433" s="408"/>
      <c r="G2433" s="408"/>
      <c r="H2433" s="408"/>
      <c r="I2433" s="408"/>
      <c r="J2433" s="408"/>
      <c r="K2433" s="408"/>
      <c r="L2433" s="408"/>
    </row>
    <row r="2434" spans="2:12" ht="27.6" customHeight="1" x14ac:dyDescent="0.3">
      <c r="B2434" s="410"/>
      <c r="C2434" s="409"/>
      <c r="D2434" s="236"/>
      <c r="E2434" s="236"/>
      <c r="F2434" s="236"/>
      <c r="G2434" s="409"/>
      <c r="H2434" s="409"/>
      <c r="I2434" s="236"/>
      <c r="J2434" s="409"/>
      <c r="K2434" s="409"/>
      <c r="L2434" s="409"/>
    </row>
    <row r="2435" spans="2:12" x14ac:dyDescent="0.3">
      <c r="B2435" s="410"/>
      <c r="C2435" s="409"/>
      <c r="D2435" s="236"/>
      <c r="E2435" s="236"/>
      <c r="F2435" s="236"/>
      <c r="G2435" s="409"/>
      <c r="H2435" s="409"/>
      <c r="I2435" s="236"/>
      <c r="J2435" s="409"/>
      <c r="K2435" s="409"/>
      <c r="L2435" s="409"/>
    </row>
    <row r="2436" spans="2:12" x14ac:dyDescent="0.3">
      <c r="B2436" s="241"/>
      <c r="C2436" s="237"/>
      <c r="D2436" s="260"/>
      <c r="E2436" s="237"/>
      <c r="F2436" s="237"/>
      <c r="G2436" s="237"/>
      <c r="H2436" s="237"/>
      <c r="I2436" s="237"/>
      <c r="J2436" s="237"/>
      <c r="K2436" s="237"/>
      <c r="L2436" s="237"/>
    </row>
    <row r="2437" spans="2:12" x14ac:dyDescent="0.3">
      <c r="B2437" s="136"/>
    </row>
    <row r="2438" spans="2:12" x14ac:dyDescent="0.3">
      <c r="B2438" s="136"/>
    </row>
    <row r="2440" spans="2:12" x14ac:dyDescent="0.3">
      <c r="B2440" s="259"/>
    </row>
    <row r="2441" spans="2:12" x14ac:dyDescent="0.3">
      <c r="B2441" s="256"/>
    </row>
    <row r="2442" spans="2:12" ht="15" thickBot="1" x14ac:dyDescent="0.35">
      <c r="B2442" s="257"/>
    </row>
    <row r="2443" spans="2:12" x14ac:dyDescent="0.3">
      <c r="B2443" s="239"/>
      <c r="C2443" s="240"/>
      <c r="D2443" s="240"/>
      <c r="E2443" s="240"/>
      <c r="F2443" s="240"/>
      <c r="G2443" s="240"/>
      <c r="H2443" s="240"/>
    </row>
    <row r="2444" spans="2:12" x14ac:dyDescent="0.3">
      <c r="B2444" s="241"/>
      <c r="C2444" s="237"/>
      <c r="D2444" s="237"/>
      <c r="E2444" s="237"/>
      <c r="F2444" s="237"/>
      <c r="G2444" s="237"/>
      <c r="H2444" s="237"/>
    </row>
    <row r="2445" spans="2:12" x14ac:dyDescent="0.3">
      <c r="B2445" s="136"/>
    </row>
    <row r="2446" spans="2:12" x14ac:dyDescent="0.3">
      <c r="B2446" s="136"/>
    </row>
    <row r="2448" spans="2:12" x14ac:dyDescent="0.3">
      <c r="B2448" s="259"/>
    </row>
    <row r="2449" spans="2:7" x14ac:dyDescent="0.3">
      <c r="B2449" s="256"/>
    </row>
    <row r="2450" spans="2:7" ht="15" thickBot="1" x14ac:dyDescent="0.35">
      <c r="B2450" s="257"/>
    </row>
    <row r="2451" spans="2:7" x14ac:dyDescent="0.3">
      <c r="B2451" s="239"/>
      <c r="C2451" s="240"/>
      <c r="D2451" s="240"/>
      <c r="E2451" s="240"/>
      <c r="F2451" s="240"/>
      <c r="G2451" s="240"/>
    </row>
    <row r="2452" spans="2:7" x14ac:dyDescent="0.3">
      <c r="B2452" s="241"/>
      <c r="C2452" s="237"/>
      <c r="D2452" s="237"/>
      <c r="E2452" s="237"/>
      <c r="F2452" s="237"/>
      <c r="G2452" s="237"/>
    </row>
    <row r="2453" spans="2:7" x14ac:dyDescent="0.3">
      <c r="B2453" s="136"/>
    </row>
    <row r="2454" spans="2:7" x14ac:dyDescent="0.3">
      <c r="B2454" s="136"/>
    </row>
    <row r="2456" spans="2:7" x14ac:dyDescent="0.3">
      <c r="B2456" s="259"/>
    </row>
    <row r="2457" spans="2:7" x14ac:dyDescent="0.3">
      <c r="B2457" s="256"/>
    </row>
    <row r="2458" spans="2:7" ht="15" thickBot="1" x14ac:dyDescent="0.35">
      <c r="B2458" s="257"/>
    </row>
    <row r="2459" spans="2:7" x14ac:dyDescent="0.3">
      <c r="B2459" s="239"/>
      <c r="C2459" s="240"/>
      <c r="D2459" s="240"/>
      <c r="E2459" s="240"/>
      <c r="F2459" s="240"/>
      <c r="G2459" s="240"/>
    </row>
    <row r="2460" spans="2:7" x14ac:dyDescent="0.3">
      <c r="B2460" s="241"/>
      <c r="C2460" s="237"/>
      <c r="D2460" s="237"/>
      <c r="E2460" s="237"/>
      <c r="F2460" s="237"/>
      <c r="G2460" s="237"/>
    </row>
    <row r="2461" spans="2:7" x14ac:dyDescent="0.3">
      <c r="B2461" s="136"/>
    </row>
    <row r="2462" spans="2:7" x14ac:dyDescent="0.3">
      <c r="B2462" s="136"/>
    </row>
    <row r="2464" spans="2:7" x14ac:dyDescent="0.3">
      <c r="B2464" s="259"/>
    </row>
    <row r="2465" spans="2:18" x14ac:dyDescent="0.3">
      <c r="B2465" s="256"/>
    </row>
    <row r="2466" spans="2:18" ht="15" thickBot="1" x14ac:dyDescent="0.35">
      <c r="B2466" s="257"/>
    </row>
    <row r="2467" spans="2:18" x14ac:dyDescent="0.3">
      <c r="B2467" s="239"/>
      <c r="C2467" s="240"/>
      <c r="D2467" s="240"/>
      <c r="E2467" s="240"/>
      <c r="F2467" s="240"/>
      <c r="G2467" s="240"/>
    </row>
    <row r="2468" spans="2:18" x14ac:dyDescent="0.3">
      <c r="B2468" s="241"/>
      <c r="C2468" s="237"/>
      <c r="D2468" s="237"/>
      <c r="E2468" s="237"/>
      <c r="F2468" s="237"/>
      <c r="G2468" s="237"/>
    </row>
    <row r="2469" spans="2:18" x14ac:dyDescent="0.3">
      <c r="B2469" s="136"/>
    </row>
    <row r="2470" spans="2:18" x14ac:dyDescent="0.3">
      <c r="B2470" s="136"/>
    </row>
    <row r="2472" spans="2:18" x14ac:dyDescent="0.3">
      <c r="B2472" s="259"/>
    </row>
    <row r="2473" spans="2:18" x14ac:dyDescent="0.3">
      <c r="B2473" s="256"/>
    </row>
    <row r="2474" spans="2:18" ht="15" thickBot="1" x14ac:dyDescent="0.35">
      <c r="B2474" s="257"/>
    </row>
    <row r="2475" spans="2:18" x14ac:dyDescent="0.3">
      <c r="B2475" s="239"/>
      <c r="C2475" s="240"/>
      <c r="D2475" s="240"/>
      <c r="E2475" s="240"/>
      <c r="F2475" s="240"/>
      <c r="G2475" s="240"/>
      <c r="H2475" s="240"/>
      <c r="I2475" s="240"/>
      <c r="J2475" s="240"/>
      <c r="K2475" s="240"/>
      <c r="L2475" s="240"/>
      <c r="M2475" s="240"/>
      <c r="N2475" s="240"/>
      <c r="O2475" s="240"/>
      <c r="P2475" s="240"/>
      <c r="Q2475" s="240"/>
      <c r="R2475" s="240"/>
    </row>
    <row r="2476" spans="2:18" x14ac:dyDescent="0.3">
      <c r="B2476" s="258"/>
      <c r="C2476" s="237"/>
      <c r="D2476" s="237"/>
      <c r="E2476" s="237"/>
      <c r="F2476" s="237"/>
      <c r="G2476" s="237"/>
      <c r="H2476" s="237"/>
      <c r="I2476" s="237"/>
      <c r="J2476" s="237"/>
      <c r="K2476" s="237"/>
      <c r="L2476" s="237"/>
      <c r="M2476" s="237"/>
      <c r="N2476" s="237"/>
      <c r="O2476" s="237"/>
      <c r="P2476" s="237"/>
      <c r="Q2476" s="237"/>
      <c r="R2476" s="237"/>
    </row>
    <row r="2477" spans="2:18" x14ac:dyDescent="0.3">
      <c r="B2477" s="136"/>
    </row>
    <row r="2478" spans="2:18" x14ac:dyDescent="0.3">
      <c r="B2478" s="136"/>
    </row>
    <row r="2480" spans="2:18" x14ac:dyDescent="0.3">
      <c r="B2480" s="259"/>
    </row>
    <row r="2481" spans="2:8" x14ac:dyDescent="0.3">
      <c r="B2481" s="256"/>
    </row>
    <row r="2482" spans="2:8" ht="15" thickBot="1" x14ac:dyDescent="0.35">
      <c r="B2482" s="257"/>
    </row>
    <row r="2483" spans="2:8" x14ac:dyDescent="0.3">
      <c r="B2483" s="239"/>
      <c r="C2483" s="240"/>
      <c r="D2483" s="240"/>
      <c r="E2483" s="240"/>
      <c r="F2483" s="240"/>
    </row>
    <row r="2484" spans="2:8" x14ac:dyDescent="0.3">
      <c r="B2484" s="241"/>
      <c r="C2484" s="237"/>
      <c r="D2484" s="237"/>
      <c r="E2484" s="237"/>
      <c r="F2484" s="237"/>
    </row>
    <row r="2485" spans="2:8" x14ac:dyDescent="0.3">
      <c r="B2485" s="136"/>
    </row>
    <row r="2486" spans="2:8" x14ac:dyDescent="0.3">
      <c r="B2486" s="136"/>
    </row>
    <row r="2488" spans="2:8" x14ac:dyDescent="0.3">
      <c r="B2488" s="259"/>
    </row>
    <row r="2489" spans="2:8" x14ac:dyDescent="0.3">
      <c r="B2489" s="256"/>
    </row>
    <row r="2490" spans="2:8" ht="15" thickBot="1" x14ac:dyDescent="0.35">
      <c r="B2490" s="257"/>
    </row>
    <row r="2491" spans="2:8" x14ac:dyDescent="0.3">
      <c r="B2491" s="239"/>
      <c r="C2491" s="240"/>
      <c r="D2491" s="240"/>
      <c r="E2491" s="240"/>
      <c r="F2491" s="240"/>
      <c r="G2491" s="240"/>
      <c r="H2491" s="240"/>
    </row>
    <row r="2492" spans="2:8" x14ac:dyDescent="0.3">
      <c r="B2492" s="241"/>
      <c r="C2492" s="237"/>
      <c r="D2492" s="237"/>
      <c r="E2492" s="237"/>
      <c r="F2492" s="237"/>
      <c r="G2492" s="237"/>
      <c r="H2492" s="237"/>
    </row>
    <row r="2493" spans="2:8" x14ac:dyDescent="0.3">
      <c r="B2493" s="136"/>
    </row>
    <row r="2494" spans="2:8" x14ac:dyDescent="0.3">
      <c r="B2494" s="136"/>
    </row>
    <row r="2496" spans="2:8" x14ac:dyDescent="0.3">
      <c r="B2496" s="259"/>
    </row>
    <row r="2497" spans="2:12" x14ac:dyDescent="0.3">
      <c r="B2497" s="256"/>
    </row>
    <row r="2498" spans="2:12" ht="15" thickBot="1" x14ac:dyDescent="0.35">
      <c r="B2498" s="257"/>
    </row>
    <row r="2499" spans="2:12" x14ac:dyDescent="0.3">
      <c r="B2499" s="239"/>
      <c r="C2499" s="240"/>
      <c r="D2499" s="240"/>
      <c r="E2499" s="240"/>
      <c r="F2499" s="240"/>
      <c r="G2499" s="240"/>
      <c r="H2499" s="240"/>
    </row>
    <row r="2500" spans="2:12" x14ac:dyDescent="0.3">
      <c r="B2500" s="241"/>
      <c r="C2500" s="237"/>
      <c r="D2500" s="237"/>
      <c r="E2500" s="237"/>
      <c r="F2500" s="237"/>
      <c r="G2500" s="237"/>
      <c r="H2500" s="237"/>
    </row>
    <row r="2501" spans="2:12" x14ac:dyDescent="0.3">
      <c r="B2501" s="136"/>
    </row>
    <row r="2502" spans="2:12" x14ac:dyDescent="0.3">
      <c r="B2502" s="136"/>
    </row>
    <row r="2504" spans="2:12" x14ac:dyDescent="0.3">
      <c r="B2504" s="259"/>
    </row>
    <row r="2505" spans="2:12" x14ac:dyDescent="0.3">
      <c r="B2505" s="256"/>
    </row>
    <row r="2506" spans="2:12" ht="15" thickBot="1" x14ac:dyDescent="0.35">
      <c r="B2506" s="257"/>
    </row>
    <row r="2507" spans="2:12" x14ac:dyDescent="0.3">
      <c r="B2507" s="239"/>
      <c r="C2507" s="240"/>
      <c r="D2507" s="240"/>
      <c r="E2507" s="240"/>
      <c r="F2507" s="240"/>
      <c r="G2507" s="240"/>
      <c r="H2507" s="240"/>
      <c r="I2507" s="240"/>
      <c r="J2507" s="240"/>
      <c r="K2507" s="240"/>
      <c r="L2507" s="240"/>
    </row>
    <row r="2508" spans="2:12" x14ac:dyDescent="0.3">
      <c r="B2508" s="241"/>
      <c r="C2508" s="237"/>
      <c r="D2508" s="237"/>
      <c r="E2508" s="237"/>
      <c r="F2508" s="237"/>
      <c r="G2508" s="237"/>
      <c r="H2508" s="237"/>
      <c r="I2508" s="237"/>
      <c r="J2508" s="237"/>
      <c r="K2508" s="237"/>
      <c r="L2508" s="237"/>
    </row>
    <row r="2509" spans="2:12" x14ac:dyDescent="0.3">
      <c r="B2509" s="136"/>
    </row>
    <row r="2510" spans="2:12" x14ac:dyDescent="0.3">
      <c r="B2510" s="136"/>
    </row>
    <row r="2512" spans="2:12" x14ac:dyDescent="0.3">
      <c r="B2512" s="259"/>
    </row>
    <row r="2513" spans="2:20" x14ac:dyDescent="0.3">
      <c r="B2513" s="256"/>
    </row>
    <row r="2514" spans="2:20" ht="15" thickBot="1" x14ac:dyDescent="0.35">
      <c r="B2514" s="257"/>
    </row>
    <row r="2515" spans="2:20" x14ac:dyDescent="0.3">
      <c r="B2515" s="239"/>
      <c r="C2515" s="240"/>
      <c r="D2515" s="240"/>
      <c r="E2515" s="240"/>
      <c r="F2515" s="240"/>
      <c r="G2515" s="240"/>
      <c r="H2515" s="240"/>
      <c r="I2515" s="240"/>
      <c r="J2515" s="240"/>
      <c r="K2515" s="240"/>
      <c r="L2515" s="240"/>
    </row>
    <row r="2516" spans="2:20" x14ac:dyDescent="0.3">
      <c r="B2516" s="241"/>
      <c r="C2516" s="237"/>
      <c r="D2516" s="237"/>
      <c r="E2516" s="237"/>
      <c r="F2516" s="237"/>
      <c r="G2516" s="237"/>
      <c r="H2516" s="237"/>
      <c r="I2516" s="237"/>
      <c r="J2516" s="237"/>
      <c r="K2516" s="237"/>
      <c r="L2516" s="237"/>
    </row>
    <row r="2517" spans="2:20" x14ac:dyDescent="0.3">
      <c r="B2517" s="136"/>
    </row>
    <row r="2518" spans="2:20" x14ac:dyDescent="0.3">
      <c r="B2518" s="136"/>
    </row>
    <row r="2520" spans="2:20" x14ac:dyDescent="0.3">
      <c r="B2520" s="259"/>
    </row>
    <row r="2521" spans="2:20" x14ac:dyDescent="0.3">
      <c r="B2521" s="256"/>
    </row>
    <row r="2522" spans="2:20" ht="15" thickBot="1" x14ac:dyDescent="0.35">
      <c r="B2522" s="257"/>
    </row>
    <row r="2523" spans="2:20" x14ac:dyDescent="0.3">
      <c r="B2523" s="239"/>
      <c r="C2523" s="240"/>
      <c r="D2523" s="240"/>
      <c r="E2523" s="240"/>
      <c r="F2523" s="240"/>
      <c r="G2523" s="240"/>
      <c r="H2523" s="240"/>
      <c r="I2523" s="240"/>
      <c r="J2523" s="240"/>
      <c r="K2523" s="240"/>
      <c r="L2523" s="240"/>
      <c r="M2523" s="240"/>
      <c r="N2523" s="240"/>
      <c r="O2523" s="240"/>
      <c r="P2523" s="240"/>
      <c r="Q2523" s="240"/>
      <c r="R2523" s="240"/>
      <c r="S2523" s="240"/>
      <c r="T2523" s="240"/>
    </row>
    <row r="2524" spans="2:20" x14ac:dyDescent="0.3">
      <c r="B2524" s="241"/>
      <c r="C2524" s="237"/>
      <c r="D2524" s="237"/>
      <c r="E2524" s="237"/>
      <c r="F2524" s="237"/>
      <c r="G2524" s="237"/>
      <c r="H2524" s="237"/>
      <c r="I2524" s="237"/>
      <c r="J2524" s="237"/>
      <c r="K2524" s="237"/>
      <c r="L2524" s="237"/>
      <c r="M2524" s="237"/>
      <c r="N2524" s="237"/>
      <c r="O2524" s="237"/>
      <c r="P2524" s="237"/>
      <c r="Q2524" s="237"/>
      <c r="R2524" s="237"/>
      <c r="S2524" s="237"/>
      <c r="T2524" s="237"/>
    </row>
    <row r="2525" spans="2:20" x14ac:dyDescent="0.3">
      <c r="B2525" s="136"/>
    </row>
    <row r="2526" spans="2:20" x14ac:dyDescent="0.3">
      <c r="B2526" s="136"/>
    </row>
    <row r="2528" spans="2:20" x14ac:dyDescent="0.3">
      <c r="B2528" s="259"/>
    </row>
    <row r="2529" spans="2:14" x14ac:dyDescent="0.3">
      <c r="B2529" s="256"/>
    </row>
    <row r="2530" spans="2:14" ht="15" thickBot="1" x14ac:dyDescent="0.35">
      <c r="B2530" s="257"/>
    </row>
    <row r="2531" spans="2:14" x14ac:dyDescent="0.3">
      <c r="B2531" s="239"/>
      <c r="C2531" s="240"/>
      <c r="D2531" s="240"/>
      <c r="E2531" s="240"/>
      <c r="F2531" s="240"/>
      <c r="G2531" s="240"/>
      <c r="H2531" s="240"/>
      <c r="I2531" s="240"/>
      <c r="J2531" s="240"/>
      <c r="K2531" s="240"/>
      <c r="L2531" s="240"/>
      <c r="M2531" s="240"/>
      <c r="N2531" s="240"/>
    </row>
    <row r="2532" spans="2:14" x14ac:dyDescent="0.3">
      <c r="B2532" s="258"/>
      <c r="C2532" s="237"/>
      <c r="D2532" s="237"/>
      <c r="E2532" s="237"/>
      <c r="F2532" s="237"/>
      <c r="G2532" s="237"/>
      <c r="H2532" s="237"/>
      <c r="I2532" s="237"/>
      <c r="J2532" s="237"/>
      <c r="K2532" s="237"/>
      <c r="L2532" s="237"/>
      <c r="M2532" s="237"/>
      <c r="N2532" s="237"/>
    </row>
    <row r="2533" spans="2:14" x14ac:dyDescent="0.3">
      <c r="B2533" s="258"/>
      <c r="C2533" s="237"/>
      <c r="D2533" s="237"/>
      <c r="E2533" s="237"/>
      <c r="F2533" s="237"/>
      <c r="G2533" s="237"/>
      <c r="H2533" s="237"/>
      <c r="I2533" s="237"/>
      <c r="J2533" s="237"/>
      <c r="K2533" s="237"/>
      <c r="L2533" s="237"/>
      <c r="M2533" s="237"/>
      <c r="N2533" s="237"/>
    </row>
    <row r="2534" spans="2:14" x14ac:dyDescent="0.3">
      <c r="B2534" s="136"/>
    </row>
    <row r="2535" spans="2:14" x14ac:dyDescent="0.3">
      <c r="B2535" s="136"/>
    </row>
    <row r="2537" spans="2:14" x14ac:dyDescent="0.3">
      <c r="B2537" s="259"/>
    </row>
    <row r="2538" spans="2:14" x14ac:dyDescent="0.3">
      <c r="B2538" s="256"/>
    </row>
    <row r="2539" spans="2:14" x14ac:dyDescent="0.3">
      <c r="B2539" s="136"/>
    </row>
    <row r="2540" spans="2:14" x14ac:dyDescent="0.3">
      <c r="B2540" s="259"/>
    </row>
    <row r="2541" spans="2:14" ht="15" thickBot="1" x14ac:dyDescent="0.35">
      <c r="B2541" s="257"/>
    </row>
    <row r="2542" spans="2:14" x14ac:dyDescent="0.3">
      <c r="B2542" s="407"/>
      <c r="C2542" s="408"/>
      <c r="D2542" s="408"/>
    </row>
    <row r="2543" spans="2:14" x14ac:dyDescent="0.3">
      <c r="B2543" s="241"/>
      <c r="C2543" s="237"/>
      <c r="D2543" s="237"/>
    </row>
    <row r="2544" spans="2:14" x14ac:dyDescent="0.3">
      <c r="B2544" s="241"/>
      <c r="C2544" s="237"/>
      <c r="D2544" s="237"/>
    </row>
    <row r="2545" spans="2:7" x14ac:dyDescent="0.3">
      <c r="B2545" s="241"/>
      <c r="C2545" s="237"/>
      <c r="D2545" s="237"/>
    </row>
    <row r="2546" spans="2:7" x14ac:dyDescent="0.3">
      <c r="B2546" s="241"/>
      <c r="C2546" s="237"/>
      <c r="D2546" s="237"/>
    </row>
    <row r="2547" spans="2:7" x14ac:dyDescent="0.3">
      <c r="B2547" s="241"/>
      <c r="C2547" s="237"/>
      <c r="D2547" s="237"/>
    </row>
    <row r="2548" spans="2:7" x14ac:dyDescent="0.3">
      <c r="B2548" s="241"/>
      <c r="C2548" s="237"/>
      <c r="D2548" s="237"/>
    </row>
    <row r="2549" spans="2:7" ht="15" thickBot="1" x14ac:dyDescent="0.35">
      <c r="B2549" s="257"/>
    </row>
    <row r="2550" spans="2:7" x14ac:dyDescent="0.3">
      <c r="B2550" s="297"/>
      <c r="C2550" s="298"/>
    </row>
    <row r="2551" spans="2:7" x14ac:dyDescent="0.3">
      <c r="B2551" s="299"/>
      <c r="C2551" s="104"/>
    </row>
    <row r="2552" spans="2:7" ht="15" thickBot="1" x14ac:dyDescent="0.35">
      <c r="B2552" s="257"/>
    </row>
    <row r="2553" spans="2:7" ht="27.6" customHeight="1" x14ac:dyDescent="0.3">
      <c r="B2553" s="407"/>
      <c r="C2553" s="408"/>
      <c r="D2553" s="408"/>
      <c r="E2553" s="408"/>
      <c r="F2553" s="408"/>
      <c r="G2553" s="408"/>
    </row>
    <row r="2554" spans="2:7" x14ac:dyDescent="0.3">
      <c r="B2554" s="410"/>
      <c r="C2554" s="409"/>
      <c r="D2554" s="409"/>
      <c r="E2554" s="409"/>
      <c r="F2554" s="409"/>
      <c r="G2554" s="236"/>
    </row>
    <row r="2555" spans="2:7" x14ac:dyDescent="0.3">
      <c r="B2555" s="410"/>
      <c r="C2555" s="409"/>
      <c r="D2555" s="409"/>
      <c r="E2555" s="409"/>
      <c r="F2555" s="409"/>
      <c r="G2555" s="236"/>
    </row>
    <row r="2556" spans="2:7" x14ac:dyDescent="0.3">
      <c r="B2556" s="241"/>
      <c r="C2556" s="237"/>
      <c r="D2556" s="237"/>
      <c r="E2556" s="237"/>
      <c r="F2556" s="237"/>
      <c r="G2556" s="237"/>
    </row>
    <row r="2557" spans="2:7" x14ac:dyDescent="0.3">
      <c r="B2557" s="241"/>
      <c r="C2557" s="237"/>
      <c r="D2557" s="237"/>
      <c r="E2557" s="237"/>
      <c r="F2557" s="237"/>
      <c r="G2557" s="237"/>
    </row>
    <row r="2558" spans="2:7" x14ac:dyDescent="0.3">
      <c r="B2558" s="241"/>
      <c r="C2558" s="237"/>
      <c r="D2558" s="237"/>
      <c r="E2558" s="237"/>
      <c r="F2558" s="237"/>
      <c r="G2558" s="237"/>
    </row>
    <row r="2559" spans="2:7" ht="15" thickBot="1" x14ac:dyDescent="0.35">
      <c r="B2559" s="257"/>
    </row>
    <row r="2560" spans="2:7" x14ac:dyDescent="0.3">
      <c r="B2560" s="239"/>
    </row>
    <row r="2561" spans="2:3" x14ac:dyDescent="0.3">
      <c r="B2561" s="258"/>
    </row>
    <row r="2562" spans="2:3" x14ac:dyDescent="0.3">
      <c r="B2562" s="295"/>
    </row>
    <row r="2563" spans="2:3" x14ac:dyDescent="0.3">
      <c r="B2563" s="295"/>
    </row>
    <row r="2564" spans="2:3" x14ac:dyDescent="0.3">
      <c r="B2564" s="296"/>
      <c r="C2564" s="296"/>
    </row>
    <row r="2565" spans="2:3" x14ac:dyDescent="0.3">
      <c r="B2565" s="257"/>
    </row>
    <row r="2566" spans="2:3" x14ac:dyDescent="0.3">
      <c r="B2566" s="257"/>
    </row>
    <row r="2567" spans="2:3" x14ac:dyDescent="0.3">
      <c r="B2567" s="300"/>
    </row>
    <row r="2568" spans="2:3" x14ac:dyDescent="0.3">
      <c r="B2568" s="136"/>
    </row>
    <row r="2569" spans="2:3" x14ac:dyDescent="0.3">
      <c r="B2569" s="136"/>
    </row>
    <row r="2571" spans="2:3" x14ac:dyDescent="0.3">
      <c r="B2571" s="257"/>
    </row>
    <row r="2572" spans="2:3" x14ac:dyDescent="0.3">
      <c r="B2572" s="257"/>
    </row>
    <row r="2573" spans="2:3" x14ac:dyDescent="0.3">
      <c r="B2573" s="136"/>
    </row>
    <row r="2574" spans="2:3" x14ac:dyDescent="0.3">
      <c r="B2574" s="136"/>
    </row>
    <row r="2576" spans="2:3" x14ac:dyDescent="0.3">
      <c r="B2576" s="259"/>
    </row>
    <row r="2577" spans="2:14" x14ac:dyDescent="0.3">
      <c r="B2577" s="256"/>
    </row>
    <row r="2578" spans="2:14" x14ac:dyDescent="0.3">
      <c r="B2578" s="136"/>
    </row>
    <row r="2579" spans="2:14" x14ac:dyDescent="0.3">
      <c r="B2579" s="259"/>
    </row>
    <row r="2580" spans="2:14" ht="15" thickBot="1" x14ac:dyDescent="0.35">
      <c r="B2580" s="257"/>
    </row>
    <row r="2581" spans="2:14" x14ac:dyDescent="0.3">
      <c r="B2581" s="407"/>
      <c r="C2581" s="408"/>
      <c r="D2581" s="408"/>
      <c r="E2581" s="408"/>
      <c r="F2581" s="408"/>
      <c r="G2581" s="408"/>
      <c r="H2581" s="408"/>
      <c r="I2581" s="408"/>
      <c r="J2581" s="408"/>
      <c r="K2581" s="408"/>
      <c r="L2581" s="408"/>
      <c r="M2581" s="408"/>
      <c r="N2581" s="408"/>
    </row>
    <row r="2582" spans="2:14" x14ac:dyDescent="0.3">
      <c r="B2582" s="241"/>
      <c r="C2582" s="409"/>
      <c r="D2582" s="409"/>
      <c r="E2582" s="409"/>
      <c r="F2582" s="409"/>
      <c r="G2582" s="409"/>
      <c r="H2582" s="409"/>
      <c r="I2582" s="409"/>
      <c r="J2582" s="409"/>
      <c r="K2582" s="409"/>
      <c r="L2582" s="409"/>
      <c r="M2582" s="409"/>
      <c r="N2582" s="409"/>
    </row>
    <row r="2583" spans="2:14" x14ac:dyDescent="0.3">
      <c r="B2583" s="241"/>
      <c r="C2583" s="409"/>
      <c r="D2583" s="409"/>
      <c r="E2583" s="409"/>
      <c r="F2583" s="409"/>
      <c r="G2583" s="409"/>
      <c r="H2583" s="409"/>
      <c r="I2583" s="409"/>
      <c r="J2583" s="409"/>
      <c r="K2583" s="409"/>
      <c r="L2583" s="409"/>
      <c r="M2583" s="409"/>
      <c r="N2583" s="409"/>
    </row>
    <row r="2584" spans="2:14" x14ac:dyDescent="0.3">
      <c r="B2584" s="241"/>
      <c r="C2584" s="236"/>
      <c r="D2584" s="236"/>
      <c r="E2584" s="237"/>
      <c r="F2584" s="237"/>
      <c r="G2584" s="237"/>
      <c r="H2584" s="237"/>
      <c r="I2584" s="237"/>
      <c r="J2584" s="237"/>
      <c r="K2584" s="237"/>
      <c r="L2584" s="237"/>
      <c r="M2584" s="237"/>
      <c r="N2584" s="237"/>
    </row>
    <row r="2585" spans="2:14" x14ac:dyDescent="0.3">
      <c r="B2585" s="241"/>
      <c r="C2585" s="236"/>
      <c r="D2585" s="236"/>
      <c r="E2585" s="237"/>
      <c r="F2585" s="237"/>
      <c r="G2585" s="237"/>
      <c r="H2585" s="237"/>
      <c r="I2585" s="237"/>
      <c r="J2585" s="237"/>
      <c r="K2585" s="237"/>
      <c r="L2585" s="237"/>
      <c r="M2585" s="237"/>
      <c r="N2585" s="237"/>
    </row>
    <row r="2586" spans="2:14" x14ac:dyDescent="0.3">
      <c r="B2586" s="241"/>
      <c r="C2586" s="236"/>
      <c r="D2586" s="236"/>
      <c r="E2586" s="237"/>
      <c r="F2586" s="237"/>
      <c r="G2586" s="237"/>
      <c r="H2586" s="237"/>
      <c r="I2586" s="237"/>
      <c r="J2586" s="237"/>
      <c r="K2586" s="237"/>
      <c r="L2586" s="237"/>
      <c r="M2586" s="237"/>
      <c r="N2586" s="237"/>
    </row>
    <row r="2587" spans="2:14" x14ac:dyDescent="0.3">
      <c r="B2587" s="241"/>
      <c r="C2587" s="236"/>
      <c r="D2587" s="236"/>
      <c r="E2587" s="237"/>
      <c r="F2587" s="237"/>
      <c r="G2587" s="237"/>
      <c r="H2587" s="237"/>
      <c r="I2587" s="237"/>
      <c r="J2587" s="237"/>
      <c r="K2587" s="237"/>
      <c r="L2587" s="237"/>
      <c r="M2587" s="237"/>
      <c r="N2587" s="237"/>
    </row>
    <row r="2588" spans="2:14" x14ac:dyDescent="0.3">
      <c r="B2588" s="136"/>
    </row>
    <row r="2589" spans="2:14" x14ac:dyDescent="0.3">
      <c r="B2589" s="136"/>
    </row>
    <row r="2591" spans="2:14" x14ac:dyDescent="0.3">
      <c r="B2591" s="259"/>
    </row>
    <row r="2592" spans="2:14" x14ac:dyDescent="0.3">
      <c r="B2592" s="256"/>
    </row>
    <row r="2593" spans="2:14" x14ac:dyDescent="0.3">
      <c r="B2593" s="136"/>
    </row>
    <row r="2594" spans="2:14" x14ac:dyDescent="0.3">
      <c r="B2594" s="259"/>
    </row>
    <row r="2595" spans="2:14" ht="15" thickBot="1" x14ac:dyDescent="0.35">
      <c r="B2595" s="257"/>
    </row>
    <row r="2596" spans="2:14" x14ac:dyDescent="0.3">
      <c r="B2596" s="407"/>
      <c r="C2596" s="408"/>
      <c r="D2596" s="408"/>
      <c r="E2596" s="408"/>
      <c r="F2596" s="408"/>
      <c r="G2596" s="408"/>
      <c r="H2596" s="408"/>
      <c r="I2596" s="408"/>
      <c r="J2596" s="408"/>
      <c r="K2596" s="408"/>
      <c r="L2596" s="408"/>
      <c r="M2596" s="408"/>
    </row>
    <row r="2597" spans="2:14" x14ac:dyDescent="0.3">
      <c r="B2597" s="241"/>
      <c r="C2597" s="409"/>
      <c r="D2597" s="409"/>
      <c r="E2597" s="409"/>
      <c r="F2597" s="409"/>
      <c r="G2597" s="409"/>
      <c r="H2597" s="409"/>
      <c r="I2597" s="409"/>
      <c r="J2597" s="409"/>
      <c r="K2597" s="409"/>
      <c r="L2597" s="409"/>
      <c r="M2597" s="409"/>
    </row>
    <row r="2598" spans="2:14" x14ac:dyDescent="0.3">
      <c r="B2598" s="241"/>
      <c r="C2598" s="409"/>
      <c r="D2598" s="409"/>
      <c r="E2598" s="409"/>
      <c r="F2598" s="409"/>
      <c r="G2598" s="409"/>
      <c r="H2598" s="409"/>
      <c r="I2598" s="409"/>
      <c r="J2598" s="409"/>
      <c r="K2598" s="409"/>
      <c r="L2598" s="409"/>
      <c r="M2598" s="409"/>
    </row>
    <row r="2599" spans="2:14" x14ac:dyDescent="0.3">
      <c r="B2599" s="241"/>
      <c r="C2599" s="236"/>
      <c r="D2599" s="237"/>
      <c r="E2599" s="237"/>
      <c r="F2599" s="237"/>
      <c r="G2599" s="237"/>
      <c r="H2599" s="237"/>
      <c r="I2599" s="237"/>
      <c r="J2599" s="237"/>
      <c r="K2599" s="237"/>
      <c r="L2599" s="237"/>
      <c r="M2599" s="237"/>
    </row>
    <row r="2600" spans="2:14" x14ac:dyDescent="0.3">
      <c r="B2600" s="241"/>
      <c r="C2600" s="236"/>
      <c r="D2600" s="237"/>
      <c r="E2600" s="237"/>
      <c r="F2600" s="237"/>
      <c r="G2600" s="237"/>
      <c r="H2600" s="237"/>
      <c r="I2600" s="237"/>
      <c r="J2600" s="237"/>
      <c r="K2600" s="237"/>
      <c r="L2600" s="237"/>
      <c r="M2600" s="237"/>
    </row>
    <row r="2601" spans="2:14" x14ac:dyDescent="0.3">
      <c r="B2601" s="136"/>
    </row>
    <row r="2602" spans="2:14" x14ac:dyDescent="0.3">
      <c r="B2602" s="136"/>
    </row>
    <row r="2604" spans="2:14" x14ac:dyDescent="0.3">
      <c r="B2604" s="259"/>
    </row>
    <row r="2605" spans="2:14" x14ac:dyDescent="0.3">
      <c r="B2605" s="256"/>
    </row>
    <row r="2606" spans="2:14" ht="15" thickBot="1" x14ac:dyDescent="0.35">
      <c r="B2606" s="257"/>
    </row>
    <row r="2607" spans="2:14" x14ac:dyDescent="0.3">
      <c r="B2607" s="239"/>
      <c r="C2607" s="240"/>
      <c r="D2607" s="240"/>
      <c r="E2607" s="240"/>
      <c r="F2607" s="240"/>
      <c r="G2607" s="240"/>
      <c r="H2607" s="240"/>
      <c r="I2607" s="240"/>
      <c r="J2607" s="240"/>
      <c r="K2607" s="240"/>
      <c r="L2607" s="240"/>
      <c r="M2607" s="240"/>
      <c r="N2607" s="240"/>
    </row>
    <row r="2608" spans="2:14" x14ac:dyDescent="0.3">
      <c r="B2608" s="258"/>
      <c r="C2608" s="237"/>
      <c r="D2608" s="237"/>
      <c r="E2608" s="237"/>
      <c r="F2608" s="237"/>
      <c r="G2608" s="237"/>
      <c r="H2608" s="237"/>
      <c r="I2608" s="237"/>
      <c r="J2608" s="237"/>
      <c r="K2608" s="237"/>
      <c r="L2608" s="237"/>
      <c r="M2608" s="237"/>
      <c r="N2608" s="237"/>
    </row>
    <row r="2609" spans="2:19" x14ac:dyDescent="0.3">
      <c r="B2609" s="258"/>
      <c r="C2609" s="237"/>
      <c r="D2609" s="237"/>
      <c r="E2609" s="237"/>
      <c r="F2609" s="237"/>
      <c r="G2609" s="237"/>
      <c r="H2609" s="237"/>
      <c r="I2609" s="237"/>
      <c r="J2609" s="237"/>
      <c r="K2609" s="237"/>
      <c r="L2609" s="237"/>
      <c r="M2609" s="237"/>
      <c r="N2609" s="237"/>
    </row>
    <row r="2610" spans="2:19" x14ac:dyDescent="0.3">
      <c r="B2610" s="136"/>
    </row>
    <row r="2611" spans="2:19" x14ac:dyDescent="0.3">
      <c r="B2611" s="136"/>
    </row>
    <row r="2613" spans="2:19" x14ac:dyDescent="0.3">
      <c r="B2613" s="259"/>
    </row>
    <row r="2614" spans="2:19" x14ac:dyDescent="0.3">
      <c r="B2614" s="256"/>
    </row>
    <row r="2615" spans="2:19" ht="15" thickBot="1" x14ac:dyDescent="0.35">
      <c r="B2615" s="257"/>
    </row>
    <row r="2616" spans="2:19" x14ac:dyDescent="0.3">
      <c r="B2616" s="239"/>
      <c r="C2616" s="240"/>
      <c r="D2616" s="240"/>
      <c r="E2616" s="240"/>
      <c r="F2616" s="240"/>
      <c r="G2616" s="240"/>
      <c r="H2616" s="240"/>
      <c r="I2616" s="240"/>
      <c r="J2616" s="240"/>
      <c r="K2616" s="240"/>
      <c r="L2616" s="240"/>
      <c r="M2616" s="240"/>
      <c r="N2616" s="240"/>
      <c r="O2616" s="240"/>
      <c r="P2616" s="240"/>
      <c r="Q2616" s="240"/>
      <c r="R2616" s="240"/>
      <c r="S2616" s="240"/>
    </row>
    <row r="2617" spans="2:19" x14ac:dyDescent="0.3">
      <c r="B2617" s="258"/>
      <c r="C2617" s="237"/>
      <c r="D2617" s="237"/>
      <c r="E2617" s="237"/>
      <c r="F2617" s="237"/>
      <c r="G2617" s="237"/>
      <c r="H2617" s="237"/>
      <c r="I2617" s="237"/>
      <c r="J2617" s="237"/>
      <c r="K2617" s="237"/>
      <c r="L2617" s="237"/>
      <c r="M2617" s="237"/>
      <c r="N2617" s="237"/>
      <c r="O2617" s="237"/>
      <c r="P2617" s="237"/>
      <c r="Q2617" s="237"/>
      <c r="R2617" s="237"/>
      <c r="S2617" s="237"/>
    </row>
    <row r="2618" spans="2:19" x14ac:dyDescent="0.3">
      <c r="B2618" s="136"/>
    </row>
    <row r="2619" spans="2:19" x14ac:dyDescent="0.3">
      <c r="B2619" s="136"/>
    </row>
    <row r="2621" spans="2:19" x14ac:dyDescent="0.3">
      <c r="B2621" s="259"/>
    </row>
    <row r="2622" spans="2:19" x14ac:dyDescent="0.3">
      <c r="B2622" s="256"/>
    </row>
    <row r="2623" spans="2:19" x14ac:dyDescent="0.3">
      <c r="B2623" s="136"/>
    </row>
    <row r="2624" spans="2:19" x14ac:dyDescent="0.3">
      <c r="B2624" s="259"/>
    </row>
    <row r="2625" spans="2:16" ht="15" thickBot="1" x14ac:dyDescent="0.35">
      <c r="B2625" s="257"/>
    </row>
    <row r="2626" spans="2:16" x14ac:dyDescent="0.3">
      <c r="B2626" s="239"/>
      <c r="C2626" s="408"/>
      <c r="D2626" s="408"/>
      <c r="E2626" s="408"/>
      <c r="F2626" s="408"/>
      <c r="G2626" s="408"/>
      <c r="H2626" s="408"/>
      <c r="I2626" s="408"/>
      <c r="J2626" s="408"/>
      <c r="K2626" s="408"/>
      <c r="L2626" s="408"/>
      <c r="M2626" s="408"/>
      <c r="N2626" s="408"/>
      <c r="O2626" s="408"/>
      <c r="P2626" s="408"/>
    </row>
    <row r="2627" spans="2:16" x14ac:dyDescent="0.3">
      <c r="B2627" s="241"/>
      <c r="C2627" s="409"/>
      <c r="D2627" s="409"/>
      <c r="E2627" s="409"/>
      <c r="F2627" s="409"/>
      <c r="G2627" s="409"/>
      <c r="H2627" s="409"/>
      <c r="I2627" s="409"/>
      <c r="J2627" s="409"/>
      <c r="K2627" s="409"/>
      <c r="L2627" s="409"/>
      <c r="M2627" s="409"/>
      <c r="N2627" s="409"/>
      <c r="O2627" s="409"/>
      <c r="P2627" s="409"/>
    </row>
    <row r="2628" spans="2:16" x14ac:dyDescent="0.3">
      <c r="B2628" s="241"/>
      <c r="C2628" s="236"/>
      <c r="D2628" s="236"/>
      <c r="E2628" s="236"/>
      <c r="F2628" s="236"/>
      <c r="G2628" s="237"/>
      <c r="H2628" s="237"/>
      <c r="I2628" s="237"/>
      <c r="J2628" s="237"/>
      <c r="K2628" s="237"/>
      <c r="L2628" s="237"/>
      <c r="M2628" s="237"/>
      <c r="N2628" s="237"/>
      <c r="O2628" s="237"/>
      <c r="P2628" s="237"/>
    </row>
    <row r="2629" spans="2:16" x14ac:dyDescent="0.3">
      <c r="B2629" s="241"/>
      <c r="C2629" s="236"/>
      <c r="D2629" s="236"/>
      <c r="E2629" s="236"/>
      <c r="F2629" s="236"/>
      <c r="G2629" s="237"/>
      <c r="H2629" s="237"/>
      <c r="I2629" s="237"/>
      <c r="J2629" s="237"/>
      <c r="K2629" s="237"/>
      <c r="L2629" s="237"/>
      <c r="M2629" s="237"/>
      <c r="N2629" s="237"/>
      <c r="O2629" s="237"/>
      <c r="P2629" s="237"/>
    </row>
    <row r="2630" spans="2:16" x14ac:dyDescent="0.3">
      <c r="B2630" s="241"/>
      <c r="C2630" s="236"/>
      <c r="D2630" s="236"/>
      <c r="E2630" s="236"/>
      <c r="F2630" s="236"/>
      <c r="G2630" s="237"/>
      <c r="H2630" s="237"/>
      <c r="I2630" s="237"/>
      <c r="J2630" s="237"/>
      <c r="K2630" s="237"/>
      <c r="L2630" s="237"/>
      <c r="M2630" s="237"/>
      <c r="N2630" s="237"/>
      <c r="O2630" s="237"/>
      <c r="P2630" s="237"/>
    </row>
    <row r="2631" spans="2:16" x14ac:dyDescent="0.3">
      <c r="B2631" s="241"/>
      <c r="C2631" s="236"/>
      <c r="D2631" s="236"/>
      <c r="E2631" s="236"/>
      <c r="F2631" s="236"/>
      <c r="G2631" s="237"/>
      <c r="H2631" s="237"/>
      <c r="I2631" s="237"/>
      <c r="J2631" s="237"/>
      <c r="K2631" s="237"/>
      <c r="L2631" s="237"/>
      <c r="M2631" s="237"/>
      <c r="N2631" s="237"/>
      <c r="O2631" s="237"/>
      <c r="P2631" s="237"/>
    </row>
    <row r="2632" spans="2:16" x14ac:dyDescent="0.3">
      <c r="B2632" s="136"/>
    </row>
    <row r="2633" spans="2:16" x14ac:dyDescent="0.3">
      <c r="B2633" s="136"/>
    </row>
    <row r="2635" spans="2:16" x14ac:dyDescent="0.3">
      <c r="B2635" s="259"/>
    </row>
    <row r="2636" spans="2:16" x14ac:dyDescent="0.3">
      <c r="B2636" s="256"/>
    </row>
    <row r="2637" spans="2:16" ht="15" thickBot="1" x14ac:dyDescent="0.35">
      <c r="B2637" s="257"/>
    </row>
    <row r="2638" spans="2:16" x14ac:dyDescent="0.3">
      <c r="B2638" s="239"/>
      <c r="C2638" s="240"/>
      <c r="D2638" s="240"/>
      <c r="E2638" s="240"/>
      <c r="F2638" s="240"/>
      <c r="G2638" s="240"/>
      <c r="H2638" s="240"/>
      <c r="I2638" s="240"/>
      <c r="J2638" s="240"/>
      <c r="K2638" s="240"/>
      <c r="L2638" s="240"/>
      <c r="M2638" s="240"/>
      <c r="N2638" s="240"/>
    </row>
    <row r="2639" spans="2:16" x14ac:dyDescent="0.3">
      <c r="B2639" s="258"/>
      <c r="C2639" s="237"/>
      <c r="D2639" s="237"/>
      <c r="E2639" s="237"/>
      <c r="F2639" s="237"/>
      <c r="G2639" s="237"/>
      <c r="H2639" s="237"/>
      <c r="I2639" s="237"/>
      <c r="J2639" s="237"/>
      <c r="K2639" s="237"/>
      <c r="L2639" s="237"/>
      <c r="M2639" s="237"/>
      <c r="N2639" s="237"/>
    </row>
    <row r="2640" spans="2:16" x14ac:dyDescent="0.3">
      <c r="B2640" s="258"/>
      <c r="C2640" s="237"/>
      <c r="D2640" s="237"/>
      <c r="E2640" s="237"/>
      <c r="F2640" s="237"/>
      <c r="G2640" s="237"/>
      <c r="H2640" s="237"/>
      <c r="I2640" s="237"/>
      <c r="J2640" s="237"/>
      <c r="K2640" s="237"/>
      <c r="L2640" s="237"/>
      <c r="M2640" s="237"/>
      <c r="N2640" s="237"/>
    </row>
    <row r="2641" spans="2:14" x14ac:dyDescent="0.3">
      <c r="B2641" s="136"/>
    </row>
    <row r="2642" spans="2:14" x14ac:dyDescent="0.3">
      <c r="B2642" s="136"/>
    </row>
    <row r="2644" spans="2:14" x14ac:dyDescent="0.3">
      <c r="B2644" s="259"/>
    </row>
    <row r="2645" spans="2:14" x14ac:dyDescent="0.3">
      <c r="B2645" s="256"/>
    </row>
    <row r="2646" spans="2:14" ht="15" thickBot="1" x14ac:dyDescent="0.35">
      <c r="B2646" s="257"/>
    </row>
    <row r="2647" spans="2:14" x14ac:dyDescent="0.3">
      <c r="B2647" s="239"/>
      <c r="C2647" s="240"/>
      <c r="D2647" s="240"/>
      <c r="E2647" s="240"/>
      <c r="F2647" s="240"/>
      <c r="G2647" s="240"/>
      <c r="H2647" s="240"/>
      <c r="I2647" s="240"/>
      <c r="J2647" s="240"/>
      <c r="K2647" s="240"/>
      <c r="L2647" s="240"/>
      <c r="M2647" s="240"/>
      <c r="N2647" s="240"/>
    </row>
    <row r="2648" spans="2:14" x14ac:dyDescent="0.3">
      <c r="B2648" s="258"/>
      <c r="C2648" s="237"/>
      <c r="D2648" s="237"/>
      <c r="E2648" s="237"/>
      <c r="F2648" s="237"/>
      <c r="G2648" s="237"/>
      <c r="H2648" s="237"/>
      <c r="I2648" s="237"/>
      <c r="J2648" s="237"/>
      <c r="K2648" s="237"/>
      <c r="L2648" s="237"/>
      <c r="M2648" s="237"/>
      <c r="N2648" s="237"/>
    </row>
    <row r="2649" spans="2:14" x14ac:dyDescent="0.3">
      <c r="B2649" s="258"/>
      <c r="C2649" s="237"/>
      <c r="D2649" s="237"/>
      <c r="E2649" s="237"/>
      <c r="F2649" s="237"/>
      <c r="G2649" s="237"/>
      <c r="H2649" s="237"/>
      <c r="I2649" s="237"/>
      <c r="J2649" s="237"/>
      <c r="K2649" s="237"/>
      <c r="L2649" s="237"/>
      <c r="M2649" s="237"/>
      <c r="N2649" s="237"/>
    </row>
    <row r="2650" spans="2:14" x14ac:dyDescent="0.3">
      <c r="B2650" s="258"/>
      <c r="C2650" s="237"/>
      <c r="D2650" s="237"/>
      <c r="E2650" s="237"/>
      <c r="F2650" s="237"/>
      <c r="G2650" s="237"/>
      <c r="H2650" s="237"/>
      <c r="I2650" s="237"/>
      <c r="J2650" s="237"/>
      <c r="K2650" s="237"/>
      <c r="L2650" s="237"/>
      <c r="M2650" s="237"/>
      <c r="N2650" s="237"/>
    </row>
    <row r="2651" spans="2:14" x14ac:dyDescent="0.3">
      <c r="B2651" s="258"/>
      <c r="C2651" s="237"/>
      <c r="D2651" s="237"/>
      <c r="E2651" s="237"/>
      <c r="F2651" s="237"/>
      <c r="G2651" s="237"/>
      <c r="H2651" s="237"/>
      <c r="I2651" s="237"/>
      <c r="J2651" s="237"/>
      <c r="K2651" s="237"/>
      <c r="L2651" s="237"/>
      <c r="M2651" s="237"/>
      <c r="N2651" s="237"/>
    </row>
    <row r="2652" spans="2:14" x14ac:dyDescent="0.3">
      <c r="B2652" s="258"/>
      <c r="C2652" s="237"/>
      <c r="D2652" s="237"/>
      <c r="E2652" s="237"/>
      <c r="F2652" s="237"/>
      <c r="G2652" s="237"/>
      <c r="H2652" s="237"/>
      <c r="I2652" s="237"/>
      <c r="J2652" s="237"/>
      <c r="K2652" s="237"/>
      <c r="L2652" s="237"/>
      <c r="M2652" s="237"/>
      <c r="N2652" s="237"/>
    </row>
    <row r="2653" spans="2:14" x14ac:dyDescent="0.3">
      <c r="B2653" s="258"/>
      <c r="C2653" s="237"/>
      <c r="D2653" s="237"/>
      <c r="E2653" s="237"/>
      <c r="F2653" s="237"/>
      <c r="G2653" s="237"/>
      <c r="H2653" s="237"/>
      <c r="I2653" s="237"/>
      <c r="J2653" s="237"/>
      <c r="K2653" s="237"/>
      <c r="L2653" s="237"/>
      <c r="M2653" s="237"/>
      <c r="N2653" s="237"/>
    </row>
    <row r="2654" spans="2:14" x14ac:dyDescent="0.3">
      <c r="B2654" s="136"/>
    </row>
    <row r="2655" spans="2:14" x14ac:dyDescent="0.3">
      <c r="B2655" s="136"/>
    </row>
    <row r="2657" spans="2:15" x14ac:dyDescent="0.3">
      <c r="B2657" s="259"/>
    </row>
    <row r="2658" spans="2:15" x14ac:dyDescent="0.3">
      <c r="B2658" s="256"/>
    </row>
    <row r="2659" spans="2:15" ht="15" thickBot="1" x14ac:dyDescent="0.35">
      <c r="B2659" s="257"/>
    </row>
    <row r="2660" spans="2:15" x14ac:dyDescent="0.3">
      <c r="B2660" s="239"/>
      <c r="C2660" s="240"/>
      <c r="D2660" s="240"/>
      <c r="E2660" s="240"/>
      <c r="F2660" s="240"/>
      <c r="G2660" s="240"/>
      <c r="H2660" s="240"/>
      <c r="I2660" s="240"/>
      <c r="J2660" s="240"/>
      <c r="K2660" s="240"/>
      <c r="L2660" s="240"/>
      <c r="M2660" s="240"/>
      <c r="N2660" s="240"/>
      <c r="O2660" s="240"/>
    </row>
    <row r="2661" spans="2:15" x14ac:dyDescent="0.3">
      <c r="B2661" s="241"/>
      <c r="C2661" s="237"/>
      <c r="D2661" s="237"/>
      <c r="E2661" s="237"/>
      <c r="F2661" s="237"/>
      <c r="G2661" s="237"/>
      <c r="H2661" s="237"/>
      <c r="I2661" s="237"/>
      <c r="J2661" s="237"/>
      <c r="K2661" s="237"/>
      <c r="L2661" s="237"/>
      <c r="M2661" s="237"/>
      <c r="N2661" s="237"/>
      <c r="O2661" s="237"/>
    </row>
    <row r="2662" spans="2:15" x14ac:dyDescent="0.3">
      <c r="B2662" s="241"/>
      <c r="C2662" s="237"/>
      <c r="D2662" s="237"/>
      <c r="E2662" s="237"/>
      <c r="F2662" s="237"/>
      <c r="G2662" s="237"/>
      <c r="H2662" s="237"/>
      <c r="I2662" s="237"/>
      <c r="J2662" s="237"/>
      <c r="K2662" s="237"/>
      <c r="L2662" s="237"/>
      <c r="M2662" s="237"/>
      <c r="N2662" s="237"/>
      <c r="O2662" s="237"/>
    </row>
    <row r="2663" spans="2:15" x14ac:dyDescent="0.3">
      <c r="B2663" s="241"/>
      <c r="C2663" s="237"/>
      <c r="D2663" s="237"/>
      <c r="E2663" s="237"/>
      <c r="F2663" s="237"/>
      <c r="G2663" s="237"/>
      <c r="H2663" s="237"/>
      <c r="I2663" s="237"/>
      <c r="J2663" s="237"/>
      <c r="K2663" s="237"/>
      <c r="L2663" s="237"/>
      <c r="M2663" s="237"/>
      <c r="N2663" s="237"/>
      <c r="O2663" s="237"/>
    </row>
    <row r="2664" spans="2:15" x14ac:dyDescent="0.3">
      <c r="B2664" s="241"/>
      <c r="C2664" s="237"/>
      <c r="D2664" s="237"/>
      <c r="E2664" s="237"/>
      <c r="F2664" s="237"/>
      <c r="G2664" s="237"/>
      <c r="H2664" s="237"/>
      <c r="I2664" s="237"/>
      <c r="J2664" s="237"/>
      <c r="K2664" s="237"/>
      <c r="L2664" s="237"/>
      <c r="M2664" s="237"/>
      <c r="N2664" s="237"/>
      <c r="O2664" s="237"/>
    </row>
    <row r="2665" spans="2:15" x14ac:dyDescent="0.3">
      <c r="B2665" s="241"/>
      <c r="C2665" s="237"/>
      <c r="D2665" s="237"/>
      <c r="E2665" s="237"/>
      <c r="F2665" s="237"/>
      <c r="G2665" s="237"/>
      <c r="H2665" s="237"/>
      <c r="I2665" s="237"/>
      <c r="J2665" s="237"/>
      <c r="K2665" s="237"/>
      <c r="L2665" s="237"/>
      <c r="M2665" s="237"/>
      <c r="N2665" s="237"/>
      <c r="O2665" s="237"/>
    </row>
    <row r="2666" spans="2:15" x14ac:dyDescent="0.3">
      <c r="B2666" s="241"/>
      <c r="C2666" s="237"/>
      <c r="D2666" s="237"/>
      <c r="E2666" s="237"/>
      <c r="F2666" s="237"/>
      <c r="G2666" s="237"/>
      <c r="H2666" s="237"/>
      <c r="I2666" s="237"/>
      <c r="J2666" s="237"/>
      <c r="K2666" s="237"/>
      <c r="L2666" s="237"/>
      <c r="M2666" s="237"/>
      <c r="N2666" s="237"/>
      <c r="O2666" s="237"/>
    </row>
    <row r="2667" spans="2:15" x14ac:dyDescent="0.3">
      <c r="B2667" s="241"/>
      <c r="C2667" s="237"/>
      <c r="D2667" s="237"/>
      <c r="E2667" s="237"/>
      <c r="F2667" s="237"/>
      <c r="G2667" s="237"/>
      <c r="H2667" s="237"/>
      <c r="I2667" s="237"/>
      <c r="J2667" s="237"/>
      <c r="K2667" s="237"/>
      <c r="L2667" s="237"/>
      <c r="M2667" s="237"/>
      <c r="N2667" s="237"/>
      <c r="O2667" s="237"/>
    </row>
    <row r="2668" spans="2:15" x14ac:dyDescent="0.3">
      <c r="B2668" s="241"/>
      <c r="C2668" s="237"/>
      <c r="D2668" s="237"/>
      <c r="E2668" s="237"/>
      <c r="F2668" s="237"/>
      <c r="G2668" s="237"/>
      <c r="H2668" s="237"/>
      <c r="I2668" s="237"/>
      <c r="J2668" s="237"/>
      <c r="K2668" s="237"/>
      <c r="L2668" s="237"/>
      <c r="M2668" s="237"/>
      <c r="N2668" s="237"/>
      <c r="O2668" s="237"/>
    </row>
    <row r="2669" spans="2:15" x14ac:dyDescent="0.3">
      <c r="B2669" s="136"/>
    </row>
    <row r="2670" spans="2:15" x14ac:dyDescent="0.3">
      <c r="B2670" s="136"/>
    </row>
    <row r="2672" spans="2:15" x14ac:dyDescent="0.3">
      <c r="B2672" s="259"/>
    </row>
    <row r="2673" spans="2:21" x14ac:dyDescent="0.3">
      <c r="B2673" s="256"/>
    </row>
    <row r="2674" spans="2:21" ht="15" thickBot="1" x14ac:dyDescent="0.35">
      <c r="B2674" s="257"/>
    </row>
    <row r="2675" spans="2:21" x14ac:dyDescent="0.3">
      <c r="B2675" s="239"/>
      <c r="C2675" s="240"/>
      <c r="D2675" s="240"/>
      <c r="E2675" s="240"/>
      <c r="F2675" s="240"/>
      <c r="G2675" s="240"/>
      <c r="H2675" s="240"/>
      <c r="I2675" s="240"/>
      <c r="J2675" s="240"/>
      <c r="K2675" s="240"/>
      <c r="L2675" s="240"/>
      <c r="M2675" s="240"/>
      <c r="N2675" s="240"/>
      <c r="O2675" s="240"/>
      <c r="P2675" s="240"/>
      <c r="Q2675" s="240"/>
      <c r="R2675" s="240"/>
      <c r="S2675" s="240"/>
    </row>
    <row r="2676" spans="2:21" x14ac:dyDescent="0.3">
      <c r="B2676" s="258"/>
      <c r="C2676" s="237"/>
      <c r="D2676" s="237"/>
      <c r="E2676" s="237"/>
      <c r="F2676" s="237"/>
      <c r="G2676" s="237"/>
      <c r="H2676" s="237"/>
      <c r="I2676" s="237"/>
      <c r="J2676" s="237"/>
      <c r="K2676" s="237"/>
      <c r="L2676" s="237"/>
      <c r="M2676" s="237"/>
      <c r="N2676" s="237"/>
      <c r="O2676" s="237"/>
      <c r="P2676" s="237"/>
      <c r="Q2676" s="237"/>
      <c r="R2676" s="237"/>
      <c r="S2676" s="237"/>
    </row>
    <row r="2677" spans="2:21" x14ac:dyDescent="0.3">
      <c r="B2677" s="136"/>
    </row>
    <row r="2678" spans="2:21" x14ac:dyDescent="0.3">
      <c r="B2678" s="136"/>
    </row>
    <row r="2680" spans="2:21" x14ac:dyDescent="0.3">
      <c r="B2680" s="259"/>
    </row>
    <row r="2681" spans="2:21" x14ac:dyDescent="0.3">
      <c r="B2681" s="256"/>
    </row>
    <row r="2682" spans="2:21" ht="15" thickBot="1" x14ac:dyDescent="0.35">
      <c r="B2682" s="257"/>
    </row>
    <row r="2683" spans="2:21" x14ac:dyDescent="0.3">
      <c r="B2683" s="239"/>
      <c r="C2683" s="240"/>
      <c r="D2683" s="240"/>
      <c r="E2683" s="240"/>
      <c r="F2683" s="240"/>
      <c r="G2683" s="240"/>
      <c r="H2683" s="240"/>
      <c r="I2683" s="240"/>
      <c r="J2683" s="240"/>
      <c r="K2683" s="240"/>
      <c r="L2683" s="240"/>
      <c r="M2683" s="240"/>
      <c r="N2683" s="240"/>
      <c r="O2683" s="240"/>
      <c r="P2683" s="240"/>
      <c r="Q2683" s="240"/>
      <c r="R2683" s="240"/>
      <c r="S2683" s="240"/>
      <c r="T2683" s="240"/>
      <c r="U2683" s="240"/>
    </row>
    <row r="2684" spans="2:21" x14ac:dyDescent="0.3">
      <c r="B2684" s="258"/>
      <c r="C2684" s="237"/>
      <c r="D2684" s="237"/>
      <c r="E2684" s="237"/>
      <c r="F2684" s="237"/>
      <c r="G2684" s="237"/>
      <c r="H2684" s="237"/>
      <c r="I2684" s="237"/>
      <c r="J2684" s="237"/>
      <c r="K2684" s="237"/>
      <c r="L2684" s="237"/>
      <c r="M2684" s="237"/>
      <c r="N2684" s="237"/>
      <c r="O2684" s="237"/>
      <c r="P2684" s="237"/>
      <c r="Q2684" s="237"/>
      <c r="R2684" s="237"/>
      <c r="S2684" s="237"/>
      <c r="T2684" s="237"/>
      <c r="U2684" s="237"/>
    </row>
    <row r="2685" spans="2:21" x14ac:dyDescent="0.3">
      <c r="B2685" s="258"/>
      <c r="C2685" s="237"/>
      <c r="D2685" s="237"/>
      <c r="E2685" s="237"/>
      <c r="F2685" s="237"/>
      <c r="G2685" s="237"/>
      <c r="H2685" s="237"/>
      <c r="I2685" s="237"/>
      <c r="J2685" s="237"/>
      <c r="K2685" s="237"/>
      <c r="L2685" s="237"/>
      <c r="M2685" s="237"/>
      <c r="N2685" s="237"/>
      <c r="O2685" s="237"/>
      <c r="P2685" s="237"/>
      <c r="Q2685" s="237"/>
      <c r="R2685" s="237"/>
      <c r="S2685" s="237"/>
      <c r="T2685" s="237"/>
      <c r="U2685" s="237"/>
    </row>
    <row r="2686" spans="2:21" x14ac:dyDescent="0.3">
      <c r="B2686" s="258"/>
      <c r="C2686" s="237"/>
      <c r="D2686" s="237"/>
      <c r="E2686" s="237"/>
      <c r="F2686" s="237"/>
      <c r="G2686" s="237"/>
      <c r="H2686" s="237"/>
      <c r="I2686" s="237"/>
      <c r="J2686" s="237"/>
      <c r="K2686" s="237"/>
      <c r="L2686" s="237"/>
      <c r="M2686" s="237"/>
      <c r="N2686" s="237"/>
      <c r="O2686" s="237"/>
      <c r="P2686" s="237"/>
      <c r="Q2686" s="237"/>
      <c r="R2686" s="237"/>
      <c r="S2686" s="237"/>
      <c r="T2686" s="237"/>
      <c r="U2686" s="237"/>
    </row>
    <row r="2687" spans="2:21" x14ac:dyDescent="0.3">
      <c r="B2687" s="136"/>
    </row>
    <row r="2688" spans="2:21" x14ac:dyDescent="0.3">
      <c r="B2688" s="136"/>
    </row>
    <row r="2690" spans="2:22" x14ac:dyDescent="0.3">
      <c r="B2690" s="259"/>
    </row>
    <row r="2691" spans="2:22" x14ac:dyDescent="0.3">
      <c r="B2691" s="256"/>
    </row>
    <row r="2692" spans="2:22" ht="15" thickBot="1" x14ac:dyDescent="0.35">
      <c r="B2692" s="257"/>
    </row>
    <row r="2693" spans="2:22" x14ac:dyDescent="0.3">
      <c r="B2693" s="239"/>
      <c r="C2693" s="240"/>
      <c r="D2693" s="240"/>
      <c r="E2693" s="240"/>
      <c r="F2693" s="240"/>
      <c r="G2693" s="240"/>
      <c r="H2693" s="240"/>
      <c r="I2693" s="240"/>
      <c r="J2693" s="240"/>
      <c r="K2693" s="240"/>
      <c r="L2693" s="240"/>
      <c r="M2693" s="240"/>
      <c r="N2693" s="240"/>
      <c r="O2693" s="240"/>
      <c r="P2693" s="240"/>
      <c r="Q2693" s="240"/>
      <c r="R2693" s="240"/>
      <c r="S2693" s="240"/>
      <c r="T2693" s="240"/>
      <c r="U2693" s="240"/>
      <c r="V2693" s="240"/>
    </row>
    <row r="2694" spans="2:22" x14ac:dyDescent="0.3">
      <c r="B2694" s="241"/>
      <c r="C2694" s="237"/>
      <c r="D2694" s="237"/>
      <c r="E2694" s="237"/>
      <c r="F2694" s="237"/>
      <c r="G2694" s="237"/>
      <c r="H2694" s="237"/>
      <c r="I2694" s="237"/>
      <c r="J2694" s="237"/>
      <c r="K2694" s="237"/>
      <c r="L2694" s="237"/>
      <c r="M2694" s="237"/>
      <c r="N2694" s="237"/>
      <c r="O2694" s="237"/>
      <c r="P2694" s="237"/>
      <c r="Q2694" s="237"/>
      <c r="R2694" s="237"/>
      <c r="S2694" s="237"/>
      <c r="T2694" s="237"/>
      <c r="U2694" s="237"/>
      <c r="V2694" s="237"/>
    </row>
    <row r="2695" spans="2:22" x14ac:dyDescent="0.3">
      <c r="B2695" s="241"/>
      <c r="C2695" s="237"/>
      <c r="D2695" s="237"/>
      <c r="E2695" s="237"/>
      <c r="F2695" s="237"/>
      <c r="G2695" s="237"/>
      <c r="H2695" s="237"/>
      <c r="I2695" s="237"/>
      <c r="J2695" s="237"/>
      <c r="K2695" s="237"/>
      <c r="L2695" s="237"/>
      <c r="M2695" s="237"/>
      <c r="N2695" s="237"/>
      <c r="O2695" s="237"/>
      <c r="P2695" s="237"/>
      <c r="Q2695" s="237"/>
      <c r="R2695" s="237"/>
      <c r="S2695" s="237"/>
      <c r="T2695" s="237"/>
      <c r="U2695" s="237"/>
      <c r="V2695" s="237"/>
    </row>
    <row r="2696" spans="2:22" x14ac:dyDescent="0.3">
      <c r="B2696" s="241"/>
      <c r="C2696" s="237"/>
      <c r="D2696" s="237"/>
      <c r="E2696" s="237"/>
      <c r="F2696" s="237"/>
      <c r="G2696" s="237"/>
      <c r="H2696" s="237"/>
      <c r="I2696" s="237"/>
      <c r="J2696" s="237"/>
      <c r="K2696" s="237"/>
      <c r="L2696" s="237"/>
      <c r="M2696" s="237"/>
      <c r="N2696" s="237"/>
      <c r="O2696" s="237"/>
      <c r="P2696" s="237"/>
      <c r="Q2696" s="237"/>
      <c r="R2696" s="237"/>
      <c r="S2696" s="237"/>
      <c r="T2696" s="237"/>
      <c r="U2696" s="237"/>
      <c r="V2696" s="237"/>
    </row>
    <row r="2697" spans="2:22" x14ac:dyDescent="0.3">
      <c r="B2697" s="241"/>
      <c r="C2697" s="237"/>
      <c r="D2697" s="237"/>
      <c r="E2697" s="237"/>
      <c r="F2697" s="237"/>
      <c r="G2697" s="237"/>
      <c r="H2697" s="237"/>
      <c r="I2697" s="237"/>
      <c r="J2697" s="237"/>
      <c r="K2697" s="237"/>
      <c r="L2697" s="237"/>
      <c r="M2697" s="237"/>
      <c r="N2697" s="237"/>
      <c r="O2697" s="237"/>
      <c r="P2697" s="237"/>
      <c r="Q2697" s="237"/>
      <c r="R2697" s="237"/>
      <c r="S2697" s="237"/>
      <c r="T2697" s="237"/>
      <c r="U2697" s="237"/>
      <c r="V2697" s="237"/>
    </row>
  </sheetData>
  <mergeCells count="576">
    <mergeCell ref="C2626:C2627"/>
    <mergeCell ref="D2626:D2627"/>
    <mergeCell ref="E2626:E2627"/>
    <mergeCell ref="F2626:F2627"/>
    <mergeCell ref="G2626:G2627"/>
    <mergeCell ref="N2626:N2627"/>
    <mergeCell ref="O2626:O2627"/>
    <mergeCell ref="P2626:P2627"/>
    <mergeCell ref="H2626:H2627"/>
    <mergeCell ref="I2626:I2627"/>
    <mergeCell ref="J2626:J2627"/>
    <mergeCell ref="K2626:K2627"/>
    <mergeCell ref="L2626:L2627"/>
    <mergeCell ref="M2626:M2627"/>
    <mergeCell ref="B2596:M2596"/>
    <mergeCell ref="C2597:C2598"/>
    <mergeCell ref="D2597:D2598"/>
    <mergeCell ref="E2597:E2598"/>
    <mergeCell ref="F2597:F2598"/>
    <mergeCell ref="G2597:G2598"/>
    <mergeCell ref="H2597:H2598"/>
    <mergeCell ref="I2597:I2598"/>
    <mergeCell ref="J2597:J2598"/>
    <mergeCell ref="K2597:K2598"/>
    <mergeCell ref="L2597:L2598"/>
    <mergeCell ref="M2597:M2598"/>
    <mergeCell ref="B2581:N2581"/>
    <mergeCell ref="C2582:C2583"/>
    <mergeCell ref="D2582:D2583"/>
    <mergeCell ref="E2582:E2583"/>
    <mergeCell ref="F2582:F2583"/>
    <mergeCell ref="G2582:G2583"/>
    <mergeCell ref="H2582:H2583"/>
    <mergeCell ref="I2582:I2583"/>
    <mergeCell ref="J2582:J2583"/>
    <mergeCell ref="K2582:K2583"/>
    <mergeCell ref="L2582:L2583"/>
    <mergeCell ref="M2582:M2583"/>
    <mergeCell ref="N2582:N2583"/>
    <mergeCell ref="L2434:L2435"/>
    <mergeCell ref="B2542:D2542"/>
    <mergeCell ref="B2553:G2553"/>
    <mergeCell ref="B2554:B2555"/>
    <mergeCell ref="C2554:C2555"/>
    <mergeCell ref="D2554:D2555"/>
    <mergeCell ref="E2554:E2555"/>
    <mergeCell ref="F2554:F2555"/>
    <mergeCell ref="B2418:D2418"/>
    <mergeCell ref="B2419:B2420"/>
    <mergeCell ref="B2425:E2425"/>
    <mergeCell ref="B2433:L2433"/>
    <mergeCell ref="B2434:B2435"/>
    <mergeCell ref="C2434:C2435"/>
    <mergeCell ref="G2434:G2435"/>
    <mergeCell ref="H2434:H2435"/>
    <mergeCell ref="J2434:K2434"/>
    <mergeCell ref="J2435:K2435"/>
    <mergeCell ref="L2379:L2380"/>
    <mergeCell ref="B2398:D2398"/>
    <mergeCell ref="B2409:E2409"/>
    <mergeCell ref="B2410:E2410"/>
    <mergeCell ref="B2411:B2412"/>
    <mergeCell ref="C2411:C2412"/>
    <mergeCell ref="D2411:D2412"/>
    <mergeCell ref="B2363:D2363"/>
    <mergeCell ref="B2364:B2365"/>
    <mergeCell ref="B2370:E2370"/>
    <mergeCell ref="B2378:L2378"/>
    <mergeCell ref="B2379:B2380"/>
    <mergeCell ref="C2379:C2380"/>
    <mergeCell ref="G2379:G2380"/>
    <mergeCell ref="H2379:H2380"/>
    <mergeCell ref="J2379:K2379"/>
    <mergeCell ref="J2380:K2380"/>
    <mergeCell ref="D2314:E2314"/>
    <mergeCell ref="I2314:J2314"/>
    <mergeCell ref="B2344:D2344"/>
    <mergeCell ref="B2354:E2354"/>
    <mergeCell ref="B2355:E2355"/>
    <mergeCell ref="B2356:B2357"/>
    <mergeCell ref="C2356:C2357"/>
    <mergeCell ref="D2356:D2357"/>
    <mergeCell ref="I2304:I2305"/>
    <mergeCell ref="B2312:L2312"/>
    <mergeCell ref="B2313:B2314"/>
    <mergeCell ref="C2313:C2314"/>
    <mergeCell ref="D2313:E2313"/>
    <mergeCell ref="F2313:F2314"/>
    <mergeCell ref="H2313:H2314"/>
    <mergeCell ref="I2313:J2313"/>
    <mergeCell ref="K2313:K2314"/>
    <mergeCell ref="L2313:L2314"/>
    <mergeCell ref="B2275:E2275"/>
    <mergeCell ref="B2285:C2285"/>
    <mergeCell ref="B2289:E2289"/>
    <mergeCell ref="B2303:I2303"/>
    <mergeCell ref="B2304:B2305"/>
    <mergeCell ref="C2304:C2305"/>
    <mergeCell ref="D2304:D2305"/>
    <mergeCell ref="F2304:G2305"/>
    <mergeCell ref="H2304:H2305"/>
    <mergeCell ref="B2260:L2260"/>
    <mergeCell ref="B2261:B2262"/>
    <mergeCell ref="C2261:C2262"/>
    <mergeCell ref="D2261:E2261"/>
    <mergeCell ref="F2261:F2262"/>
    <mergeCell ref="H2261:H2262"/>
    <mergeCell ref="I2261:J2261"/>
    <mergeCell ref="K2261:K2262"/>
    <mergeCell ref="L2261:L2262"/>
    <mergeCell ref="D2262:E2262"/>
    <mergeCell ref="I2262:J2262"/>
    <mergeCell ref="B2252:B2253"/>
    <mergeCell ref="C2252:C2253"/>
    <mergeCell ref="D2252:D2253"/>
    <mergeCell ref="F2252:G2253"/>
    <mergeCell ref="H2252:H2253"/>
    <mergeCell ref="I2252:I2253"/>
    <mergeCell ref="L2201:L2202"/>
    <mergeCell ref="M2201:M2202"/>
    <mergeCell ref="B2223:E2223"/>
    <mergeCell ref="B2233:C2233"/>
    <mergeCell ref="B2237:E2237"/>
    <mergeCell ref="B2251:I2251"/>
    <mergeCell ref="B2200:M2200"/>
    <mergeCell ref="C2201:C2202"/>
    <mergeCell ref="D2201:D2202"/>
    <mergeCell ref="E2201:E2202"/>
    <mergeCell ref="F2201:F2202"/>
    <mergeCell ref="G2201:G2202"/>
    <mergeCell ref="H2201:H2202"/>
    <mergeCell ref="I2201:I2202"/>
    <mergeCell ref="J2201:J2202"/>
    <mergeCell ref="K2201:K2202"/>
    <mergeCell ref="H2171:H2172"/>
    <mergeCell ref="I2171:I2172"/>
    <mergeCell ref="J2171:J2172"/>
    <mergeCell ref="K2171:K2172"/>
    <mergeCell ref="L2171:L2172"/>
    <mergeCell ref="M2171:M2172"/>
    <mergeCell ref="C2150:C2151"/>
    <mergeCell ref="D2150:D2151"/>
    <mergeCell ref="E2150:E2151"/>
    <mergeCell ref="F2150:F2151"/>
    <mergeCell ref="B2170:M2170"/>
    <mergeCell ref="C2171:C2172"/>
    <mergeCell ref="D2171:D2172"/>
    <mergeCell ref="E2171:E2172"/>
    <mergeCell ref="F2171:F2172"/>
    <mergeCell ref="G2171:G2172"/>
    <mergeCell ref="I2096:I2098"/>
    <mergeCell ref="J2096:J2098"/>
    <mergeCell ref="K2096:K2098"/>
    <mergeCell ref="L2096:L2098"/>
    <mergeCell ref="M2096:M2098"/>
    <mergeCell ref="B2149:F2149"/>
    <mergeCell ref="L2080:L2082"/>
    <mergeCell ref="M2080:M2082"/>
    <mergeCell ref="N2080:N2082"/>
    <mergeCell ref="B2095:M2095"/>
    <mergeCell ref="C2096:C2098"/>
    <mergeCell ref="D2096:D2098"/>
    <mergeCell ref="E2096:E2098"/>
    <mergeCell ref="F2096:F2098"/>
    <mergeCell ref="G2096:G2098"/>
    <mergeCell ref="H2096:H2098"/>
    <mergeCell ref="B2079:N2079"/>
    <mergeCell ref="C2080:C2082"/>
    <mergeCell ref="D2080:D2082"/>
    <mergeCell ref="E2080:E2082"/>
    <mergeCell ref="F2080:F2082"/>
    <mergeCell ref="G2080:G2082"/>
    <mergeCell ref="H2080:H2082"/>
    <mergeCell ref="I2080:I2082"/>
    <mergeCell ref="J2080:J2082"/>
    <mergeCell ref="K2080:K2082"/>
    <mergeCell ref="L1870:L1871"/>
    <mergeCell ref="B1999:D1999"/>
    <mergeCell ref="B2010:G2010"/>
    <mergeCell ref="B2011:B2012"/>
    <mergeCell ref="C2011:C2012"/>
    <mergeCell ref="D2011:D2012"/>
    <mergeCell ref="E2011:E2012"/>
    <mergeCell ref="F2011:F2012"/>
    <mergeCell ref="B1854:D1854"/>
    <mergeCell ref="B1855:B1856"/>
    <mergeCell ref="B1861:E1861"/>
    <mergeCell ref="B1869:L1869"/>
    <mergeCell ref="B1870:B1871"/>
    <mergeCell ref="C1870:C1871"/>
    <mergeCell ref="G1870:G1871"/>
    <mergeCell ref="H1870:H1871"/>
    <mergeCell ref="J1870:K1870"/>
    <mergeCell ref="J1871:K1871"/>
    <mergeCell ref="L1815:L1816"/>
    <mergeCell ref="B1834:D1834"/>
    <mergeCell ref="B1845:E1845"/>
    <mergeCell ref="B1846:E1846"/>
    <mergeCell ref="B1847:B1848"/>
    <mergeCell ref="C1847:C1848"/>
    <mergeCell ref="D1847:D1848"/>
    <mergeCell ref="B1799:D1799"/>
    <mergeCell ref="B1800:B1801"/>
    <mergeCell ref="B1806:E1806"/>
    <mergeCell ref="B1814:L1814"/>
    <mergeCell ref="B1815:B1816"/>
    <mergeCell ref="C1815:C1816"/>
    <mergeCell ref="G1815:G1816"/>
    <mergeCell ref="H1815:H1816"/>
    <mergeCell ref="J1815:K1815"/>
    <mergeCell ref="J1816:K1816"/>
    <mergeCell ref="D1750:E1750"/>
    <mergeCell ref="I1750:J1750"/>
    <mergeCell ref="B1780:D1780"/>
    <mergeCell ref="B1790:E1790"/>
    <mergeCell ref="B1791:E1791"/>
    <mergeCell ref="B1792:B1793"/>
    <mergeCell ref="C1792:C1793"/>
    <mergeCell ref="D1792:D1793"/>
    <mergeCell ref="I1740:I1741"/>
    <mergeCell ref="B1748:L1748"/>
    <mergeCell ref="B1749:B1750"/>
    <mergeCell ref="C1749:C1750"/>
    <mergeCell ref="D1749:E1749"/>
    <mergeCell ref="F1749:F1750"/>
    <mergeCell ref="H1749:H1750"/>
    <mergeCell ref="I1749:J1749"/>
    <mergeCell ref="K1749:K1750"/>
    <mergeCell ref="L1749:L1750"/>
    <mergeCell ref="B1711:E1711"/>
    <mergeCell ref="B1721:C1721"/>
    <mergeCell ref="B1725:E1725"/>
    <mergeCell ref="B1739:I1739"/>
    <mergeCell ref="B1740:B1741"/>
    <mergeCell ref="C1740:C1741"/>
    <mergeCell ref="D1740:D1741"/>
    <mergeCell ref="F1740:G1741"/>
    <mergeCell ref="H1740:H1741"/>
    <mergeCell ref="B1696:L1696"/>
    <mergeCell ref="B1697:B1698"/>
    <mergeCell ref="C1697:C1698"/>
    <mergeCell ref="D1697:E1697"/>
    <mergeCell ref="F1697:F1698"/>
    <mergeCell ref="H1697:H1698"/>
    <mergeCell ref="I1697:J1697"/>
    <mergeCell ref="K1697:K1698"/>
    <mergeCell ref="L1697:L1698"/>
    <mergeCell ref="D1698:E1698"/>
    <mergeCell ref="I1698:J1698"/>
    <mergeCell ref="B1659:E1659"/>
    <mergeCell ref="B1669:C1669"/>
    <mergeCell ref="B1673:E1673"/>
    <mergeCell ref="B1687:I1687"/>
    <mergeCell ref="B1688:B1689"/>
    <mergeCell ref="C1688:C1689"/>
    <mergeCell ref="D1688:D1689"/>
    <mergeCell ref="F1688:G1689"/>
    <mergeCell ref="H1688:H1689"/>
    <mergeCell ref="I1688:I1689"/>
    <mergeCell ref="H1571:H1573"/>
    <mergeCell ref="I1571:I1573"/>
    <mergeCell ref="J1571:J1573"/>
    <mergeCell ref="K1571:K1573"/>
    <mergeCell ref="L1571:L1573"/>
    <mergeCell ref="M1571:M1573"/>
    <mergeCell ref="K1515:K1517"/>
    <mergeCell ref="L1515:L1517"/>
    <mergeCell ref="M1515:M1517"/>
    <mergeCell ref="B1545:M1545"/>
    <mergeCell ref="B1570:M1570"/>
    <mergeCell ref="C1571:C1573"/>
    <mergeCell ref="D1571:D1573"/>
    <mergeCell ref="E1571:E1573"/>
    <mergeCell ref="F1571:F1573"/>
    <mergeCell ref="G1571:G1573"/>
    <mergeCell ref="B1489:M1489"/>
    <mergeCell ref="B1514:M1514"/>
    <mergeCell ref="C1515:C1517"/>
    <mergeCell ref="D1515:D1517"/>
    <mergeCell ref="E1515:E1517"/>
    <mergeCell ref="F1515:F1517"/>
    <mergeCell ref="G1515:G1517"/>
    <mergeCell ref="H1515:H1517"/>
    <mergeCell ref="I1515:I1517"/>
    <mergeCell ref="J1515:J1517"/>
    <mergeCell ref="B1449:F1449"/>
    <mergeCell ref="C1450:C1452"/>
    <mergeCell ref="D1450:D1452"/>
    <mergeCell ref="E1450:E1452"/>
    <mergeCell ref="F1450:F1452"/>
    <mergeCell ref="H1344:H1345"/>
    <mergeCell ref="I1344:I1345"/>
    <mergeCell ref="J1344:J1345"/>
    <mergeCell ref="K1344:K1345"/>
    <mergeCell ref="C1344:C1345"/>
    <mergeCell ref="D1344:D1345"/>
    <mergeCell ref="E1344:E1345"/>
    <mergeCell ref="F1344:F1345"/>
    <mergeCell ref="G1344:G1345"/>
    <mergeCell ref="N1344:N1345"/>
    <mergeCell ref="O1344:O1345"/>
    <mergeCell ref="P1344:P1345"/>
    <mergeCell ref="B1424:F1424"/>
    <mergeCell ref="L1344:L1345"/>
    <mergeCell ref="M1344:M1345"/>
    <mergeCell ref="B1314:M1314"/>
    <mergeCell ref="C1315:C1316"/>
    <mergeCell ref="D1315:D1316"/>
    <mergeCell ref="E1315:E1316"/>
    <mergeCell ref="F1315:F1316"/>
    <mergeCell ref="G1315:G1316"/>
    <mergeCell ref="H1315:H1316"/>
    <mergeCell ref="I1315:I1316"/>
    <mergeCell ref="J1315:J1316"/>
    <mergeCell ref="K1315:K1316"/>
    <mergeCell ref="L1315:L1316"/>
    <mergeCell ref="M1315:M1316"/>
    <mergeCell ref="B1299:N1299"/>
    <mergeCell ref="C1300:C1301"/>
    <mergeCell ref="D1300:D1301"/>
    <mergeCell ref="E1300:E1301"/>
    <mergeCell ref="F1300:F1301"/>
    <mergeCell ref="G1300:G1301"/>
    <mergeCell ref="H1300:H1301"/>
    <mergeCell ref="I1300:I1301"/>
    <mergeCell ref="J1300:J1301"/>
    <mergeCell ref="K1300:K1301"/>
    <mergeCell ref="L1300:L1301"/>
    <mergeCell ref="M1300:M1301"/>
    <mergeCell ref="N1300:N1301"/>
    <mergeCell ref="L1152:L1153"/>
    <mergeCell ref="B1260:D1260"/>
    <mergeCell ref="B1271:G1271"/>
    <mergeCell ref="B1272:B1273"/>
    <mergeCell ref="C1272:C1273"/>
    <mergeCell ref="D1272:D1273"/>
    <mergeCell ref="E1272:E1273"/>
    <mergeCell ref="F1272:F1273"/>
    <mergeCell ref="B1136:D1136"/>
    <mergeCell ref="B1137:B1138"/>
    <mergeCell ref="B1143:E1143"/>
    <mergeCell ref="B1151:L1151"/>
    <mergeCell ref="B1152:B1153"/>
    <mergeCell ref="C1152:C1153"/>
    <mergeCell ref="G1152:G1153"/>
    <mergeCell ref="H1152:H1153"/>
    <mergeCell ref="J1152:K1152"/>
    <mergeCell ref="J1153:K1153"/>
    <mergeCell ref="L1097:L1098"/>
    <mergeCell ref="B1116:D1116"/>
    <mergeCell ref="B1127:E1127"/>
    <mergeCell ref="B1128:E1128"/>
    <mergeCell ref="B1129:B1130"/>
    <mergeCell ref="C1129:C1130"/>
    <mergeCell ref="D1129:D1130"/>
    <mergeCell ref="B1081:D1081"/>
    <mergeCell ref="B1082:B1083"/>
    <mergeCell ref="B1088:E1088"/>
    <mergeCell ref="B1096:L1096"/>
    <mergeCell ref="B1097:B1098"/>
    <mergeCell ref="C1097:C1098"/>
    <mergeCell ref="G1097:G1098"/>
    <mergeCell ref="H1097:H1098"/>
    <mergeCell ref="J1097:K1097"/>
    <mergeCell ref="J1098:K1098"/>
    <mergeCell ref="D1032:E1032"/>
    <mergeCell ref="I1032:J1032"/>
    <mergeCell ref="B1062:D1062"/>
    <mergeCell ref="B1072:E1072"/>
    <mergeCell ref="B1073:E1073"/>
    <mergeCell ref="B1074:B1075"/>
    <mergeCell ref="C1074:C1075"/>
    <mergeCell ref="D1074:D1075"/>
    <mergeCell ref="I1022:I1023"/>
    <mergeCell ref="B1030:L1030"/>
    <mergeCell ref="B1031:B1032"/>
    <mergeCell ref="C1031:C1032"/>
    <mergeCell ref="D1031:E1031"/>
    <mergeCell ref="F1031:F1032"/>
    <mergeCell ref="H1031:H1032"/>
    <mergeCell ref="I1031:J1031"/>
    <mergeCell ref="K1031:K1032"/>
    <mergeCell ref="L1031:L1032"/>
    <mergeCell ref="B993:E993"/>
    <mergeCell ref="B1003:C1003"/>
    <mergeCell ref="B1007:E1007"/>
    <mergeCell ref="B1021:I1021"/>
    <mergeCell ref="B1022:B1023"/>
    <mergeCell ref="C1022:C1023"/>
    <mergeCell ref="D1022:D1023"/>
    <mergeCell ref="F1022:G1023"/>
    <mergeCell ref="H1022:H1023"/>
    <mergeCell ref="B978:L978"/>
    <mergeCell ref="B979:B980"/>
    <mergeCell ref="C979:C980"/>
    <mergeCell ref="D979:E979"/>
    <mergeCell ref="F979:F980"/>
    <mergeCell ref="H979:H980"/>
    <mergeCell ref="I979:J979"/>
    <mergeCell ref="K979:K980"/>
    <mergeCell ref="L979:L980"/>
    <mergeCell ref="D980:E980"/>
    <mergeCell ref="I980:J980"/>
    <mergeCell ref="B970:B971"/>
    <mergeCell ref="C970:C971"/>
    <mergeCell ref="D970:D971"/>
    <mergeCell ref="F970:G971"/>
    <mergeCell ref="H970:H971"/>
    <mergeCell ref="I970:I971"/>
    <mergeCell ref="L919:L920"/>
    <mergeCell ref="M919:M920"/>
    <mergeCell ref="B941:E941"/>
    <mergeCell ref="B951:C951"/>
    <mergeCell ref="B955:E955"/>
    <mergeCell ref="B969:I969"/>
    <mergeCell ref="B918:M918"/>
    <mergeCell ref="C919:C920"/>
    <mergeCell ref="D919:D920"/>
    <mergeCell ref="E919:E920"/>
    <mergeCell ref="F919:F920"/>
    <mergeCell ref="G919:G920"/>
    <mergeCell ref="H919:H920"/>
    <mergeCell ref="I919:I920"/>
    <mergeCell ref="J919:J920"/>
    <mergeCell ref="K919:K920"/>
    <mergeCell ref="H889:H890"/>
    <mergeCell ref="I889:I890"/>
    <mergeCell ref="J889:J890"/>
    <mergeCell ref="K889:K890"/>
    <mergeCell ref="L889:L890"/>
    <mergeCell ref="M889:M890"/>
    <mergeCell ref="C868:C869"/>
    <mergeCell ref="D868:D869"/>
    <mergeCell ref="E868:E869"/>
    <mergeCell ref="F868:F869"/>
    <mergeCell ref="B888:M888"/>
    <mergeCell ref="C889:C890"/>
    <mergeCell ref="D889:D890"/>
    <mergeCell ref="E889:E890"/>
    <mergeCell ref="F889:F890"/>
    <mergeCell ref="G889:G890"/>
    <mergeCell ref="I814:I816"/>
    <mergeCell ref="J814:J816"/>
    <mergeCell ref="K814:K816"/>
    <mergeCell ref="L814:L816"/>
    <mergeCell ref="M814:M816"/>
    <mergeCell ref="B867:F867"/>
    <mergeCell ref="L798:L800"/>
    <mergeCell ref="M798:M800"/>
    <mergeCell ref="N798:N800"/>
    <mergeCell ref="B813:M813"/>
    <mergeCell ref="C814:C816"/>
    <mergeCell ref="D814:D816"/>
    <mergeCell ref="E814:E816"/>
    <mergeCell ref="F814:F816"/>
    <mergeCell ref="G814:G816"/>
    <mergeCell ref="H814:H816"/>
    <mergeCell ref="B797:N797"/>
    <mergeCell ref="C798:C800"/>
    <mergeCell ref="D798:D800"/>
    <mergeCell ref="E798:E800"/>
    <mergeCell ref="F798:F800"/>
    <mergeCell ref="G798:G800"/>
    <mergeCell ref="H798:H800"/>
    <mergeCell ref="I798:I800"/>
    <mergeCell ref="J798:J800"/>
    <mergeCell ref="K798:K800"/>
    <mergeCell ref="L539:L540"/>
    <mergeCell ref="B713:D713"/>
    <mergeCell ref="B724:G724"/>
    <mergeCell ref="B725:B726"/>
    <mergeCell ref="C725:C726"/>
    <mergeCell ref="D725:D726"/>
    <mergeCell ref="E725:E726"/>
    <mergeCell ref="F725:F726"/>
    <mergeCell ref="B523:D523"/>
    <mergeCell ref="B524:B525"/>
    <mergeCell ref="B530:E530"/>
    <mergeCell ref="B538:L538"/>
    <mergeCell ref="B539:B540"/>
    <mergeCell ref="C539:C540"/>
    <mergeCell ref="G539:G540"/>
    <mergeCell ref="H539:H540"/>
    <mergeCell ref="J539:K539"/>
    <mergeCell ref="J540:K540"/>
    <mergeCell ref="L478:L479"/>
    <mergeCell ref="B503:D503"/>
    <mergeCell ref="B514:E514"/>
    <mergeCell ref="B515:E515"/>
    <mergeCell ref="B516:B517"/>
    <mergeCell ref="C516:C517"/>
    <mergeCell ref="D516:D517"/>
    <mergeCell ref="B462:D462"/>
    <mergeCell ref="B463:B464"/>
    <mergeCell ref="B469:E469"/>
    <mergeCell ref="B477:L477"/>
    <mergeCell ref="B478:B479"/>
    <mergeCell ref="C478:C479"/>
    <mergeCell ref="G478:G479"/>
    <mergeCell ref="H478:H479"/>
    <mergeCell ref="J478:K478"/>
    <mergeCell ref="J479:K479"/>
    <mergeCell ref="D404:E404"/>
    <mergeCell ref="I404:J404"/>
    <mergeCell ref="B443:D443"/>
    <mergeCell ref="B453:E453"/>
    <mergeCell ref="B454:E454"/>
    <mergeCell ref="B455:B456"/>
    <mergeCell ref="C455:C456"/>
    <mergeCell ref="D455:D456"/>
    <mergeCell ref="I394:I395"/>
    <mergeCell ref="B402:L402"/>
    <mergeCell ref="B403:B404"/>
    <mergeCell ref="C403:C404"/>
    <mergeCell ref="D403:E403"/>
    <mergeCell ref="F403:F404"/>
    <mergeCell ref="H403:H404"/>
    <mergeCell ref="I403:J403"/>
    <mergeCell ref="K403:K404"/>
    <mergeCell ref="L403:L404"/>
    <mergeCell ref="B365:E365"/>
    <mergeCell ref="B375:C375"/>
    <mergeCell ref="B379:E379"/>
    <mergeCell ref="B393:I393"/>
    <mergeCell ref="B394:B395"/>
    <mergeCell ref="C394:C395"/>
    <mergeCell ref="D394:D395"/>
    <mergeCell ref="F394:G395"/>
    <mergeCell ref="H394:H395"/>
    <mergeCell ref="B347:L347"/>
    <mergeCell ref="B348:B349"/>
    <mergeCell ref="C348:C349"/>
    <mergeCell ref="D348:E348"/>
    <mergeCell ref="F348:F349"/>
    <mergeCell ref="H348:H349"/>
    <mergeCell ref="I348:J348"/>
    <mergeCell ref="K348:K349"/>
    <mergeCell ref="L348:L349"/>
    <mergeCell ref="D349:E349"/>
    <mergeCell ref="I349:J349"/>
    <mergeCell ref="B310:E310"/>
    <mergeCell ref="B320:C320"/>
    <mergeCell ref="B324:E324"/>
    <mergeCell ref="B338:I338"/>
    <mergeCell ref="B339:B340"/>
    <mergeCell ref="C339:C340"/>
    <mergeCell ref="D339:D340"/>
    <mergeCell ref="F339:G340"/>
    <mergeCell ref="H339:H340"/>
    <mergeCell ref="I339:I340"/>
    <mergeCell ref="H192:H194"/>
    <mergeCell ref="I192:I194"/>
    <mergeCell ref="J192:J194"/>
    <mergeCell ref="K192:K194"/>
    <mergeCell ref="L192:L194"/>
    <mergeCell ref="M192:M194"/>
    <mergeCell ref="K121:K123"/>
    <mergeCell ref="L121:L123"/>
    <mergeCell ref="M121:M123"/>
    <mergeCell ref="B160:M160"/>
    <mergeCell ref="B191:M191"/>
    <mergeCell ref="C192:C194"/>
    <mergeCell ref="D192:D194"/>
    <mergeCell ref="E192:E194"/>
    <mergeCell ref="F192:F194"/>
    <mergeCell ref="G192:G194"/>
    <mergeCell ref="B89:M89"/>
    <mergeCell ref="B120:M120"/>
    <mergeCell ref="C121:C123"/>
    <mergeCell ref="D121:D123"/>
    <mergeCell ref="E121:E123"/>
    <mergeCell ref="F121:F123"/>
    <mergeCell ref="G121:G123"/>
    <mergeCell ref="H121:H123"/>
    <mergeCell ref="I121:I123"/>
    <mergeCell ref="J121:J123"/>
  </mergeCells>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2A8A-88F0-4C62-828B-F8D8F3236DF9}">
  <dimension ref="A1"/>
  <sheetViews>
    <sheetView workbookViewId="0"/>
  </sheetViews>
  <sheetFormatPr defaultRowHeight="14.4" x14ac:dyDescent="0.3"/>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E8CA-F268-47CC-A723-D5FF95AEC5F3}">
  <dimension ref="A1:G58"/>
  <sheetViews>
    <sheetView workbookViewId="0">
      <selection activeCell="A21" sqref="A21"/>
    </sheetView>
  </sheetViews>
  <sheetFormatPr defaultRowHeight="14.4" x14ac:dyDescent="0.3"/>
  <cols>
    <col min="1" max="1" width="39.33203125" customWidth="1"/>
  </cols>
  <sheetData>
    <row r="1" spans="1:7" ht="15.6" x14ac:dyDescent="0.3">
      <c r="A1" t="s">
        <v>2760</v>
      </c>
      <c r="G1" s="291" t="s">
        <v>2781</v>
      </c>
    </row>
    <row r="2" spans="1:7" ht="15.6" x14ac:dyDescent="0.3">
      <c r="A2" t="s">
        <v>2761</v>
      </c>
      <c r="G2" s="291" t="s">
        <v>2782</v>
      </c>
    </row>
    <row r="3" spans="1:7" ht="15.6" x14ac:dyDescent="0.3">
      <c r="A3" t="s">
        <v>2762</v>
      </c>
      <c r="G3" s="291" t="s">
        <v>2783</v>
      </c>
    </row>
    <row r="4" spans="1:7" ht="15.6" x14ac:dyDescent="0.3">
      <c r="A4" t="s">
        <v>2763</v>
      </c>
      <c r="G4" s="291" t="s">
        <v>2784</v>
      </c>
    </row>
    <row r="5" spans="1:7" ht="15.6" x14ac:dyDescent="0.3">
      <c r="A5" t="s">
        <v>2764</v>
      </c>
      <c r="G5" s="291"/>
    </row>
    <row r="6" spans="1:7" ht="15.6" x14ac:dyDescent="0.3">
      <c r="A6" t="s">
        <v>2765</v>
      </c>
      <c r="G6" s="291" t="s">
        <v>2785</v>
      </c>
    </row>
    <row r="7" spans="1:7" ht="15.6" x14ac:dyDescent="0.3">
      <c r="A7" t="s">
        <v>2766</v>
      </c>
      <c r="G7" s="291" t="s">
        <v>2786</v>
      </c>
    </row>
    <row r="8" spans="1:7" ht="15.6" x14ac:dyDescent="0.3">
      <c r="A8" t="s">
        <v>2767</v>
      </c>
      <c r="G8" s="291" t="s">
        <v>2787</v>
      </c>
    </row>
    <row r="9" spans="1:7" ht="15.6" x14ac:dyDescent="0.3">
      <c r="A9" t="s">
        <v>2768</v>
      </c>
      <c r="G9" s="291" t="s">
        <v>2788</v>
      </c>
    </row>
    <row r="10" spans="1:7" ht="15.6" x14ac:dyDescent="0.3">
      <c r="A10" t="s">
        <v>2769</v>
      </c>
      <c r="G10" s="291" t="s">
        <v>2789</v>
      </c>
    </row>
    <row r="11" spans="1:7" ht="15.6" x14ac:dyDescent="0.3">
      <c r="A11" t="s">
        <v>2770</v>
      </c>
      <c r="G11" s="291" t="s">
        <v>2790</v>
      </c>
    </row>
    <row r="12" spans="1:7" ht="15.6" x14ac:dyDescent="0.3">
      <c r="A12" t="s">
        <v>2771</v>
      </c>
      <c r="G12" s="291" t="s">
        <v>2791</v>
      </c>
    </row>
    <row r="13" spans="1:7" ht="15.6" x14ac:dyDescent="0.3">
      <c r="A13" t="s">
        <v>2772</v>
      </c>
      <c r="G13" s="291" t="s">
        <v>2792</v>
      </c>
    </row>
    <row r="14" spans="1:7" ht="15.6" x14ac:dyDescent="0.3">
      <c r="A14" t="s">
        <v>2773</v>
      </c>
      <c r="G14" s="291"/>
    </row>
    <row r="15" spans="1:7" ht="15.6" x14ac:dyDescent="0.3">
      <c r="A15" t="s">
        <v>2774</v>
      </c>
      <c r="G15" s="291" t="s">
        <v>2793</v>
      </c>
    </row>
    <row r="16" spans="1:7" ht="15.6" x14ac:dyDescent="0.3">
      <c r="A16" t="s">
        <v>2775</v>
      </c>
      <c r="G16" s="291" t="s">
        <v>2794</v>
      </c>
    </row>
    <row r="17" spans="1:7" ht="15.6" x14ac:dyDescent="0.3">
      <c r="A17" t="s">
        <v>2776</v>
      </c>
      <c r="G17" s="291" t="s">
        <v>2795</v>
      </c>
    </row>
    <row r="18" spans="1:7" ht="15.6" x14ac:dyDescent="0.3">
      <c r="A18" t="s">
        <v>2777</v>
      </c>
      <c r="G18" s="291" t="s">
        <v>2796</v>
      </c>
    </row>
    <row r="19" spans="1:7" ht="15.6" x14ac:dyDescent="0.3">
      <c r="A19" t="s">
        <v>2778</v>
      </c>
      <c r="G19" s="291" t="s">
        <v>2797</v>
      </c>
    </row>
    <row r="20" spans="1:7" ht="15.6" x14ac:dyDescent="0.3">
      <c r="A20" t="s">
        <v>2779</v>
      </c>
      <c r="G20" s="291" t="s">
        <v>2798</v>
      </c>
    </row>
    <row r="21" spans="1:7" ht="15.6" x14ac:dyDescent="0.3">
      <c r="A21" t="s">
        <v>2780</v>
      </c>
      <c r="G21" s="291" t="s">
        <v>2799</v>
      </c>
    </row>
    <row r="22" spans="1:7" ht="15.6" x14ac:dyDescent="0.3">
      <c r="G22" s="291" t="s">
        <v>2782</v>
      </c>
    </row>
    <row r="23" spans="1:7" ht="15.6" x14ac:dyDescent="0.3">
      <c r="G23" s="291" t="s">
        <v>2800</v>
      </c>
    </row>
    <row r="24" spans="1:7" ht="15.6" x14ac:dyDescent="0.3">
      <c r="G24" s="291" t="s">
        <v>2801</v>
      </c>
    </row>
    <row r="25" spans="1:7" ht="15.6" x14ac:dyDescent="0.3">
      <c r="G25" s="291"/>
    </row>
    <row r="26" spans="1:7" ht="15.6" x14ac:dyDescent="0.3">
      <c r="G26" s="291" t="s">
        <v>2802</v>
      </c>
    </row>
    <row r="27" spans="1:7" ht="15.6" x14ac:dyDescent="0.3">
      <c r="G27" s="291" t="s">
        <v>2803</v>
      </c>
    </row>
    <row r="28" spans="1:7" ht="15.6" x14ac:dyDescent="0.3">
      <c r="G28" s="291"/>
    </row>
    <row r="29" spans="1:7" ht="15.6" x14ac:dyDescent="0.3">
      <c r="G29" s="291" t="s">
        <v>2804</v>
      </c>
    </row>
    <row r="30" spans="1:7" ht="15.6" x14ac:dyDescent="0.3">
      <c r="G30" s="291" t="s">
        <v>2805</v>
      </c>
    </row>
    <row r="31" spans="1:7" ht="15.6" x14ac:dyDescent="0.3">
      <c r="G31" s="291"/>
    </row>
    <row r="32" spans="1:7" ht="15.6" x14ac:dyDescent="0.3">
      <c r="G32" s="291"/>
    </row>
    <row r="33" spans="7:7" ht="15.6" x14ac:dyDescent="0.3">
      <c r="G33" s="291" t="s">
        <v>2806</v>
      </c>
    </row>
    <row r="34" spans="7:7" ht="15.6" x14ac:dyDescent="0.3">
      <c r="G34" s="291" t="s">
        <v>2807</v>
      </c>
    </row>
    <row r="35" spans="7:7" ht="15.6" x14ac:dyDescent="0.3">
      <c r="G35" s="291" t="s">
        <v>2808</v>
      </c>
    </row>
    <row r="36" spans="7:7" ht="15.6" x14ac:dyDescent="0.3">
      <c r="G36" s="291"/>
    </row>
    <row r="37" spans="7:7" ht="15.6" x14ac:dyDescent="0.3">
      <c r="G37" s="291" t="s">
        <v>2809</v>
      </c>
    </row>
    <row r="38" spans="7:7" ht="15.6" x14ac:dyDescent="0.3">
      <c r="G38" s="291" t="s">
        <v>2810</v>
      </c>
    </row>
    <row r="39" spans="7:7" ht="15.6" x14ac:dyDescent="0.3">
      <c r="G39" s="291"/>
    </row>
    <row r="40" spans="7:7" ht="15.6" x14ac:dyDescent="0.3">
      <c r="G40" s="291" t="s">
        <v>2811</v>
      </c>
    </row>
    <row r="41" spans="7:7" ht="15.6" x14ac:dyDescent="0.3">
      <c r="G41" s="291" t="s">
        <v>2812</v>
      </c>
    </row>
    <row r="42" spans="7:7" ht="15.6" x14ac:dyDescent="0.3">
      <c r="G42" s="291"/>
    </row>
    <row r="43" spans="7:7" ht="15.6" x14ac:dyDescent="0.3">
      <c r="G43" s="291" t="s">
        <v>2813</v>
      </c>
    </row>
    <row r="44" spans="7:7" ht="15.6" x14ac:dyDescent="0.3">
      <c r="G44" s="291" t="s">
        <v>2814</v>
      </c>
    </row>
    <row r="45" spans="7:7" ht="15.6" x14ac:dyDescent="0.3">
      <c r="G45" s="291"/>
    </row>
    <row r="46" spans="7:7" ht="15.6" x14ac:dyDescent="0.3">
      <c r="G46" s="291" t="s">
        <v>2815</v>
      </c>
    </row>
    <row r="47" spans="7:7" ht="15.6" x14ac:dyDescent="0.3">
      <c r="G47" s="291" t="s">
        <v>2816</v>
      </c>
    </row>
    <row r="48" spans="7:7" ht="15.6" x14ac:dyDescent="0.3">
      <c r="G48" s="291"/>
    </row>
    <row r="49" spans="7:7" ht="15.6" x14ac:dyDescent="0.3">
      <c r="G49" s="291" t="s">
        <v>2817</v>
      </c>
    </row>
    <row r="50" spans="7:7" ht="15.6" x14ac:dyDescent="0.3">
      <c r="G50" s="291" t="s">
        <v>2818</v>
      </c>
    </row>
    <row r="51" spans="7:7" ht="15.6" x14ac:dyDescent="0.3">
      <c r="G51" s="291" t="s">
        <v>2819</v>
      </c>
    </row>
    <row r="52" spans="7:7" ht="15.6" x14ac:dyDescent="0.3">
      <c r="G52" s="291" t="s">
        <v>2820</v>
      </c>
    </row>
    <row r="53" spans="7:7" ht="15.6" x14ac:dyDescent="0.3">
      <c r="G53" s="291" t="s">
        <v>2821</v>
      </c>
    </row>
    <row r="54" spans="7:7" ht="15.6" x14ac:dyDescent="0.3">
      <c r="G54" s="291" t="s">
        <v>2822</v>
      </c>
    </row>
    <row r="55" spans="7:7" ht="15.6" x14ac:dyDescent="0.3">
      <c r="G55" s="291" t="s">
        <v>2823</v>
      </c>
    </row>
    <row r="56" spans="7:7" ht="15.6" x14ac:dyDescent="0.3">
      <c r="G56" s="291" t="s">
        <v>2824</v>
      </c>
    </row>
    <row r="57" spans="7:7" ht="15.6" x14ac:dyDescent="0.3">
      <c r="G57" s="291" t="s">
        <v>2825</v>
      </c>
    </row>
    <row r="58" spans="7:7" ht="15.6" x14ac:dyDescent="0.3">
      <c r="G58" s="292" t="s">
        <v>2826</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5C87-810E-4487-9F69-6A1BD8D3FDDE}">
  <dimension ref="A4:U82"/>
  <sheetViews>
    <sheetView topLeftCell="A72" workbookViewId="0">
      <selection activeCell="A84" sqref="A84"/>
    </sheetView>
  </sheetViews>
  <sheetFormatPr defaultRowHeight="14.4" x14ac:dyDescent="0.3"/>
  <cols>
    <col min="1" max="1" width="22.88671875" customWidth="1"/>
    <col min="2" max="2" width="22.5546875" customWidth="1"/>
    <col min="3" max="4" width="9.33203125" bestFit="1" customWidth="1"/>
    <col min="5" max="5" width="18.6640625" customWidth="1"/>
    <col min="6" max="6" width="8.88671875" customWidth="1"/>
    <col min="8" max="8" width="8.88671875" customWidth="1"/>
    <col min="10" max="10" width="9.33203125" bestFit="1" customWidth="1"/>
    <col min="16" max="16" width="11.5546875" bestFit="1" customWidth="1"/>
    <col min="17" max="17" width="15" bestFit="1" customWidth="1"/>
    <col min="18" max="18" width="9.5546875" bestFit="1" customWidth="1"/>
  </cols>
  <sheetData>
    <row r="4" spans="1:15" ht="15" thickBot="1" x14ac:dyDescent="0.35">
      <c r="A4" t="s">
        <v>2559</v>
      </c>
    </row>
    <row r="5" spans="1:15" x14ac:dyDescent="0.3">
      <c r="A5" s="239" t="s">
        <v>2534</v>
      </c>
      <c r="B5" s="408" t="s">
        <v>2488</v>
      </c>
      <c r="C5" s="408" t="s">
        <v>2537</v>
      </c>
      <c r="D5" s="408" t="s">
        <v>2538</v>
      </c>
      <c r="E5" s="408" t="s">
        <v>2539</v>
      </c>
      <c r="F5" s="408" t="s">
        <v>2540</v>
      </c>
      <c r="G5" s="408" t="s">
        <v>2541</v>
      </c>
      <c r="H5" s="408" t="s">
        <v>2542</v>
      </c>
      <c r="I5" s="408" t="s">
        <v>2543</v>
      </c>
      <c r="J5" s="408" t="s">
        <v>2544</v>
      </c>
      <c r="K5" s="408" t="s">
        <v>2545</v>
      </c>
      <c r="L5" s="408" t="s">
        <v>2546</v>
      </c>
      <c r="M5" s="408" t="s">
        <v>2547</v>
      </c>
      <c r="N5" s="408" t="s">
        <v>2548</v>
      </c>
      <c r="O5" s="408" t="s">
        <v>2549</v>
      </c>
    </row>
    <row r="6" spans="1:15" x14ac:dyDescent="0.3">
      <c r="A6" s="241" t="s">
        <v>2535</v>
      </c>
      <c r="B6" s="409"/>
      <c r="C6" s="409"/>
      <c r="D6" s="409"/>
      <c r="E6" s="409"/>
      <c r="F6" s="409"/>
      <c r="G6" s="409"/>
      <c r="H6" s="409"/>
      <c r="I6" s="409"/>
      <c r="J6" s="409"/>
      <c r="K6" s="409"/>
      <c r="L6" s="409"/>
      <c r="M6" s="409"/>
      <c r="N6" s="409"/>
      <c r="O6" s="409"/>
    </row>
    <row r="7" spans="1:15" x14ac:dyDescent="0.3">
      <c r="A7" s="241" t="s">
        <v>2536</v>
      </c>
      <c r="B7" s="409"/>
      <c r="C7" s="409"/>
      <c r="D7" s="409"/>
      <c r="E7" s="409"/>
      <c r="F7" s="409"/>
      <c r="G7" s="409"/>
      <c r="H7" s="409"/>
      <c r="I7" s="409"/>
      <c r="J7" s="409"/>
      <c r="K7" s="409"/>
      <c r="L7" s="409"/>
      <c r="M7" s="409"/>
      <c r="N7" s="409"/>
      <c r="O7" s="409"/>
    </row>
    <row r="8" spans="1:15" x14ac:dyDescent="0.3">
      <c r="A8" s="241">
        <v>0</v>
      </c>
      <c r="B8" s="236" t="s">
        <v>2550</v>
      </c>
      <c r="C8" s="236">
        <v>3835</v>
      </c>
      <c r="D8" s="236" t="s">
        <v>2551</v>
      </c>
      <c r="E8" s="236" t="s">
        <v>2552</v>
      </c>
      <c r="F8" s="237">
        <v>3835</v>
      </c>
      <c r="G8" s="237">
        <v>0</v>
      </c>
      <c r="H8" s="237">
        <v>6183.4825460000002</v>
      </c>
      <c r="I8" s="237">
        <v>1.6123810000000001</v>
      </c>
      <c r="J8" s="237">
        <v>1.4313530000000001</v>
      </c>
      <c r="K8" s="237">
        <v>1.0951000000000001E-2</v>
      </c>
      <c r="L8" s="237">
        <v>8.7857629999999993</v>
      </c>
      <c r="M8" s="237">
        <v>0.50924000000000003</v>
      </c>
      <c r="N8" s="237">
        <v>1.1416839999999999</v>
      </c>
      <c r="O8" s="237">
        <v>2.299795</v>
      </c>
    </row>
    <row r="9" spans="1:15" x14ac:dyDescent="0.3">
      <c r="A9" s="241"/>
      <c r="B9" s="236"/>
      <c r="C9" s="236"/>
      <c r="D9" s="236" t="s">
        <v>2553</v>
      </c>
      <c r="E9" s="236"/>
      <c r="F9" s="237">
        <v>3835</v>
      </c>
      <c r="G9" s="237">
        <v>0</v>
      </c>
      <c r="H9" s="237">
        <v>3</v>
      </c>
      <c r="I9" s="237">
        <v>7.8200000000000003E-4</v>
      </c>
      <c r="J9" s="237">
        <v>2.7962000000000001E-2</v>
      </c>
      <c r="K9" s="237">
        <v>0</v>
      </c>
      <c r="L9" s="237">
        <v>1</v>
      </c>
      <c r="M9" s="237">
        <v>0</v>
      </c>
      <c r="N9" s="237">
        <v>0</v>
      </c>
      <c r="O9" s="237">
        <v>0</v>
      </c>
    </row>
    <row r="10" spans="1:15" x14ac:dyDescent="0.3">
      <c r="A10" s="241"/>
      <c r="B10" s="236" t="s">
        <v>2554</v>
      </c>
      <c r="C10" s="236">
        <v>27212</v>
      </c>
      <c r="D10" s="236" t="s">
        <v>2551</v>
      </c>
      <c r="E10" s="236" t="s">
        <v>2552</v>
      </c>
      <c r="F10" s="237">
        <v>27212</v>
      </c>
      <c r="G10" s="237">
        <v>0</v>
      </c>
      <c r="H10" s="237">
        <v>68670</v>
      </c>
      <c r="I10" s="237">
        <v>2.5235300000000001</v>
      </c>
      <c r="J10" s="237">
        <v>2.1591330000000002</v>
      </c>
      <c r="K10" s="237">
        <v>2.738E-3</v>
      </c>
      <c r="L10" s="237">
        <v>9.3059550000000009</v>
      </c>
      <c r="M10" s="237">
        <v>0.71184099999999995</v>
      </c>
      <c r="N10" s="237">
        <v>1.9055439999999999</v>
      </c>
      <c r="O10" s="237">
        <v>3.956194</v>
      </c>
    </row>
    <row r="11" spans="1:15" x14ac:dyDescent="0.3">
      <c r="A11" s="241"/>
      <c r="B11" s="236"/>
      <c r="C11" s="236"/>
      <c r="D11" s="236" t="s">
        <v>2553</v>
      </c>
      <c r="E11" s="236"/>
      <c r="F11" s="237">
        <v>27212</v>
      </c>
      <c r="G11" s="237">
        <v>0</v>
      </c>
      <c r="H11" s="237">
        <v>30</v>
      </c>
      <c r="I11" s="237">
        <v>1.1019999999999999E-3</v>
      </c>
      <c r="J11" s="237">
        <v>3.3186E-2</v>
      </c>
      <c r="K11" s="237">
        <v>0</v>
      </c>
      <c r="L11" s="237">
        <v>1</v>
      </c>
      <c r="M11" s="237">
        <v>0</v>
      </c>
      <c r="N11" s="237">
        <v>0</v>
      </c>
      <c r="O11" s="237">
        <v>0</v>
      </c>
    </row>
    <row r="12" spans="1:15" x14ac:dyDescent="0.3">
      <c r="A12" s="241">
        <v>1</v>
      </c>
      <c r="B12" s="236" t="s">
        <v>2555</v>
      </c>
      <c r="C12" s="242">
        <v>54301</v>
      </c>
      <c r="D12" s="236" t="s">
        <v>2551</v>
      </c>
      <c r="E12" s="236" t="s">
        <v>2552</v>
      </c>
      <c r="F12" s="237">
        <v>54301</v>
      </c>
      <c r="G12" s="237">
        <v>0</v>
      </c>
      <c r="H12" s="243">
        <v>206341</v>
      </c>
      <c r="I12" s="237">
        <v>3.799944</v>
      </c>
      <c r="J12" s="237">
        <v>2.770826</v>
      </c>
      <c r="K12" s="237">
        <v>2.738E-3</v>
      </c>
      <c r="L12" s="237">
        <v>10.403833000000001</v>
      </c>
      <c r="M12" s="237">
        <v>1.4318960000000001</v>
      </c>
      <c r="N12" s="237">
        <v>3.2142369999999998</v>
      </c>
      <c r="O12" s="237">
        <v>5.8590010000000001</v>
      </c>
    </row>
    <row r="13" spans="1:15" x14ac:dyDescent="0.3">
      <c r="A13" s="241"/>
      <c r="B13" s="236"/>
      <c r="C13" s="236"/>
      <c r="D13" s="236" t="s">
        <v>2553</v>
      </c>
      <c r="E13" s="236"/>
      <c r="F13" s="237">
        <v>54301</v>
      </c>
      <c r="G13" s="237">
        <v>0</v>
      </c>
      <c r="H13" s="237">
        <v>88</v>
      </c>
      <c r="I13" s="237">
        <v>1.621E-3</v>
      </c>
      <c r="J13" s="237">
        <v>4.0224000000000003E-2</v>
      </c>
      <c r="K13" s="237">
        <v>0</v>
      </c>
      <c r="L13" s="237">
        <v>1</v>
      </c>
      <c r="M13" s="237">
        <v>0</v>
      </c>
      <c r="N13" s="237">
        <v>0</v>
      </c>
      <c r="O13" s="237">
        <v>0</v>
      </c>
    </row>
    <row r="14" spans="1:15" x14ac:dyDescent="0.3">
      <c r="A14" s="241"/>
      <c r="B14" s="236" t="s">
        <v>2556</v>
      </c>
      <c r="C14" s="236">
        <v>3313</v>
      </c>
      <c r="D14" s="236" t="s">
        <v>2551</v>
      </c>
      <c r="E14" s="236" t="s">
        <v>2552</v>
      </c>
      <c r="F14" s="237">
        <v>3313</v>
      </c>
      <c r="G14" s="237">
        <v>0</v>
      </c>
      <c r="H14" s="237">
        <v>8267.2717319999992</v>
      </c>
      <c r="I14" s="237">
        <v>2.495403</v>
      </c>
      <c r="J14" s="237">
        <v>1.8685929999999999</v>
      </c>
      <c r="K14" s="237">
        <v>2.738E-3</v>
      </c>
      <c r="L14" s="237">
        <v>8.4626970000000004</v>
      </c>
      <c r="M14" s="237">
        <v>0.93086899999999995</v>
      </c>
      <c r="N14" s="237">
        <v>2.2012320000000001</v>
      </c>
      <c r="O14" s="237">
        <v>3.6769340000000001</v>
      </c>
    </row>
    <row r="15" spans="1:15" x14ac:dyDescent="0.3">
      <c r="A15" s="241"/>
      <c r="B15" s="236"/>
      <c r="C15" s="236"/>
      <c r="D15" s="236" t="s">
        <v>2553</v>
      </c>
      <c r="E15" s="236"/>
      <c r="F15" s="237">
        <v>3313</v>
      </c>
      <c r="G15" s="237">
        <v>0</v>
      </c>
      <c r="H15" s="237">
        <v>5</v>
      </c>
      <c r="I15" s="237">
        <v>1.5089999999999999E-3</v>
      </c>
      <c r="J15" s="237">
        <v>3.8824999999999998E-2</v>
      </c>
      <c r="K15" s="237">
        <v>0</v>
      </c>
      <c r="L15" s="237">
        <v>1</v>
      </c>
      <c r="M15" s="237">
        <v>0</v>
      </c>
      <c r="N15" s="237">
        <v>0</v>
      </c>
      <c r="O15" s="237">
        <v>0</v>
      </c>
    </row>
    <row r="16" spans="1:15" x14ac:dyDescent="0.3">
      <c r="C16" s="4">
        <f>C14+C12</f>
        <v>57614</v>
      </c>
      <c r="D16" s="4"/>
      <c r="H16">
        <f>H8+H10+H12+H14</f>
        <v>289461.75427799998</v>
      </c>
      <c r="M16" s="225"/>
    </row>
    <row r="17" spans="1:21" x14ac:dyDescent="0.3">
      <c r="C17" s="4">
        <f>SUM(C8:C14)</f>
        <v>88661</v>
      </c>
      <c r="D17" s="4"/>
      <c r="H17" s="237">
        <v>289458</v>
      </c>
      <c r="M17" s="225"/>
    </row>
    <row r="18" spans="1:21" x14ac:dyDescent="0.3">
      <c r="C18" s="4"/>
      <c r="D18" s="4"/>
      <c r="H18" s="237">
        <v>289457</v>
      </c>
      <c r="M18" s="225"/>
    </row>
    <row r="19" spans="1:21" x14ac:dyDescent="0.3">
      <c r="C19" s="4"/>
      <c r="D19" s="4"/>
      <c r="H19" s="237">
        <v>289448</v>
      </c>
      <c r="M19" s="225"/>
    </row>
    <row r="20" spans="1:21" x14ac:dyDescent="0.3">
      <c r="C20" s="4"/>
      <c r="D20" s="4"/>
      <c r="H20" s="237">
        <v>289429</v>
      </c>
      <c r="M20" s="225"/>
    </row>
    <row r="21" spans="1:21" x14ac:dyDescent="0.3">
      <c r="C21" s="4"/>
      <c r="D21" s="4"/>
      <c r="H21" s="237">
        <v>289409</v>
      </c>
      <c r="M21" s="225"/>
    </row>
    <row r="22" spans="1:21" x14ac:dyDescent="0.3">
      <c r="C22" s="4"/>
      <c r="D22" s="4"/>
      <c r="H22" s="237">
        <v>289406</v>
      </c>
      <c r="M22" s="225"/>
    </row>
    <row r="23" spans="1:21" x14ac:dyDescent="0.3">
      <c r="C23" s="4"/>
      <c r="D23" s="4"/>
      <c r="H23" s="237">
        <v>289396</v>
      </c>
      <c r="M23" s="225"/>
    </row>
    <row r="24" spans="1:21" ht="15" thickBot="1" x14ac:dyDescent="0.35">
      <c r="C24" s="4"/>
      <c r="D24" s="4"/>
      <c r="H24" s="237">
        <v>289393</v>
      </c>
      <c r="M24" s="225"/>
      <c r="Q24" s="250">
        <f>P26-Q26</f>
        <v>14382.470000000001</v>
      </c>
    </row>
    <row r="25" spans="1:21" ht="14.4" customHeight="1" x14ac:dyDescent="0.3">
      <c r="A25" s="239" t="s">
        <v>2557</v>
      </c>
      <c r="B25" s="239" t="s">
        <v>2557</v>
      </c>
      <c r="C25" s="240" t="s">
        <v>2537</v>
      </c>
      <c r="D25" s="240" t="s">
        <v>2538</v>
      </c>
      <c r="E25" s="240" t="s">
        <v>2539</v>
      </c>
      <c r="F25" s="240" t="s">
        <v>2540</v>
      </c>
      <c r="G25" s="240" t="s">
        <v>2541</v>
      </c>
      <c r="H25" s="240" t="s">
        <v>2542</v>
      </c>
      <c r="I25" s="240" t="s">
        <v>2543</v>
      </c>
      <c r="J25" s="240" t="s">
        <v>2544</v>
      </c>
      <c r="K25" s="240" t="s">
        <v>2545</v>
      </c>
      <c r="L25" s="240" t="s">
        <v>2546</v>
      </c>
      <c r="M25" s="240" t="s">
        <v>2547</v>
      </c>
      <c r="N25" s="240" t="s">
        <v>2548</v>
      </c>
      <c r="O25" s="240" t="s">
        <v>2549</v>
      </c>
      <c r="P25" s="236" t="s">
        <v>323</v>
      </c>
      <c r="Q25" s="236" t="s">
        <v>324</v>
      </c>
      <c r="R25" s="236" t="s">
        <v>2563</v>
      </c>
    </row>
    <row r="26" spans="1:21" x14ac:dyDescent="0.3">
      <c r="A26" s="241" t="s">
        <v>2558</v>
      </c>
      <c r="B26" s="241" t="s">
        <v>2558</v>
      </c>
      <c r="C26" s="236"/>
      <c r="D26" s="236"/>
      <c r="E26" s="236"/>
      <c r="F26" s="236"/>
      <c r="G26" s="236"/>
      <c r="H26" s="236"/>
      <c r="I26" s="236"/>
      <c r="J26" s="236"/>
      <c r="K26" s="236"/>
      <c r="L26" s="236"/>
      <c r="M26" s="236"/>
      <c r="N26" s="236"/>
      <c r="O26" s="236"/>
      <c r="P26" s="249">
        <v>83052.78</v>
      </c>
      <c r="Q26" s="247">
        <v>68670.31</v>
      </c>
      <c r="R26" s="224">
        <f>Q26+Q27+Q28</f>
        <v>83052.100000000006</v>
      </c>
      <c r="T26" t="s">
        <v>2564</v>
      </c>
    </row>
    <row r="27" spans="1:21" x14ac:dyDescent="0.3">
      <c r="A27" s="241">
        <v>0</v>
      </c>
      <c r="B27" s="241">
        <v>0</v>
      </c>
      <c r="C27" s="236">
        <v>31029</v>
      </c>
      <c r="D27" s="236" t="s">
        <v>2551</v>
      </c>
      <c r="E27" s="236" t="s">
        <v>2552</v>
      </c>
      <c r="F27" s="237">
        <v>31029</v>
      </c>
      <c r="G27" s="237">
        <v>0</v>
      </c>
      <c r="H27" s="237">
        <v>83053</v>
      </c>
      <c r="I27" s="237">
        <v>2.6766179999999999</v>
      </c>
      <c r="J27" s="237">
        <v>2.1907770000000002</v>
      </c>
      <c r="K27" s="237">
        <v>2.738E-3</v>
      </c>
      <c r="L27" s="237">
        <v>9.3059550000000009</v>
      </c>
      <c r="M27" s="237">
        <v>0.79123900000000003</v>
      </c>
      <c r="N27" s="237">
        <v>2.1930179999999999</v>
      </c>
      <c r="O27" s="237">
        <v>4.1752219999999998</v>
      </c>
      <c r="Q27" s="251">
        <v>6119.05</v>
      </c>
      <c r="T27">
        <v>6119.05</v>
      </c>
    </row>
    <row r="28" spans="1:21" x14ac:dyDescent="0.3">
      <c r="A28" s="241"/>
      <c r="B28" s="241"/>
      <c r="C28" s="236"/>
      <c r="D28" s="236" t="s">
        <v>2553</v>
      </c>
      <c r="E28" s="236"/>
      <c r="F28" s="237">
        <v>31029</v>
      </c>
      <c r="G28" s="237">
        <v>0</v>
      </c>
      <c r="H28" s="237">
        <v>38</v>
      </c>
      <c r="I28" s="237">
        <v>1.225E-3</v>
      </c>
      <c r="J28" s="237">
        <v>3.4973999999999998E-2</v>
      </c>
      <c r="K28" s="237">
        <v>0</v>
      </c>
      <c r="L28" s="237">
        <v>1</v>
      </c>
      <c r="M28" s="237">
        <v>0</v>
      </c>
      <c r="N28" s="237">
        <v>0</v>
      </c>
      <c r="O28" s="237">
        <v>0</v>
      </c>
      <c r="Q28" s="252">
        <v>8262.74</v>
      </c>
      <c r="R28" s="253">
        <f>Q28+Q27</f>
        <v>14381.79</v>
      </c>
      <c r="S28" s="254">
        <v>14382.48</v>
      </c>
      <c r="T28">
        <v>8266.36</v>
      </c>
      <c r="U28">
        <f>SUM(T27:T28)</f>
        <v>14385.41</v>
      </c>
    </row>
    <row r="29" spans="1:21" x14ac:dyDescent="0.3">
      <c r="A29" s="241">
        <v>1</v>
      </c>
      <c r="B29" s="241">
        <v>1</v>
      </c>
      <c r="C29" s="242">
        <v>54301</v>
      </c>
      <c r="D29" s="236" t="s">
        <v>2551</v>
      </c>
      <c r="E29" s="236" t="s">
        <v>2552</v>
      </c>
      <c r="F29" s="237">
        <v>54301</v>
      </c>
      <c r="G29" s="237">
        <v>0</v>
      </c>
      <c r="H29" s="243">
        <v>206341</v>
      </c>
      <c r="I29" s="237">
        <v>3.799944</v>
      </c>
      <c r="J29" s="237">
        <v>2.770826</v>
      </c>
      <c r="K29" s="237">
        <v>2.738E-3</v>
      </c>
      <c r="L29" s="237">
        <v>10.403833000000001</v>
      </c>
      <c r="M29" s="237">
        <v>1.4318960000000001</v>
      </c>
      <c r="N29" s="237">
        <v>3.2142369999999998</v>
      </c>
      <c r="O29" s="237">
        <v>5.8590010000000001</v>
      </c>
      <c r="P29" s="248">
        <v>206340.76</v>
      </c>
      <c r="Q29" s="247">
        <v>206340.77</v>
      </c>
      <c r="R29" s="224">
        <f>Q29+Q28</f>
        <v>214603.50999999998</v>
      </c>
    </row>
    <row r="30" spans="1:21" x14ac:dyDescent="0.3">
      <c r="A30" s="241"/>
      <c r="B30" s="241"/>
      <c r="C30" s="236"/>
      <c r="D30" s="236" t="s">
        <v>2553</v>
      </c>
      <c r="E30" s="236"/>
      <c r="F30" s="237">
        <v>54301</v>
      </c>
      <c r="G30" s="237">
        <v>0</v>
      </c>
      <c r="H30" s="237">
        <v>88</v>
      </c>
      <c r="I30" s="237">
        <v>1.621E-3</v>
      </c>
      <c r="J30" s="237">
        <v>4.0224000000000003E-2</v>
      </c>
      <c r="K30" s="237">
        <v>0</v>
      </c>
      <c r="L30" s="237">
        <v>1</v>
      </c>
      <c r="M30" s="237">
        <v>0</v>
      </c>
      <c r="N30" s="237">
        <v>0</v>
      </c>
      <c r="O30" s="237">
        <v>0</v>
      </c>
      <c r="P30">
        <f>SUM(P26:P29)</f>
        <v>289393.54000000004</v>
      </c>
      <c r="Q30" s="224">
        <f>SUM(Q26:Q29)</f>
        <v>289392.87</v>
      </c>
      <c r="S30" s="224">
        <f>S28+Q26</f>
        <v>83052.789999999994</v>
      </c>
    </row>
    <row r="31" spans="1:21" x14ac:dyDescent="0.3">
      <c r="H31">
        <f>H27+H29</f>
        <v>289394</v>
      </c>
    </row>
    <row r="32" spans="1:21" x14ac:dyDescent="0.3">
      <c r="A32" t="s">
        <v>2560</v>
      </c>
      <c r="Q32">
        <f>(5+88)/(8258.2+206340.76)</f>
        <v>4.333664990734344E-4</v>
      </c>
    </row>
    <row r="33" spans="1:17" x14ac:dyDescent="0.3">
      <c r="Q33">
        <f>(33)/(6124.28+68670.3)</f>
        <v>4.4120844050464617E-4</v>
      </c>
    </row>
    <row r="34" spans="1:17" x14ac:dyDescent="0.3">
      <c r="A34">
        <f>-103.5+84.5</f>
        <v>-19</v>
      </c>
      <c r="B34">
        <f>1096+56</f>
        <v>1152</v>
      </c>
      <c r="F34">
        <f>(2969904+2256661)/365.25</f>
        <v>14309.555099247091</v>
      </c>
      <c r="H34">
        <f>8270.899+6185.95</f>
        <v>14456.848999999998</v>
      </c>
      <c r="J34" t="s">
        <v>2562</v>
      </c>
    </row>
    <row r="35" spans="1:17" x14ac:dyDescent="0.3">
      <c r="A35">
        <f>822.5+307.5</f>
        <v>1130</v>
      </c>
      <c r="F35">
        <v>14382</v>
      </c>
      <c r="J35" s="230">
        <v>44792</v>
      </c>
    </row>
    <row r="36" spans="1:17" x14ac:dyDescent="0.3">
      <c r="B36">
        <f>17.5+122.5</f>
        <v>140</v>
      </c>
      <c r="H36" s="123">
        <f>14382+68670</f>
        <v>83052</v>
      </c>
      <c r="J36" s="230">
        <f>J35+180</f>
        <v>44972</v>
      </c>
    </row>
    <row r="37" spans="1:17" x14ac:dyDescent="0.3">
      <c r="B37">
        <f>-17.5+122.5</f>
        <v>105</v>
      </c>
      <c r="H37" s="238">
        <v>37853</v>
      </c>
      <c r="J37" s="230">
        <v>44355</v>
      </c>
    </row>
    <row r="38" spans="1:17" x14ac:dyDescent="0.3">
      <c r="H38">
        <f>H37-33988</f>
        <v>3865</v>
      </c>
      <c r="J38" s="230">
        <f>J37+180</f>
        <v>44535</v>
      </c>
    </row>
    <row r="39" spans="1:17" ht="15" thickBot="1" x14ac:dyDescent="0.35">
      <c r="A39">
        <f>122-18</f>
        <v>104</v>
      </c>
    </row>
    <row r="40" spans="1:17" ht="14.4" customHeight="1" x14ac:dyDescent="0.3">
      <c r="B40" s="239" t="s">
        <v>2557</v>
      </c>
      <c r="C40" s="408" t="s">
        <v>2537</v>
      </c>
      <c r="D40" s="408" t="s">
        <v>2538</v>
      </c>
      <c r="E40" s="408" t="s">
        <v>2539</v>
      </c>
      <c r="F40" s="408" t="s">
        <v>2540</v>
      </c>
      <c r="G40" s="408" t="s">
        <v>2541</v>
      </c>
      <c r="H40" s="408" t="s">
        <v>2542</v>
      </c>
      <c r="I40" s="408" t="s">
        <v>2543</v>
      </c>
      <c r="J40" s="408" t="s">
        <v>2544</v>
      </c>
      <c r="K40" s="408" t="s">
        <v>2545</v>
      </c>
      <c r="L40" s="408" t="s">
        <v>2546</v>
      </c>
      <c r="M40" s="408" t="s">
        <v>2547</v>
      </c>
      <c r="N40" s="408" t="s">
        <v>2548</v>
      </c>
      <c r="O40" s="408" t="s">
        <v>2549</v>
      </c>
    </row>
    <row r="41" spans="1:17" x14ac:dyDescent="0.3">
      <c r="B41" s="241" t="s">
        <v>2558</v>
      </c>
      <c r="C41" s="409"/>
      <c r="D41" s="409"/>
      <c r="E41" s="409"/>
      <c r="F41" s="409"/>
      <c r="G41" s="409"/>
      <c r="H41" s="409"/>
      <c r="I41" s="409"/>
      <c r="J41" s="409"/>
      <c r="K41" s="409"/>
      <c r="L41" s="409"/>
      <c r="M41" s="409"/>
      <c r="N41" s="409"/>
      <c r="O41" s="409"/>
    </row>
    <row r="42" spans="1:17" x14ac:dyDescent="0.3">
      <c r="B42" s="241">
        <v>0</v>
      </c>
      <c r="C42" s="242">
        <v>37853</v>
      </c>
      <c r="D42" s="236" t="s">
        <v>2551</v>
      </c>
      <c r="E42" s="236" t="s">
        <v>2552</v>
      </c>
      <c r="F42" s="237">
        <v>31032</v>
      </c>
      <c r="G42" s="237">
        <v>6821</v>
      </c>
      <c r="H42" s="246">
        <v>83053</v>
      </c>
      <c r="I42" s="237">
        <v>2.6763590000000002</v>
      </c>
      <c r="J42" s="237">
        <v>2.1908289999999999</v>
      </c>
      <c r="K42" s="237">
        <v>2.738E-3</v>
      </c>
      <c r="L42" s="237">
        <v>9.3059550000000009</v>
      </c>
      <c r="M42" s="237">
        <v>0.79123900000000003</v>
      </c>
      <c r="N42" s="237">
        <v>2.1930179999999999</v>
      </c>
      <c r="O42" s="237">
        <v>4.1752219999999998</v>
      </c>
    </row>
    <row r="43" spans="1:17" x14ac:dyDescent="0.3">
      <c r="B43" s="241"/>
      <c r="C43" s="236"/>
      <c r="D43" s="236" t="s">
        <v>2553</v>
      </c>
      <c r="E43" s="236"/>
      <c r="F43" s="237">
        <v>37853</v>
      </c>
      <c r="G43" s="237">
        <v>0</v>
      </c>
      <c r="H43" s="237">
        <v>38</v>
      </c>
      <c r="I43" s="237">
        <v>1.0039999999999999E-3</v>
      </c>
      <c r="J43" s="237">
        <v>3.1669000000000003E-2</v>
      </c>
      <c r="K43" s="237">
        <v>0</v>
      </c>
      <c r="L43" s="237">
        <v>1</v>
      </c>
      <c r="M43" s="237">
        <v>0</v>
      </c>
      <c r="N43" s="237">
        <v>0</v>
      </c>
      <c r="O43" s="237">
        <v>0</v>
      </c>
    </row>
    <row r="44" spans="1:17" x14ac:dyDescent="0.3">
      <c r="B44" s="241">
        <v>1</v>
      </c>
      <c r="C44" s="236">
        <v>59154</v>
      </c>
      <c r="D44" s="236" t="s">
        <v>2551</v>
      </c>
      <c r="E44" s="236" t="s">
        <v>2552</v>
      </c>
      <c r="F44" s="237">
        <v>54307</v>
      </c>
      <c r="G44" s="237">
        <v>4847</v>
      </c>
      <c r="H44" s="243">
        <v>206341</v>
      </c>
      <c r="I44" s="237">
        <v>3.7995239999999999</v>
      </c>
      <c r="J44" s="237">
        <v>2.7709600000000001</v>
      </c>
      <c r="K44" s="237">
        <v>2.738E-3</v>
      </c>
      <c r="L44" s="237">
        <v>10.403833000000001</v>
      </c>
      <c r="M44" s="237">
        <v>1.4318960000000001</v>
      </c>
      <c r="N44" s="237">
        <v>3.2142369999999998</v>
      </c>
      <c r="O44" s="237">
        <v>5.8590010000000001</v>
      </c>
    </row>
    <row r="45" spans="1:17" x14ac:dyDescent="0.3">
      <c r="B45" s="241"/>
      <c r="C45" s="236"/>
      <c r="D45" s="236" t="s">
        <v>2553</v>
      </c>
      <c r="E45" s="236"/>
      <c r="F45" s="237">
        <v>59154</v>
      </c>
      <c r="G45" s="237">
        <v>0</v>
      </c>
      <c r="H45" s="237">
        <v>88</v>
      </c>
      <c r="I45" s="237">
        <v>1.488E-3</v>
      </c>
      <c r="J45" s="237">
        <v>3.8542E-2</v>
      </c>
      <c r="K45" s="237">
        <v>0</v>
      </c>
      <c r="L45" s="237">
        <v>1</v>
      </c>
      <c r="M45" s="237">
        <v>0</v>
      </c>
      <c r="N45" s="237">
        <v>0</v>
      </c>
      <c r="O45" s="237">
        <v>0</v>
      </c>
    </row>
    <row r="46" spans="1:17" x14ac:dyDescent="0.3">
      <c r="H46">
        <f>H45+H43</f>
        <v>126</v>
      </c>
      <c r="I46">
        <f>H44+H42</f>
        <v>289394</v>
      </c>
    </row>
    <row r="47" spans="1:17" ht="15" thickBot="1" x14ac:dyDescent="0.35"/>
    <row r="48" spans="1:17" x14ac:dyDescent="0.3">
      <c r="A48" s="239" t="s">
        <v>2534</v>
      </c>
      <c r="B48" s="408" t="s">
        <v>2488</v>
      </c>
      <c r="C48" s="408" t="s">
        <v>2537</v>
      </c>
      <c r="D48" s="408" t="s">
        <v>2538</v>
      </c>
      <c r="E48" s="408" t="s">
        <v>2539</v>
      </c>
      <c r="F48" s="408" t="s">
        <v>2540</v>
      </c>
      <c r="G48" s="408" t="s">
        <v>2541</v>
      </c>
      <c r="H48" s="408" t="s">
        <v>2542</v>
      </c>
      <c r="I48" s="408" t="s">
        <v>2543</v>
      </c>
      <c r="J48" s="408" t="s">
        <v>2544</v>
      </c>
      <c r="K48" s="408" t="s">
        <v>2545</v>
      </c>
      <c r="L48" s="408" t="s">
        <v>2546</v>
      </c>
      <c r="M48" s="408" t="s">
        <v>2547</v>
      </c>
      <c r="N48" s="408" t="s">
        <v>2548</v>
      </c>
      <c r="O48" s="408" t="s">
        <v>2549</v>
      </c>
    </row>
    <row r="49" spans="1:15" x14ac:dyDescent="0.3">
      <c r="A49" s="241" t="s">
        <v>2535</v>
      </c>
      <c r="B49" s="409"/>
      <c r="C49" s="409"/>
      <c r="D49" s="409"/>
      <c r="E49" s="409"/>
      <c r="F49" s="409"/>
      <c r="G49" s="409"/>
      <c r="H49" s="409"/>
      <c r="I49" s="409"/>
      <c r="J49" s="409"/>
      <c r="K49" s="409"/>
      <c r="L49" s="409"/>
      <c r="M49" s="409"/>
      <c r="N49" s="409"/>
      <c r="O49" s="409"/>
    </row>
    <row r="50" spans="1:15" x14ac:dyDescent="0.3">
      <c r="A50" s="241" t="s">
        <v>2536</v>
      </c>
      <c r="B50" s="409"/>
      <c r="C50" s="409"/>
      <c r="D50" s="409"/>
      <c r="E50" s="409"/>
      <c r="F50" s="409"/>
      <c r="G50" s="409"/>
      <c r="H50" s="409"/>
      <c r="I50" s="409"/>
      <c r="J50" s="409"/>
      <c r="K50" s="409"/>
      <c r="L50" s="409"/>
      <c r="M50" s="409"/>
      <c r="N50" s="409"/>
      <c r="O50" s="409"/>
    </row>
    <row r="51" spans="1:15" x14ac:dyDescent="0.3">
      <c r="A51" s="241">
        <v>0</v>
      </c>
      <c r="B51" s="236" t="s">
        <v>2550</v>
      </c>
      <c r="C51" s="236">
        <v>3865</v>
      </c>
      <c r="D51" s="236" t="s">
        <v>2551</v>
      </c>
      <c r="E51" s="236" t="s">
        <v>2552</v>
      </c>
      <c r="F51" s="237">
        <v>3845</v>
      </c>
      <c r="G51" s="237">
        <v>20</v>
      </c>
      <c r="H51" s="245">
        <v>6185.9548249999998</v>
      </c>
      <c r="I51" s="237">
        <v>1.6088309999999999</v>
      </c>
      <c r="J51" s="237">
        <v>1.4311910000000001</v>
      </c>
      <c r="K51" s="237">
        <v>2.738E-3</v>
      </c>
      <c r="L51" s="237">
        <v>8.7857629999999993</v>
      </c>
      <c r="M51" s="237">
        <v>0.50650200000000001</v>
      </c>
      <c r="N51" s="237">
        <v>1.138946</v>
      </c>
      <c r="O51" s="237">
        <v>2.2970570000000001</v>
      </c>
    </row>
    <row r="52" spans="1:15" x14ac:dyDescent="0.3">
      <c r="A52" s="241"/>
      <c r="B52" s="236"/>
      <c r="C52" s="236"/>
      <c r="D52" s="236" t="s">
        <v>2553</v>
      </c>
      <c r="E52" s="236"/>
      <c r="F52" s="237">
        <v>3865</v>
      </c>
      <c r="G52" s="237">
        <v>0</v>
      </c>
      <c r="H52" s="245">
        <v>3</v>
      </c>
      <c r="I52" s="237">
        <v>7.76E-4</v>
      </c>
      <c r="J52" s="237">
        <v>2.7852999999999999E-2</v>
      </c>
      <c r="K52" s="237">
        <v>0</v>
      </c>
      <c r="L52" s="237">
        <v>1</v>
      </c>
      <c r="M52" s="237">
        <v>0</v>
      </c>
      <c r="N52" s="237">
        <v>0</v>
      </c>
      <c r="O52" s="237">
        <v>0</v>
      </c>
    </row>
    <row r="53" spans="1:15" x14ac:dyDescent="0.3">
      <c r="A53" s="241"/>
      <c r="B53" s="236" t="s">
        <v>2554</v>
      </c>
      <c r="C53" s="244">
        <v>33988</v>
      </c>
      <c r="D53" s="236" t="s">
        <v>2551</v>
      </c>
      <c r="E53" s="236" t="s">
        <v>2552</v>
      </c>
      <c r="F53" s="237">
        <v>27215</v>
      </c>
      <c r="G53" s="237">
        <v>6773</v>
      </c>
      <c r="H53" s="245">
        <v>68670</v>
      </c>
      <c r="I53" s="237">
        <v>2.5232519999999998</v>
      </c>
      <c r="J53" s="237">
        <v>2.159176</v>
      </c>
      <c r="K53" s="237">
        <v>2.738E-3</v>
      </c>
      <c r="L53" s="237">
        <v>9.3059550000000009</v>
      </c>
      <c r="M53" s="237">
        <v>0.71184099999999995</v>
      </c>
      <c r="N53" s="237">
        <v>1.902806</v>
      </c>
      <c r="O53" s="237">
        <v>3.956194</v>
      </c>
    </row>
    <row r="54" spans="1:15" x14ac:dyDescent="0.3">
      <c r="A54" s="241"/>
      <c r="B54" s="236"/>
      <c r="C54" s="236"/>
      <c r="D54" s="236" t="s">
        <v>2553</v>
      </c>
      <c r="E54" s="236"/>
      <c r="F54" s="237">
        <v>33988</v>
      </c>
      <c r="G54" s="237">
        <v>0</v>
      </c>
      <c r="H54" s="245">
        <v>30</v>
      </c>
      <c r="I54" s="237">
        <v>8.83E-4</v>
      </c>
      <c r="J54" s="237">
        <v>2.9697000000000001E-2</v>
      </c>
      <c r="K54" s="237">
        <v>0</v>
      </c>
      <c r="L54" s="237">
        <v>1</v>
      </c>
      <c r="M54" s="237">
        <v>0</v>
      </c>
      <c r="N54" s="237">
        <v>0</v>
      </c>
      <c r="O54" s="237">
        <v>0</v>
      </c>
    </row>
    <row r="55" spans="1:15" x14ac:dyDescent="0.3">
      <c r="A55" s="241">
        <v>1</v>
      </c>
      <c r="B55" s="236" t="s">
        <v>2555</v>
      </c>
      <c r="C55" s="242">
        <v>59154</v>
      </c>
      <c r="D55" s="242" t="s">
        <v>2551</v>
      </c>
      <c r="E55" s="242" t="s">
        <v>2552</v>
      </c>
      <c r="F55" s="243">
        <v>54307</v>
      </c>
      <c r="G55" s="243">
        <v>4847</v>
      </c>
      <c r="H55" s="246">
        <v>206341</v>
      </c>
      <c r="I55" s="237">
        <v>3.7995239999999999</v>
      </c>
      <c r="J55" s="237">
        <v>2.7709600000000001</v>
      </c>
      <c r="K55" s="237">
        <v>2.738E-3</v>
      </c>
      <c r="L55" s="237">
        <v>10.403833000000001</v>
      </c>
      <c r="M55" s="237">
        <v>1.4318960000000001</v>
      </c>
      <c r="N55" s="237">
        <v>3.2142369999999998</v>
      </c>
      <c r="O55" s="237">
        <v>5.8590010000000001</v>
      </c>
    </row>
    <row r="56" spans="1:15" x14ac:dyDescent="0.3">
      <c r="A56" s="241"/>
      <c r="B56" s="236"/>
      <c r="C56" s="242"/>
      <c r="D56" s="242" t="s">
        <v>2553</v>
      </c>
      <c r="E56" s="242"/>
      <c r="F56" s="243">
        <v>59154</v>
      </c>
      <c r="G56" s="243">
        <v>0</v>
      </c>
      <c r="H56" s="245">
        <v>88</v>
      </c>
      <c r="I56" s="237">
        <v>1.488E-3</v>
      </c>
      <c r="J56" s="237">
        <v>3.8542E-2</v>
      </c>
      <c r="K56" s="237">
        <v>0</v>
      </c>
      <c r="L56" s="237">
        <v>1</v>
      </c>
      <c r="M56" s="237">
        <v>0</v>
      </c>
      <c r="N56" s="237">
        <v>0</v>
      </c>
      <c r="O56" s="237">
        <v>0</v>
      </c>
    </row>
    <row r="57" spans="1:15" x14ac:dyDescent="0.3">
      <c r="A57" s="241"/>
      <c r="B57" s="236" t="s">
        <v>2556</v>
      </c>
      <c r="C57" s="236">
        <v>3861</v>
      </c>
      <c r="D57" s="236" t="s">
        <v>2551</v>
      </c>
      <c r="E57" s="236" t="s">
        <v>2552</v>
      </c>
      <c r="F57" s="237">
        <v>3313</v>
      </c>
      <c r="G57" s="237">
        <v>548</v>
      </c>
      <c r="H57" s="245">
        <v>8267.2717319999992</v>
      </c>
      <c r="I57" s="237">
        <v>2.495403</v>
      </c>
      <c r="J57" s="237">
        <v>1.8685929999999999</v>
      </c>
      <c r="K57" s="237">
        <v>2.738E-3</v>
      </c>
      <c r="L57" s="237">
        <v>8.4626970000000004</v>
      </c>
      <c r="M57" s="237">
        <v>0.93086899999999995</v>
      </c>
      <c r="N57" s="237">
        <v>2.2012320000000001</v>
      </c>
      <c r="O57" s="237">
        <v>3.6769340000000001</v>
      </c>
    </row>
    <row r="58" spans="1:15" x14ac:dyDescent="0.3">
      <c r="A58" s="241"/>
      <c r="B58" s="236"/>
      <c r="C58" s="236">
        <f>C57+C55</f>
        <v>63015</v>
      </c>
      <c r="D58" s="236" t="s">
        <v>2553</v>
      </c>
      <c r="E58" s="236"/>
      <c r="F58" s="237">
        <v>3861</v>
      </c>
      <c r="G58" s="237">
        <v>0</v>
      </c>
      <c r="H58" s="245">
        <v>5</v>
      </c>
      <c r="I58" s="237">
        <v>1.2949999999999999E-3</v>
      </c>
      <c r="J58" s="237">
        <v>3.5966999999999999E-2</v>
      </c>
      <c r="K58" s="237">
        <v>0</v>
      </c>
      <c r="L58" s="237">
        <v>1</v>
      </c>
      <c r="M58" s="237">
        <v>0</v>
      </c>
      <c r="N58" s="237">
        <v>0</v>
      </c>
      <c r="O58" s="237">
        <v>0</v>
      </c>
    </row>
    <row r="59" spans="1:15" x14ac:dyDescent="0.3">
      <c r="C59">
        <f>SUM(C51,C53,C57)</f>
        <v>41714</v>
      </c>
      <c r="E59">
        <f>3020946+2967971</f>
        <v>5988917</v>
      </c>
      <c r="H59">
        <f>SUM(H51,H53,H55,H57)</f>
        <v>289464.22655700002</v>
      </c>
    </row>
    <row r="60" spans="1:15" x14ac:dyDescent="0.3">
      <c r="C60">
        <f>SUM(C51,C53)</f>
        <v>37853</v>
      </c>
      <c r="E60">
        <f>5253200/(2*365.25)</f>
        <v>7191.238877481177</v>
      </c>
      <c r="H60">
        <f>SUM(H52,H54,H56,H58)</f>
        <v>126</v>
      </c>
    </row>
    <row r="61" spans="1:15" ht="15" thickBot="1" x14ac:dyDescent="0.35"/>
    <row r="62" spans="1:15" x14ac:dyDescent="0.3">
      <c r="A62" s="239" t="s">
        <v>2534</v>
      </c>
      <c r="B62" s="408" t="s">
        <v>2488</v>
      </c>
      <c r="C62" s="408" t="s">
        <v>2537</v>
      </c>
      <c r="D62" s="408" t="s">
        <v>2538</v>
      </c>
      <c r="E62" s="408" t="s">
        <v>2539</v>
      </c>
      <c r="F62" s="408" t="s">
        <v>2540</v>
      </c>
      <c r="G62" s="408" t="s">
        <v>2541</v>
      </c>
      <c r="H62" s="408" t="s">
        <v>2542</v>
      </c>
      <c r="I62" s="408" t="s">
        <v>2543</v>
      </c>
      <c r="J62" s="408" t="s">
        <v>2544</v>
      </c>
      <c r="K62" s="408" t="s">
        <v>2545</v>
      </c>
      <c r="L62" s="408" t="s">
        <v>2546</v>
      </c>
      <c r="M62" s="408" t="s">
        <v>2547</v>
      </c>
      <c r="N62" s="408" t="s">
        <v>2548</v>
      </c>
      <c r="O62" s="408" t="s">
        <v>2549</v>
      </c>
    </row>
    <row r="63" spans="1:15" x14ac:dyDescent="0.3">
      <c r="A63" s="241" t="s">
        <v>2535</v>
      </c>
      <c r="B63" s="409"/>
      <c r="C63" s="409"/>
      <c r="D63" s="409"/>
      <c r="E63" s="409"/>
      <c r="F63" s="409"/>
      <c r="G63" s="409"/>
      <c r="H63" s="409"/>
      <c r="I63" s="409"/>
      <c r="J63" s="409"/>
      <c r="K63" s="409"/>
      <c r="L63" s="409"/>
      <c r="M63" s="409"/>
      <c r="N63" s="409"/>
      <c r="O63" s="409"/>
    </row>
    <row r="64" spans="1:15" x14ac:dyDescent="0.3">
      <c r="A64" s="241" t="s">
        <v>2536</v>
      </c>
      <c r="B64" s="409"/>
      <c r="C64" s="409"/>
      <c r="D64" s="409"/>
      <c r="E64" s="409"/>
      <c r="F64" s="409"/>
      <c r="G64" s="409"/>
      <c r="H64" s="409"/>
      <c r="I64" s="409"/>
      <c r="J64" s="409"/>
      <c r="K64" s="409"/>
      <c r="L64" s="409"/>
      <c r="M64" s="409"/>
      <c r="N64" s="409"/>
      <c r="O64" s="409"/>
    </row>
    <row r="65" spans="1:15" x14ac:dyDescent="0.3">
      <c r="A65" s="241">
        <v>0</v>
      </c>
      <c r="B65" s="236" t="s">
        <v>2550</v>
      </c>
      <c r="C65" s="244">
        <v>3865</v>
      </c>
      <c r="D65" s="236" t="s">
        <v>2551</v>
      </c>
      <c r="E65" s="236" t="s">
        <v>2552</v>
      </c>
      <c r="F65" s="237">
        <v>3845</v>
      </c>
      <c r="G65" s="237">
        <v>20</v>
      </c>
      <c r="H65" s="237">
        <v>6185.9548249999998</v>
      </c>
      <c r="I65" s="237">
        <v>1.6088309999999999</v>
      </c>
      <c r="J65" s="237">
        <v>1.4311910000000001</v>
      </c>
      <c r="K65" s="237">
        <v>2.738E-3</v>
      </c>
      <c r="L65" s="237">
        <v>8.7857629999999993</v>
      </c>
      <c r="M65" s="237">
        <v>0.50650200000000001</v>
      </c>
      <c r="N65" s="237">
        <v>1.138946</v>
      </c>
      <c r="O65" s="237">
        <v>2.2970570000000001</v>
      </c>
    </row>
    <row r="66" spans="1:15" x14ac:dyDescent="0.3">
      <c r="A66" s="241"/>
      <c r="B66" s="236"/>
      <c r="C66" s="236"/>
      <c r="D66" s="236" t="s">
        <v>2553</v>
      </c>
      <c r="E66" s="236"/>
      <c r="F66" s="237">
        <v>3865</v>
      </c>
      <c r="G66" s="237">
        <v>0</v>
      </c>
      <c r="H66" s="237">
        <v>3</v>
      </c>
      <c r="I66" s="237">
        <v>7.76E-4</v>
      </c>
      <c r="J66" s="237">
        <v>2.7852999999999999E-2</v>
      </c>
      <c r="K66" s="237">
        <v>0</v>
      </c>
      <c r="L66" s="237">
        <v>1</v>
      </c>
      <c r="M66" s="237">
        <v>0</v>
      </c>
      <c r="N66" s="237">
        <v>0</v>
      </c>
      <c r="O66" s="237">
        <v>0</v>
      </c>
    </row>
    <row r="67" spans="1:15" x14ac:dyDescent="0.3">
      <c r="A67" s="241"/>
      <c r="B67" s="236" t="s">
        <v>2554</v>
      </c>
      <c r="C67" s="236">
        <v>33988</v>
      </c>
      <c r="D67" s="236" t="s">
        <v>2551</v>
      </c>
      <c r="E67" s="236" t="s">
        <v>2552</v>
      </c>
      <c r="F67" s="237">
        <v>27215</v>
      </c>
      <c r="G67" s="237">
        <v>6773</v>
      </c>
      <c r="H67" s="237">
        <v>68670</v>
      </c>
      <c r="I67" s="237">
        <v>2.5232519999999998</v>
      </c>
      <c r="J67" s="237">
        <v>2.159176</v>
      </c>
      <c r="K67" s="237">
        <v>2.738E-3</v>
      </c>
      <c r="L67" s="237">
        <v>9.3059550000000009</v>
      </c>
      <c r="M67" s="237">
        <v>0.71184099999999995</v>
      </c>
      <c r="N67" s="237">
        <v>1.902806</v>
      </c>
      <c r="O67" s="237">
        <v>3.956194</v>
      </c>
    </row>
    <row r="68" spans="1:15" x14ac:dyDescent="0.3">
      <c r="A68" s="241"/>
      <c r="B68" s="236"/>
      <c r="C68" s="236"/>
      <c r="D68" s="236" t="s">
        <v>2553</v>
      </c>
      <c r="E68" s="236"/>
      <c r="F68" s="237">
        <v>33988</v>
      </c>
      <c r="G68" s="237">
        <v>0</v>
      </c>
      <c r="H68" s="237">
        <v>30</v>
      </c>
      <c r="I68" s="237">
        <v>8.83E-4</v>
      </c>
      <c r="J68" s="237">
        <v>2.9697000000000001E-2</v>
      </c>
      <c r="K68" s="237">
        <v>0</v>
      </c>
      <c r="L68" s="237">
        <v>1</v>
      </c>
      <c r="M68" s="237">
        <v>0</v>
      </c>
      <c r="N68" s="237">
        <v>0</v>
      </c>
      <c r="O68" s="237">
        <v>0</v>
      </c>
    </row>
    <row r="69" spans="1:15" x14ac:dyDescent="0.3">
      <c r="A69" s="241">
        <v>1</v>
      </c>
      <c r="B69" s="236" t="s">
        <v>2555</v>
      </c>
      <c r="C69" s="236">
        <v>59154</v>
      </c>
      <c r="D69" s="236" t="s">
        <v>2551</v>
      </c>
      <c r="E69" s="236" t="s">
        <v>2552</v>
      </c>
      <c r="F69" s="237">
        <v>54307</v>
      </c>
      <c r="G69" s="237">
        <v>4847</v>
      </c>
      <c r="H69" s="243">
        <v>206341</v>
      </c>
      <c r="I69" s="237">
        <v>3.7995239999999999</v>
      </c>
      <c r="J69" s="237">
        <v>2.7709600000000001</v>
      </c>
      <c r="K69" s="237">
        <v>2.738E-3</v>
      </c>
      <c r="L69" s="237">
        <v>10.403833000000001</v>
      </c>
      <c r="M69" s="237">
        <v>1.4318960000000001</v>
      </c>
      <c r="N69" s="237">
        <v>3.2142369999999998</v>
      </c>
      <c r="O69" s="237">
        <v>5.8590010000000001</v>
      </c>
    </row>
    <row r="70" spans="1:15" x14ac:dyDescent="0.3">
      <c r="A70" s="241"/>
      <c r="B70" s="236"/>
      <c r="C70" s="236"/>
      <c r="D70" s="236" t="s">
        <v>2553</v>
      </c>
      <c r="E70" s="236"/>
      <c r="F70" s="237">
        <v>59154</v>
      </c>
      <c r="G70" s="237">
        <v>0</v>
      </c>
      <c r="H70" s="237">
        <v>88</v>
      </c>
      <c r="I70" s="237">
        <v>1.488E-3</v>
      </c>
      <c r="J70" s="237">
        <v>3.8542E-2</v>
      </c>
      <c r="K70" s="237">
        <v>0</v>
      </c>
      <c r="L70" s="237">
        <v>1</v>
      </c>
      <c r="M70" s="237">
        <v>0</v>
      </c>
      <c r="N70" s="237">
        <v>0</v>
      </c>
      <c r="O70" s="237">
        <v>0</v>
      </c>
    </row>
    <row r="71" spans="1:15" x14ac:dyDescent="0.3">
      <c r="A71" s="241"/>
      <c r="B71" s="236" t="s">
        <v>2556</v>
      </c>
      <c r="C71" s="244">
        <v>3865</v>
      </c>
      <c r="D71" s="236" t="s">
        <v>2551</v>
      </c>
      <c r="E71" s="236" t="s">
        <v>2552</v>
      </c>
      <c r="F71" s="237">
        <v>3314</v>
      </c>
      <c r="G71" s="237">
        <v>551</v>
      </c>
      <c r="H71" s="237">
        <v>8270.8993840000003</v>
      </c>
      <c r="I71" s="237">
        <v>2.4957449999999999</v>
      </c>
      <c r="J71" s="237">
        <v>1.868414</v>
      </c>
      <c r="K71" s="237">
        <v>2.738E-3</v>
      </c>
      <c r="L71" s="237">
        <v>8.4626970000000004</v>
      </c>
      <c r="M71" s="237">
        <v>0.93086899999999995</v>
      </c>
      <c r="N71" s="237">
        <v>2.2012320000000001</v>
      </c>
      <c r="O71" s="237">
        <v>3.6769340000000001</v>
      </c>
    </row>
    <row r="72" spans="1:15" x14ac:dyDescent="0.3">
      <c r="A72" s="241"/>
      <c r="B72" s="236"/>
      <c r="C72" s="236">
        <f>SUM(C71+C69)</f>
        <v>63019</v>
      </c>
      <c r="D72" s="236" t="s">
        <v>2553</v>
      </c>
      <c r="E72" s="236"/>
      <c r="F72" s="237">
        <v>3865</v>
      </c>
      <c r="G72" s="237">
        <v>0</v>
      </c>
      <c r="H72" s="237">
        <v>5</v>
      </c>
      <c r="I72" s="237">
        <v>1.294E-3</v>
      </c>
      <c r="J72" s="237">
        <v>3.5949000000000002E-2</v>
      </c>
      <c r="K72" s="237">
        <v>0</v>
      </c>
      <c r="L72" s="237">
        <v>1</v>
      </c>
      <c r="M72" s="237">
        <v>0</v>
      </c>
      <c r="N72" s="237">
        <v>0</v>
      </c>
      <c r="O72" s="237">
        <v>0</v>
      </c>
    </row>
    <row r="73" spans="1:15" x14ac:dyDescent="0.3">
      <c r="B73">
        <f>C69+C67</f>
        <v>93142</v>
      </c>
      <c r="C73">
        <f>C71*2</f>
        <v>7730</v>
      </c>
      <c r="H73">
        <f>SUM(H65,H67,H69,H71)</f>
        <v>289467.85420900001</v>
      </c>
    </row>
    <row r="74" spans="1:15" x14ac:dyDescent="0.3">
      <c r="C74">
        <f>0.2245037+0.6981519</f>
        <v>0.92265560000000002</v>
      </c>
    </row>
    <row r="75" spans="1:15" x14ac:dyDescent="0.3">
      <c r="C75" s="230">
        <v>42248</v>
      </c>
      <c r="E75" s="230">
        <v>41814</v>
      </c>
    </row>
    <row r="76" spans="1:15" x14ac:dyDescent="0.3">
      <c r="C76" s="230">
        <v>42068</v>
      </c>
      <c r="D76" s="230">
        <f>C76+180</f>
        <v>42248</v>
      </c>
      <c r="E76" s="230">
        <f>E75+180</f>
        <v>41994</v>
      </c>
    </row>
    <row r="77" spans="1:15" x14ac:dyDescent="0.3">
      <c r="C77">
        <f>C75-C76</f>
        <v>180</v>
      </c>
      <c r="E77">
        <f>E76-C75</f>
        <v>-254</v>
      </c>
    </row>
    <row r="78" spans="1:15" x14ac:dyDescent="0.3">
      <c r="E78" t="s">
        <v>2561</v>
      </c>
    </row>
    <row r="79" spans="1:15" x14ac:dyDescent="0.3">
      <c r="C79">
        <f>123-17</f>
        <v>106</v>
      </c>
      <c r="E79">
        <f>82+255</f>
        <v>337</v>
      </c>
    </row>
    <row r="80" spans="1:15" x14ac:dyDescent="0.3">
      <c r="B80">
        <f>81+254</f>
        <v>335</v>
      </c>
      <c r="E80">
        <f>139+224</f>
        <v>363</v>
      </c>
    </row>
    <row r="81" spans="2:5" x14ac:dyDescent="0.3">
      <c r="B81">
        <f>82+255</f>
        <v>337</v>
      </c>
    </row>
    <row r="82" spans="2:5" x14ac:dyDescent="0.3">
      <c r="E82">
        <f>88+5+30</f>
        <v>123</v>
      </c>
    </row>
  </sheetData>
  <mergeCells count="55">
    <mergeCell ref="L5:L7"/>
    <mergeCell ref="M5:M7"/>
    <mergeCell ref="N5:N7"/>
    <mergeCell ref="O5:O7"/>
    <mergeCell ref="G5:G7"/>
    <mergeCell ref="H5:H7"/>
    <mergeCell ref="I5:I7"/>
    <mergeCell ref="J5:J7"/>
    <mergeCell ref="K5:K7"/>
    <mergeCell ref="C40:C41"/>
    <mergeCell ref="D40:D41"/>
    <mergeCell ref="E40:E41"/>
    <mergeCell ref="F40:F41"/>
    <mergeCell ref="G40:G41"/>
    <mergeCell ref="B5:B7"/>
    <mergeCell ref="C5:C7"/>
    <mergeCell ref="D5:D7"/>
    <mergeCell ref="E5:E7"/>
    <mergeCell ref="F5:F7"/>
    <mergeCell ref="N40:N41"/>
    <mergeCell ref="O40:O41"/>
    <mergeCell ref="H40:H41"/>
    <mergeCell ref="I40:I41"/>
    <mergeCell ref="J40:J41"/>
    <mergeCell ref="K40:K41"/>
    <mergeCell ref="L40:L41"/>
    <mergeCell ref="M40:M41"/>
    <mergeCell ref="D48:D50"/>
    <mergeCell ref="E48:E50"/>
    <mergeCell ref="F48:F50"/>
    <mergeCell ref="G48:G50"/>
    <mergeCell ref="H48:H50"/>
    <mergeCell ref="O48:O50"/>
    <mergeCell ref="B48:B50"/>
    <mergeCell ref="B62:B64"/>
    <mergeCell ref="C62:C64"/>
    <mergeCell ref="D62:D64"/>
    <mergeCell ref="E62:E64"/>
    <mergeCell ref="F62:F64"/>
    <mergeCell ref="G62:G64"/>
    <mergeCell ref="H62:H64"/>
    <mergeCell ref="I48:I50"/>
    <mergeCell ref="J48:J50"/>
    <mergeCell ref="K48:K50"/>
    <mergeCell ref="L48:L50"/>
    <mergeCell ref="M48:M50"/>
    <mergeCell ref="N48:N50"/>
    <mergeCell ref="C48:C50"/>
    <mergeCell ref="O62:O64"/>
    <mergeCell ref="I62:I64"/>
    <mergeCell ref="J62:J64"/>
    <mergeCell ref="K62:K64"/>
    <mergeCell ref="L62:L64"/>
    <mergeCell ref="M62:M64"/>
    <mergeCell ref="N62:N6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D727-07DB-44C8-87A3-2474AFEFE59B}">
  <dimension ref="A1:H67"/>
  <sheetViews>
    <sheetView topLeftCell="A15" workbookViewId="0">
      <selection activeCell="C19" sqref="C19"/>
    </sheetView>
  </sheetViews>
  <sheetFormatPr defaultRowHeight="14.4" x14ac:dyDescent="0.3"/>
  <cols>
    <col min="3" max="3" width="76.109375" customWidth="1"/>
    <col min="8" max="8" width="19.88671875" customWidth="1"/>
  </cols>
  <sheetData>
    <row r="1" spans="1:8" ht="27.6" x14ac:dyDescent="0.3">
      <c r="A1" s="239" t="s">
        <v>2673</v>
      </c>
      <c r="B1" s="240" t="s">
        <v>2623</v>
      </c>
      <c r="C1" s="240" t="s">
        <v>2624</v>
      </c>
      <c r="D1" s="240" t="s">
        <v>1078</v>
      </c>
      <c r="E1" s="240" t="s">
        <v>2625</v>
      </c>
      <c r="F1" s="240" t="s">
        <v>2595</v>
      </c>
      <c r="G1" s="240" t="s">
        <v>2626</v>
      </c>
      <c r="H1" s="240" t="s">
        <v>2627</v>
      </c>
    </row>
    <row r="2" spans="1:8" x14ac:dyDescent="0.3">
      <c r="A2" s="241">
        <v>1</v>
      </c>
      <c r="B2" s="237">
        <v>1</v>
      </c>
      <c r="C2" s="237" t="s">
        <v>2628</v>
      </c>
      <c r="D2" s="237" t="s">
        <v>2591</v>
      </c>
      <c r="E2" s="237" t="s">
        <v>2591</v>
      </c>
      <c r="F2" s="237" t="s">
        <v>2591</v>
      </c>
      <c r="G2" s="237" t="s">
        <v>2591</v>
      </c>
      <c r="H2" s="237">
        <v>21120880</v>
      </c>
    </row>
    <row r="3" spans="1:8" x14ac:dyDescent="0.3">
      <c r="A3" s="241">
        <v>2</v>
      </c>
      <c r="B3" s="237">
        <v>2</v>
      </c>
      <c r="C3" s="237" t="s">
        <v>2629</v>
      </c>
      <c r="D3" s="237" t="s">
        <v>2591</v>
      </c>
      <c r="E3" s="237" t="s">
        <v>2591</v>
      </c>
      <c r="F3" s="237" t="s">
        <v>2591</v>
      </c>
      <c r="G3" s="237" t="s">
        <v>2591</v>
      </c>
      <c r="H3" s="237">
        <v>21119778</v>
      </c>
    </row>
    <row r="4" spans="1:8" x14ac:dyDescent="0.3">
      <c r="A4" s="241">
        <v>3</v>
      </c>
      <c r="B4" s="237">
        <v>3</v>
      </c>
      <c r="C4" s="237" t="s">
        <v>2630</v>
      </c>
      <c r="D4" s="237" t="s">
        <v>2591</v>
      </c>
      <c r="E4" s="237" t="s">
        <v>2591</v>
      </c>
      <c r="F4" s="237" t="s">
        <v>2591</v>
      </c>
      <c r="G4" s="237" t="s">
        <v>2591</v>
      </c>
      <c r="H4" s="237">
        <v>13913942</v>
      </c>
    </row>
    <row r="5" spans="1:8" x14ac:dyDescent="0.3">
      <c r="A5" s="241">
        <v>4</v>
      </c>
      <c r="B5" s="237">
        <v>4</v>
      </c>
      <c r="C5" s="237" t="s">
        <v>2631</v>
      </c>
      <c r="D5" s="237">
        <v>124930</v>
      </c>
      <c r="E5" s="237" t="s">
        <v>2591</v>
      </c>
      <c r="F5" s="237">
        <v>77836</v>
      </c>
      <c r="G5" s="237" t="s">
        <v>2591</v>
      </c>
      <c r="H5" s="237">
        <v>202766</v>
      </c>
    </row>
    <row r="6" spans="1:8" x14ac:dyDescent="0.3">
      <c r="A6" s="241">
        <v>5</v>
      </c>
      <c r="B6" s="237">
        <v>5</v>
      </c>
      <c r="C6" s="237" t="s">
        <v>2632</v>
      </c>
      <c r="D6" s="237">
        <v>124910</v>
      </c>
      <c r="E6" s="260">
        <v>-20</v>
      </c>
      <c r="F6" s="237">
        <v>77827</v>
      </c>
      <c r="G6" s="260">
        <v>-9</v>
      </c>
      <c r="H6" s="237">
        <v>202737</v>
      </c>
    </row>
    <row r="7" spans="1:8" x14ac:dyDescent="0.3">
      <c r="A7" s="241">
        <v>6</v>
      </c>
      <c r="B7" s="237">
        <v>6</v>
      </c>
      <c r="C7" s="237" t="s">
        <v>2633</v>
      </c>
      <c r="D7" s="237">
        <v>105463</v>
      </c>
      <c r="E7" s="260">
        <v>-19447</v>
      </c>
      <c r="F7" s="237">
        <v>69090</v>
      </c>
      <c r="G7" s="260">
        <v>-8737</v>
      </c>
      <c r="H7" s="237">
        <v>174553</v>
      </c>
    </row>
    <row r="8" spans="1:8" x14ac:dyDescent="0.3">
      <c r="A8" s="241">
        <v>7</v>
      </c>
      <c r="B8" s="237">
        <v>7</v>
      </c>
      <c r="C8" s="237" t="s">
        <v>2634</v>
      </c>
      <c r="D8" s="237">
        <v>105463</v>
      </c>
      <c r="E8" s="237">
        <v>0</v>
      </c>
      <c r="F8" s="237">
        <v>69090</v>
      </c>
      <c r="G8" s="237">
        <v>0</v>
      </c>
      <c r="H8" s="237">
        <v>174553</v>
      </c>
    </row>
    <row r="9" spans="1:8" x14ac:dyDescent="0.3">
      <c r="A9" s="241">
        <v>8</v>
      </c>
      <c r="B9" s="237">
        <v>8</v>
      </c>
      <c r="C9" s="237" t="s">
        <v>2635</v>
      </c>
      <c r="D9" s="237">
        <v>105463</v>
      </c>
      <c r="E9" s="237">
        <v>0</v>
      </c>
      <c r="F9" s="237">
        <v>69090</v>
      </c>
      <c r="G9" s="237">
        <v>0</v>
      </c>
      <c r="H9" s="237">
        <v>174553</v>
      </c>
    </row>
    <row r="10" spans="1:8" x14ac:dyDescent="0.3">
      <c r="A10" s="241">
        <v>9</v>
      </c>
      <c r="B10" s="237">
        <v>9</v>
      </c>
      <c r="C10" s="237" t="s">
        <v>2636</v>
      </c>
      <c r="D10" s="237">
        <v>105399</v>
      </c>
      <c r="E10" s="260">
        <v>-64</v>
      </c>
      <c r="F10" s="237">
        <v>69059</v>
      </c>
      <c r="G10" s="260">
        <v>-31</v>
      </c>
      <c r="H10" s="237">
        <v>174458</v>
      </c>
    </row>
    <row r="11" spans="1:8" x14ac:dyDescent="0.3">
      <c r="A11" s="241">
        <v>10</v>
      </c>
      <c r="B11" s="237">
        <v>10</v>
      </c>
      <c r="C11" s="237" t="s">
        <v>2637</v>
      </c>
      <c r="D11" s="237">
        <v>105399</v>
      </c>
      <c r="E11" s="237">
        <v>0</v>
      </c>
      <c r="F11" s="237">
        <v>69059</v>
      </c>
      <c r="G11" s="237">
        <v>0</v>
      </c>
      <c r="H11" s="237">
        <v>174458</v>
      </c>
    </row>
    <row r="12" spans="1:8" x14ac:dyDescent="0.3">
      <c r="A12" s="241">
        <v>11</v>
      </c>
      <c r="B12" s="237">
        <v>11</v>
      </c>
      <c r="C12" s="237" t="s">
        <v>2638</v>
      </c>
      <c r="D12" s="237">
        <v>105326</v>
      </c>
      <c r="E12" s="260">
        <v>-73</v>
      </c>
      <c r="F12" s="237">
        <v>69014</v>
      </c>
      <c r="G12" s="260">
        <v>-45</v>
      </c>
      <c r="H12" s="237">
        <v>174340</v>
      </c>
    </row>
    <row r="13" spans="1:8" x14ac:dyDescent="0.3">
      <c r="A13" s="241">
        <v>12</v>
      </c>
      <c r="B13" s="237">
        <v>12</v>
      </c>
      <c r="C13" s="237" t="s">
        <v>2639</v>
      </c>
      <c r="D13" s="237">
        <v>90131</v>
      </c>
      <c r="E13" s="260">
        <v>-15195</v>
      </c>
      <c r="F13" s="237">
        <v>41447</v>
      </c>
      <c r="G13" s="260">
        <v>-27567</v>
      </c>
      <c r="H13" s="237">
        <v>131578</v>
      </c>
    </row>
    <row r="14" spans="1:8" x14ac:dyDescent="0.3">
      <c r="A14" s="241">
        <v>13</v>
      </c>
      <c r="B14" s="237">
        <v>13</v>
      </c>
      <c r="C14" s="237" t="s">
        <v>2640</v>
      </c>
      <c r="D14" s="237" t="s">
        <v>2591</v>
      </c>
      <c r="E14" s="260">
        <v>-5799</v>
      </c>
      <c r="F14" s="237" t="s">
        <v>2591</v>
      </c>
      <c r="G14" s="260">
        <v>-21441</v>
      </c>
      <c r="H14" s="237" t="s">
        <v>2591</v>
      </c>
    </row>
    <row r="15" spans="1:8" x14ac:dyDescent="0.3">
      <c r="A15" s="241">
        <v>14</v>
      </c>
      <c r="B15" s="237">
        <v>14</v>
      </c>
      <c r="C15" s="237" t="s">
        <v>2641</v>
      </c>
      <c r="D15" s="237" t="s">
        <v>2591</v>
      </c>
      <c r="E15" s="260">
        <v>-222</v>
      </c>
      <c r="F15" s="237" t="s">
        <v>2591</v>
      </c>
      <c r="G15" s="260">
        <v>-271</v>
      </c>
      <c r="H15" s="237" t="s">
        <v>2591</v>
      </c>
    </row>
    <row r="16" spans="1:8" x14ac:dyDescent="0.3">
      <c r="A16" s="241">
        <v>15</v>
      </c>
      <c r="B16" s="237">
        <v>15</v>
      </c>
      <c r="C16" s="237" t="s">
        <v>2642</v>
      </c>
      <c r="D16" s="237" t="s">
        <v>2591</v>
      </c>
      <c r="E16" s="260">
        <v>-144</v>
      </c>
      <c r="F16" s="237" t="s">
        <v>2591</v>
      </c>
      <c r="G16" s="260">
        <v>-130</v>
      </c>
      <c r="H16" s="237" t="s">
        <v>2591</v>
      </c>
    </row>
    <row r="17" spans="1:8" x14ac:dyDescent="0.3">
      <c r="A17" s="241">
        <v>16</v>
      </c>
      <c r="B17" s="237">
        <v>16</v>
      </c>
      <c r="C17" s="237" t="s">
        <v>2643</v>
      </c>
      <c r="D17" s="237" t="s">
        <v>2591</v>
      </c>
      <c r="E17" s="260">
        <v>-9700</v>
      </c>
      <c r="F17" s="237" t="s">
        <v>2591</v>
      </c>
      <c r="G17" s="260">
        <v>-8028</v>
      </c>
      <c r="H17" s="237" t="s">
        <v>2591</v>
      </c>
    </row>
    <row r="18" spans="1:8" x14ac:dyDescent="0.3">
      <c r="A18" s="241">
        <v>17</v>
      </c>
      <c r="B18" s="237">
        <v>17</v>
      </c>
      <c r="C18" s="237" t="s">
        <v>2644</v>
      </c>
      <c r="D18" s="237">
        <v>94919</v>
      </c>
      <c r="E18" s="237">
        <v>4788</v>
      </c>
      <c r="F18" s="237">
        <v>41447</v>
      </c>
      <c r="G18" s="237">
        <v>0</v>
      </c>
      <c r="H18" s="237">
        <v>136366</v>
      </c>
    </row>
    <row r="19" spans="1:8" ht="27.6" x14ac:dyDescent="0.3">
      <c r="A19" s="241">
        <v>18</v>
      </c>
      <c r="B19" s="237">
        <v>18</v>
      </c>
      <c r="C19" s="237" t="s">
        <v>2645</v>
      </c>
      <c r="D19" s="237">
        <v>91588</v>
      </c>
      <c r="E19" s="260">
        <v>-1</v>
      </c>
      <c r="F19" s="237">
        <v>39247</v>
      </c>
      <c r="G19" s="237">
        <v>0</v>
      </c>
      <c r="H19" s="237">
        <v>130835</v>
      </c>
    </row>
    <row r="20" spans="1:8" x14ac:dyDescent="0.3">
      <c r="A20" s="241">
        <v>19</v>
      </c>
      <c r="B20" s="237">
        <v>19</v>
      </c>
      <c r="C20" s="237" t="s">
        <v>2828</v>
      </c>
      <c r="D20" s="237" t="s">
        <v>2591</v>
      </c>
      <c r="E20" s="260">
        <v>-1553</v>
      </c>
      <c r="F20" s="237" t="s">
        <v>2591</v>
      </c>
      <c r="G20" s="260">
        <v>-698</v>
      </c>
      <c r="H20" s="237" t="s">
        <v>2591</v>
      </c>
    </row>
    <row r="21" spans="1:8" x14ac:dyDescent="0.3">
      <c r="A21" s="241">
        <v>20</v>
      </c>
      <c r="B21" s="237">
        <v>21</v>
      </c>
      <c r="C21" s="237" t="s">
        <v>2648</v>
      </c>
      <c r="D21" s="237" t="s">
        <v>2591</v>
      </c>
      <c r="E21" s="260">
        <v>-20</v>
      </c>
      <c r="F21" s="237" t="s">
        <v>2591</v>
      </c>
      <c r="G21" s="260">
        <v>-10</v>
      </c>
      <c r="H21" s="237" t="s">
        <v>2591</v>
      </c>
    </row>
    <row r="22" spans="1:8" x14ac:dyDescent="0.3">
      <c r="A22" s="241">
        <v>21</v>
      </c>
      <c r="B22" s="237">
        <v>22</v>
      </c>
      <c r="C22" s="237" t="s">
        <v>2649</v>
      </c>
      <c r="D22" s="237" t="s">
        <v>2591</v>
      </c>
      <c r="E22" s="237">
        <v>0</v>
      </c>
      <c r="F22" s="237" t="s">
        <v>2591</v>
      </c>
      <c r="G22" s="237">
        <v>0</v>
      </c>
      <c r="H22" s="237" t="s">
        <v>2591</v>
      </c>
    </row>
    <row r="23" spans="1:8" x14ac:dyDescent="0.3">
      <c r="A23" s="241">
        <v>22</v>
      </c>
      <c r="B23" s="237">
        <v>23</v>
      </c>
      <c r="C23" s="237" t="s">
        <v>2650</v>
      </c>
      <c r="D23" s="237" t="s">
        <v>2591</v>
      </c>
      <c r="E23" s="260">
        <v>-1778</v>
      </c>
      <c r="F23" s="237" t="s">
        <v>2591</v>
      </c>
      <c r="G23" s="260">
        <v>-1517</v>
      </c>
      <c r="H23" s="237" t="s">
        <v>2591</v>
      </c>
    </row>
    <row r="24" spans="1:8" x14ac:dyDescent="0.3">
      <c r="A24" s="241">
        <v>23</v>
      </c>
      <c r="B24" s="237">
        <v>23</v>
      </c>
      <c r="C24" s="237" t="s">
        <v>2651</v>
      </c>
      <c r="D24" s="237">
        <v>89338</v>
      </c>
      <c r="E24" s="260">
        <v>-2250</v>
      </c>
      <c r="F24" s="237">
        <v>38142</v>
      </c>
      <c r="G24" s="260">
        <v>-1105</v>
      </c>
      <c r="H24" s="237">
        <v>127480</v>
      </c>
    </row>
    <row r="25" spans="1:8" x14ac:dyDescent="0.3">
      <c r="A25" s="241">
        <v>24</v>
      </c>
      <c r="B25" s="237">
        <v>24</v>
      </c>
      <c r="C25" s="237" t="s">
        <v>2652</v>
      </c>
      <c r="D25" s="237" t="s">
        <v>2591</v>
      </c>
      <c r="E25" s="237">
        <v>1127</v>
      </c>
      <c r="F25" s="237" t="s">
        <v>2591</v>
      </c>
      <c r="G25" s="237">
        <v>572</v>
      </c>
      <c r="H25" s="237" t="s">
        <v>2591</v>
      </c>
    </row>
    <row r="26" spans="1:8" x14ac:dyDescent="0.3">
      <c r="A26" s="241">
        <v>25</v>
      </c>
      <c r="B26" s="237">
        <v>25</v>
      </c>
      <c r="C26" s="237" t="s">
        <v>2653</v>
      </c>
      <c r="D26" s="237" t="s">
        <v>2591</v>
      </c>
      <c r="E26" s="237">
        <v>46</v>
      </c>
      <c r="F26" s="237" t="s">
        <v>2591</v>
      </c>
      <c r="G26" s="237">
        <v>41</v>
      </c>
      <c r="H26" s="237" t="s">
        <v>2591</v>
      </c>
    </row>
    <row r="27" spans="1:8" x14ac:dyDescent="0.3">
      <c r="A27" s="241">
        <v>26</v>
      </c>
      <c r="B27" s="237">
        <v>26</v>
      </c>
      <c r="C27" s="237" t="s">
        <v>2654</v>
      </c>
      <c r="D27" s="237" t="s">
        <v>2591</v>
      </c>
      <c r="E27" s="237">
        <v>22</v>
      </c>
      <c r="F27" s="237" t="s">
        <v>2591</v>
      </c>
      <c r="G27" s="237">
        <v>33</v>
      </c>
      <c r="H27" s="237" t="s">
        <v>2591</v>
      </c>
    </row>
    <row r="28" spans="1:8" x14ac:dyDescent="0.3">
      <c r="A28" s="241">
        <v>27</v>
      </c>
      <c r="B28" s="237">
        <v>27</v>
      </c>
      <c r="C28" s="237" t="s">
        <v>2655</v>
      </c>
      <c r="D28" s="237" t="s">
        <v>2591</v>
      </c>
      <c r="E28" s="237">
        <v>1599</v>
      </c>
      <c r="F28" s="237" t="s">
        <v>2591</v>
      </c>
      <c r="G28" s="237">
        <v>807</v>
      </c>
      <c r="H28" s="237" t="s">
        <v>2591</v>
      </c>
    </row>
    <row r="29" spans="1:8" ht="27.6" x14ac:dyDescent="0.3">
      <c r="A29" s="241">
        <v>28</v>
      </c>
      <c r="B29" s="237">
        <v>28</v>
      </c>
      <c r="C29" s="237" t="s">
        <v>2656</v>
      </c>
      <c r="D29" s="237">
        <v>88433</v>
      </c>
      <c r="E29" s="260">
        <v>-905</v>
      </c>
      <c r="F29" s="237">
        <v>37810</v>
      </c>
      <c r="G29" s="260">
        <v>-332</v>
      </c>
      <c r="H29" s="237">
        <v>126243</v>
      </c>
    </row>
    <row r="30" spans="1:8" x14ac:dyDescent="0.3">
      <c r="A30" s="241">
        <v>29</v>
      </c>
      <c r="B30" s="237">
        <v>29</v>
      </c>
      <c r="C30" s="237" t="s">
        <v>2657</v>
      </c>
      <c r="D30" s="237">
        <v>63487</v>
      </c>
      <c r="E30" s="260">
        <v>-24946</v>
      </c>
      <c r="F30" s="237">
        <v>37810</v>
      </c>
      <c r="G30" s="237">
        <v>0</v>
      </c>
      <c r="H30" s="237">
        <v>101297</v>
      </c>
    </row>
    <row r="31" spans="1:8" x14ac:dyDescent="0.3">
      <c r="A31" s="241">
        <v>30</v>
      </c>
      <c r="B31" s="237" t="s">
        <v>2591</v>
      </c>
      <c r="C31" s="237" t="s">
        <v>2658</v>
      </c>
      <c r="D31" s="237" t="s">
        <v>2591</v>
      </c>
      <c r="E31" s="237" t="s">
        <v>2591</v>
      </c>
      <c r="F31" s="237" t="s">
        <v>2591</v>
      </c>
      <c r="G31" s="237" t="s">
        <v>2591</v>
      </c>
      <c r="H31" s="237">
        <v>101322</v>
      </c>
    </row>
    <row r="32" spans="1:8" ht="15" thickBot="1" x14ac:dyDescent="0.35">
      <c r="A32" s="136"/>
    </row>
    <row r="33" spans="1:8" ht="27.6" x14ac:dyDescent="0.3">
      <c r="A33" s="239" t="s">
        <v>2673</v>
      </c>
      <c r="B33" s="240" t="s">
        <v>2623</v>
      </c>
      <c r="C33" s="240" t="s">
        <v>2624</v>
      </c>
      <c r="D33" s="240" t="s">
        <v>1078</v>
      </c>
      <c r="E33" s="240" t="s">
        <v>2625</v>
      </c>
      <c r="F33" s="240" t="s">
        <v>2595</v>
      </c>
      <c r="G33" s="240" t="s">
        <v>2626</v>
      </c>
      <c r="H33" s="240" t="s">
        <v>2627</v>
      </c>
    </row>
    <row r="34" spans="1:8" x14ac:dyDescent="0.3">
      <c r="A34" s="241">
        <v>1</v>
      </c>
      <c r="B34" s="237">
        <v>1</v>
      </c>
      <c r="C34" s="237" t="s">
        <v>2628</v>
      </c>
      <c r="D34" s="237" t="s">
        <v>2591</v>
      </c>
      <c r="E34" s="237" t="s">
        <v>2591</v>
      </c>
      <c r="F34" s="237" t="s">
        <v>2591</v>
      </c>
      <c r="G34" s="237" t="s">
        <v>2591</v>
      </c>
      <c r="H34" s="237">
        <v>21120880</v>
      </c>
    </row>
    <row r="35" spans="1:8" x14ac:dyDescent="0.3">
      <c r="A35" s="241">
        <v>2</v>
      </c>
      <c r="B35" s="237">
        <v>2</v>
      </c>
      <c r="C35" s="237" t="s">
        <v>2629</v>
      </c>
      <c r="D35" s="237" t="s">
        <v>2591</v>
      </c>
      <c r="E35" s="237" t="s">
        <v>2591</v>
      </c>
      <c r="F35" s="237" t="s">
        <v>2591</v>
      </c>
      <c r="G35" s="237" t="s">
        <v>2591</v>
      </c>
      <c r="H35" s="237">
        <v>21119778</v>
      </c>
    </row>
    <row r="36" spans="1:8" x14ac:dyDescent="0.3">
      <c r="A36" s="241">
        <v>3</v>
      </c>
      <c r="B36" s="237">
        <v>3</v>
      </c>
      <c r="C36" s="237" t="s">
        <v>2630</v>
      </c>
      <c r="D36" s="237" t="s">
        <v>2591</v>
      </c>
      <c r="E36" s="237" t="s">
        <v>2591</v>
      </c>
      <c r="F36" s="237" t="s">
        <v>2591</v>
      </c>
      <c r="G36" s="237" t="s">
        <v>2591</v>
      </c>
      <c r="H36" s="237">
        <v>13913942</v>
      </c>
    </row>
    <row r="37" spans="1:8" x14ac:dyDescent="0.3">
      <c r="A37" s="241">
        <v>4</v>
      </c>
      <c r="B37" s="237">
        <v>4</v>
      </c>
      <c r="C37" s="237" t="s">
        <v>2631</v>
      </c>
      <c r="D37" s="237">
        <v>124930</v>
      </c>
      <c r="E37" s="237" t="s">
        <v>2591</v>
      </c>
      <c r="F37" s="237">
        <v>77836</v>
      </c>
      <c r="G37" s="237" t="s">
        <v>2591</v>
      </c>
      <c r="H37" s="237">
        <v>202766</v>
      </c>
    </row>
    <row r="38" spans="1:8" x14ac:dyDescent="0.3">
      <c r="A38" s="241">
        <v>5</v>
      </c>
      <c r="B38" s="237">
        <v>5</v>
      </c>
      <c r="C38" s="237" t="s">
        <v>2632</v>
      </c>
      <c r="D38" s="237">
        <v>124910</v>
      </c>
      <c r="E38" s="260">
        <v>-20</v>
      </c>
      <c r="F38" s="237">
        <v>77827</v>
      </c>
      <c r="G38" s="260">
        <v>-9</v>
      </c>
      <c r="H38" s="237">
        <v>202737</v>
      </c>
    </row>
    <row r="39" spans="1:8" x14ac:dyDescent="0.3">
      <c r="A39" s="241">
        <v>6</v>
      </c>
      <c r="B39" s="237">
        <v>6</v>
      </c>
      <c r="C39" s="237" t="s">
        <v>2633</v>
      </c>
      <c r="D39" s="237">
        <v>105463</v>
      </c>
      <c r="E39" s="260">
        <v>-19447</v>
      </c>
      <c r="F39" s="237">
        <v>69090</v>
      </c>
      <c r="G39" s="260">
        <v>-8737</v>
      </c>
      <c r="H39" s="237">
        <v>174553</v>
      </c>
    </row>
    <row r="40" spans="1:8" x14ac:dyDescent="0.3">
      <c r="A40" s="241">
        <v>7</v>
      </c>
      <c r="B40" s="237">
        <v>7</v>
      </c>
      <c r="C40" s="237" t="s">
        <v>2634</v>
      </c>
      <c r="D40" s="237">
        <v>105463</v>
      </c>
      <c r="E40" s="237">
        <v>0</v>
      </c>
      <c r="F40" s="237">
        <v>69090</v>
      </c>
      <c r="G40" s="237">
        <v>0</v>
      </c>
      <c r="H40" s="237">
        <v>174553</v>
      </c>
    </row>
    <row r="41" spans="1:8" x14ac:dyDescent="0.3">
      <c r="A41" s="241">
        <v>8</v>
      </c>
      <c r="B41" s="237">
        <v>8</v>
      </c>
      <c r="C41" s="237" t="s">
        <v>2635</v>
      </c>
      <c r="D41" s="237">
        <v>105463</v>
      </c>
      <c r="E41" s="237">
        <v>0</v>
      </c>
      <c r="F41" s="237">
        <v>69090</v>
      </c>
      <c r="G41" s="237">
        <v>0</v>
      </c>
      <c r="H41" s="237">
        <v>174553</v>
      </c>
    </row>
    <row r="42" spans="1:8" x14ac:dyDescent="0.3">
      <c r="A42" s="241">
        <v>9</v>
      </c>
      <c r="B42" s="237">
        <v>9</v>
      </c>
      <c r="C42" s="237" t="s">
        <v>2636</v>
      </c>
      <c r="D42" s="237">
        <v>105399</v>
      </c>
      <c r="E42" s="260">
        <v>-64</v>
      </c>
      <c r="F42" s="237">
        <v>69059</v>
      </c>
      <c r="G42" s="260">
        <v>-31</v>
      </c>
      <c r="H42" s="237">
        <v>174458</v>
      </c>
    </row>
    <row r="43" spans="1:8" x14ac:dyDescent="0.3">
      <c r="A43" s="241">
        <v>10</v>
      </c>
      <c r="B43" s="237">
        <v>10</v>
      </c>
      <c r="C43" s="237" t="s">
        <v>2831</v>
      </c>
      <c r="D43" s="237">
        <v>105399</v>
      </c>
      <c r="E43" s="237">
        <v>0</v>
      </c>
      <c r="F43" s="237">
        <v>69059</v>
      </c>
      <c r="G43" s="237">
        <v>0</v>
      </c>
      <c r="H43" s="237">
        <v>174458</v>
      </c>
    </row>
    <row r="44" spans="1:8" x14ac:dyDescent="0.3">
      <c r="A44" s="241">
        <v>11</v>
      </c>
      <c r="B44" s="237">
        <v>11</v>
      </c>
      <c r="C44" s="237" t="s">
        <v>2832</v>
      </c>
      <c r="D44" s="237">
        <v>105328</v>
      </c>
      <c r="E44" s="260">
        <v>-71</v>
      </c>
      <c r="F44" s="237">
        <v>69016</v>
      </c>
      <c r="G44" s="260">
        <v>-43</v>
      </c>
      <c r="H44" s="237">
        <v>174344</v>
      </c>
    </row>
    <row r="45" spans="1:8" ht="27.6" x14ac:dyDescent="0.3">
      <c r="A45" s="241">
        <v>12</v>
      </c>
      <c r="B45" s="237">
        <v>12</v>
      </c>
      <c r="C45" s="237" t="s">
        <v>2833</v>
      </c>
      <c r="D45" s="237">
        <v>112961</v>
      </c>
      <c r="E45" s="237">
        <v>7633</v>
      </c>
      <c r="F45" s="237">
        <v>72495</v>
      </c>
      <c r="G45" s="237">
        <v>3479</v>
      </c>
      <c r="H45" s="237">
        <v>185456</v>
      </c>
    </row>
    <row r="46" spans="1:8" x14ac:dyDescent="0.3">
      <c r="A46" s="241">
        <v>13</v>
      </c>
      <c r="B46" s="237">
        <v>13</v>
      </c>
      <c r="C46" s="237" t="s">
        <v>2834</v>
      </c>
      <c r="D46" s="237">
        <v>105326</v>
      </c>
      <c r="E46" s="260">
        <v>-7635</v>
      </c>
      <c r="F46" s="237">
        <v>69014</v>
      </c>
      <c r="G46" s="260">
        <v>-3481</v>
      </c>
      <c r="H46" s="237">
        <v>174340</v>
      </c>
    </row>
    <row r="47" spans="1:8" x14ac:dyDescent="0.3">
      <c r="A47" s="241">
        <v>14</v>
      </c>
      <c r="B47" s="237">
        <v>14</v>
      </c>
      <c r="C47" s="237" t="s">
        <v>2639</v>
      </c>
      <c r="D47" s="237">
        <v>90131</v>
      </c>
      <c r="E47" s="260">
        <v>-15195</v>
      </c>
      <c r="F47" s="237">
        <v>41447</v>
      </c>
      <c r="G47" s="260">
        <v>-27567</v>
      </c>
      <c r="H47" s="237">
        <v>131578</v>
      </c>
    </row>
    <row r="48" spans="1:8" x14ac:dyDescent="0.3">
      <c r="A48" s="241">
        <v>15</v>
      </c>
      <c r="B48" s="237">
        <v>15</v>
      </c>
      <c r="C48" s="237" t="s">
        <v>2640</v>
      </c>
      <c r="D48" s="237" t="s">
        <v>2591</v>
      </c>
      <c r="E48" s="237">
        <v>5799</v>
      </c>
      <c r="F48" s="237" t="s">
        <v>2591</v>
      </c>
      <c r="G48" s="237">
        <v>21441</v>
      </c>
      <c r="H48" s="237" t="s">
        <v>2591</v>
      </c>
    </row>
    <row r="49" spans="1:8" x14ac:dyDescent="0.3">
      <c r="A49" s="241">
        <v>16</v>
      </c>
      <c r="B49" s="237">
        <v>16</v>
      </c>
      <c r="C49" s="237" t="s">
        <v>2641</v>
      </c>
      <c r="D49" s="237" t="s">
        <v>2591</v>
      </c>
      <c r="E49" s="237">
        <v>222</v>
      </c>
      <c r="F49" s="237" t="s">
        <v>2591</v>
      </c>
      <c r="G49" s="237">
        <v>271</v>
      </c>
      <c r="H49" s="237" t="s">
        <v>2591</v>
      </c>
    </row>
    <row r="50" spans="1:8" x14ac:dyDescent="0.3">
      <c r="A50" s="241">
        <v>17</v>
      </c>
      <c r="B50" s="237">
        <v>17</v>
      </c>
      <c r="C50" s="237" t="s">
        <v>2642</v>
      </c>
      <c r="D50" s="237" t="s">
        <v>2591</v>
      </c>
      <c r="E50" s="237">
        <v>144</v>
      </c>
      <c r="F50" s="237" t="s">
        <v>2591</v>
      </c>
      <c r="G50" s="237">
        <v>130</v>
      </c>
      <c r="H50" s="237" t="s">
        <v>2591</v>
      </c>
    </row>
    <row r="51" spans="1:8" x14ac:dyDescent="0.3">
      <c r="A51" s="241">
        <v>18</v>
      </c>
      <c r="B51" s="237">
        <v>18</v>
      </c>
      <c r="C51" s="237" t="s">
        <v>2643</v>
      </c>
      <c r="D51" s="237" t="s">
        <v>2591</v>
      </c>
      <c r="E51" s="237">
        <v>9700</v>
      </c>
      <c r="F51" s="237" t="s">
        <v>2591</v>
      </c>
      <c r="G51" s="237">
        <v>8028</v>
      </c>
      <c r="H51" s="237" t="s">
        <v>2591</v>
      </c>
    </row>
    <row r="52" spans="1:8" ht="27.6" x14ac:dyDescent="0.3">
      <c r="A52" s="241">
        <v>19</v>
      </c>
      <c r="B52" s="237">
        <v>19</v>
      </c>
      <c r="C52" s="237" t="s">
        <v>2645</v>
      </c>
      <c r="D52" s="237">
        <v>87061</v>
      </c>
      <c r="E52" s="260">
        <v>-3070</v>
      </c>
      <c r="F52" s="237">
        <v>39247</v>
      </c>
      <c r="G52" s="260">
        <v>-2200</v>
      </c>
      <c r="H52" s="237">
        <v>126308</v>
      </c>
    </row>
    <row r="53" spans="1:8" x14ac:dyDescent="0.3">
      <c r="A53" s="241">
        <v>20</v>
      </c>
      <c r="B53" s="237">
        <v>20</v>
      </c>
      <c r="C53" s="237" t="s">
        <v>2835</v>
      </c>
      <c r="D53" s="237" t="s">
        <v>2591</v>
      </c>
      <c r="E53" s="237">
        <v>1475</v>
      </c>
      <c r="F53" s="237" t="s">
        <v>2591</v>
      </c>
      <c r="G53" s="237">
        <v>698</v>
      </c>
      <c r="H53" s="237" t="s">
        <v>2591</v>
      </c>
    </row>
    <row r="54" spans="1:8" x14ac:dyDescent="0.3">
      <c r="A54" s="241">
        <v>21</v>
      </c>
      <c r="B54" s="237">
        <v>22</v>
      </c>
      <c r="C54" s="237" t="s">
        <v>2648</v>
      </c>
      <c r="D54" s="237" t="s">
        <v>2591</v>
      </c>
      <c r="E54" s="237">
        <v>20</v>
      </c>
      <c r="F54" s="237" t="s">
        <v>2591</v>
      </c>
      <c r="G54" s="237">
        <v>10</v>
      </c>
      <c r="H54" s="237" t="s">
        <v>2591</v>
      </c>
    </row>
    <row r="55" spans="1:8" x14ac:dyDescent="0.3">
      <c r="A55" s="241">
        <v>22</v>
      </c>
      <c r="B55" s="237">
        <v>23</v>
      </c>
      <c r="C55" s="237" t="s">
        <v>2649</v>
      </c>
      <c r="D55" s="237" t="s">
        <v>2591</v>
      </c>
      <c r="E55" s="237">
        <v>0</v>
      </c>
      <c r="F55" s="237" t="s">
        <v>2591</v>
      </c>
      <c r="G55" s="237">
        <v>0</v>
      </c>
      <c r="H55" s="237" t="s">
        <v>2591</v>
      </c>
    </row>
    <row r="56" spans="1:8" x14ac:dyDescent="0.3">
      <c r="A56" s="241">
        <v>23</v>
      </c>
      <c r="B56" s="237">
        <v>24</v>
      </c>
      <c r="C56" s="237" t="s">
        <v>2836</v>
      </c>
      <c r="D56" s="237" t="s">
        <v>2591</v>
      </c>
      <c r="E56" s="237">
        <v>1592</v>
      </c>
      <c r="F56" s="237" t="s">
        <v>2591</v>
      </c>
      <c r="G56" s="237">
        <v>1517</v>
      </c>
      <c r="H56" s="237" t="s">
        <v>2591</v>
      </c>
    </row>
    <row r="57" spans="1:8" x14ac:dyDescent="0.3">
      <c r="A57" s="241">
        <v>24</v>
      </c>
      <c r="B57" s="237">
        <v>24</v>
      </c>
      <c r="C57" s="237" t="s">
        <v>2651</v>
      </c>
      <c r="D57" s="237">
        <v>84954</v>
      </c>
      <c r="E57" s="260">
        <v>-2107</v>
      </c>
      <c r="F57" s="237">
        <v>38142</v>
      </c>
      <c r="G57" s="260">
        <v>-1105</v>
      </c>
      <c r="H57" s="237">
        <v>123096</v>
      </c>
    </row>
    <row r="58" spans="1:8" x14ac:dyDescent="0.3">
      <c r="A58" s="241">
        <v>25</v>
      </c>
      <c r="B58" s="237">
        <v>25</v>
      </c>
      <c r="C58" s="237" t="s">
        <v>2652</v>
      </c>
      <c r="D58" s="237" t="s">
        <v>2591</v>
      </c>
      <c r="E58" s="237">
        <v>1069</v>
      </c>
      <c r="F58" s="237" t="s">
        <v>2591</v>
      </c>
      <c r="G58" s="237">
        <v>572</v>
      </c>
      <c r="H58" s="237" t="s">
        <v>2591</v>
      </c>
    </row>
    <row r="59" spans="1:8" x14ac:dyDescent="0.3">
      <c r="A59" s="241">
        <v>26</v>
      </c>
      <c r="B59" s="237">
        <v>26</v>
      </c>
      <c r="C59" s="237" t="s">
        <v>2653</v>
      </c>
      <c r="D59" s="237" t="s">
        <v>2591</v>
      </c>
      <c r="E59" s="237">
        <v>45</v>
      </c>
      <c r="F59" s="237" t="s">
        <v>2591</v>
      </c>
      <c r="G59" s="237">
        <v>41</v>
      </c>
      <c r="H59" s="237" t="s">
        <v>2591</v>
      </c>
    </row>
    <row r="60" spans="1:8" x14ac:dyDescent="0.3">
      <c r="A60" s="241">
        <v>27</v>
      </c>
      <c r="B60" s="237">
        <v>27</v>
      </c>
      <c r="C60" s="237" t="s">
        <v>2654</v>
      </c>
      <c r="D60" s="237" t="s">
        <v>2591</v>
      </c>
      <c r="E60" s="237">
        <v>21</v>
      </c>
      <c r="F60" s="237" t="s">
        <v>2591</v>
      </c>
      <c r="G60" s="237">
        <v>33</v>
      </c>
      <c r="H60" s="237" t="s">
        <v>2591</v>
      </c>
    </row>
    <row r="61" spans="1:8" x14ac:dyDescent="0.3">
      <c r="A61" s="241">
        <v>28</v>
      </c>
      <c r="B61" s="237">
        <v>28</v>
      </c>
      <c r="C61" s="237" t="s">
        <v>2655</v>
      </c>
      <c r="D61" s="237" t="s">
        <v>2591</v>
      </c>
      <c r="E61" s="237">
        <v>1519</v>
      </c>
      <c r="F61" s="237" t="s">
        <v>2591</v>
      </c>
      <c r="G61" s="237">
        <v>807</v>
      </c>
      <c r="H61" s="237" t="s">
        <v>2591</v>
      </c>
    </row>
    <row r="62" spans="1:8" ht="27.6" x14ac:dyDescent="0.3">
      <c r="A62" s="241">
        <v>29</v>
      </c>
      <c r="B62" s="237">
        <v>29</v>
      </c>
      <c r="C62" s="237" t="s">
        <v>2656</v>
      </c>
      <c r="D62" s="237">
        <v>84049</v>
      </c>
      <c r="E62" s="260">
        <v>-905</v>
      </c>
      <c r="F62" s="237">
        <v>37810</v>
      </c>
      <c r="G62" s="260">
        <v>-332</v>
      </c>
      <c r="H62" s="237">
        <v>121859</v>
      </c>
    </row>
    <row r="63" spans="1:8" x14ac:dyDescent="0.3">
      <c r="A63" s="241">
        <v>30</v>
      </c>
      <c r="B63" s="237">
        <v>30</v>
      </c>
      <c r="C63" s="237" t="s">
        <v>2657</v>
      </c>
      <c r="D63" s="237">
        <v>59103</v>
      </c>
      <c r="E63" s="260">
        <v>-24946</v>
      </c>
      <c r="F63" s="237">
        <v>37810</v>
      </c>
      <c r="G63" s="237">
        <v>0</v>
      </c>
      <c r="H63" s="237">
        <v>96913</v>
      </c>
    </row>
    <row r="64" spans="1:8" x14ac:dyDescent="0.3">
      <c r="A64" s="241">
        <v>31</v>
      </c>
      <c r="B64" s="237" t="s">
        <v>2591</v>
      </c>
      <c r="C64" s="237" t="s">
        <v>2658</v>
      </c>
      <c r="D64" s="237" t="s">
        <v>2591</v>
      </c>
      <c r="E64" s="237" t="s">
        <v>2591</v>
      </c>
      <c r="F64" s="237" t="s">
        <v>2591</v>
      </c>
      <c r="G64" s="237" t="s">
        <v>2591</v>
      </c>
      <c r="H64" s="237">
        <v>96913</v>
      </c>
    </row>
    <row r="65" spans="1:1" x14ac:dyDescent="0.3">
      <c r="A65" s="136"/>
    </row>
    <row r="66" spans="1:1" ht="118.8" x14ac:dyDescent="0.3">
      <c r="A66" s="256" t="s">
        <v>2829</v>
      </c>
    </row>
    <row r="67" spans="1:1" ht="92.4" x14ac:dyDescent="0.3">
      <c r="A67" s="256" t="s">
        <v>2830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9866-B05A-4EC4-B8DE-8A570D950E39}">
  <dimension ref="A2:L16"/>
  <sheetViews>
    <sheetView topLeftCell="A4" workbookViewId="0">
      <selection activeCell="E16" sqref="E16"/>
    </sheetView>
  </sheetViews>
  <sheetFormatPr defaultRowHeight="14.4" x14ac:dyDescent="0.3"/>
  <sheetData>
    <row r="2" spans="1:12" ht="15" thickBot="1" x14ac:dyDescent="0.35">
      <c r="A2" t="s">
        <v>324</v>
      </c>
    </row>
    <row r="3" spans="1:12" ht="27.6" x14ac:dyDescent="0.3">
      <c r="A3" s="407" t="s">
        <v>2566</v>
      </c>
      <c r="B3" s="408" t="s">
        <v>2567</v>
      </c>
      <c r="C3" s="408" t="s">
        <v>2568</v>
      </c>
      <c r="D3" s="240" t="s">
        <v>2569</v>
      </c>
      <c r="E3" s="240" t="s">
        <v>2569</v>
      </c>
    </row>
    <row r="4" spans="1:12" ht="27.6" x14ac:dyDescent="0.3">
      <c r="A4" s="410"/>
      <c r="B4" s="409"/>
      <c r="C4" s="409"/>
      <c r="D4" s="236" t="s">
        <v>2567</v>
      </c>
      <c r="E4" s="236" t="s">
        <v>2568</v>
      </c>
    </row>
    <row r="5" spans="1:12" x14ac:dyDescent="0.3">
      <c r="A5" s="241">
        <v>0</v>
      </c>
      <c r="B5" s="237">
        <v>88642</v>
      </c>
      <c r="C5" s="237">
        <v>87.88</v>
      </c>
      <c r="D5" s="237">
        <v>88642</v>
      </c>
      <c r="E5" s="237">
        <v>87.88</v>
      </c>
    </row>
    <row r="6" spans="1:12" x14ac:dyDescent="0.3">
      <c r="A6" s="241">
        <v>1</v>
      </c>
      <c r="B6" s="237">
        <v>12230</v>
      </c>
      <c r="C6" s="237">
        <v>12.12</v>
      </c>
      <c r="D6" s="237">
        <v>100872</v>
      </c>
      <c r="E6" s="237">
        <v>100</v>
      </c>
    </row>
    <row r="8" spans="1:12" x14ac:dyDescent="0.3">
      <c r="B8">
        <v>88651</v>
      </c>
    </row>
    <row r="9" spans="1:12" ht="15" thickBot="1" x14ac:dyDescent="0.35"/>
    <row r="10" spans="1:12" x14ac:dyDescent="0.3">
      <c r="A10" s="407" t="s">
        <v>2570</v>
      </c>
      <c r="B10" s="408"/>
      <c r="C10" s="408"/>
      <c r="D10" s="408"/>
      <c r="E10" s="408"/>
      <c r="F10" s="408"/>
      <c r="G10" s="408"/>
      <c r="H10" s="408"/>
      <c r="I10" s="408"/>
      <c r="J10" s="408"/>
      <c r="K10" s="408"/>
      <c r="L10" s="408"/>
    </row>
    <row r="11" spans="1:12" ht="27.6" x14ac:dyDescent="0.3">
      <c r="A11" s="241" t="s">
        <v>2462</v>
      </c>
      <c r="B11" s="236" t="s">
        <v>2537</v>
      </c>
      <c r="C11" s="236" t="s">
        <v>2540</v>
      </c>
      <c r="D11" s="236" t="s">
        <v>2541</v>
      </c>
      <c r="E11" s="236" t="s">
        <v>2542</v>
      </c>
      <c r="F11" s="236" t="s">
        <v>2543</v>
      </c>
      <c r="G11" s="236" t="s">
        <v>2544</v>
      </c>
      <c r="H11" s="236" t="s">
        <v>2545</v>
      </c>
      <c r="I11" s="236" t="s">
        <v>2546</v>
      </c>
      <c r="J11" s="236" t="s">
        <v>2547</v>
      </c>
      <c r="K11" s="236" t="s">
        <v>2548</v>
      </c>
      <c r="L11" s="236" t="s">
        <v>2549</v>
      </c>
    </row>
    <row r="12" spans="1:12" x14ac:dyDescent="0.3">
      <c r="A12" s="241">
        <v>0</v>
      </c>
      <c r="B12" s="236">
        <v>38196</v>
      </c>
      <c r="C12" s="237">
        <v>38196</v>
      </c>
      <c r="D12" s="237">
        <v>0</v>
      </c>
      <c r="E12" s="237">
        <v>121014.74</v>
      </c>
      <c r="F12" s="237">
        <v>3.17</v>
      </c>
      <c r="G12" s="237">
        <v>2.56</v>
      </c>
      <c r="H12" s="237">
        <v>0</v>
      </c>
      <c r="I12" s="237">
        <v>10.4</v>
      </c>
      <c r="J12" s="237">
        <v>1.07</v>
      </c>
      <c r="K12" s="237">
        <v>2.5099999999999998</v>
      </c>
      <c r="L12" s="237">
        <v>4.7</v>
      </c>
    </row>
    <row r="13" spans="1:12" x14ac:dyDescent="0.3">
      <c r="A13" s="241">
        <v>1</v>
      </c>
      <c r="B13" s="236">
        <v>19417</v>
      </c>
      <c r="C13" s="237">
        <v>19417</v>
      </c>
      <c r="D13" s="237">
        <v>0</v>
      </c>
      <c r="E13" s="237">
        <v>93587.85</v>
      </c>
      <c r="F13" s="237">
        <v>4.82</v>
      </c>
      <c r="G13" s="237">
        <v>2.76</v>
      </c>
      <c r="H13" s="237">
        <v>0</v>
      </c>
      <c r="I13" s="237">
        <v>10.4</v>
      </c>
      <c r="J13" s="237">
        <v>2.5499999999999998</v>
      </c>
      <c r="K13" s="237">
        <v>4.63</v>
      </c>
      <c r="L13" s="237">
        <v>7.01</v>
      </c>
    </row>
    <row r="14" spans="1:12" x14ac:dyDescent="0.3">
      <c r="A14" s="241">
        <v>2</v>
      </c>
      <c r="B14" s="236">
        <v>4767</v>
      </c>
      <c r="C14" s="237">
        <v>4767</v>
      </c>
      <c r="D14" s="237">
        <v>0</v>
      </c>
      <c r="E14" s="237">
        <v>10511.58</v>
      </c>
      <c r="F14" s="237">
        <v>2.21</v>
      </c>
      <c r="G14" s="237">
        <v>1.99</v>
      </c>
      <c r="H14" s="237">
        <v>0</v>
      </c>
      <c r="I14" s="237">
        <v>9.1199999999999992</v>
      </c>
      <c r="J14" s="237">
        <v>0.63</v>
      </c>
      <c r="K14" s="237">
        <v>1.55</v>
      </c>
      <c r="L14" s="237">
        <v>3.23</v>
      </c>
    </row>
    <row r="15" spans="1:12" x14ac:dyDescent="0.3">
      <c r="A15" s="241">
        <v>3</v>
      </c>
      <c r="B15" s="236">
        <v>23123</v>
      </c>
      <c r="C15" s="237">
        <v>23123</v>
      </c>
      <c r="D15" s="237">
        <v>0</v>
      </c>
      <c r="E15" s="237">
        <v>53737.04</v>
      </c>
      <c r="F15" s="237">
        <v>2.3199999999999998</v>
      </c>
      <c r="G15" s="237">
        <v>2.0499999999999998</v>
      </c>
      <c r="H15" s="237">
        <v>0</v>
      </c>
      <c r="I15" s="237">
        <v>9.31</v>
      </c>
      <c r="J15" s="237">
        <v>0.65</v>
      </c>
      <c r="K15" s="237">
        <v>1.66</v>
      </c>
      <c r="L15" s="237">
        <v>3.56</v>
      </c>
    </row>
    <row r="16" spans="1:12" x14ac:dyDescent="0.3">
      <c r="E16">
        <f>SUM(E12:E15)</f>
        <v>278851.21000000002</v>
      </c>
    </row>
  </sheetData>
  <mergeCells count="4">
    <mergeCell ref="A3:A4"/>
    <mergeCell ref="B3:B4"/>
    <mergeCell ref="C3:C4"/>
    <mergeCell ref="A10:L1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569A-50B6-46A1-8211-A21412076325}">
  <dimension ref="A1:H19"/>
  <sheetViews>
    <sheetView workbookViewId="0"/>
  </sheetViews>
  <sheetFormatPr defaultRowHeight="14.4" x14ac:dyDescent="0.3"/>
  <cols>
    <col min="2" max="2" width="13.6640625" bestFit="1" customWidth="1"/>
    <col min="3" max="3" width="12" customWidth="1"/>
    <col min="5" max="5" width="23.44140625" customWidth="1"/>
    <col min="6" max="6" width="17.6640625" customWidth="1"/>
    <col min="7" max="7" width="78.5546875" customWidth="1"/>
  </cols>
  <sheetData>
    <row r="1" spans="1:8" x14ac:dyDescent="0.3">
      <c r="A1" t="s">
        <v>41</v>
      </c>
      <c r="B1" t="s">
        <v>33</v>
      </c>
      <c r="C1" t="s">
        <v>34</v>
      </c>
      <c r="D1" t="s">
        <v>30</v>
      </c>
      <c r="E1" t="s">
        <v>31</v>
      </c>
      <c r="F1" t="s">
        <v>35</v>
      </c>
      <c r="G1" t="s">
        <v>32</v>
      </c>
    </row>
    <row r="2" spans="1:8" ht="15.6" x14ac:dyDescent="0.3">
      <c r="E2" t="s">
        <v>37</v>
      </c>
      <c r="F2" t="s">
        <v>36</v>
      </c>
      <c r="G2" t="s">
        <v>42</v>
      </c>
      <c r="H2" s="8" t="s">
        <v>38</v>
      </c>
    </row>
    <row r="3" spans="1:8" x14ac:dyDescent="0.3">
      <c r="F3" t="s">
        <v>36</v>
      </c>
      <c r="G3" t="s">
        <v>43</v>
      </c>
      <c r="H3" s="9" t="s">
        <v>39</v>
      </c>
    </row>
    <row r="4" spans="1:8" x14ac:dyDescent="0.3">
      <c r="E4" t="s">
        <v>64</v>
      </c>
      <c r="F4" t="s">
        <v>40</v>
      </c>
      <c r="G4" t="s">
        <v>44</v>
      </c>
      <c r="H4" s="10" t="s">
        <v>45</v>
      </c>
    </row>
    <row r="5" spans="1:8" x14ac:dyDescent="0.3">
      <c r="G5" t="s">
        <v>46</v>
      </c>
      <c r="H5" s="12" t="s">
        <v>49</v>
      </c>
    </row>
    <row r="6" spans="1:8" x14ac:dyDescent="0.3">
      <c r="G6" t="s">
        <v>47</v>
      </c>
      <c r="H6" t="s">
        <v>48</v>
      </c>
    </row>
    <row r="7" spans="1:8" ht="15.6" x14ac:dyDescent="0.3">
      <c r="G7" t="s">
        <v>50</v>
      </c>
      <c r="H7" s="13" t="s">
        <v>51</v>
      </c>
    </row>
    <row r="8" spans="1:8" x14ac:dyDescent="0.3">
      <c r="E8" t="s">
        <v>54</v>
      </c>
      <c r="G8" t="s">
        <v>52</v>
      </c>
      <c r="H8" t="s">
        <v>53</v>
      </c>
    </row>
    <row r="9" spans="1:8" x14ac:dyDescent="0.3">
      <c r="G9" t="s">
        <v>55</v>
      </c>
      <c r="H9" s="14" t="s">
        <v>56</v>
      </c>
    </row>
    <row r="10" spans="1:8" x14ac:dyDescent="0.3">
      <c r="G10" t="s">
        <v>57</v>
      </c>
      <c r="H10" s="14" t="s">
        <v>58</v>
      </c>
    </row>
    <row r="11" spans="1:8" x14ac:dyDescent="0.3">
      <c r="G11" t="s">
        <v>59</v>
      </c>
      <c r="H11" s="12" t="s">
        <v>60</v>
      </c>
    </row>
    <row r="12" spans="1:8" x14ac:dyDescent="0.3">
      <c r="G12" t="s">
        <v>62</v>
      </c>
      <c r="H12" s="12" t="s">
        <v>61</v>
      </c>
    </row>
    <row r="13" spans="1:8" x14ac:dyDescent="0.3">
      <c r="E13" t="s">
        <v>66</v>
      </c>
      <c r="F13" t="s">
        <v>65</v>
      </c>
      <c r="G13" s="12" t="s">
        <v>63</v>
      </c>
      <c r="H13" t="s">
        <v>69</v>
      </c>
    </row>
    <row r="14" spans="1:8" x14ac:dyDescent="0.3">
      <c r="E14" t="s">
        <v>70</v>
      </c>
      <c r="G14" t="s">
        <v>67</v>
      </c>
      <c r="H14" s="11" t="s">
        <v>68</v>
      </c>
    </row>
    <row r="15" spans="1:8" ht="16.2" x14ac:dyDescent="0.3">
      <c r="E15" t="s">
        <v>71</v>
      </c>
      <c r="G15" t="s">
        <v>73</v>
      </c>
      <c r="H15" s="16" t="s">
        <v>72</v>
      </c>
    </row>
    <row r="16" spans="1:8" x14ac:dyDescent="0.3">
      <c r="H16" s="16"/>
    </row>
    <row r="17" spans="8:8" x14ac:dyDescent="0.3">
      <c r="H17" s="16"/>
    </row>
    <row r="18" spans="8:8" x14ac:dyDescent="0.3">
      <c r="H18" s="16"/>
    </row>
    <row r="19" spans="8:8" x14ac:dyDescent="0.3">
      <c r="H19" s="1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D29C-F25C-468E-B319-CB66F130F2B6}">
  <dimension ref="B1:N74"/>
  <sheetViews>
    <sheetView workbookViewId="0">
      <selection activeCell="O1" sqref="O1:O1048576"/>
    </sheetView>
  </sheetViews>
  <sheetFormatPr defaultRowHeight="14.4" x14ac:dyDescent="0.3"/>
  <sheetData>
    <row r="1" spans="2:14" ht="15" thickBot="1" x14ac:dyDescent="0.35"/>
    <row r="2" spans="2:14" ht="15" thickBot="1" x14ac:dyDescent="0.35">
      <c r="B2" s="156"/>
      <c r="C2" s="385" t="s">
        <v>377</v>
      </c>
      <c r="D2" s="386"/>
      <c r="E2" s="386"/>
      <c r="F2" s="387"/>
      <c r="G2" s="388" t="s">
        <v>378</v>
      </c>
      <c r="H2" s="386"/>
      <c r="I2" s="386"/>
      <c r="J2" s="387"/>
      <c r="K2" s="388" t="s">
        <v>295</v>
      </c>
      <c r="L2" s="386"/>
      <c r="M2" s="386"/>
      <c r="N2" s="386"/>
    </row>
    <row r="3" spans="2:14" ht="15" thickBot="1" x14ac:dyDescent="0.35">
      <c r="B3" s="157"/>
      <c r="C3" s="389" t="s">
        <v>323</v>
      </c>
      <c r="D3" s="390"/>
      <c r="E3" s="388" t="s">
        <v>324</v>
      </c>
      <c r="F3" s="387"/>
      <c r="G3" s="391" t="s">
        <v>323</v>
      </c>
      <c r="H3" s="390"/>
      <c r="I3" s="388" t="s">
        <v>324</v>
      </c>
      <c r="J3" s="387"/>
      <c r="K3" s="391" t="s">
        <v>323</v>
      </c>
      <c r="L3" s="390"/>
      <c r="M3" s="388" t="s">
        <v>324</v>
      </c>
      <c r="N3" s="386"/>
    </row>
    <row r="4" spans="2:14" ht="26.4" x14ac:dyDescent="0.3">
      <c r="B4" s="157" t="s">
        <v>2531</v>
      </c>
      <c r="C4" s="149" t="s">
        <v>325</v>
      </c>
      <c r="D4" s="149" t="s">
        <v>326</v>
      </c>
      <c r="E4" s="151" t="s">
        <v>325</v>
      </c>
      <c r="F4" s="151" t="s">
        <v>326</v>
      </c>
      <c r="G4" s="149" t="s">
        <v>325</v>
      </c>
      <c r="H4" s="149" t="s">
        <v>384</v>
      </c>
      <c r="I4" s="151" t="s">
        <v>325</v>
      </c>
      <c r="J4" s="151" t="s">
        <v>384</v>
      </c>
      <c r="K4" s="149" t="s">
        <v>325</v>
      </c>
      <c r="L4" s="149" t="s">
        <v>357</v>
      </c>
      <c r="M4" s="151" t="s">
        <v>325</v>
      </c>
      <c r="N4" s="151" t="s">
        <v>357</v>
      </c>
    </row>
    <row r="5" spans="2:14" ht="15" thickBot="1" x14ac:dyDescent="0.35">
      <c r="B5" s="158"/>
      <c r="C5" s="150" t="s">
        <v>2532</v>
      </c>
      <c r="D5" s="150" t="s">
        <v>2532</v>
      </c>
      <c r="E5" s="152" t="s">
        <v>2272</v>
      </c>
      <c r="F5" s="152" t="s">
        <v>2272</v>
      </c>
      <c r="G5" s="150" t="s">
        <v>2272</v>
      </c>
      <c r="H5" s="150" t="s">
        <v>2272</v>
      </c>
      <c r="I5" s="152" t="s">
        <v>2272</v>
      </c>
      <c r="J5" s="152" t="s">
        <v>2272</v>
      </c>
      <c r="K5" s="150" t="s">
        <v>2272</v>
      </c>
      <c r="L5" s="150" t="s">
        <v>2272</v>
      </c>
      <c r="M5" s="152" t="s">
        <v>2272</v>
      </c>
      <c r="N5" s="152" t="s">
        <v>2272</v>
      </c>
    </row>
    <row r="6" spans="2:14" ht="15" thickBot="1" x14ac:dyDescent="0.35">
      <c r="B6" s="232" t="s">
        <v>330</v>
      </c>
      <c r="C6" s="166"/>
      <c r="D6" s="166"/>
      <c r="E6" s="163"/>
      <c r="F6" s="163"/>
      <c r="G6" s="162"/>
      <c r="H6" s="166"/>
      <c r="I6" s="163"/>
      <c r="J6" s="163"/>
      <c r="K6" s="162"/>
      <c r="L6" s="162"/>
      <c r="M6" s="163"/>
      <c r="N6" s="163"/>
    </row>
    <row r="7" spans="2:14" ht="15" thickBot="1" x14ac:dyDescent="0.35">
      <c r="B7" s="191" t="s">
        <v>331</v>
      </c>
      <c r="C7" s="166"/>
      <c r="D7" s="166"/>
      <c r="E7" s="163"/>
      <c r="F7" s="163"/>
      <c r="G7" s="162"/>
      <c r="H7" s="166"/>
      <c r="I7" s="163"/>
      <c r="J7" s="163"/>
      <c r="K7" s="162"/>
      <c r="L7" s="162"/>
      <c r="M7" s="163"/>
      <c r="N7" s="163"/>
    </row>
    <row r="8" spans="2:14" ht="27" thickBot="1" x14ac:dyDescent="0.35">
      <c r="B8" s="191" t="s">
        <v>332</v>
      </c>
      <c r="C8" s="233"/>
      <c r="D8" s="233"/>
      <c r="E8" s="234"/>
      <c r="F8" s="234"/>
      <c r="G8" s="233"/>
      <c r="H8" s="233"/>
      <c r="I8" s="163"/>
      <c r="J8" s="163"/>
      <c r="K8" s="162"/>
      <c r="L8" s="162"/>
      <c r="M8" s="234"/>
      <c r="N8" s="234"/>
    </row>
    <row r="9" spans="2:14" ht="15" thickBot="1" x14ac:dyDescent="0.35">
      <c r="B9" s="235">
        <v>2007</v>
      </c>
      <c r="C9" s="166"/>
      <c r="D9" s="166"/>
      <c r="E9" s="163"/>
      <c r="F9" s="163"/>
      <c r="G9" s="162"/>
      <c r="H9" s="166"/>
      <c r="I9" s="163"/>
      <c r="J9" s="163"/>
      <c r="K9" s="162"/>
      <c r="L9" s="162"/>
      <c r="M9" s="163"/>
      <c r="N9" s="163"/>
    </row>
    <row r="10" spans="2:14" ht="15" thickBot="1" x14ac:dyDescent="0.35">
      <c r="B10" s="235">
        <v>2008</v>
      </c>
      <c r="C10" s="166"/>
      <c r="D10" s="166"/>
      <c r="E10" s="163"/>
      <c r="F10" s="163"/>
      <c r="G10" s="162"/>
      <c r="H10" s="166"/>
      <c r="I10" s="163"/>
      <c r="J10" s="163"/>
      <c r="K10" s="162"/>
      <c r="L10" s="162"/>
      <c r="M10" s="163"/>
      <c r="N10" s="163"/>
    </row>
    <row r="11" spans="2:14" ht="15" thickBot="1" x14ac:dyDescent="0.35">
      <c r="B11" s="235">
        <v>2009</v>
      </c>
      <c r="C11" s="166"/>
      <c r="D11" s="166"/>
      <c r="E11" s="163"/>
      <c r="F11" s="163"/>
      <c r="G11" s="162"/>
      <c r="H11" s="166"/>
      <c r="I11" s="163"/>
      <c r="J11" s="163"/>
      <c r="K11" s="162"/>
      <c r="L11" s="162"/>
      <c r="M11" s="163"/>
      <c r="N11" s="163"/>
    </row>
    <row r="12" spans="2:14" ht="15" thickBot="1" x14ac:dyDescent="0.35">
      <c r="B12" s="235">
        <v>2010</v>
      </c>
      <c r="C12" s="166"/>
      <c r="D12" s="166"/>
      <c r="E12" s="163"/>
      <c r="F12" s="163"/>
      <c r="G12" s="162"/>
      <c r="H12" s="166"/>
      <c r="I12" s="163"/>
      <c r="J12" s="163"/>
      <c r="K12" s="162"/>
      <c r="L12" s="162"/>
      <c r="M12" s="163"/>
      <c r="N12" s="163"/>
    </row>
    <row r="13" spans="2:14" ht="15" thickBot="1" x14ac:dyDescent="0.35">
      <c r="B13" s="235">
        <v>2011</v>
      </c>
      <c r="C13" s="166"/>
      <c r="D13" s="166"/>
      <c r="E13" s="163"/>
      <c r="F13" s="163"/>
      <c r="G13" s="162"/>
      <c r="H13" s="166"/>
      <c r="I13" s="163"/>
      <c r="J13" s="163"/>
      <c r="K13" s="162"/>
      <c r="L13" s="162"/>
      <c r="M13" s="163"/>
      <c r="N13" s="163"/>
    </row>
    <row r="14" spans="2:14" ht="15" thickBot="1" x14ac:dyDescent="0.35">
      <c r="B14" s="235">
        <v>2012</v>
      </c>
      <c r="C14" s="166"/>
      <c r="D14" s="166"/>
      <c r="E14" s="163"/>
      <c r="F14" s="163"/>
      <c r="G14" s="162"/>
      <c r="H14" s="166"/>
      <c r="I14" s="163"/>
      <c r="J14" s="163"/>
      <c r="K14" s="162"/>
      <c r="L14" s="162"/>
      <c r="M14" s="163"/>
      <c r="N14" s="163"/>
    </row>
    <row r="15" spans="2:14" ht="15" thickBot="1" x14ac:dyDescent="0.35">
      <c r="B15" s="235">
        <v>2013</v>
      </c>
      <c r="C15" s="166"/>
      <c r="D15" s="166"/>
      <c r="E15" s="163"/>
      <c r="F15" s="163"/>
      <c r="G15" s="162"/>
      <c r="H15" s="166"/>
      <c r="I15" s="163"/>
      <c r="J15" s="163"/>
      <c r="K15" s="162"/>
      <c r="L15" s="162"/>
      <c r="M15" s="163"/>
      <c r="N15" s="163"/>
    </row>
    <row r="16" spans="2:14" ht="15" thickBot="1" x14ac:dyDescent="0.35">
      <c r="B16" s="235">
        <v>2014</v>
      </c>
      <c r="C16" s="166"/>
      <c r="D16" s="166"/>
      <c r="E16" s="163"/>
      <c r="F16" s="163"/>
      <c r="G16" s="162"/>
      <c r="H16" s="166"/>
      <c r="I16" s="163"/>
      <c r="J16" s="163"/>
      <c r="K16" s="162"/>
      <c r="L16" s="162"/>
      <c r="M16" s="163"/>
      <c r="N16" s="163"/>
    </row>
    <row r="17" spans="2:14" ht="15" thickBot="1" x14ac:dyDescent="0.35">
      <c r="B17" s="235">
        <v>2015</v>
      </c>
      <c r="C17" s="166"/>
      <c r="D17" s="166"/>
      <c r="E17" s="163"/>
      <c r="F17" s="163"/>
      <c r="G17" s="162"/>
      <c r="H17" s="166"/>
      <c r="I17" s="163"/>
      <c r="J17" s="163"/>
      <c r="K17" s="162"/>
      <c r="L17" s="162"/>
      <c r="M17" s="163"/>
      <c r="N17" s="163"/>
    </row>
    <row r="18" spans="2:14" ht="15" thickBot="1" x14ac:dyDescent="0.35">
      <c r="B18" s="235">
        <v>2016</v>
      </c>
      <c r="C18" s="166"/>
      <c r="D18" s="166"/>
      <c r="E18" s="163"/>
      <c r="F18" s="163"/>
      <c r="G18" s="162"/>
      <c r="H18" s="166"/>
      <c r="I18" s="163"/>
      <c r="J18" s="163"/>
      <c r="K18" s="162"/>
      <c r="L18" s="162"/>
      <c r="M18" s="163"/>
      <c r="N18" s="163"/>
    </row>
    <row r="19" spans="2:14" ht="15" thickBot="1" x14ac:dyDescent="0.35">
      <c r="B19" s="235">
        <v>2017</v>
      </c>
      <c r="C19" s="166"/>
      <c r="D19" s="166"/>
      <c r="E19" s="163"/>
      <c r="F19" s="163"/>
      <c r="G19" s="162"/>
      <c r="H19" s="166"/>
      <c r="I19" s="163"/>
      <c r="J19" s="163"/>
      <c r="K19" s="162"/>
      <c r="L19" s="162"/>
      <c r="M19" s="163"/>
      <c r="N19" s="163"/>
    </row>
    <row r="20" spans="2:14" ht="15" thickBot="1" x14ac:dyDescent="0.35">
      <c r="B20" s="235">
        <v>2018</v>
      </c>
      <c r="C20" s="166"/>
      <c r="D20" s="166"/>
      <c r="E20" s="163"/>
      <c r="F20" s="163"/>
      <c r="G20" s="162"/>
      <c r="H20" s="166"/>
      <c r="I20" s="163"/>
      <c r="J20" s="163"/>
      <c r="K20" s="162"/>
      <c r="L20" s="162"/>
      <c r="M20" s="163"/>
      <c r="N20" s="163"/>
    </row>
    <row r="21" spans="2:14" ht="15" thickBot="1" x14ac:dyDescent="0.35">
      <c r="B21" s="235">
        <v>2019</v>
      </c>
      <c r="C21" s="166"/>
      <c r="D21" s="166"/>
      <c r="E21" s="163"/>
      <c r="F21" s="163"/>
      <c r="G21" s="162"/>
      <c r="H21" s="166"/>
      <c r="I21" s="163"/>
      <c r="J21" s="163"/>
      <c r="K21" s="162"/>
      <c r="L21" s="162"/>
      <c r="M21" s="163"/>
      <c r="N21" s="163"/>
    </row>
    <row r="22" spans="2:14" ht="15" thickBot="1" x14ac:dyDescent="0.35">
      <c r="B22" s="235">
        <v>2020</v>
      </c>
      <c r="C22" s="166"/>
      <c r="D22" s="166"/>
      <c r="E22" s="163"/>
      <c r="F22" s="163"/>
      <c r="G22" s="162"/>
      <c r="H22" s="166"/>
      <c r="I22" s="163"/>
      <c r="J22" s="163"/>
      <c r="K22" s="162"/>
      <c r="L22" s="162"/>
      <c r="M22" s="163"/>
      <c r="N22" s="163"/>
    </row>
    <row r="23" spans="2:14" ht="15" thickBot="1" x14ac:dyDescent="0.35">
      <c r="B23" s="235">
        <v>2021</v>
      </c>
      <c r="C23" s="166"/>
      <c r="D23" s="166"/>
      <c r="E23" s="163"/>
      <c r="F23" s="163"/>
      <c r="G23" s="162"/>
      <c r="H23" s="166"/>
      <c r="I23" s="163"/>
      <c r="J23" s="163"/>
      <c r="K23" s="162"/>
      <c r="L23" s="162"/>
      <c r="M23" s="163"/>
      <c r="N23" s="163"/>
    </row>
    <row r="24" spans="2:14" ht="15" thickBot="1" x14ac:dyDescent="0.35">
      <c r="B24" s="235">
        <v>2022</v>
      </c>
      <c r="C24" s="166"/>
      <c r="D24" s="166"/>
      <c r="E24" s="163"/>
      <c r="F24" s="163"/>
      <c r="G24" s="162"/>
      <c r="H24" s="166"/>
      <c r="I24" s="163"/>
      <c r="J24" s="163"/>
      <c r="K24" s="162"/>
      <c r="L24" s="162"/>
      <c r="M24" s="163"/>
      <c r="N24" s="163"/>
    </row>
    <row r="25" spans="2:14" ht="15" thickBot="1" x14ac:dyDescent="0.35">
      <c r="B25" s="191" t="s">
        <v>333</v>
      </c>
      <c r="C25" s="233"/>
      <c r="D25" s="233"/>
      <c r="E25" s="234"/>
      <c r="F25" s="234"/>
      <c r="G25" s="233"/>
      <c r="H25" s="233"/>
      <c r="I25" s="163"/>
      <c r="J25" s="163"/>
      <c r="K25" s="162"/>
      <c r="L25" s="162"/>
      <c r="M25" s="234"/>
      <c r="N25" s="234"/>
    </row>
    <row r="26" spans="2:14" ht="15" thickBot="1" x14ac:dyDescent="0.35">
      <c r="B26" s="235" t="s">
        <v>1494</v>
      </c>
      <c r="C26" s="166"/>
      <c r="D26" s="166"/>
      <c r="E26" s="163"/>
      <c r="F26" s="163"/>
      <c r="G26" s="162"/>
      <c r="H26" s="166"/>
      <c r="I26" s="163"/>
      <c r="J26" s="163"/>
      <c r="K26" s="162"/>
      <c r="L26" s="162"/>
      <c r="M26" s="163"/>
      <c r="N26" s="163"/>
    </row>
    <row r="27" spans="2:14" ht="15" thickBot="1" x14ac:dyDescent="0.35">
      <c r="B27" s="235" t="s">
        <v>1495</v>
      </c>
      <c r="C27" s="166"/>
      <c r="D27" s="166"/>
      <c r="E27" s="163"/>
      <c r="F27" s="163"/>
      <c r="G27" s="162"/>
      <c r="H27" s="166"/>
      <c r="I27" s="163"/>
      <c r="J27" s="163"/>
      <c r="K27" s="162"/>
      <c r="L27" s="162"/>
      <c r="M27" s="163"/>
      <c r="N27" s="163"/>
    </row>
    <row r="28" spans="2:14" ht="15" thickBot="1" x14ac:dyDescent="0.35">
      <c r="B28" s="235" t="s">
        <v>1496</v>
      </c>
      <c r="C28" s="166"/>
      <c r="D28" s="166"/>
      <c r="E28" s="163"/>
      <c r="F28" s="163"/>
      <c r="G28" s="162"/>
      <c r="H28" s="166"/>
      <c r="I28" s="163"/>
      <c r="J28" s="163"/>
      <c r="K28" s="162"/>
      <c r="L28" s="162"/>
      <c r="M28" s="163"/>
      <c r="N28" s="163"/>
    </row>
    <row r="29" spans="2:14" ht="15" thickBot="1" x14ac:dyDescent="0.35">
      <c r="B29" s="235" t="s">
        <v>337</v>
      </c>
      <c r="C29" s="166"/>
      <c r="D29" s="166"/>
      <c r="E29" s="163"/>
      <c r="F29" s="163"/>
      <c r="G29" s="162"/>
      <c r="H29" s="166"/>
      <c r="I29" s="163"/>
      <c r="J29" s="163"/>
      <c r="K29" s="162"/>
      <c r="L29" s="162"/>
      <c r="M29" s="163"/>
      <c r="N29" s="163"/>
    </row>
    <row r="30" spans="2:14" ht="27" thickBot="1" x14ac:dyDescent="0.35">
      <c r="B30" s="191" t="s">
        <v>338</v>
      </c>
      <c r="C30" s="233"/>
      <c r="D30" s="233"/>
      <c r="E30" s="234"/>
      <c r="F30" s="234"/>
      <c r="G30" s="233"/>
      <c r="H30" s="233"/>
      <c r="I30" s="163"/>
      <c r="J30" s="163"/>
      <c r="K30" s="162"/>
      <c r="L30" s="162"/>
      <c r="M30" s="234"/>
      <c r="N30" s="234"/>
    </row>
    <row r="31" spans="2:14" ht="15" thickBot="1" x14ac:dyDescent="0.35">
      <c r="B31" s="235" t="s">
        <v>1497</v>
      </c>
      <c r="C31" s="166"/>
      <c r="D31" s="166"/>
      <c r="E31" s="163"/>
      <c r="F31" s="163"/>
      <c r="G31" s="162"/>
      <c r="H31" s="166"/>
      <c r="I31" s="163"/>
      <c r="J31" s="163"/>
      <c r="K31" s="162"/>
      <c r="L31" s="162"/>
      <c r="M31" s="163"/>
      <c r="N31" s="163"/>
    </row>
    <row r="32" spans="2:14" ht="15" thickBot="1" x14ac:dyDescent="0.35">
      <c r="B32" s="235" t="s">
        <v>1498</v>
      </c>
      <c r="C32" s="166"/>
      <c r="D32" s="166"/>
      <c r="E32" s="163"/>
      <c r="F32" s="163"/>
      <c r="G32" s="162"/>
      <c r="H32" s="166"/>
      <c r="I32" s="163"/>
      <c r="J32" s="163"/>
      <c r="K32" s="162"/>
      <c r="L32" s="162"/>
      <c r="M32" s="163"/>
      <c r="N32" s="163"/>
    </row>
    <row r="33" spans="2:14" ht="27" thickBot="1" x14ac:dyDescent="0.35">
      <c r="B33" s="235" t="s">
        <v>1499</v>
      </c>
      <c r="C33" s="166"/>
      <c r="D33" s="166"/>
      <c r="E33" s="163"/>
      <c r="F33" s="163"/>
      <c r="G33" s="162"/>
      <c r="H33" s="166"/>
      <c r="I33" s="163"/>
      <c r="J33" s="163"/>
      <c r="K33" s="162"/>
      <c r="L33" s="162"/>
      <c r="M33" s="163"/>
      <c r="N33" s="163"/>
    </row>
    <row r="34" spans="2:14" ht="15" thickBot="1" x14ac:dyDescent="0.35">
      <c r="B34" s="235" t="s">
        <v>1500</v>
      </c>
      <c r="C34" s="166"/>
      <c r="D34" s="166"/>
      <c r="E34" s="163"/>
      <c r="F34" s="163"/>
      <c r="G34" s="162"/>
      <c r="H34" s="166"/>
      <c r="I34" s="163"/>
      <c r="J34" s="163"/>
      <c r="K34" s="162"/>
      <c r="L34" s="162"/>
      <c r="M34" s="163"/>
      <c r="N34" s="163"/>
    </row>
    <row r="35" spans="2:14" ht="15" thickBot="1" x14ac:dyDescent="0.35">
      <c r="B35" s="191" t="s">
        <v>342</v>
      </c>
      <c r="C35" s="233"/>
      <c r="D35" s="233"/>
      <c r="E35" s="234"/>
      <c r="F35" s="234"/>
      <c r="G35" s="233"/>
      <c r="H35" s="233"/>
      <c r="I35" s="163"/>
      <c r="J35" s="163"/>
      <c r="K35" s="162"/>
      <c r="L35" s="162"/>
      <c r="M35" s="234"/>
      <c r="N35" s="234"/>
    </row>
    <row r="36" spans="2:14" ht="15" thickBot="1" x14ac:dyDescent="0.35">
      <c r="B36" s="235" t="s">
        <v>1498</v>
      </c>
      <c r="C36" s="166"/>
      <c r="D36" s="166"/>
      <c r="E36" s="163"/>
      <c r="F36" s="163"/>
      <c r="G36" s="162"/>
      <c r="H36" s="166"/>
      <c r="I36" s="163"/>
      <c r="J36" s="163"/>
      <c r="K36" s="162"/>
      <c r="L36" s="162"/>
      <c r="M36" s="163"/>
      <c r="N36" s="163"/>
    </row>
    <row r="37" spans="2:14" ht="15" thickBot="1" x14ac:dyDescent="0.35">
      <c r="B37" s="235" t="s">
        <v>1497</v>
      </c>
      <c r="C37" s="166"/>
      <c r="D37" s="166"/>
      <c r="E37" s="163"/>
      <c r="F37" s="163"/>
      <c r="G37" s="162"/>
      <c r="H37" s="166"/>
      <c r="I37" s="163"/>
      <c r="J37" s="163"/>
      <c r="K37" s="162"/>
      <c r="L37" s="162"/>
      <c r="M37" s="163"/>
      <c r="N37" s="163"/>
    </row>
    <row r="38" spans="2:14" ht="27" thickBot="1" x14ac:dyDescent="0.35">
      <c r="B38" s="235" t="s">
        <v>1499</v>
      </c>
      <c r="C38" s="166"/>
      <c r="D38" s="166"/>
      <c r="E38" s="163"/>
      <c r="F38" s="163"/>
      <c r="G38" s="162"/>
      <c r="H38" s="166"/>
      <c r="I38" s="163"/>
      <c r="J38" s="163"/>
      <c r="K38" s="162"/>
      <c r="L38" s="162"/>
      <c r="M38" s="163"/>
      <c r="N38" s="163"/>
    </row>
    <row r="39" spans="2:14" ht="15" thickBot="1" x14ac:dyDescent="0.35">
      <c r="B39" s="235" t="s">
        <v>1500</v>
      </c>
      <c r="C39" s="166"/>
      <c r="D39" s="166"/>
      <c r="E39" s="163"/>
      <c r="F39" s="163"/>
      <c r="G39" s="162"/>
      <c r="H39" s="166"/>
      <c r="I39" s="163"/>
      <c r="J39" s="163"/>
      <c r="K39" s="162"/>
      <c r="L39" s="162"/>
      <c r="M39" s="163"/>
      <c r="N39" s="163"/>
    </row>
    <row r="40" spans="2:14" ht="27" thickBot="1" x14ac:dyDescent="0.35">
      <c r="B40" s="191" t="s">
        <v>343</v>
      </c>
      <c r="C40" s="233"/>
      <c r="D40" s="233"/>
      <c r="E40" s="234"/>
      <c r="F40" s="234"/>
      <c r="G40" s="233"/>
      <c r="H40" s="233"/>
      <c r="I40" s="163"/>
      <c r="J40" s="163"/>
      <c r="K40" s="162"/>
      <c r="L40" s="162"/>
      <c r="M40" s="234"/>
      <c r="N40" s="234"/>
    </row>
    <row r="41" spans="2:14" ht="40.200000000000003" thickBot="1" x14ac:dyDescent="0.35">
      <c r="B41" s="235" t="s">
        <v>1501</v>
      </c>
      <c r="C41" s="166"/>
      <c r="D41" s="166"/>
      <c r="E41" s="163"/>
      <c r="F41" s="163"/>
      <c r="G41" s="162"/>
      <c r="H41" s="166"/>
      <c r="I41" s="163"/>
      <c r="J41" s="163"/>
      <c r="K41" s="162"/>
      <c r="L41" s="162"/>
      <c r="M41" s="163"/>
      <c r="N41" s="163"/>
    </row>
    <row r="42" spans="2:14" ht="40.200000000000003" thickBot="1" x14ac:dyDescent="0.35">
      <c r="B42" s="235" t="s">
        <v>1502</v>
      </c>
      <c r="C42" s="166"/>
      <c r="D42" s="166"/>
      <c r="E42" s="163"/>
      <c r="F42" s="163"/>
      <c r="G42" s="162"/>
      <c r="H42" s="166"/>
      <c r="I42" s="163"/>
      <c r="J42" s="163"/>
      <c r="K42" s="162"/>
      <c r="L42" s="162"/>
      <c r="M42" s="163"/>
      <c r="N42" s="163"/>
    </row>
    <row r="43" spans="2:14" ht="40.200000000000003" thickBot="1" x14ac:dyDescent="0.35">
      <c r="B43" s="235" t="s">
        <v>1503</v>
      </c>
      <c r="C43" s="166"/>
      <c r="D43" s="166"/>
      <c r="E43" s="163"/>
      <c r="F43" s="163"/>
      <c r="G43" s="162"/>
      <c r="H43" s="166"/>
      <c r="I43" s="163"/>
      <c r="J43" s="163"/>
      <c r="K43" s="162"/>
      <c r="L43" s="162"/>
      <c r="M43" s="163"/>
      <c r="N43" s="163"/>
    </row>
    <row r="44" spans="2:14" ht="40.200000000000003" thickBot="1" x14ac:dyDescent="0.35">
      <c r="B44" s="235" t="s">
        <v>1504</v>
      </c>
      <c r="C44" s="166"/>
      <c r="D44" s="166"/>
      <c r="E44" s="163"/>
      <c r="F44" s="163"/>
      <c r="G44" s="162"/>
      <c r="H44" s="166"/>
      <c r="I44" s="163"/>
      <c r="J44" s="163"/>
      <c r="K44" s="162"/>
      <c r="L44" s="162"/>
      <c r="M44" s="163"/>
      <c r="N44" s="163"/>
    </row>
    <row r="45" spans="2:14" ht="27" thickBot="1" x14ac:dyDescent="0.35">
      <c r="B45" s="191" t="s">
        <v>771</v>
      </c>
      <c r="C45" s="166"/>
      <c r="D45" s="166"/>
      <c r="E45" s="163"/>
      <c r="F45" s="163"/>
      <c r="G45" s="162"/>
      <c r="H45" s="166"/>
      <c r="I45" s="163"/>
      <c r="J45" s="163"/>
      <c r="K45" s="162"/>
      <c r="L45" s="162"/>
      <c r="M45" s="163"/>
      <c r="N45" s="163"/>
    </row>
    <row r="46" spans="2:14" ht="27" thickBot="1" x14ac:dyDescent="0.35">
      <c r="B46" s="235" t="s">
        <v>349</v>
      </c>
      <c r="C46" s="166"/>
      <c r="D46" s="166"/>
      <c r="E46" s="163"/>
      <c r="F46" s="163"/>
      <c r="G46" s="162"/>
      <c r="H46" s="166"/>
      <c r="I46" s="163"/>
      <c r="J46" s="163"/>
      <c r="K46" s="162"/>
      <c r="L46" s="162"/>
      <c r="M46" s="163"/>
      <c r="N46" s="163"/>
    </row>
    <row r="47" spans="2:14" ht="27" thickBot="1" x14ac:dyDescent="0.35">
      <c r="B47" s="235" t="s">
        <v>1505</v>
      </c>
      <c r="C47" s="166"/>
      <c r="D47" s="166"/>
      <c r="E47" s="163"/>
      <c r="F47" s="163"/>
      <c r="G47" s="162"/>
      <c r="H47" s="166"/>
      <c r="I47" s="163"/>
      <c r="J47" s="163"/>
      <c r="K47" s="162"/>
      <c r="L47" s="162"/>
      <c r="M47" s="163"/>
      <c r="N47" s="163"/>
    </row>
    <row r="48" spans="2:14" ht="40.200000000000003" thickBot="1" x14ac:dyDescent="0.35">
      <c r="B48" s="235" t="s">
        <v>351</v>
      </c>
      <c r="C48" s="166"/>
      <c r="D48" s="166"/>
      <c r="E48" s="163"/>
      <c r="F48" s="163"/>
      <c r="G48" s="162"/>
      <c r="H48" s="166"/>
      <c r="I48" s="163"/>
      <c r="J48" s="163"/>
      <c r="K48" s="162"/>
      <c r="L48" s="162"/>
      <c r="M48" s="163"/>
      <c r="N48" s="163"/>
    </row>
    <row r="49" spans="2:14" ht="53.4" thickBot="1" x14ac:dyDescent="0.35">
      <c r="B49" s="235" t="s">
        <v>1506</v>
      </c>
      <c r="C49" s="166"/>
      <c r="D49" s="166"/>
      <c r="E49" s="163"/>
      <c r="F49" s="163"/>
      <c r="G49" s="162"/>
      <c r="H49" s="166"/>
      <c r="I49" s="163"/>
      <c r="J49" s="163"/>
      <c r="K49" s="162"/>
      <c r="L49" s="162"/>
      <c r="M49" s="163"/>
      <c r="N49" s="163"/>
    </row>
    <row r="50" spans="2:14" ht="66.599999999999994" thickBot="1" x14ac:dyDescent="0.35">
      <c r="B50" s="235" t="s">
        <v>353</v>
      </c>
      <c r="C50" s="166"/>
      <c r="D50" s="166"/>
      <c r="E50" s="163"/>
      <c r="F50" s="163"/>
      <c r="G50" s="162"/>
      <c r="H50" s="166"/>
      <c r="I50" s="163"/>
      <c r="J50" s="163"/>
      <c r="K50" s="162"/>
      <c r="L50" s="162"/>
      <c r="M50" s="163"/>
      <c r="N50" s="163"/>
    </row>
    <row r="51" spans="2:14" ht="53.4" thickBot="1" x14ac:dyDescent="0.35">
      <c r="B51" s="235" t="s">
        <v>354</v>
      </c>
      <c r="C51" s="166"/>
      <c r="D51" s="166"/>
      <c r="E51" s="163"/>
      <c r="F51" s="163"/>
      <c r="G51" s="162"/>
      <c r="H51" s="166"/>
      <c r="I51" s="163"/>
      <c r="J51" s="163"/>
      <c r="K51" s="162"/>
      <c r="L51" s="162"/>
      <c r="M51" s="163"/>
      <c r="N51" s="163"/>
    </row>
    <row r="52" spans="2:14" ht="27" thickBot="1" x14ac:dyDescent="0.35">
      <c r="B52" s="191" t="s">
        <v>355</v>
      </c>
      <c r="C52" s="166"/>
      <c r="D52" s="166"/>
      <c r="E52" s="167"/>
      <c r="F52" s="167"/>
      <c r="G52" s="162"/>
      <c r="H52" s="166"/>
      <c r="I52" s="167"/>
      <c r="J52" s="167"/>
      <c r="K52" s="162"/>
      <c r="L52" s="162"/>
      <c r="M52" s="167"/>
      <c r="N52" s="167"/>
    </row>
    <row r="53" spans="2:14" ht="15" thickBot="1" x14ac:dyDescent="0.35">
      <c r="B53" s="191" t="s">
        <v>356</v>
      </c>
      <c r="C53" s="166"/>
      <c r="D53" s="166"/>
      <c r="E53" s="163"/>
      <c r="F53" s="163"/>
      <c r="G53" s="162"/>
      <c r="H53" s="166"/>
      <c r="I53" s="163"/>
      <c r="J53" s="163"/>
      <c r="K53" s="162"/>
      <c r="L53" s="162"/>
      <c r="M53" s="163"/>
      <c r="N53" s="163"/>
    </row>
    <row r="54" spans="2:14" ht="15" thickBot="1" x14ac:dyDescent="0.35">
      <c r="B54" s="191" t="s">
        <v>1507</v>
      </c>
      <c r="C54" s="166"/>
      <c r="D54" s="166"/>
      <c r="E54" s="163"/>
      <c r="F54" s="163"/>
      <c r="G54" s="162"/>
      <c r="H54" s="166"/>
      <c r="I54" s="163"/>
      <c r="J54" s="163"/>
      <c r="K54" s="162"/>
      <c r="L54" s="162"/>
      <c r="M54" s="163"/>
      <c r="N54" s="163"/>
    </row>
    <row r="55" spans="2:14" ht="15" thickBot="1" x14ac:dyDescent="0.35">
      <c r="B55" s="191" t="s">
        <v>357</v>
      </c>
      <c r="C55" s="166"/>
      <c r="D55" s="166"/>
      <c r="E55" s="163"/>
      <c r="F55" s="163"/>
      <c r="G55" s="162"/>
      <c r="H55" s="166"/>
      <c r="I55" s="163"/>
      <c r="J55" s="163"/>
      <c r="K55" s="162"/>
      <c r="L55" s="162"/>
      <c r="M55" s="163"/>
      <c r="N55" s="163"/>
    </row>
    <row r="56" spans="2:14" ht="27" thickBot="1" x14ac:dyDescent="0.35">
      <c r="B56" s="191" t="s">
        <v>358</v>
      </c>
      <c r="C56" s="166"/>
      <c r="D56" s="166"/>
      <c r="E56" s="163"/>
      <c r="F56" s="163"/>
      <c r="G56" s="162"/>
      <c r="H56" s="166"/>
      <c r="I56" s="163"/>
      <c r="J56" s="163"/>
      <c r="K56" s="162"/>
      <c r="L56" s="162"/>
      <c r="M56" s="163"/>
      <c r="N56" s="163"/>
    </row>
    <row r="57" spans="2:14" ht="27" thickBot="1" x14ac:dyDescent="0.35">
      <c r="B57" s="191" t="s">
        <v>359</v>
      </c>
      <c r="C57" s="166"/>
      <c r="D57" s="166"/>
      <c r="E57" s="163"/>
      <c r="F57" s="163"/>
      <c r="G57" s="162"/>
      <c r="H57" s="166"/>
      <c r="I57" s="163"/>
      <c r="J57" s="163"/>
      <c r="K57" s="162"/>
      <c r="L57" s="162"/>
      <c r="M57" s="163"/>
      <c r="N57" s="163"/>
    </row>
    <row r="58" spans="2:14" ht="27" thickBot="1" x14ac:dyDescent="0.35">
      <c r="B58" s="191" t="s">
        <v>360</v>
      </c>
      <c r="C58" s="166"/>
      <c r="D58" s="166"/>
      <c r="E58" s="163"/>
      <c r="F58" s="163"/>
      <c r="G58" s="162"/>
      <c r="H58" s="166"/>
      <c r="I58" s="163"/>
      <c r="J58" s="163"/>
      <c r="K58" s="162"/>
      <c r="L58" s="162"/>
      <c r="M58" s="163"/>
      <c r="N58" s="163"/>
    </row>
    <row r="59" spans="2:14" ht="15" thickBot="1" x14ac:dyDescent="0.35">
      <c r="B59" s="191" t="s">
        <v>361</v>
      </c>
      <c r="C59" s="166"/>
      <c r="D59" s="166"/>
      <c r="E59" s="163"/>
      <c r="F59" s="163"/>
      <c r="G59" s="162"/>
      <c r="H59" s="166"/>
      <c r="I59" s="163"/>
      <c r="J59" s="163"/>
      <c r="K59" s="162"/>
      <c r="L59" s="162"/>
      <c r="M59" s="163"/>
      <c r="N59" s="163"/>
    </row>
    <row r="60" spans="2:14" ht="15" thickBot="1" x14ac:dyDescent="0.35">
      <c r="B60" s="191" t="s">
        <v>362</v>
      </c>
      <c r="C60" s="166"/>
      <c r="D60" s="166"/>
      <c r="E60" s="163"/>
      <c r="F60" s="163"/>
      <c r="G60" s="162"/>
      <c r="H60" s="166"/>
      <c r="I60" s="163"/>
      <c r="J60" s="163"/>
      <c r="K60" s="162"/>
      <c r="L60" s="162"/>
      <c r="M60" s="163"/>
      <c r="N60" s="163"/>
    </row>
    <row r="61" spans="2:14" ht="53.4" thickBot="1" x14ac:dyDescent="0.35">
      <c r="B61" s="191" t="s">
        <v>1509</v>
      </c>
      <c r="C61" s="166"/>
      <c r="D61" s="166"/>
      <c r="E61" s="163"/>
      <c r="F61" s="163"/>
      <c r="G61" s="162"/>
      <c r="H61" s="166"/>
      <c r="I61" s="163"/>
      <c r="J61" s="163"/>
      <c r="K61" s="162"/>
      <c r="L61" s="162"/>
      <c r="M61" s="163"/>
      <c r="N61" s="163"/>
    </row>
    <row r="62" spans="2:14" ht="145.80000000000001" thickBot="1" x14ac:dyDescent="0.35">
      <c r="B62" s="191" t="s">
        <v>364</v>
      </c>
      <c r="C62" s="166"/>
      <c r="D62" s="166"/>
      <c r="E62" s="163"/>
      <c r="F62" s="163"/>
      <c r="G62" s="162"/>
      <c r="H62" s="166"/>
      <c r="I62" s="163"/>
      <c r="J62" s="163"/>
      <c r="K62" s="162"/>
      <c r="L62" s="162"/>
      <c r="M62" s="163"/>
      <c r="N62" s="163"/>
    </row>
    <row r="63" spans="2:14" ht="15" thickBot="1" x14ac:dyDescent="0.35">
      <c r="B63" s="191" t="s">
        <v>365</v>
      </c>
      <c r="C63" s="166"/>
      <c r="D63" s="166"/>
      <c r="E63" s="163"/>
      <c r="F63" s="163"/>
      <c r="G63" s="162"/>
      <c r="H63" s="166"/>
      <c r="I63" s="163"/>
      <c r="J63" s="163"/>
      <c r="K63" s="162"/>
      <c r="L63" s="162"/>
      <c r="M63" s="163"/>
      <c r="N63" s="163"/>
    </row>
    <row r="64" spans="2:14" ht="15" thickBot="1" x14ac:dyDescent="0.35">
      <c r="B64" s="191" t="s">
        <v>366</v>
      </c>
      <c r="C64" s="166"/>
      <c r="D64" s="166"/>
      <c r="E64" s="163"/>
      <c r="F64" s="163"/>
      <c r="G64" s="162"/>
      <c r="H64" s="166"/>
      <c r="I64" s="163"/>
      <c r="J64" s="163"/>
      <c r="K64" s="162"/>
      <c r="L64" s="162"/>
      <c r="M64" s="163"/>
      <c r="N64" s="163"/>
    </row>
    <row r="65" spans="2:14" ht="40.200000000000003" thickBot="1" x14ac:dyDescent="0.35">
      <c r="B65" s="191" t="s">
        <v>1511</v>
      </c>
      <c r="C65" s="166"/>
      <c r="D65" s="166"/>
      <c r="E65" s="163"/>
      <c r="F65" s="163"/>
      <c r="G65" s="162"/>
      <c r="H65" s="166"/>
      <c r="I65" s="163"/>
      <c r="J65" s="163"/>
      <c r="K65" s="162"/>
      <c r="L65" s="162"/>
      <c r="M65" s="163"/>
      <c r="N65" s="163"/>
    </row>
    <row r="66" spans="2:14" ht="27" thickBot="1" x14ac:dyDescent="0.35">
      <c r="B66" s="191" t="s">
        <v>368</v>
      </c>
      <c r="C66" s="166"/>
      <c r="D66" s="166"/>
      <c r="E66" s="163"/>
      <c r="F66" s="163"/>
      <c r="G66" s="162"/>
      <c r="H66" s="166"/>
      <c r="I66" s="163"/>
      <c r="J66" s="163"/>
      <c r="K66" s="162"/>
      <c r="L66" s="162"/>
      <c r="M66" s="163"/>
      <c r="N66" s="163"/>
    </row>
    <row r="67" spans="2:14" ht="27" thickBot="1" x14ac:dyDescent="0.35">
      <c r="B67" s="191" t="s">
        <v>369</v>
      </c>
      <c r="C67" s="166"/>
      <c r="D67" s="166"/>
      <c r="E67" s="163"/>
      <c r="F67" s="163"/>
      <c r="G67" s="162"/>
      <c r="H67" s="166"/>
      <c r="I67" s="163"/>
      <c r="J67" s="163"/>
      <c r="K67" s="162"/>
      <c r="L67" s="162"/>
      <c r="M67" s="163"/>
      <c r="N67" s="163"/>
    </row>
    <row r="68" spans="2:14" ht="53.4" thickBot="1" x14ac:dyDescent="0.35">
      <c r="B68" s="191" t="s">
        <v>370</v>
      </c>
      <c r="C68" s="166"/>
      <c r="D68" s="166"/>
      <c r="E68" s="163"/>
      <c r="F68" s="163"/>
      <c r="G68" s="162"/>
      <c r="H68" s="166"/>
      <c r="I68" s="163"/>
      <c r="J68" s="163"/>
      <c r="K68" s="162"/>
      <c r="L68" s="162"/>
      <c r="M68" s="163"/>
      <c r="N68" s="163"/>
    </row>
    <row r="69" spans="2:14" ht="53.4" thickBot="1" x14ac:dyDescent="0.35">
      <c r="B69" s="191" t="s">
        <v>1027</v>
      </c>
      <c r="C69" s="233"/>
      <c r="D69" s="233"/>
      <c r="E69" s="234"/>
      <c r="F69" s="234"/>
      <c r="G69" s="233"/>
      <c r="H69" s="233"/>
      <c r="I69" s="163"/>
      <c r="J69" s="163"/>
      <c r="K69" s="162"/>
      <c r="L69" s="162"/>
      <c r="M69" s="234"/>
      <c r="N69" s="234"/>
    </row>
    <row r="70" spans="2:14" ht="15" thickBot="1" x14ac:dyDescent="0.35">
      <c r="B70" s="235" t="s">
        <v>372</v>
      </c>
      <c r="C70" s="166"/>
      <c r="D70" s="166"/>
      <c r="E70" s="163"/>
      <c r="F70" s="163"/>
      <c r="G70" s="162"/>
      <c r="H70" s="166"/>
      <c r="I70" s="163"/>
      <c r="J70" s="163"/>
      <c r="K70" s="162"/>
      <c r="L70" s="162"/>
      <c r="M70" s="163"/>
      <c r="N70" s="163"/>
    </row>
    <row r="71" spans="2:14" ht="27" thickBot="1" x14ac:dyDescent="0.35">
      <c r="B71" s="235" t="s">
        <v>373</v>
      </c>
      <c r="C71" s="166"/>
      <c r="D71" s="166"/>
      <c r="E71" s="163"/>
      <c r="F71" s="163"/>
      <c r="G71" s="162"/>
      <c r="H71" s="166"/>
      <c r="I71" s="163"/>
      <c r="J71" s="163"/>
      <c r="K71" s="162"/>
      <c r="L71" s="162"/>
      <c r="M71" s="163"/>
      <c r="N71" s="163"/>
    </row>
    <row r="72" spans="2:14" ht="40.200000000000003" thickBot="1" x14ac:dyDescent="0.35">
      <c r="B72" s="235" t="s">
        <v>374</v>
      </c>
      <c r="C72" s="166"/>
      <c r="D72" s="166"/>
      <c r="E72" s="163"/>
      <c r="F72" s="163"/>
      <c r="G72" s="162"/>
      <c r="H72" s="166"/>
      <c r="I72" s="163"/>
      <c r="J72" s="163"/>
      <c r="K72" s="162"/>
      <c r="L72" s="162"/>
      <c r="M72" s="163"/>
      <c r="N72" s="163"/>
    </row>
    <row r="73" spans="2:14" ht="40.200000000000003" thickBot="1" x14ac:dyDescent="0.35">
      <c r="B73" s="235" t="s">
        <v>1512</v>
      </c>
      <c r="C73" s="166"/>
      <c r="D73" s="166"/>
      <c r="E73" s="163"/>
      <c r="F73" s="163"/>
      <c r="G73" s="162"/>
      <c r="H73" s="166"/>
      <c r="I73" s="163"/>
      <c r="J73" s="163"/>
      <c r="K73" s="162"/>
      <c r="L73" s="162"/>
      <c r="M73" s="163"/>
      <c r="N73" s="163"/>
    </row>
    <row r="74" spans="2:14" ht="53.4" thickBot="1" x14ac:dyDescent="0.35">
      <c r="B74" s="235" t="s">
        <v>376</v>
      </c>
      <c r="C74" s="166"/>
      <c r="D74" s="166"/>
      <c r="E74" s="163"/>
      <c r="F74" s="163"/>
      <c r="G74" s="162"/>
      <c r="H74" s="166"/>
      <c r="I74" s="163"/>
      <c r="J74" s="163"/>
      <c r="K74" s="162"/>
      <c r="L74" s="162"/>
      <c r="M74" s="163"/>
      <c r="N74" s="163"/>
    </row>
  </sheetData>
  <mergeCells count="9">
    <mergeCell ref="C2:F2"/>
    <mergeCell ref="G2:J2"/>
    <mergeCell ref="K2:N2"/>
    <mergeCell ref="C3:D3"/>
    <mergeCell ref="E3:F3"/>
    <mergeCell ref="G3:H3"/>
    <mergeCell ref="I3:J3"/>
    <mergeCell ref="K3:L3"/>
    <mergeCell ref="M3: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TablesFigures</vt:lpstr>
      <vt:lpstr>MainTable4</vt:lpstr>
      <vt:lpstr>Organization</vt:lpstr>
      <vt:lpstr>Datasets</vt:lpstr>
      <vt:lpstr>Table 4</vt:lpstr>
      <vt:lpstr>WebTable4</vt:lpstr>
      <vt:lpstr>Table2_Notrim</vt:lpstr>
      <vt:lpstr>Table2trim</vt:lpstr>
      <vt:lpstr>Webtable1</vt:lpstr>
      <vt:lpstr>Webtable2</vt:lpstr>
      <vt:lpstr>WebTable3</vt:lpstr>
      <vt:lpstr>vSGLT2i</vt:lpstr>
      <vt:lpstr>Sheet4</vt:lpstr>
      <vt:lpstr>testsummary</vt:lpstr>
      <vt:lpstr>TZD CHECK</vt:lpstr>
      <vt:lpstr>Sheet3</vt:lpstr>
      <vt:lpstr>MAIN_IT</vt:lpstr>
      <vt:lpstr>1RX</vt:lpstr>
      <vt:lpstr>1rxtest</vt:lpstr>
      <vt:lpstr>1rxtest1</vt:lpstr>
      <vt:lpstr>Sheet7</vt:lpstr>
      <vt:lpstr>MAIN_AT</vt:lpstr>
      <vt:lpstr>IT_PSTRIM</vt:lpstr>
      <vt:lpstr>IT_3YR</vt:lpstr>
      <vt:lpstr>IT_inclIBD</vt:lpstr>
      <vt:lpstr>IT_multivarCox</vt:lpstr>
      <vt:lpstr>code</vt:lpstr>
      <vt:lpstr>sglt2idebugcounts</vt:lpstr>
      <vt:lpstr>Sheet6</vt:lpstr>
      <vt:lpstr>checkcounts</vt:lpstr>
      <vt:lpstr>tmp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Jeanny</dc:creator>
  <cp:lastModifiedBy>Wang, Jeanny</cp:lastModifiedBy>
  <dcterms:created xsi:type="dcterms:W3CDTF">2024-12-14T17:28:06Z</dcterms:created>
  <dcterms:modified xsi:type="dcterms:W3CDTF">2025-01-26T01:16:15Z</dcterms:modified>
</cp:coreProperties>
</file>