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1"/>
  <workbookPr codeName="ThisWorkbook"/>
  <mc:AlternateContent xmlns:mc="http://schemas.openxmlformats.org/markup-compatibility/2006">
    <mc:Choice Requires="x15">
      <x15ac:absPath xmlns:x15ac="http://schemas.microsoft.com/office/spreadsheetml/2010/11/ac" url="I:\My Drive\#I.ON Energy Services\04-Standards &amp; Technical Documents\03-Sales Lists\"/>
    </mc:Choice>
  </mc:AlternateContent>
  <xr:revisionPtr revIDLastSave="0" documentId="13_ncr:1_{F352A2B0-F8AF-4341-9978-C6A80537E1C9}" xr6:coauthVersionLast="47" xr6:coauthVersionMax="47" xr10:uidLastSave="{00000000-0000-0000-0000-000000000000}"/>
  <bookViews>
    <workbookView xWindow="-120" yWindow="-120" windowWidth="29040" windowHeight="17520" tabRatio="826" xr2:uid="{7087252C-1977-46FF-953C-71AF10503F3D}"/>
  </bookViews>
  <sheets>
    <sheet name="Couverture" sheetId="1" r:id="rId1"/>
    <sheet name="Financial Data" sheetId="22" r:id="rId2"/>
    <sheet name="Technical Data" sheetId="8" r:id="rId3"/>
    <sheet name="Huawei-Hybrid-10 to 50P" sheetId="2" r:id="rId4"/>
    <sheet name="Fronius-Hybrid-10 to 30P" sheetId="25" r:id="rId5"/>
    <sheet name="Fronius-Hybrid Plus-10 to 30P" sheetId="26" r:id="rId6"/>
    <sheet name="Fronius-Hybrid-31 to 50P" sheetId="6" r:id="rId7"/>
    <sheet name="Fronius-String-31 to 50P" sheetId="23" r:id="rId8"/>
  </sheets>
  <externalReferences>
    <externalReference r:id="rId9"/>
  </externalReferences>
  <definedNames>
    <definedName name="__123Graph_ACURRENT">[1]FitOutConfCentre!#REF!</definedName>
    <definedName name="_xlnm._FilterDatabase" localSheetId="5" hidden="1">'Fronius-Hybrid Plus-10 to 30P'!$A$1:$F$260</definedName>
    <definedName name="_xlnm._FilterDatabase" localSheetId="4" hidden="1">'Fronius-Hybrid-10 to 30P'!$A$1:$F$260</definedName>
    <definedName name="_xlnm._FilterDatabase" localSheetId="6" hidden="1">'Fronius-Hybrid-31 to 50P'!$A$1:$F$249</definedName>
    <definedName name="_xlnm._FilterDatabase" localSheetId="7" hidden="1">'Fronius-String-31 to 50P'!$A$1:$F$228</definedName>
    <definedName name="_xlnm._FilterDatabase" localSheetId="3" hidden="1">'Huawei-Hybrid-10 to 50P'!$A$1:$F$465</definedName>
    <definedName name="_SEC15030" localSheetId="0">#REF!</definedName>
    <definedName name="_SEC15030" localSheetId="1">#REF!</definedName>
    <definedName name="_SEC15030" localSheetId="2">#REF!</definedName>
    <definedName name="_SEC15030">#REF!</definedName>
    <definedName name="_SEC15060" localSheetId="0">#REF!</definedName>
    <definedName name="_SEC15060" localSheetId="1">#REF!</definedName>
    <definedName name="_SEC15060" localSheetId="2">#REF!</definedName>
    <definedName name="_SEC15060">#REF!</definedName>
    <definedName name="_SEC15100" localSheetId="0">#REF!</definedName>
    <definedName name="_SEC15100" localSheetId="1">#REF!</definedName>
    <definedName name="_SEC15100" localSheetId="2">#REF!</definedName>
    <definedName name="_SEC15100">#REF!</definedName>
    <definedName name="_SEC15110" localSheetId="0">#REF!</definedName>
    <definedName name="_SEC15110" localSheetId="1">#REF!</definedName>
    <definedName name="_SEC15110" localSheetId="2">#REF!</definedName>
    <definedName name="_SEC15110">#REF!</definedName>
    <definedName name="_SEC15125" localSheetId="0">#REF!</definedName>
    <definedName name="_SEC15125" localSheetId="1">#REF!</definedName>
    <definedName name="_SEC15125" localSheetId="2">#REF!</definedName>
    <definedName name="_SEC15125">#REF!</definedName>
    <definedName name="_SEC15160" localSheetId="0">#REF!</definedName>
    <definedName name="_SEC15160" localSheetId="1">#REF!</definedName>
    <definedName name="_SEC15160" localSheetId="2">#REF!</definedName>
    <definedName name="_SEC15160">#REF!</definedName>
    <definedName name="_SEC15175" localSheetId="0">#REF!</definedName>
    <definedName name="_SEC15175" localSheetId="1">#REF!</definedName>
    <definedName name="_SEC15175" localSheetId="2">#REF!</definedName>
    <definedName name="_SEC15175">#REF!</definedName>
    <definedName name="_SEC15290" localSheetId="0">#REF!</definedName>
    <definedName name="_SEC15290" localSheetId="1">#REF!</definedName>
    <definedName name="_SEC15290" localSheetId="2">#REF!</definedName>
    <definedName name="_SEC15290">#REF!</definedName>
    <definedName name="_SEC15310" localSheetId="0">#REF!</definedName>
    <definedName name="_SEC15310" localSheetId="1">#REF!</definedName>
    <definedName name="_SEC15310" localSheetId="2">#REF!</definedName>
    <definedName name="_SEC15310">#REF!</definedName>
    <definedName name="_SEC15420" localSheetId="0">#REF!</definedName>
    <definedName name="_SEC15420" localSheetId="1">#REF!</definedName>
    <definedName name="_SEC15420" localSheetId="2">#REF!</definedName>
    <definedName name="_SEC15420">#REF!</definedName>
    <definedName name="_SEC15440" localSheetId="0">#REF!</definedName>
    <definedName name="_SEC15440" localSheetId="1">#REF!</definedName>
    <definedName name="_SEC15440" localSheetId="2">#REF!</definedName>
    <definedName name="_SEC15440">#REF!</definedName>
    <definedName name="_SEC15470" localSheetId="0">#REF!</definedName>
    <definedName name="_SEC15470" localSheetId="1">#REF!</definedName>
    <definedName name="_SEC15470" localSheetId="2">#REF!</definedName>
    <definedName name="_SEC15470">#REF!</definedName>
    <definedName name="_SEC15486" localSheetId="0">#REF!</definedName>
    <definedName name="_SEC15486" localSheetId="1">#REF!</definedName>
    <definedName name="_SEC15486" localSheetId="2">#REF!</definedName>
    <definedName name="_SEC15486">#REF!</definedName>
    <definedName name="_SEC15540" localSheetId="0">#REF!</definedName>
    <definedName name="_SEC15540" localSheetId="1">#REF!</definedName>
    <definedName name="_SEC15540" localSheetId="2">#REF!</definedName>
    <definedName name="_SEC15540">#REF!</definedName>
    <definedName name="_SEC15610" localSheetId="0">#REF!</definedName>
    <definedName name="_SEC15610" localSheetId="1">#REF!</definedName>
    <definedName name="_SEC15610" localSheetId="2">#REF!</definedName>
    <definedName name="_SEC15610">#REF!</definedName>
    <definedName name="_SEC15625" localSheetId="0">#REF!</definedName>
    <definedName name="_SEC15625" localSheetId="1">#REF!</definedName>
    <definedName name="_SEC15625" localSheetId="2">#REF!</definedName>
    <definedName name="_SEC15625">#REF!</definedName>
    <definedName name="_SEC15680" localSheetId="0">#REF!</definedName>
    <definedName name="_SEC15680" localSheetId="1">#REF!</definedName>
    <definedName name="_SEC15680" localSheetId="2">#REF!</definedName>
    <definedName name="_SEC15680">#REF!</definedName>
    <definedName name="_SEC15850" localSheetId="0">#REF!</definedName>
    <definedName name="_SEC15850" localSheetId="1">#REF!</definedName>
    <definedName name="_SEC15850" localSheetId="2">#REF!</definedName>
    <definedName name="_SEC15850">#REF!</definedName>
    <definedName name="_SEC15865" localSheetId="0">#REF!</definedName>
    <definedName name="_SEC15865" localSheetId="1">#REF!</definedName>
    <definedName name="_SEC15865" localSheetId="2">#REF!</definedName>
    <definedName name="_SEC15865">#REF!</definedName>
    <definedName name="_SEC15875" localSheetId="0">#REF!</definedName>
    <definedName name="_SEC15875" localSheetId="1">#REF!</definedName>
    <definedName name="_SEC15875" localSheetId="2">#REF!</definedName>
    <definedName name="_SEC15875">#REF!</definedName>
    <definedName name="_SEC15890" localSheetId="0">#REF!</definedName>
    <definedName name="_SEC15890" localSheetId="1">#REF!</definedName>
    <definedName name="_SEC15890" localSheetId="2">#REF!</definedName>
    <definedName name="_SEC15890">#REF!</definedName>
    <definedName name="_SEC15910" localSheetId="0">#REF!</definedName>
    <definedName name="_SEC15910" localSheetId="1">#REF!</definedName>
    <definedName name="_SEC15910" localSheetId="2">#REF!</definedName>
    <definedName name="_SEC15910">#REF!</definedName>
    <definedName name="_SEC15940" localSheetId="0">#REF!</definedName>
    <definedName name="_SEC15940" localSheetId="1">#REF!</definedName>
    <definedName name="_SEC15940" localSheetId="2">#REF!</definedName>
    <definedName name="_SEC15940">#REF!</definedName>
    <definedName name="_SEC15975" localSheetId="0">#REF!</definedName>
    <definedName name="_SEC15975" localSheetId="1">#REF!</definedName>
    <definedName name="_SEC15975" localSheetId="2">#REF!</definedName>
    <definedName name="_SEC15975">#REF!</definedName>
    <definedName name="A" localSheetId="0">#REF!</definedName>
    <definedName name="A" localSheetId="1">#REF!</definedName>
    <definedName name="A" localSheetId="2">#REF!</definedName>
    <definedName name="A">#REF!</definedName>
    <definedName name="AA" localSheetId="0">#REF!</definedName>
    <definedName name="AA" localSheetId="1">#REF!</definedName>
    <definedName name="AA" localSheetId="2">#REF!</definedName>
    <definedName name="AA">#REF!</definedName>
    <definedName name="B" localSheetId="0">#REF!</definedName>
    <definedName name="B" localSheetId="1">#REF!</definedName>
    <definedName name="B" localSheetId="2">#REF!</definedName>
    <definedName name="B">#REF!</definedName>
    <definedName name="BB" localSheetId="0">#REF!</definedName>
    <definedName name="BB" localSheetId="1">#REF!</definedName>
    <definedName name="BB" localSheetId="2">#REF!</definedName>
    <definedName name="BB">#REF!</definedName>
    <definedName name="BUS" localSheetId="0">#REF!</definedName>
    <definedName name="BUS" localSheetId="1">#REF!</definedName>
    <definedName name="BUS" localSheetId="2">#REF!</definedName>
    <definedName name="BUS">#REF!</definedName>
    <definedName name="CC" localSheetId="0">#REF!</definedName>
    <definedName name="CC" localSheetId="1">#REF!</definedName>
    <definedName name="CC" localSheetId="2">#REF!</definedName>
    <definedName name="CC">#REF!</definedName>
    <definedName name="CEILING" localSheetId="0">#REF!</definedName>
    <definedName name="CEILING" localSheetId="1">#REF!</definedName>
    <definedName name="CEILING" localSheetId="2">#REF!</definedName>
    <definedName name="CEILING">#REF!</definedName>
    <definedName name="ceiling2" localSheetId="0">#REF!</definedName>
    <definedName name="ceiling2" localSheetId="1">#REF!</definedName>
    <definedName name="ceiling2" localSheetId="2">#REF!</definedName>
    <definedName name="ceiling2">#REF!</definedName>
    <definedName name="D" localSheetId="0">#REF!</definedName>
    <definedName name="D" localSheetId="1">#REF!</definedName>
    <definedName name="D" localSheetId="2">#REF!</definedName>
    <definedName name="D">#REF!</definedName>
    <definedName name="DD" localSheetId="0">#REF!</definedName>
    <definedName name="DD" localSheetId="1">#REF!</definedName>
    <definedName name="DD" localSheetId="2">#REF!</definedName>
    <definedName name="DD">#REF!</definedName>
    <definedName name="dw" localSheetId="0">#REF!</definedName>
    <definedName name="dw" localSheetId="1">#REF!</definedName>
    <definedName name="dw" localSheetId="2">#REF!</definedName>
    <definedName name="dw">#REF!</definedName>
    <definedName name="E" localSheetId="0">#REF!</definedName>
    <definedName name="E" localSheetId="1">#REF!</definedName>
    <definedName name="E" localSheetId="2">#REF!</definedName>
    <definedName name="E">#REF!</definedName>
    <definedName name="EE" localSheetId="0">#REF!</definedName>
    <definedName name="EE" localSheetId="1">#REF!</definedName>
    <definedName name="EE" localSheetId="2">#REF!</definedName>
    <definedName name="EE">#REF!</definedName>
    <definedName name="erwer">[1]FitOutConfCentre!#REF!</definedName>
    <definedName name="erwwerf" localSheetId="0">#REF!</definedName>
    <definedName name="erwwerf" localSheetId="1">#REF!</definedName>
    <definedName name="erwwerf" localSheetId="2">#REF!</definedName>
    <definedName name="erwwerf">#REF!</definedName>
    <definedName name="F" localSheetId="0">#REF!</definedName>
    <definedName name="F" localSheetId="1">#REF!</definedName>
    <definedName name="F" localSheetId="2">#REF!</definedName>
    <definedName name="F">#REF!</definedName>
    <definedName name="FF" localSheetId="0">#REF!</definedName>
    <definedName name="FF" localSheetId="1">#REF!</definedName>
    <definedName name="FF" localSheetId="2">#REF!</definedName>
    <definedName name="FF">#REF!</definedName>
    <definedName name="FLOOR" localSheetId="0">#REF!</definedName>
    <definedName name="FLOOR" localSheetId="1">#REF!</definedName>
    <definedName name="FLOOR" localSheetId="2">#REF!</definedName>
    <definedName name="FLOOR">#REF!</definedName>
    <definedName name="G" localSheetId="0">#REF!</definedName>
    <definedName name="G" localSheetId="1">#REF!</definedName>
    <definedName name="G" localSheetId="2">#REF!</definedName>
    <definedName name="G">#REF!</definedName>
    <definedName name="GD" localSheetId="0">#REF!</definedName>
    <definedName name="GD" localSheetId="1">#REF!</definedName>
    <definedName name="GD" localSheetId="2">#REF!</definedName>
    <definedName name="GD">#REF!</definedName>
    <definedName name="GS" localSheetId="0">#REF!</definedName>
    <definedName name="GS" localSheetId="1">#REF!</definedName>
    <definedName name="GS" localSheetId="2">#REF!</definedName>
    <definedName name="GS">#REF!</definedName>
    <definedName name="H" localSheetId="0">#REF!</definedName>
    <definedName name="H" localSheetId="1">#REF!</definedName>
    <definedName name="H" localSheetId="2">#REF!</definedName>
    <definedName name="H">#REF!</definedName>
    <definedName name="HH" localSheetId="0">#REF!</definedName>
    <definedName name="HH" localSheetId="1">#REF!</definedName>
    <definedName name="HH" localSheetId="2">#REF!</definedName>
    <definedName name="HH">#REF!</definedName>
    <definedName name="hjk" localSheetId="0">#REF!</definedName>
    <definedName name="hjk" localSheetId="1">#REF!</definedName>
    <definedName name="hjk" localSheetId="2">#REF!</definedName>
    <definedName name="hjk">#REF!</definedName>
    <definedName name="hjkjk" localSheetId="0">#REF!</definedName>
    <definedName name="hjkjk" localSheetId="1">#REF!</definedName>
    <definedName name="hjkjk" localSheetId="2">#REF!</definedName>
    <definedName name="hjkjk">#REF!</definedName>
    <definedName name="HVACPIPES" localSheetId="0">#REF!</definedName>
    <definedName name="HVACPIPES" localSheetId="1">#REF!</definedName>
    <definedName name="HVACPIPES" localSheetId="2">#REF!</definedName>
    <definedName name="HVACPIPES">#REF!</definedName>
    <definedName name="J" localSheetId="0">#REF!</definedName>
    <definedName name="J" localSheetId="1">#REF!</definedName>
    <definedName name="J" localSheetId="2">#REF!</definedName>
    <definedName name="J">#REF!</definedName>
    <definedName name="K" localSheetId="0">#REF!</definedName>
    <definedName name="K" localSheetId="1">#REF!</definedName>
    <definedName name="K" localSheetId="2">#REF!</definedName>
    <definedName name="K">#REF!</definedName>
    <definedName name="L" localSheetId="0">#REF!</definedName>
    <definedName name="L" localSheetId="1">#REF!</definedName>
    <definedName name="L" localSheetId="2">#REF!</definedName>
    <definedName name="L">#REF!</definedName>
    <definedName name="LIB" localSheetId="0">#REF!</definedName>
    <definedName name="LIB" localSheetId="1">#REF!</definedName>
    <definedName name="LIB" localSheetId="2">#REF!</definedName>
    <definedName name="LIB">#REF!</definedName>
    <definedName name="LL" localSheetId="0">#REF!</definedName>
    <definedName name="LL" localSheetId="1">#REF!</definedName>
    <definedName name="LL" localSheetId="2">#REF!</definedName>
    <definedName name="LL">#REF!</definedName>
    <definedName name="M" localSheetId="0">#REF!</definedName>
    <definedName name="M" localSheetId="1">#REF!</definedName>
    <definedName name="M" localSheetId="2">#REF!</definedName>
    <definedName name="M">#REF!</definedName>
    <definedName name="N" localSheetId="0">#REF!</definedName>
    <definedName name="N" localSheetId="1">#REF!</definedName>
    <definedName name="N" localSheetId="2">#REF!</definedName>
    <definedName name="N">#REF!</definedName>
    <definedName name="NWC">{#N/A,#N/A,FALSE,"AFR-ELC"}</definedName>
    <definedName name="P" localSheetId="0">#REF!</definedName>
    <definedName name="P" localSheetId="1">#REF!</definedName>
    <definedName name="P" localSheetId="2">#REF!</definedName>
    <definedName name="P">#REF!</definedName>
    <definedName name="PAINT" localSheetId="0">#REF!</definedName>
    <definedName name="PAINT" localSheetId="1">#REF!</definedName>
    <definedName name="PAINT" localSheetId="2">#REF!</definedName>
    <definedName name="PAINT">#REF!</definedName>
    <definedName name="_xlnm.Print_Area" localSheetId="0">Couverture!$A$1:$I$45</definedName>
    <definedName name="_xlnm.Print_Area" localSheetId="1">'Financial Data'!$A$1:$C$78</definedName>
    <definedName name="_xlnm.Print_Area" localSheetId="5">'Fronius-Hybrid Plus-10 to 30P'!$A$1:$F$260</definedName>
    <definedName name="_xlnm.Print_Area" localSheetId="4">'Fronius-Hybrid-10 to 30P'!$A$1:$F$260</definedName>
    <definedName name="_xlnm.Print_Area" localSheetId="6">'Fronius-Hybrid-31 to 50P'!$A$1:$F$249</definedName>
    <definedName name="_xlnm.Print_Area" localSheetId="7">'Fronius-String-31 to 50P'!$A$1:$F$228</definedName>
    <definedName name="_xlnm.Print_Area" localSheetId="3">'Huawei-Hybrid-10 to 50P'!$A$1:$F$465</definedName>
    <definedName name="_xlnm.Print_Area" localSheetId="2">'Technical Data'!$A$1:$K$54</definedName>
    <definedName name="Q" localSheetId="0">#REF!</definedName>
    <definedName name="Q" localSheetId="1">#REF!</definedName>
    <definedName name="Q" localSheetId="2">#REF!</definedName>
    <definedName name="Q">#REF!</definedName>
    <definedName name="rate" localSheetId="0">#REF!</definedName>
    <definedName name="rate" localSheetId="1">#REF!</definedName>
    <definedName name="rate" localSheetId="2">#REF!</definedName>
    <definedName name="rate">#REF!</definedName>
    <definedName name="S" localSheetId="0">#REF!</definedName>
    <definedName name="S" localSheetId="1">#REF!</definedName>
    <definedName name="S" localSheetId="2">#REF!</definedName>
    <definedName name="S">#REF!</definedName>
    <definedName name="SKIRTING" localSheetId="0">#REF!</definedName>
    <definedName name="SKIRTING" localSheetId="1">#REF!</definedName>
    <definedName name="SKIRTING" localSheetId="2">#REF!</definedName>
    <definedName name="SKIRTING">#REF!</definedName>
    <definedName name="Summary" localSheetId="0">#REF!</definedName>
    <definedName name="Summary" localSheetId="1">#REF!</definedName>
    <definedName name="Summary" localSheetId="2">#REF!</definedName>
    <definedName name="Summary">#REF!</definedName>
    <definedName name="T" localSheetId="0">#REF!</definedName>
    <definedName name="T" localSheetId="1">#REF!</definedName>
    <definedName name="T" localSheetId="2">#REF!</definedName>
    <definedName name="T">#REF!</definedName>
    <definedName name="U" localSheetId="0">#REF!</definedName>
    <definedName name="U" localSheetId="1">#REF!</definedName>
    <definedName name="U" localSheetId="2">#REF!</definedName>
    <definedName name="U">#REF!</definedName>
    <definedName name="V" localSheetId="0">#REF!</definedName>
    <definedName name="V" localSheetId="1">#REF!</definedName>
    <definedName name="V" localSheetId="2">#REF!</definedName>
    <definedName name="V">#REF!</definedName>
    <definedName name="W" localSheetId="0">#REF!</definedName>
    <definedName name="W" localSheetId="1">#REF!</definedName>
    <definedName name="W" localSheetId="2">#REF!</definedName>
    <definedName name="W">#REF!</definedName>
    <definedName name="wrn.AFRIBANK._.ELECTRICAL._.BILL._.by._.Effiong._.A.._.Uko.">{#N/A,#N/A,FALSE,"AFR-ELC"}</definedName>
    <definedName name="X" localSheetId="0">#REF!</definedName>
    <definedName name="X" localSheetId="1">#REF!</definedName>
    <definedName name="X" localSheetId="2">#REF!</definedName>
    <definedName name="X">#REF!</definedName>
    <definedName name="Y" localSheetId="0">#REF!</definedName>
    <definedName name="Y" localSheetId="1">#REF!</definedName>
    <definedName name="Y" localSheetId="2">#REF!</definedName>
    <definedName name="Y">#REF!</definedName>
    <definedName name="Z" localSheetId="0">#REF!</definedName>
    <definedName name="Z" localSheetId="1">#REF!</definedName>
    <definedName name="Z" localSheetId="2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OZUgjVeKWCNl5XZ0dBUMyVmC2xJZUWWqRk35Lop/F/w="/>
    </ext>
  </extLst>
</workbook>
</file>

<file path=xl/calcChain.xml><?xml version="1.0" encoding="utf-8"?>
<calcChain xmlns="http://schemas.openxmlformats.org/spreadsheetml/2006/main">
  <c r="I448" i="2" l="1"/>
  <c r="I437" i="2"/>
  <c r="I426" i="2"/>
  <c r="I415" i="2"/>
  <c r="I404" i="2"/>
  <c r="I393" i="2"/>
  <c r="I382" i="2"/>
  <c r="I371" i="2"/>
  <c r="I360" i="2"/>
  <c r="I349" i="2"/>
  <c r="I338" i="2"/>
  <c r="I327" i="2"/>
  <c r="I316" i="2"/>
  <c r="I305" i="2"/>
  <c r="I294" i="2"/>
  <c r="I283" i="2"/>
  <c r="I272" i="2"/>
  <c r="I261" i="2"/>
  <c r="I250" i="2"/>
  <c r="I239" i="2"/>
  <c r="I228" i="2"/>
  <c r="I217" i="2"/>
  <c r="I206" i="2"/>
  <c r="I195" i="2"/>
  <c r="I184" i="2"/>
  <c r="I173" i="2"/>
  <c r="I162" i="2"/>
  <c r="I151" i="2"/>
  <c r="I140" i="2"/>
  <c r="I129" i="2"/>
  <c r="I118" i="2"/>
  <c r="I107" i="2"/>
  <c r="I96" i="2"/>
  <c r="I85" i="2"/>
  <c r="I74" i="2"/>
  <c r="I63" i="2"/>
  <c r="I52" i="2"/>
  <c r="I41" i="2"/>
  <c r="I30" i="2"/>
  <c r="I19" i="2"/>
  <c r="I8" i="2"/>
  <c r="H7" i="23"/>
  <c r="H18" i="23" s="1"/>
  <c r="H29" i="23" s="1"/>
  <c r="H40" i="23" s="1"/>
  <c r="H51" i="23" s="1"/>
  <c r="H62" i="23" s="1"/>
  <c r="H73" i="23" s="1"/>
  <c r="H84" i="23" s="1"/>
  <c r="H95" i="23" s="1"/>
  <c r="H106" i="23" s="1"/>
  <c r="H117" i="23" s="1"/>
  <c r="H128" i="23" s="1"/>
  <c r="H139" i="23" s="1"/>
  <c r="H150" i="23" s="1"/>
  <c r="H161" i="23" s="1"/>
  <c r="H172" i="23" s="1"/>
  <c r="H183" i="23" s="1"/>
  <c r="H194" i="23" s="1"/>
  <c r="H205" i="23" s="1"/>
  <c r="H216" i="23" s="1"/>
  <c r="H7" i="6"/>
  <c r="H18" i="6" s="1"/>
  <c r="H29" i="6" s="1"/>
  <c r="H40" i="6" s="1"/>
  <c r="H51" i="6" s="1"/>
  <c r="H62" i="6" s="1"/>
  <c r="H73" i="6" s="1"/>
  <c r="H84" i="6" s="1"/>
  <c r="H95" i="6" s="1"/>
  <c r="H106" i="6" s="1"/>
  <c r="H117" i="6" s="1"/>
  <c r="H128" i="6" s="1"/>
  <c r="H139" i="6" s="1"/>
  <c r="H150" i="6" s="1"/>
  <c r="H161" i="6" s="1"/>
  <c r="H172" i="6" s="1"/>
  <c r="H183" i="6" s="1"/>
  <c r="H194" i="6" s="1"/>
  <c r="H205" i="6" s="1"/>
  <c r="H216" i="6" s="1"/>
  <c r="H7" i="26"/>
  <c r="H7" i="25"/>
  <c r="H7" i="2"/>
  <c r="B7" i="8"/>
  <c r="B8" i="8"/>
  <c r="B5" i="8"/>
  <c r="B6" i="8"/>
  <c r="B3" i="8"/>
  <c r="G7" i="2" s="1"/>
  <c r="B4" i="8"/>
  <c r="C62" i="2"/>
  <c r="I64" i="2" s="1"/>
  <c r="C62" i="25"/>
  <c r="C51" i="2"/>
  <c r="I53" i="2" s="1"/>
  <c r="C51" i="25"/>
  <c r="C40" i="2"/>
  <c r="I42" i="2" s="1"/>
  <c r="C40" i="25"/>
  <c r="C29" i="2"/>
  <c r="I31" i="2" s="1"/>
  <c r="C29" i="25"/>
  <c r="C18" i="2"/>
  <c r="I20" i="2" s="1"/>
  <c r="C18" i="25"/>
  <c r="C7" i="25"/>
  <c r="C7" i="2"/>
  <c r="I9" i="2" s="1"/>
  <c r="C62" i="26"/>
  <c r="C51" i="26"/>
  <c r="C40" i="26"/>
  <c r="C29" i="26"/>
  <c r="C18" i="26"/>
  <c r="C7" i="26"/>
  <c r="C7" i="23"/>
  <c r="H174" i="6"/>
  <c r="H185" i="6" s="1"/>
  <c r="H196" i="6" s="1"/>
  <c r="H207" i="6" s="1"/>
  <c r="H218" i="6" s="1"/>
  <c r="I174" i="6"/>
  <c r="I185" i="6" s="1"/>
  <c r="I196" i="6" s="1"/>
  <c r="I207" i="6" s="1"/>
  <c r="I218" i="6" s="1"/>
  <c r="H176" i="6"/>
  <c r="H187" i="6" s="1"/>
  <c r="H198" i="6" s="1"/>
  <c r="H209" i="6" s="1"/>
  <c r="H220" i="6" s="1"/>
  <c r="H122" i="6"/>
  <c r="H133" i="6" s="1"/>
  <c r="H144" i="6" s="1"/>
  <c r="H155" i="6" s="1"/>
  <c r="H166" i="6" s="1"/>
  <c r="H177" i="6" s="1"/>
  <c r="H188" i="6" s="1"/>
  <c r="H199" i="6" s="1"/>
  <c r="H210" i="6" s="1"/>
  <c r="H221" i="6" s="1"/>
  <c r="I122" i="6"/>
  <c r="I133" i="6" s="1"/>
  <c r="I144" i="6" s="1"/>
  <c r="I155" i="6" s="1"/>
  <c r="I166" i="6" s="1"/>
  <c r="I177" i="6" s="1"/>
  <c r="I188" i="6" s="1"/>
  <c r="I199" i="6" s="1"/>
  <c r="I210" i="6" s="1"/>
  <c r="I221" i="6" s="1"/>
  <c r="H64" i="6"/>
  <c r="H75" i="6" s="1"/>
  <c r="H86" i="6" s="1"/>
  <c r="H97" i="6" s="1"/>
  <c r="H108" i="6" s="1"/>
  <c r="H119" i="6" s="1"/>
  <c r="H130" i="6" s="1"/>
  <c r="H141" i="6" s="1"/>
  <c r="H152" i="6" s="1"/>
  <c r="I64" i="6"/>
  <c r="I75" i="6" s="1"/>
  <c r="I86" i="6" s="1"/>
  <c r="I97" i="6" s="1"/>
  <c r="I108" i="6" s="1"/>
  <c r="I119" i="6" s="1"/>
  <c r="I130" i="6" s="1"/>
  <c r="I141" i="6" s="1"/>
  <c r="I152" i="6" s="1"/>
  <c r="H66" i="6"/>
  <c r="H77" i="6" s="1"/>
  <c r="H88" i="6" s="1"/>
  <c r="H99" i="6" s="1"/>
  <c r="H110" i="6" s="1"/>
  <c r="H121" i="6" s="1"/>
  <c r="H132" i="6" s="1"/>
  <c r="H143" i="6" s="1"/>
  <c r="H154" i="6" s="1"/>
  <c r="H20" i="6"/>
  <c r="H31" i="6" s="1"/>
  <c r="H42" i="6" s="1"/>
  <c r="I20" i="6"/>
  <c r="I31" i="6" s="1"/>
  <c r="I42" i="6" s="1"/>
  <c r="H21" i="6"/>
  <c r="H32" i="6" s="1"/>
  <c r="H43" i="6" s="1"/>
  <c r="H54" i="6" s="1"/>
  <c r="H65" i="6" s="1"/>
  <c r="H76" i="6" s="1"/>
  <c r="H87" i="6" s="1"/>
  <c r="H98" i="6" s="1"/>
  <c r="H109" i="6" s="1"/>
  <c r="H120" i="6" s="1"/>
  <c r="H131" i="6" s="1"/>
  <c r="H142" i="6" s="1"/>
  <c r="H153" i="6" s="1"/>
  <c r="H164" i="6" s="1"/>
  <c r="H175" i="6" s="1"/>
  <c r="H186" i="6" s="1"/>
  <c r="H197" i="6" s="1"/>
  <c r="H208" i="6" s="1"/>
  <c r="H219" i="6" s="1"/>
  <c r="I21" i="6"/>
  <c r="I32" i="6" s="1"/>
  <c r="I43" i="6" s="1"/>
  <c r="I54" i="6" s="1"/>
  <c r="I65" i="6" s="1"/>
  <c r="I76" i="6" s="1"/>
  <c r="I87" i="6" s="1"/>
  <c r="I98" i="6" s="1"/>
  <c r="I109" i="6" s="1"/>
  <c r="I120" i="6" s="1"/>
  <c r="I131" i="6" s="1"/>
  <c r="I142" i="6" s="1"/>
  <c r="I153" i="6" s="1"/>
  <c r="I164" i="6" s="1"/>
  <c r="I175" i="6" s="1"/>
  <c r="I186" i="6" s="1"/>
  <c r="I197" i="6" s="1"/>
  <c r="I208" i="6" s="1"/>
  <c r="I219" i="6" s="1"/>
  <c r="H22" i="6"/>
  <c r="H33" i="6" s="1"/>
  <c r="H44" i="6" s="1"/>
  <c r="I22" i="6"/>
  <c r="I33" i="6" s="1"/>
  <c r="I44" i="6" s="1"/>
  <c r="H23" i="6"/>
  <c r="H34" i="6" s="1"/>
  <c r="H45" i="6" s="1"/>
  <c r="H56" i="6" s="1"/>
  <c r="H67" i="6" s="1"/>
  <c r="H78" i="6" s="1"/>
  <c r="H89" i="6" s="1"/>
  <c r="H100" i="6" s="1"/>
  <c r="I23" i="6"/>
  <c r="I34" i="6" s="1"/>
  <c r="I45" i="6" s="1"/>
  <c r="I56" i="6" s="1"/>
  <c r="I67" i="6" s="1"/>
  <c r="I78" i="6" s="1"/>
  <c r="I89" i="6" s="1"/>
  <c r="I100" i="6" s="1"/>
  <c r="V18" i="6"/>
  <c r="V29" i="6" s="1"/>
  <c r="V40" i="6" s="1"/>
  <c r="V51" i="6" s="1"/>
  <c r="V62" i="6" s="1"/>
  <c r="V73" i="6" s="1"/>
  <c r="V84" i="6" s="1"/>
  <c r="V95" i="6" s="1"/>
  <c r="V106" i="6" s="1"/>
  <c r="V117" i="6" s="1"/>
  <c r="V128" i="6" s="1"/>
  <c r="V139" i="6" s="1"/>
  <c r="V150" i="6" s="1"/>
  <c r="V161" i="6" s="1"/>
  <c r="V172" i="6" s="1"/>
  <c r="V183" i="6" s="1"/>
  <c r="V194" i="6" s="1"/>
  <c r="V205" i="6" s="1"/>
  <c r="V216" i="6" s="1"/>
  <c r="W18" i="6"/>
  <c r="W29" i="6" s="1"/>
  <c r="W40" i="6" s="1"/>
  <c r="W51" i="6" s="1"/>
  <c r="W62" i="6" s="1"/>
  <c r="W73" i="6" s="1"/>
  <c r="W84" i="6" s="1"/>
  <c r="W95" i="6" s="1"/>
  <c r="W106" i="6" s="1"/>
  <c r="W117" i="6" s="1"/>
  <c r="W128" i="6" s="1"/>
  <c r="W139" i="6" s="1"/>
  <c r="W150" i="6" s="1"/>
  <c r="W161" i="6" s="1"/>
  <c r="W172" i="6" s="1"/>
  <c r="W183" i="6" s="1"/>
  <c r="W194" i="6" s="1"/>
  <c r="W205" i="6" s="1"/>
  <c r="W216" i="6" s="1"/>
  <c r="V19" i="6"/>
  <c r="V30" i="6" s="1"/>
  <c r="V41" i="6" s="1"/>
  <c r="V52" i="6" s="1"/>
  <c r="V63" i="6" s="1"/>
  <c r="V74" i="6" s="1"/>
  <c r="V85" i="6" s="1"/>
  <c r="V96" i="6" s="1"/>
  <c r="V107" i="6" s="1"/>
  <c r="V118" i="6" s="1"/>
  <c r="V129" i="6" s="1"/>
  <c r="V140" i="6" s="1"/>
  <c r="V151" i="6" s="1"/>
  <c r="V162" i="6" s="1"/>
  <c r="V173" i="6" s="1"/>
  <c r="V184" i="6" s="1"/>
  <c r="V195" i="6" s="1"/>
  <c r="V206" i="6" s="1"/>
  <c r="V217" i="6" s="1"/>
  <c r="W19" i="6"/>
  <c r="W30" i="6" s="1"/>
  <c r="W41" i="6" s="1"/>
  <c r="W52" i="6" s="1"/>
  <c r="W63" i="6" s="1"/>
  <c r="W74" i="6" s="1"/>
  <c r="W85" i="6" s="1"/>
  <c r="W96" i="6" s="1"/>
  <c r="W107" i="6" s="1"/>
  <c r="W118" i="6" s="1"/>
  <c r="W129" i="6" s="1"/>
  <c r="W140" i="6" s="1"/>
  <c r="W151" i="6" s="1"/>
  <c r="W162" i="6" s="1"/>
  <c r="W173" i="6" s="1"/>
  <c r="W184" i="6" s="1"/>
  <c r="W195" i="6" s="1"/>
  <c r="W206" i="6" s="1"/>
  <c r="W217" i="6" s="1"/>
  <c r="V20" i="6"/>
  <c r="V31" i="6" s="1"/>
  <c r="V42" i="6" s="1"/>
  <c r="V53" i="6" s="1"/>
  <c r="V64" i="6" s="1"/>
  <c r="V75" i="6" s="1"/>
  <c r="V86" i="6" s="1"/>
  <c r="V97" i="6" s="1"/>
  <c r="V108" i="6" s="1"/>
  <c r="V119" i="6" s="1"/>
  <c r="V130" i="6" s="1"/>
  <c r="V141" i="6" s="1"/>
  <c r="V152" i="6" s="1"/>
  <c r="V163" i="6" s="1"/>
  <c r="V174" i="6" s="1"/>
  <c r="V185" i="6" s="1"/>
  <c r="V196" i="6" s="1"/>
  <c r="V207" i="6" s="1"/>
  <c r="V218" i="6" s="1"/>
  <c r="W20" i="6"/>
  <c r="W31" i="6" s="1"/>
  <c r="W42" i="6" s="1"/>
  <c r="W53" i="6" s="1"/>
  <c r="W64" i="6" s="1"/>
  <c r="W75" i="6" s="1"/>
  <c r="W86" i="6" s="1"/>
  <c r="W97" i="6" s="1"/>
  <c r="W108" i="6" s="1"/>
  <c r="W119" i="6" s="1"/>
  <c r="W130" i="6" s="1"/>
  <c r="W141" i="6" s="1"/>
  <c r="W152" i="6" s="1"/>
  <c r="W163" i="6" s="1"/>
  <c r="W174" i="6" s="1"/>
  <c r="W185" i="6" s="1"/>
  <c r="W196" i="6" s="1"/>
  <c r="W207" i="6" s="1"/>
  <c r="W218" i="6" s="1"/>
  <c r="V21" i="6"/>
  <c r="V32" i="6" s="1"/>
  <c r="V43" i="6" s="1"/>
  <c r="V54" i="6" s="1"/>
  <c r="V65" i="6" s="1"/>
  <c r="V76" i="6" s="1"/>
  <c r="V87" i="6" s="1"/>
  <c r="V98" i="6" s="1"/>
  <c r="V109" i="6" s="1"/>
  <c r="V120" i="6" s="1"/>
  <c r="V131" i="6" s="1"/>
  <c r="V142" i="6" s="1"/>
  <c r="V153" i="6" s="1"/>
  <c r="V164" i="6" s="1"/>
  <c r="V175" i="6" s="1"/>
  <c r="V186" i="6" s="1"/>
  <c r="V197" i="6" s="1"/>
  <c r="V208" i="6" s="1"/>
  <c r="V219" i="6" s="1"/>
  <c r="W21" i="6"/>
  <c r="W32" i="6" s="1"/>
  <c r="W43" i="6" s="1"/>
  <c r="W54" i="6" s="1"/>
  <c r="W65" i="6" s="1"/>
  <c r="W76" i="6" s="1"/>
  <c r="W87" i="6" s="1"/>
  <c r="W98" i="6" s="1"/>
  <c r="W109" i="6" s="1"/>
  <c r="W120" i="6" s="1"/>
  <c r="W131" i="6" s="1"/>
  <c r="W142" i="6" s="1"/>
  <c r="W153" i="6" s="1"/>
  <c r="W164" i="6" s="1"/>
  <c r="W175" i="6" s="1"/>
  <c r="W186" i="6" s="1"/>
  <c r="W197" i="6" s="1"/>
  <c r="W208" i="6" s="1"/>
  <c r="W219" i="6" s="1"/>
  <c r="V22" i="6"/>
  <c r="V33" i="6" s="1"/>
  <c r="V44" i="6" s="1"/>
  <c r="V55" i="6" s="1"/>
  <c r="V66" i="6" s="1"/>
  <c r="V77" i="6" s="1"/>
  <c r="V88" i="6" s="1"/>
  <c r="V99" i="6" s="1"/>
  <c r="V110" i="6" s="1"/>
  <c r="V121" i="6" s="1"/>
  <c r="V132" i="6" s="1"/>
  <c r="V143" i="6" s="1"/>
  <c r="V154" i="6" s="1"/>
  <c r="V165" i="6" s="1"/>
  <c r="V176" i="6" s="1"/>
  <c r="V187" i="6" s="1"/>
  <c r="V198" i="6" s="1"/>
  <c r="V209" i="6" s="1"/>
  <c r="V220" i="6" s="1"/>
  <c r="W22" i="6"/>
  <c r="W33" i="6" s="1"/>
  <c r="W44" i="6" s="1"/>
  <c r="W55" i="6" s="1"/>
  <c r="W66" i="6" s="1"/>
  <c r="W77" i="6" s="1"/>
  <c r="W88" i="6" s="1"/>
  <c r="W99" i="6" s="1"/>
  <c r="W110" i="6" s="1"/>
  <c r="W121" i="6" s="1"/>
  <c r="W132" i="6" s="1"/>
  <c r="W143" i="6" s="1"/>
  <c r="W154" i="6" s="1"/>
  <c r="W165" i="6" s="1"/>
  <c r="W176" i="6" s="1"/>
  <c r="W187" i="6" s="1"/>
  <c r="W198" i="6" s="1"/>
  <c r="W209" i="6" s="1"/>
  <c r="W220" i="6" s="1"/>
  <c r="V23" i="6"/>
  <c r="V34" i="6" s="1"/>
  <c r="V45" i="6" s="1"/>
  <c r="V56" i="6" s="1"/>
  <c r="V67" i="6" s="1"/>
  <c r="V78" i="6" s="1"/>
  <c r="V89" i="6" s="1"/>
  <c r="V100" i="6" s="1"/>
  <c r="V111" i="6" s="1"/>
  <c r="V122" i="6" s="1"/>
  <c r="V133" i="6" s="1"/>
  <c r="V144" i="6" s="1"/>
  <c r="V155" i="6" s="1"/>
  <c r="V166" i="6" s="1"/>
  <c r="V177" i="6" s="1"/>
  <c r="V188" i="6" s="1"/>
  <c r="V199" i="6" s="1"/>
  <c r="V210" i="6" s="1"/>
  <c r="V221" i="6" s="1"/>
  <c r="W23" i="6"/>
  <c r="W34" i="6" s="1"/>
  <c r="W45" i="6" s="1"/>
  <c r="W56" i="6" s="1"/>
  <c r="W67" i="6" s="1"/>
  <c r="W78" i="6" s="1"/>
  <c r="W89" i="6" s="1"/>
  <c r="W100" i="6" s="1"/>
  <c r="W111" i="6" s="1"/>
  <c r="W122" i="6" s="1"/>
  <c r="W133" i="6" s="1"/>
  <c r="W144" i="6" s="1"/>
  <c r="W155" i="6" s="1"/>
  <c r="W166" i="6" s="1"/>
  <c r="W177" i="6" s="1"/>
  <c r="W188" i="6" s="1"/>
  <c r="W199" i="6" s="1"/>
  <c r="W210" i="6" s="1"/>
  <c r="W221" i="6" s="1"/>
  <c r="V24" i="6"/>
  <c r="W25" i="6"/>
  <c r="I7" i="6"/>
  <c r="I18" i="6" s="1"/>
  <c r="I29" i="6" s="1"/>
  <c r="I40" i="6" s="1"/>
  <c r="I51" i="6" s="1"/>
  <c r="I62" i="6" s="1"/>
  <c r="I73" i="6" s="1"/>
  <c r="I84" i="6" s="1"/>
  <c r="I95" i="6" s="1"/>
  <c r="I106" i="6" s="1"/>
  <c r="I117" i="6" s="1"/>
  <c r="I128" i="6" s="1"/>
  <c r="I139" i="6" s="1"/>
  <c r="I150" i="6" s="1"/>
  <c r="I161" i="6" s="1"/>
  <c r="I172" i="6" s="1"/>
  <c r="I183" i="6" s="1"/>
  <c r="I194" i="6" s="1"/>
  <c r="I205" i="6" s="1"/>
  <c r="I216" i="6" s="1"/>
  <c r="H173" i="25"/>
  <c r="G173" i="25"/>
  <c r="H129" i="25"/>
  <c r="G129" i="25"/>
  <c r="H85" i="25"/>
  <c r="G85" i="25"/>
  <c r="H8" i="25"/>
  <c r="G8" i="25"/>
  <c r="B8" i="25" s="1"/>
  <c r="AG259" i="26"/>
  <c r="U259" i="26"/>
  <c r="M259" i="26"/>
  <c r="H259" i="26"/>
  <c r="G259" i="26"/>
  <c r="B259" i="26" s="1"/>
  <c r="AG257" i="26"/>
  <c r="AG255" i="26"/>
  <c r="M255" i="26"/>
  <c r="H255" i="26"/>
  <c r="G255" i="26"/>
  <c r="B255" i="26" s="1"/>
  <c r="AG254" i="26"/>
  <c r="M254" i="26"/>
  <c r="H254" i="26"/>
  <c r="G254" i="26"/>
  <c r="B254" i="26" s="1"/>
  <c r="AG253" i="26"/>
  <c r="M253" i="26"/>
  <c r="H253" i="26"/>
  <c r="G253" i="26"/>
  <c r="B253" i="26" s="1"/>
  <c r="AG252" i="26"/>
  <c r="M252" i="26"/>
  <c r="H252" i="26"/>
  <c r="G252" i="26"/>
  <c r="B252" i="26"/>
  <c r="AG251" i="26"/>
  <c r="M251" i="26"/>
  <c r="H251" i="26"/>
  <c r="G251" i="26"/>
  <c r="B251" i="26"/>
  <c r="AG250" i="26"/>
  <c r="M250" i="26"/>
  <c r="H250" i="26"/>
  <c r="G250" i="26"/>
  <c r="B250" i="26" s="1"/>
  <c r="AG249" i="26"/>
  <c r="M249" i="26"/>
  <c r="H249" i="26"/>
  <c r="G249" i="26"/>
  <c r="B249" i="26"/>
  <c r="AG248" i="26"/>
  <c r="M248" i="26"/>
  <c r="H248" i="26"/>
  <c r="G248" i="26"/>
  <c r="B248" i="26"/>
  <c r="AG247" i="26"/>
  <c r="M247" i="26"/>
  <c r="H247" i="26"/>
  <c r="G247" i="26"/>
  <c r="B247" i="26"/>
  <c r="AG246" i="26"/>
  <c r="U246" i="26"/>
  <c r="M246" i="26"/>
  <c r="H246" i="26"/>
  <c r="G246" i="26"/>
  <c r="B246" i="26"/>
  <c r="U242" i="26"/>
  <c r="M242" i="26"/>
  <c r="L242" i="26"/>
  <c r="U238" i="26"/>
  <c r="M238" i="26"/>
  <c r="H238" i="26"/>
  <c r="AA237" i="26"/>
  <c r="Z237" i="26"/>
  <c r="W237" i="26"/>
  <c r="V237" i="26"/>
  <c r="J237" i="26"/>
  <c r="AO234" i="26"/>
  <c r="AM234" i="26"/>
  <c r="AI234" i="26"/>
  <c r="AG234" i="26"/>
  <c r="M234" i="26"/>
  <c r="L234" i="26"/>
  <c r="AO233" i="26"/>
  <c r="AM233" i="26"/>
  <c r="AI233" i="26"/>
  <c r="AG233" i="26"/>
  <c r="M233" i="26"/>
  <c r="L233" i="26"/>
  <c r="AI232" i="26"/>
  <c r="AG232" i="26"/>
  <c r="M232" i="26"/>
  <c r="H231" i="26"/>
  <c r="M230" i="26"/>
  <c r="H230" i="26"/>
  <c r="M229" i="26"/>
  <c r="H229" i="26"/>
  <c r="AO223" i="26"/>
  <c r="AM223" i="26"/>
  <c r="AI223" i="26"/>
  <c r="AG223" i="26"/>
  <c r="M223" i="26"/>
  <c r="L223" i="26"/>
  <c r="AO222" i="26"/>
  <c r="AM222" i="26"/>
  <c r="AI222" i="26"/>
  <c r="AG222" i="26"/>
  <c r="M222" i="26"/>
  <c r="L222" i="26"/>
  <c r="AI221" i="26"/>
  <c r="AG221" i="26"/>
  <c r="I221" i="26"/>
  <c r="M221" i="26" s="1"/>
  <c r="H220" i="26"/>
  <c r="M219" i="26"/>
  <c r="H219" i="26"/>
  <c r="M218" i="26"/>
  <c r="H218" i="26"/>
  <c r="AO212" i="26"/>
  <c r="AM212" i="26"/>
  <c r="AI212" i="26"/>
  <c r="AG212" i="26"/>
  <c r="M212" i="26"/>
  <c r="L212" i="26"/>
  <c r="AO211" i="26"/>
  <c r="AM211" i="26"/>
  <c r="AI211" i="26"/>
  <c r="AG211" i="26"/>
  <c r="M211" i="26"/>
  <c r="L211" i="26"/>
  <c r="AI210" i="26"/>
  <c r="AG210" i="26"/>
  <c r="I210" i="26"/>
  <c r="M210" i="26" s="1"/>
  <c r="H209" i="26"/>
  <c r="M208" i="26"/>
  <c r="H208" i="26"/>
  <c r="M207" i="26"/>
  <c r="H207" i="26"/>
  <c r="AO201" i="26"/>
  <c r="AM201" i="26"/>
  <c r="AI201" i="26"/>
  <c r="AG201" i="26"/>
  <c r="M201" i="26"/>
  <c r="L201" i="26"/>
  <c r="AO200" i="26"/>
  <c r="AM200" i="26"/>
  <c r="AI200" i="26"/>
  <c r="AG200" i="26"/>
  <c r="M200" i="26"/>
  <c r="L200" i="26"/>
  <c r="AI199" i="26"/>
  <c r="AG199" i="26"/>
  <c r="I199" i="26"/>
  <c r="M199" i="26" s="1"/>
  <c r="H198" i="26"/>
  <c r="M197" i="26"/>
  <c r="H197" i="26"/>
  <c r="M196" i="26"/>
  <c r="H196" i="26"/>
  <c r="AO190" i="26"/>
  <c r="AM190" i="26"/>
  <c r="AI190" i="26"/>
  <c r="AG190" i="26"/>
  <c r="M190" i="26"/>
  <c r="L190" i="26"/>
  <c r="AO189" i="26"/>
  <c r="AM189" i="26"/>
  <c r="AI189" i="26"/>
  <c r="AG189" i="26"/>
  <c r="M189" i="26"/>
  <c r="L189" i="26"/>
  <c r="AI188" i="26"/>
  <c r="AG188" i="26"/>
  <c r="I188" i="26"/>
  <c r="M188" i="26" s="1"/>
  <c r="H187" i="26"/>
  <c r="M186" i="26"/>
  <c r="H186" i="26"/>
  <c r="M185" i="26"/>
  <c r="H185" i="26"/>
  <c r="AO179" i="26"/>
  <c r="AM179" i="26"/>
  <c r="AI179" i="26"/>
  <c r="AG179" i="26"/>
  <c r="M179" i="26"/>
  <c r="L179" i="26"/>
  <c r="AO178" i="26"/>
  <c r="AM178" i="26"/>
  <c r="AI178" i="26"/>
  <c r="AG178" i="26"/>
  <c r="M178" i="26"/>
  <c r="L178" i="26"/>
  <c r="AI177" i="26"/>
  <c r="AG177" i="26"/>
  <c r="I177" i="26"/>
  <c r="M177" i="26" s="1"/>
  <c r="L176" i="26"/>
  <c r="M175" i="26"/>
  <c r="L175" i="26"/>
  <c r="M174" i="26"/>
  <c r="L174" i="26"/>
  <c r="H173" i="26"/>
  <c r="AO168" i="26"/>
  <c r="AM168" i="26"/>
  <c r="AI168" i="26"/>
  <c r="AG168" i="26"/>
  <c r="M168" i="26"/>
  <c r="L168" i="26"/>
  <c r="AO167" i="26"/>
  <c r="AM167" i="26"/>
  <c r="AI167" i="26"/>
  <c r="AG167" i="26"/>
  <c r="M167" i="26"/>
  <c r="L167" i="26"/>
  <c r="AI166" i="26"/>
  <c r="AG166" i="26"/>
  <c r="I166" i="26"/>
  <c r="M166" i="26" s="1"/>
  <c r="H165" i="26"/>
  <c r="M164" i="26"/>
  <c r="H164" i="26"/>
  <c r="M163" i="26"/>
  <c r="H163" i="26"/>
  <c r="AO157" i="26"/>
  <c r="AM157" i="26"/>
  <c r="AI157" i="26"/>
  <c r="AG157" i="26"/>
  <c r="M157" i="26"/>
  <c r="L157" i="26"/>
  <c r="AO156" i="26"/>
  <c r="AM156" i="26"/>
  <c r="AI156" i="26"/>
  <c r="AG156" i="26"/>
  <c r="M156" i="26"/>
  <c r="L156" i="26"/>
  <c r="AI155" i="26"/>
  <c r="AG155" i="26"/>
  <c r="I155" i="26"/>
  <c r="M155" i="26" s="1"/>
  <c r="H154" i="26"/>
  <c r="M153" i="26"/>
  <c r="H153" i="26"/>
  <c r="M152" i="26"/>
  <c r="H152" i="26"/>
  <c r="AO146" i="26"/>
  <c r="AM146" i="26"/>
  <c r="AI146" i="26"/>
  <c r="AG146" i="26"/>
  <c r="M146" i="26"/>
  <c r="L146" i="26"/>
  <c r="AO145" i="26"/>
  <c r="AM145" i="26"/>
  <c r="AI145" i="26"/>
  <c r="AG145" i="26"/>
  <c r="M145" i="26"/>
  <c r="L145" i="26"/>
  <c r="AI144" i="26"/>
  <c r="AG144" i="26"/>
  <c r="I144" i="26"/>
  <c r="M144" i="26" s="1"/>
  <c r="H144" i="26"/>
  <c r="H143" i="26"/>
  <c r="M142" i="26"/>
  <c r="H142" i="26"/>
  <c r="M141" i="26"/>
  <c r="H141" i="26"/>
  <c r="AO135" i="26"/>
  <c r="AM135" i="26"/>
  <c r="AI135" i="26"/>
  <c r="AG135" i="26"/>
  <c r="M135" i="26"/>
  <c r="L135" i="26"/>
  <c r="AO134" i="26"/>
  <c r="AM134" i="26"/>
  <c r="AI134" i="26"/>
  <c r="AG134" i="26"/>
  <c r="M134" i="26"/>
  <c r="L134" i="26"/>
  <c r="AI133" i="26"/>
  <c r="AG133" i="26"/>
  <c r="M133" i="26"/>
  <c r="L133" i="26"/>
  <c r="H132" i="26"/>
  <c r="M131" i="26"/>
  <c r="H131" i="26"/>
  <c r="M130" i="26"/>
  <c r="H130" i="26"/>
  <c r="H129" i="26"/>
  <c r="AO124" i="26"/>
  <c r="AM124" i="26"/>
  <c r="AI124" i="26"/>
  <c r="AG124" i="26"/>
  <c r="M124" i="26"/>
  <c r="L124" i="26"/>
  <c r="AO123" i="26"/>
  <c r="AM123" i="26"/>
  <c r="AI123" i="26"/>
  <c r="AG123" i="26"/>
  <c r="M123" i="26"/>
  <c r="L123" i="26"/>
  <c r="AI122" i="26"/>
  <c r="AG122" i="26"/>
  <c r="H122" i="26"/>
  <c r="H121" i="26"/>
  <c r="M120" i="26"/>
  <c r="H120" i="26"/>
  <c r="M119" i="26"/>
  <c r="H119" i="26"/>
  <c r="AO113" i="26"/>
  <c r="AM113" i="26"/>
  <c r="AI113" i="26"/>
  <c r="AG113" i="26"/>
  <c r="M113" i="26"/>
  <c r="L113" i="26"/>
  <c r="AO112" i="26"/>
  <c r="AM112" i="26"/>
  <c r="AI112" i="26"/>
  <c r="AG112" i="26"/>
  <c r="M112" i="26"/>
  <c r="L112" i="26"/>
  <c r="AI111" i="26"/>
  <c r="AG111" i="26"/>
  <c r="H111" i="26"/>
  <c r="H110" i="26"/>
  <c r="M109" i="26"/>
  <c r="H109" i="26"/>
  <c r="M108" i="26"/>
  <c r="H108" i="26"/>
  <c r="AO102" i="26"/>
  <c r="AM102" i="26"/>
  <c r="AI102" i="26"/>
  <c r="AG102" i="26"/>
  <c r="M102" i="26"/>
  <c r="L102" i="26"/>
  <c r="AO101" i="26"/>
  <c r="AM101" i="26"/>
  <c r="AI101" i="26"/>
  <c r="AG101" i="26"/>
  <c r="M101" i="26"/>
  <c r="L101" i="26"/>
  <c r="AI100" i="26"/>
  <c r="AG100" i="26"/>
  <c r="AO91" i="26"/>
  <c r="AM91" i="26"/>
  <c r="AI91" i="26"/>
  <c r="AG91" i="26"/>
  <c r="M91" i="26"/>
  <c r="L91" i="26"/>
  <c r="AO90" i="26"/>
  <c r="AM90" i="26"/>
  <c r="AI90" i="26"/>
  <c r="AG90" i="26"/>
  <c r="M90" i="26"/>
  <c r="L90" i="26"/>
  <c r="AI89" i="26"/>
  <c r="AG89" i="26"/>
  <c r="H89" i="26"/>
  <c r="H88" i="26"/>
  <c r="H87" i="26"/>
  <c r="H86" i="26"/>
  <c r="H85" i="26"/>
  <c r="AO80" i="26"/>
  <c r="AM80" i="26"/>
  <c r="AI80" i="26"/>
  <c r="AG80" i="26"/>
  <c r="M80" i="26"/>
  <c r="L80" i="26"/>
  <c r="AO79" i="26"/>
  <c r="AM79" i="26"/>
  <c r="AI79" i="26"/>
  <c r="AG79" i="26"/>
  <c r="M79" i="26"/>
  <c r="L79" i="26"/>
  <c r="AI78" i="26"/>
  <c r="AG78" i="26"/>
  <c r="I78" i="26"/>
  <c r="M78" i="26" s="1"/>
  <c r="H78" i="26"/>
  <c r="I77" i="26"/>
  <c r="H77" i="26"/>
  <c r="I76" i="26"/>
  <c r="H76" i="26"/>
  <c r="I75" i="26"/>
  <c r="H75" i="26"/>
  <c r="I74" i="26"/>
  <c r="M74" i="26" s="1"/>
  <c r="A71" i="26"/>
  <c r="C73" i="26" s="1"/>
  <c r="AO69" i="26"/>
  <c r="AM69" i="26"/>
  <c r="AI69" i="26"/>
  <c r="AG69" i="26"/>
  <c r="M69" i="26"/>
  <c r="L69" i="26"/>
  <c r="AO68" i="26"/>
  <c r="AM68" i="26"/>
  <c r="AI68" i="26"/>
  <c r="AG68" i="26"/>
  <c r="M68" i="26"/>
  <c r="L68" i="26"/>
  <c r="AI67" i="26"/>
  <c r="AG67" i="26"/>
  <c r="I67" i="26"/>
  <c r="M67" i="26" s="1"/>
  <c r="H67" i="26"/>
  <c r="I66" i="26"/>
  <c r="M66" i="26" s="1"/>
  <c r="H66" i="26"/>
  <c r="I65" i="26"/>
  <c r="M65" i="26" s="1"/>
  <c r="H65" i="26"/>
  <c r="C65" i="26"/>
  <c r="I64" i="26"/>
  <c r="M64" i="26" s="1"/>
  <c r="H64" i="26"/>
  <c r="D60" i="26"/>
  <c r="BM60" i="26" s="1"/>
  <c r="AO58" i="26"/>
  <c r="AM58" i="26"/>
  <c r="AI58" i="26"/>
  <c r="AG58" i="26"/>
  <c r="M58" i="26"/>
  <c r="L58" i="26"/>
  <c r="AO57" i="26"/>
  <c r="AM57" i="26"/>
  <c r="AI57" i="26"/>
  <c r="AG57" i="26"/>
  <c r="M57" i="26"/>
  <c r="L57" i="26"/>
  <c r="AI56" i="26"/>
  <c r="AG56" i="26"/>
  <c r="I56" i="26"/>
  <c r="M56" i="26" s="1"/>
  <c r="H56" i="26"/>
  <c r="I55" i="26"/>
  <c r="M55" i="26" s="1"/>
  <c r="H55" i="26"/>
  <c r="I54" i="26"/>
  <c r="M54" i="26" s="1"/>
  <c r="H54" i="26"/>
  <c r="C54" i="26"/>
  <c r="I53" i="26"/>
  <c r="M53" i="26" s="1"/>
  <c r="H53" i="26"/>
  <c r="D49" i="26"/>
  <c r="BM49" i="26" s="1"/>
  <c r="AO47" i="26"/>
  <c r="AM47" i="26"/>
  <c r="AI47" i="26"/>
  <c r="AG47" i="26"/>
  <c r="M47" i="26"/>
  <c r="L47" i="26"/>
  <c r="AO46" i="26"/>
  <c r="AM46" i="26"/>
  <c r="AI46" i="26"/>
  <c r="AG46" i="26"/>
  <c r="M46" i="26"/>
  <c r="L46" i="26"/>
  <c r="AI45" i="26"/>
  <c r="AG45" i="26"/>
  <c r="I45" i="26"/>
  <c r="M45" i="26" s="1"/>
  <c r="H45" i="26"/>
  <c r="I44" i="26"/>
  <c r="M44" i="26" s="1"/>
  <c r="H44" i="26"/>
  <c r="I43" i="26"/>
  <c r="M43" i="26" s="1"/>
  <c r="H43" i="26"/>
  <c r="C43" i="26"/>
  <c r="I42" i="26"/>
  <c r="M42" i="26" s="1"/>
  <c r="H42" i="26"/>
  <c r="D38" i="26"/>
  <c r="BM38" i="26" s="1"/>
  <c r="AO36" i="26"/>
  <c r="AM36" i="26"/>
  <c r="AI36" i="26"/>
  <c r="AG36" i="26"/>
  <c r="M36" i="26"/>
  <c r="L36" i="26"/>
  <c r="AO35" i="26"/>
  <c r="AM35" i="26"/>
  <c r="AI35" i="26"/>
  <c r="AG35" i="26"/>
  <c r="M35" i="26"/>
  <c r="L35" i="26"/>
  <c r="AI34" i="26"/>
  <c r="AG34" i="26"/>
  <c r="I34" i="26"/>
  <c r="M34" i="26" s="1"/>
  <c r="H34" i="26"/>
  <c r="I33" i="26"/>
  <c r="M33" i="26" s="1"/>
  <c r="H33" i="26"/>
  <c r="I32" i="26"/>
  <c r="M32" i="26" s="1"/>
  <c r="H32" i="26"/>
  <c r="C32" i="26"/>
  <c r="I31" i="26"/>
  <c r="M31" i="26" s="1"/>
  <c r="H31" i="26"/>
  <c r="D27" i="26"/>
  <c r="BM27" i="26" s="1"/>
  <c r="AO25" i="26"/>
  <c r="AM25" i="26"/>
  <c r="AI25" i="26"/>
  <c r="AG25" i="26"/>
  <c r="W25" i="26"/>
  <c r="M25" i="26"/>
  <c r="L25" i="26"/>
  <c r="AO24" i="26"/>
  <c r="AM24" i="26"/>
  <c r="AI24" i="26"/>
  <c r="AG24" i="26"/>
  <c r="V24" i="26"/>
  <c r="M24" i="26"/>
  <c r="L24" i="26"/>
  <c r="AI23" i="26"/>
  <c r="AG23" i="26"/>
  <c r="W23" i="26"/>
  <c r="V23" i="26"/>
  <c r="I23" i="26"/>
  <c r="H23" i="26"/>
  <c r="W22" i="26"/>
  <c r="V22" i="26"/>
  <c r="I22" i="26"/>
  <c r="M22" i="26" s="1"/>
  <c r="H22" i="26"/>
  <c r="W21" i="26"/>
  <c r="V21" i="26"/>
  <c r="I21" i="26"/>
  <c r="M21" i="26" s="1"/>
  <c r="H21" i="26"/>
  <c r="C21" i="26"/>
  <c r="W20" i="26"/>
  <c r="V20" i="26"/>
  <c r="I20" i="26"/>
  <c r="M20" i="26" s="1"/>
  <c r="H20" i="26"/>
  <c r="W19" i="26"/>
  <c r="V19" i="26"/>
  <c r="W18" i="26"/>
  <c r="W29" i="26" s="1"/>
  <c r="V18" i="26"/>
  <c r="V29" i="26" s="1"/>
  <c r="D16" i="26"/>
  <c r="BM16" i="26" s="1"/>
  <c r="AO14" i="26"/>
  <c r="AM14" i="26"/>
  <c r="AK14" i="26"/>
  <c r="AI14" i="26"/>
  <c r="AG14" i="26"/>
  <c r="M14" i="26"/>
  <c r="L14" i="26"/>
  <c r="AO13" i="26"/>
  <c r="AM13" i="26"/>
  <c r="AJ13" i="26"/>
  <c r="AI13" i="26"/>
  <c r="AG13" i="26"/>
  <c r="M13" i="26"/>
  <c r="L13" i="26"/>
  <c r="AK12" i="26"/>
  <c r="AJ12" i="26"/>
  <c r="AI12" i="26"/>
  <c r="AG12" i="26"/>
  <c r="X12" i="26"/>
  <c r="M12" i="26"/>
  <c r="L12" i="26"/>
  <c r="AK11" i="26"/>
  <c r="AJ11" i="26"/>
  <c r="M11" i="26"/>
  <c r="L11" i="26"/>
  <c r="M10" i="26"/>
  <c r="L10" i="26"/>
  <c r="C10" i="26"/>
  <c r="AK9" i="26"/>
  <c r="AJ9" i="26"/>
  <c r="M9" i="26"/>
  <c r="L9" i="26"/>
  <c r="AK8" i="26"/>
  <c r="AJ8" i="26"/>
  <c r="I8" i="26"/>
  <c r="H8" i="26"/>
  <c r="I7" i="26"/>
  <c r="U5" i="26"/>
  <c r="D5" i="26"/>
  <c r="BM5" i="26" s="1"/>
  <c r="AA4" i="26"/>
  <c r="Z4" i="26"/>
  <c r="Y4" i="26"/>
  <c r="U4" i="26"/>
  <c r="S4" i="26"/>
  <c r="R4" i="26"/>
  <c r="Q4" i="26"/>
  <c r="P4" i="26"/>
  <c r="J4" i="26"/>
  <c r="AG259" i="25"/>
  <c r="U259" i="25"/>
  <c r="M259" i="25"/>
  <c r="H259" i="25"/>
  <c r="G259" i="25"/>
  <c r="B259" i="25" s="1"/>
  <c r="AG257" i="25"/>
  <c r="AG255" i="25"/>
  <c r="M255" i="25"/>
  <c r="H255" i="25"/>
  <c r="G255" i="25"/>
  <c r="B255" i="25" s="1"/>
  <c r="AG254" i="25"/>
  <c r="M254" i="25"/>
  <c r="H254" i="25"/>
  <c r="G254" i="25"/>
  <c r="B254" i="25" s="1"/>
  <c r="AG253" i="25"/>
  <c r="M253" i="25"/>
  <c r="H253" i="25"/>
  <c r="G253" i="25"/>
  <c r="B253" i="25" s="1"/>
  <c r="AG252" i="25"/>
  <c r="M252" i="25"/>
  <c r="H252" i="25"/>
  <c r="G252" i="25"/>
  <c r="B252" i="25" s="1"/>
  <c r="AG251" i="25"/>
  <c r="M251" i="25"/>
  <c r="H251" i="25"/>
  <c r="G251" i="25"/>
  <c r="B251" i="25" s="1"/>
  <c r="AG250" i="25"/>
  <c r="M250" i="25"/>
  <c r="H250" i="25"/>
  <c r="G250" i="25"/>
  <c r="B250" i="25" s="1"/>
  <c r="AG249" i="25"/>
  <c r="M249" i="25"/>
  <c r="H249" i="25"/>
  <c r="G249" i="25"/>
  <c r="B249" i="25" s="1"/>
  <c r="AG248" i="25"/>
  <c r="M248" i="25"/>
  <c r="H248" i="25"/>
  <c r="G248" i="25"/>
  <c r="B248" i="25" s="1"/>
  <c r="AG247" i="25"/>
  <c r="M247" i="25"/>
  <c r="H247" i="25"/>
  <c r="G247" i="25"/>
  <c r="B247" i="25" s="1"/>
  <c r="AG246" i="25"/>
  <c r="U246" i="25"/>
  <c r="M246" i="25"/>
  <c r="H246" i="25"/>
  <c r="G246" i="25"/>
  <c r="B246" i="25" s="1"/>
  <c r="U242" i="25"/>
  <c r="M242" i="25"/>
  <c r="L242" i="25"/>
  <c r="U238" i="25"/>
  <c r="M238" i="25"/>
  <c r="H238" i="25"/>
  <c r="AA237" i="25"/>
  <c r="Z237" i="25"/>
  <c r="W237" i="25"/>
  <c r="V237" i="25"/>
  <c r="J237" i="25"/>
  <c r="AO234" i="25"/>
  <c r="AM234" i="25"/>
  <c r="AI234" i="25"/>
  <c r="AG234" i="25"/>
  <c r="M234" i="25"/>
  <c r="L234" i="25"/>
  <c r="AO233" i="25"/>
  <c r="AM233" i="25"/>
  <c r="AI233" i="25"/>
  <c r="AG233" i="25"/>
  <c r="M233" i="25"/>
  <c r="L233" i="25"/>
  <c r="AI232" i="25"/>
  <c r="AG232" i="25"/>
  <c r="M232" i="25"/>
  <c r="H231" i="25"/>
  <c r="M230" i="25"/>
  <c r="H230" i="25"/>
  <c r="M229" i="25"/>
  <c r="H229" i="25"/>
  <c r="AO223" i="25"/>
  <c r="AM223" i="25"/>
  <c r="AI223" i="25"/>
  <c r="AG223" i="25"/>
  <c r="M223" i="25"/>
  <c r="L223" i="25"/>
  <c r="AO222" i="25"/>
  <c r="AM222" i="25"/>
  <c r="AI222" i="25"/>
  <c r="AG222" i="25"/>
  <c r="M222" i="25"/>
  <c r="L222" i="25"/>
  <c r="AI221" i="25"/>
  <c r="AG221" i="25"/>
  <c r="I221" i="25"/>
  <c r="M221" i="25" s="1"/>
  <c r="H220" i="25"/>
  <c r="M219" i="25"/>
  <c r="H219" i="25"/>
  <c r="M218" i="25"/>
  <c r="H218" i="25"/>
  <c r="AO212" i="25"/>
  <c r="AM212" i="25"/>
  <c r="AI212" i="25"/>
  <c r="AG212" i="25"/>
  <c r="M212" i="25"/>
  <c r="L212" i="25"/>
  <c r="AO211" i="25"/>
  <c r="AM211" i="25"/>
  <c r="AI211" i="25"/>
  <c r="AG211" i="25"/>
  <c r="M211" i="25"/>
  <c r="L211" i="25"/>
  <c r="AI210" i="25"/>
  <c r="AG210" i="25"/>
  <c r="I210" i="25"/>
  <c r="M210" i="25" s="1"/>
  <c r="H209" i="25"/>
  <c r="M208" i="25"/>
  <c r="H208" i="25"/>
  <c r="M207" i="25"/>
  <c r="H207" i="25"/>
  <c r="AO201" i="25"/>
  <c r="AM201" i="25"/>
  <c r="AI201" i="25"/>
  <c r="AG201" i="25"/>
  <c r="M201" i="25"/>
  <c r="L201" i="25"/>
  <c r="AO200" i="25"/>
  <c r="AM200" i="25"/>
  <c r="AI200" i="25"/>
  <c r="AG200" i="25"/>
  <c r="M200" i="25"/>
  <c r="L200" i="25"/>
  <c r="AI199" i="25"/>
  <c r="AG199" i="25"/>
  <c r="I199" i="25"/>
  <c r="M199" i="25" s="1"/>
  <c r="H198" i="25"/>
  <c r="M197" i="25"/>
  <c r="H197" i="25"/>
  <c r="M196" i="25"/>
  <c r="H196" i="25"/>
  <c r="AO190" i="25"/>
  <c r="AM190" i="25"/>
  <c r="AI190" i="25"/>
  <c r="AG190" i="25"/>
  <c r="M190" i="25"/>
  <c r="L190" i="25"/>
  <c r="AO189" i="25"/>
  <c r="AM189" i="25"/>
  <c r="AI189" i="25"/>
  <c r="AG189" i="25"/>
  <c r="M189" i="25"/>
  <c r="L189" i="25"/>
  <c r="AI188" i="25"/>
  <c r="AG188" i="25"/>
  <c r="I188" i="25"/>
  <c r="M188" i="25" s="1"/>
  <c r="H187" i="25"/>
  <c r="M186" i="25"/>
  <c r="H186" i="25"/>
  <c r="M185" i="25"/>
  <c r="H185" i="25"/>
  <c r="I184" i="25"/>
  <c r="M184" i="25" s="1"/>
  <c r="I183" i="25"/>
  <c r="M183" i="25" s="1"/>
  <c r="AO179" i="25"/>
  <c r="AM179" i="25"/>
  <c r="AI179" i="25"/>
  <c r="AG179" i="25"/>
  <c r="M179" i="25"/>
  <c r="L179" i="25"/>
  <c r="AO178" i="25"/>
  <c r="AM178" i="25"/>
  <c r="AI178" i="25"/>
  <c r="AG178" i="25"/>
  <c r="M178" i="25"/>
  <c r="L178" i="25"/>
  <c r="AI177" i="25"/>
  <c r="AG177" i="25"/>
  <c r="I177" i="25"/>
  <c r="M177" i="25" s="1"/>
  <c r="L176" i="25"/>
  <c r="M175" i="25"/>
  <c r="L175" i="25"/>
  <c r="M174" i="25"/>
  <c r="L174" i="25"/>
  <c r="I173" i="25"/>
  <c r="M173" i="25" s="1"/>
  <c r="I172" i="25"/>
  <c r="M172" i="25" s="1"/>
  <c r="AO168" i="25"/>
  <c r="AM168" i="25"/>
  <c r="AI168" i="25"/>
  <c r="AG168" i="25"/>
  <c r="M168" i="25"/>
  <c r="L168" i="25"/>
  <c r="J168" i="25"/>
  <c r="N168" i="25" s="1"/>
  <c r="AO167" i="25"/>
  <c r="AM167" i="25"/>
  <c r="AI167" i="25"/>
  <c r="AG167" i="25"/>
  <c r="M167" i="25"/>
  <c r="L167" i="25"/>
  <c r="J167" i="25"/>
  <c r="N167" i="25" s="1"/>
  <c r="AI166" i="25"/>
  <c r="AG166" i="25"/>
  <c r="I166" i="25"/>
  <c r="M166" i="25" s="1"/>
  <c r="H165" i="25"/>
  <c r="M164" i="25"/>
  <c r="H164" i="25"/>
  <c r="M163" i="25"/>
  <c r="H163" i="25"/>
  <c r="I162" i="25"/>
  <c r="M162" i="25" s="1"/>
  <c r="I161" i="25"/>
  <c r="M161" i="25" s="1"/>
  <c r="AO157" i="25"/>
  <c r="AM157" i="25"/>
  <c r="AI157" i="25"/>
  <c r="AG157" i="25"/>
  <c r="M157" i="25"/>
  <c r="L157" i="25"/>
  <c r="J157" i="25"/>
  <c r="N157" i="25" s="1"/>
  <c r="AO156" i="25"/>
  <c r="AM156" i="25"/>
  <c r="AI156" i="25"/>
  <c r="AG156" i="25"/>
  <c r="M156" i="25"/>
  <c r="L156" i="25"/>
  <c r="J156" i="25"/>
  <c r="N156" i="25" s="1"/>
  <c r="AI155" i="25"/>
  <c r="AG155" i="25"/>
  <c r="I155" i="25"/>
  <c r="M155" i="25" s="1"/>
  <c r="H154" i="25"/>
  <c r="M153" i="25"/>
  <c r="H153" i="25"/>
  <c r="M152" i="25"/>
  <c r="H152" i="25"/>
  <c r="I151" i="25"/>
  <c r="M151" i="25" s="1"/>
  <c r="I150" i="25"/>
  <c r="M150" i="25" s="1"/>
  <c r="AO146" i="25"/>
  <c r="AM146" i="25"/>
  <c r="AI146" i="25"/>
  <c r="AG146" i="25"/>
  <c r="M146" i="25"/>
  <c r="L146" i="25"/>
  <c r="J146" i="25"/>
  <c r="N146" i="25" s="1"/>
  <c r="AO145" i="25"/>
  <c r="AM145" i="25"/>
  <c r="AI145" i="25"/>
  <c r="AG145" i="25"/>
  <c r="M145" i="25"/>
  <c r="L145" i="25"/>
  <c r="J145" i="25"/>
  <c r="N145" i="25" s="1"/>
  <c r="AI144" i="25"/>
  <c r="AG144" i="25"/>
  <c r="I144" i="25"/>
  <c r="M144" i="25" s="1"/>
  <c r="H144" i="25"/>
  <c r="H143" i="25"/>
  <c r="M142" i="25"/>
  <c r="H142" i="25"/>
  <c r="M141" i="25"/>
  <c r="H141" i="25"/>
  <c r="I140" i="25"/>
  <c r="M140" i="25" s="1"/>
  <c r="I139" i="25"/>
  <c r="M139" i="25" s="1"/>
  <c r="AO135" i="25"/>
  <c r="AM135" i="25"/>
  <c r="AI135" i="25"/>
  <c r="AG135" i="25"/>
  <c r="M135" i="25"/>
  <c r="L135" i="25"/>
  <c r="J135" i="25"/>
  <c r="N135" i="25" s="1"/>
  <c r="AO134" i="25"/>
  <c r="AM134" i="25"/>
  <c r="AI134" i="25"/>
  <c r="AG134" i="25"/>
  <c r="M134" i="25"/>
  <c r="L134" i="25"/>
  <c r="J134" i="25"/>
  <c r="N134" i="25" s="1"/>
  <c r="AI133" i="25"/>
  <c r="AG133" i="25"/>
  <c r="M133" i="25"/>
  <c r="L133" i="25"/>
  <c r="J133" i="25"/>
  <c r="N133" i="25" s="1"/>
  <c r="H132" i="25"/>
  <c r="M131" i="25"/>
  <c r="H131" i="25"/>
  <c r="M130" i="25"/>
  <c r="H130" i="25"/>
  <c r="I129" i="25"/>
  <c r="M129" i="25" s="1"/>
  <c r="I128" i="25"/>
  <c r="M128" i="25" s="1"/>
  <c r="AO124" i="25"/>
  <c r="AM124" i="25"/>
  <c r="AI124" i="25"/>
  <c r="AG124" i="25"/>
  <c r="M124" i="25"/>
  <c r="L124" i="25"/>
  <c r="J124" i="25"/>
  <c r="N124" i="25" s="1"/>
  <c r="AO123" i="25"/>
  <c r="AM123" i="25"/>
  <c r="AI123" i="25"/>
  <c r="AG123" i="25"/>
  <c r="M123" i="25"/>
  <c r="L123" i="25"/>
  <c r="J123" i="25"/>
  <c r="N123" i="25" s="1"/>
  <c r="AI122" i="25"/>
  <c r="AG122" i="25"/>
  <c r="H122" i="25"/>
  <c r="H121" i="25"/>
  <c r="M120" i="25"/>
  <c r="H120" i="25"/>
  <c r="M119" i="25"/>
  <c r="H119" i="25"/>
  <c r="I118" i="25"/>
  <c r="M118" i="25" s="1"/>
  <c r="G118" i="25"/>
  <c r="B118" i="25" s="1"/>
  <c r="I117" i="25"/>
  <c r="M117" i="25" s="1"/>
  <c r="AO113" i="25"/>
  <c r="AM113" i="25"/>
  <c r="AI113" i="25"/>
  <c r="AG113" i="25"/>
  <c r="M113" i="25"/>
  <c r="L113" i="25"/>
  <c r="J113" i="25"/>
  <c r="N113" i="25" s="1"/>
  <c r="AO112" i="25"/>
  <c r="AM112" i="25"/>
  <c r="AI112" i="25"/>
  <c r="AG112" i="25"/>
  <c r="M112" i="25"/>
  <c r="L112" i="25"/>
  <c r="J112" i="25"/>
  <c r="N112" i="25" s="1"/>
  <c r="AI111" i="25"/>
  <c r="AG111" i="25"/>
  <c r="H111" i="25"/>
  <c r="H110" i="25"/>
  <c r="M109" i="25"/>
  <c r="H109" i="25"/>
  <c r="M108" i="25"/>
  <c r="H108" i="25"/>
  <c r="I107" i="25"/>
  <c r="M107" i="25" s="1"/>
  <c r="G107" i="25"/>
  <c r="B107" i="25" s="1"/>
  <c r="I106" i="25"/>
  <c r="M106" i="25" s="1"/>
  <c r="AO102" i="25"/>
  <c r="AM102" i="25"/>
  <c r="AI102" i="25"/>
  <c r="AG102" i="25"/>
  <c r="M102" i="25"/>
  <c r="L102" i="25"/>
  <c r="J102" i="25"/>
  <c r="N102" i="25" s="1"/>
  <c r="AO101" i="25"/>
  <c r="AM101" i="25"/>
  <c r="AI101" i="25"/>
  <c r="AG101" i="25"/>
  <c r="M101" i="25"/>
  <c r="L101" i="25"/>
  <c r="J101" i="25"/>
  <c r="N101" i="25" s="1"/>
  <c r="AI100" i="25"/>
  <c r="AG100" i="25"/>
  <c r="G96" i="25"/>
  <c r="B96" i="25" s="1"/>
  <c r="I95" i="25"/>
  <c r="M95" i="25" s="1"/>
  <c r="AO91" i="25"/>
  <c r="AM91" i="25"/>
  <c r="AI91" i="25"/>
  <c r="AG91" i="25"/>
  <c r="M91" i="25"/>
  <c r="L91" i="25"/>
  <c r="J91" i="25"/>
  <c r="N91" i="25" s="1"/>
  <c r="AO90" i="25"/>
  <c r="AM90" i="25"/>
  <c r="AI90" i="25"/>
  <c r="AG90" i="25"/>
  <c r="M90" i="25"/>
  <c r="L90" i="25"/>
  <c r="AI89" i="25"/>
  <c r="AG89" i="25"/>
  <c r="H89" i="25"/>
  <c r="H100" i="25" s="1"/>
  <c r="H88" i="25"/>
  <c r="H99" i="25" s="1"/>
  <c r="H87" i="25"/>
  <c r="H98" i="25" s="1"/>
  <c r="H86" i="25"/>
  <c r="H97" i="25" s="1"/>
  <c r="B85" i="25"/>
  <c r="AO80" i="25"/>
  <c r="AM80" i="25"/>
  <c r="AI80" i="25"/>
  <c r="AG80" i="25"/>
  <c r="M80" i="25"/>
  <c r="L80" i="25"/>
  <c r="AO79" i="25"/>
  <c r="AM79" i="25"/>
  <c r="AI79" i="25"/>
  <c r="AG79" i="25"/>
  <c r="M79" i="25"/>
  <c r="L79" i="25"/>
  <c r="AI78" i="25"/>
  <c r="AG78" i="25"/>
  <c r="I78" i="25"/>
  <c r="M78" i="25" s="1"/>
  <c r="H78" i="25"/>
  <c r="I77" i="25"/>
  <c r="H77" i="25"/>
  <c r="I76" i="25"/>
  <c r="H76" i="25"/>
  <c r="I75" i="25"/>
  <c r="H75" i="25"/>
  <c r="A71" i="25"/>
  <c r="C73" i="25" s="1"/>
  <c r="AO69" i="25"/>
  <c r="AM69" i="25"/>
  <c r="AI69" i="25"/>
  <c r="AG69" i="25"/>
  <c r="M69" i="25"/>
  <c r="L69" i="25"/>
  <c r="AO68" i="25"/>
  <c r="AM68" i="25"/>
  <c r="AI68" i="25"/>
  <c r="AG68" i="25"/>
  <c r="M68" i="25"/>
  <c r="L68" i="25"/>
  <c r="AI67" i="25"/>
  <c r="AG67" i="25"/>
  <c r="I67" i="25"/>
  <c r="M67" i="25" s="1"/>
  <c r="H67" i="25"/>
  <c r="I66" i="25"/>
  <c r="M66" i="25" s="1"/>
  <c r="H66" i="25"/>
  <c r="I65" i="25"/>
  <c r="M65" i="25" s="1"/>
  <c r="H65" i="25"/>
  <c r="C65" i="25"/>
  <c r="I64" i="25"/>
  <c r="M64" i="25" s="1"/>
  <c r="H64" i="25"/>
  <c r="D60" i="25"/>
  <c r="BM60" i="25" s="1"/>
  <c r="AO58" i="25"/>
  <c r="AM58" i="25"/>
  <c r="AI58" i="25"/>
  <c r="AG58" i="25"/>
  <c r="M58" i="25"/>
  <c r="L58" i="25"/>
  <c r="AO57" i="25"/>
  <c r="AM57" i="25"/>
  <c r="AI57" i="25"/>
  <c r="AG57" i="25"/>
  <c r="M57" i="25"/>
  <c r="L57" i="25"/>
  <c r="AI56" i="25"/>
  <c r="AG56" i="25"/>
  <c r="I56" i="25"/>
  <c r="M56" i="25" s="1"/>
  <c r="H56" i="25"/>
  <c r="I55" i="25"/>
  <c r="M55" i="25" s="1"/>
  <c r="H55" i="25"/>
  <c r="I54" i="25"/>
  <c r="M54" i="25" s="1"/>
  <c r="H54" i="25"/>
  <c r="C54" i="25"/>
  <c r="I53" i="25"/>
  <c r="M53" i="25" s="1"/>
  <c r="H53" i="25"/>
  <c r="D49" i="25"/>
  <c r="BM49" i="25" s="1"/>
  <c r="AO47" i="25"/>
  <c r="AM47" i="25"/>
  <c r="AI47" i="25"/>
  <c r="AG47" i="25"/>
  <c r="M47" i="25"/>
  <c r="L47" i="25"/>
  <c r="AO46" i="25"/>
  <c r="AM46" i="25"/>
  <c r="AI46" i="25"/>
  <c r="AG46" i="25"/>
  <c r="M46" i="25"/>
  <c r="L46" i="25"/>
  <c r="AI45" i="25"/>
  <c r="AG45" i="25"/>
  <c r="I45" i="25"/>
  <c r="M45" i="25" s="1"/>
  <c r="H45" i="25"/>
  <c r="I44" i="25"/>
  <c r="M44" i="25" s="1"/>
  <c r="H44" i="25"/>
  <c r="I43" i="25"/>
  <c r="M43" i="25" s="1"/>
  <c r="H43" i="25"/>
  <c r="C43" i="25"/>
  <c r="I42" i="25"/>
  <c r="M42" i="25" s="1"/>
  <c r="H42" i="25"/>
  <c r="D38" i="25"/>
  <c r="BM38" i="25" s="1"/>
  <c r="AO36" i="25"/>
  <c r="AM36" i="25"/>
  <c r="AI36" i="25"/>
  <c r="AG36" i="25"/>
  <c r="M36" i="25"/>
  <c r="L36" i="25"/>
  <c r="AO35" i="25"/>
  <c r="AM35" i="25"/>
  <c r="AI35" i="25"/>
  <c r="AG35" i="25"/>
  <c r="M35" i="25"/>
  <c r="L35" i="25"/>
  <c r="AI34" i="25"/>
  <c r="AG34" i="25"/>
  <c r="I34" i="25"/>
  <c r="M34" i="25" s="1"/>
  <c r="H34" i="25"/>
  <c r="I33" i="25"/>
  <c r="M33" i="25" s="1"/>
  <c r="H33" i="25"/>
  <c r="I32" i="25"/>
  <c r="M32" i="25" s="1"/>
  <c r="H32" i="25"/>
  <c r="C32" i="25"/>
  <c r="I31" i="25"/>
  <c r="M31" i="25" s="1"/>
  <c r="H31" i="25"/>
  <c r="D27" i="25"/>
  <c r="BM27" i="25" s="1"/>
  <c r="AO25" i="25"/>
  <c r="AM25" i="25"/>
  <c r="AI25" i="25"/>
  <c r="AG25" i="25"/>
  <c r="W25" i="25"/>
  <c r="M25" i="25"/>
  <c r="L25" i="25"/>
  <c r="AO24" i="25"/>
  <c r="AM24" i="25"/>
  <c r="AI24" i="25"/>
  <c r="AG24" i="25"/>
  <c r="V24" i="25"/>
  <c r="M24" i="25"/>
  <c r="L24" i="25"/>
  <c r="AI23" i="25"/>
  <c r="AG23" i="25"/>
  <c r="W23" i="25"/>
  <c r="V23" i="25"/>
  <c r="I23" i="25"/>
  <c r="H23" i="25"/>
  <c r="W22" i="25"/>
  <c r="V22" i="25"/>
  <c r="I22" i="25"/>
  <c r="M22" i="25" s="1"/>
  <c r="H22" i="25"/>
  <c r="W21" i="25"/>
  <c r="V21" i="25"/>
  <c r="I21" i="25"/>
  <c r="M21" i="25" s="1"/>
  <c r="H21" i="25"/>
  <c r="C21" i="25"/>
  <c r="W20" i="25"/>
  <c r="V20" i="25"/>
  <c r="I20" i="25"/>
  <c r="M20" i="25" s="1"/>
  <c r="H20" i="25"/>
  <c r="W19" i="25"/>
  <c r="V19" i="25"/>
  <c r="W18" i="25"/>
  <c r="W29" i="25" s="1"/>
  <c r="V18" i="25"/>
  <c r="V29" i="25" s="1"/>
  <c r="D16" i="25"/>
  <c r="BM16" i="25" s="1"/>
  <c r="AO14" i="25"/>
  <c r="AM14" i="25"/>
  <c r="AK14" i="25"/>
  <c r="AI14" i="25"/>
  <c r="AG14" i="25"/>
  <c r="M14" i="25"/>
  <c r="L14" i="25"/>
  <c r="AO13" i="25"/>
  <c r="AM13" i="25"/>
  <c r="AJ13" i="25"/>
  <c r="AI13" i="25"/>
  <c r="AG13" i="25"/>
  <c r="M13" i="25"/>
  <c r="L13" i="25"/>
  <c r="AK12" i="25"/>
  <c r="AJ12" i="25"/>
  <c r="AI12" i="25"/>
  <c r="AG12" i="25"/>
  <c r="X12" i="25"/>
  <c r="M12" i="25"/>
  <c r="L12" i="25"/>
  <c r="AK11" i="25"/>
  <c r="AJ11" i="25"/>
  <c r="M11" i="25"/>
  <c r="L11" i="25"/>
  <c r="M10" i="25"/>
  <c r="L10" i="25"/>
  <c r="C10" i="25"/>
  <c r="AK9" i="25"/>
  <c r="AJ9" i="25"/>
  <c r="M9" i="25"/>
  <c r="L9" i="25"/>
  <c r="AK8" i="25"/>
  <c r="AJ8" i="25"/>
  <c r="I8" i="25"/>
  <c r="I7" i="25"/>
  <c r="U5" i="25"/>
  <c r="D5" i="25"/>
  <c r="BM5" i="25" s="1"/>
  <c r="AA4" i="25"/>
  <c r="Z4" i="25"/>
  <c r="Y4" i="25"/>
  <c r="U4" i="25"/>
  <c r="S4" i="25"/>
  <c r="R4" i="25"/>
  <c r="Q4" i="25"/>
  <c r="P4" i="25"/>
  <c r="J4" i="25"/>
  <c r="U5" i="23"/>
  <c r="U11" i="23"/>
  <c r="U8" i="23"/>
  <c r="H23" i="23"/>
  <c r="H20" i="23"/>
  <c r="H31" i="23" s="1"/>
  <c r="H42" i="23" s="1"/>
  <c r="I20" i="23"/>
  <c r="H21" i="23"/>
  <c r="H32" i="23" s="1"/>
  <c r="H43" i="23" s="1"/>
  <c r="I21" i="23"/>
  <c r="H22" i="23"/>
  <c r="H33" i="23" s="1"/>
  <c r="H44" i="23" s="1"/>
  <c r="I22" i="23"/>
  <c r="I33" i="23" s="1"/>
  <c r="I44" i="23" s="1"/>
  <c r="H34" i="23"/>
  <c r="H45" i="23" s="1"/>
  <c r="H56" i="23" s="1"/>
  <c r="H67" i="23" s="1"/>
  <c r="H78" i="23" s="1"/>
  <c r="H89" i="23" s="1"/>
  <c r="H100" i="23" s="1"/>
  <c r="I23" i="23"/>
  <c r="I34" i="23" s="1"/>
  <c r="I45" i="23" s="1"/>
  <c r="I56" i="23" s="1"/>
  <c r="I67" i="23" s="1"/>
  <c r="I78" i="23" s="1"/>
  <c r="I89" i="23" s="1"/>
  <c r="I100" i="23" s="1"/>
  <c r="I7" i="23"/>
  <c r="I18" i="23" s="1"/>
  <c r="I29" i="23" s="1"/>
  <c r="I40" i="23" s="1"/>
  <c r="I51" i="23" s="1"/>
  <c r="I62" i="23" s="1"/>
  <c r="I73" i="23" s="1"/>
  <c r="I84" i="23" s="1"/>
  <c r="I95" i="23" s="1"/>
  <c r="I106" i="23" s="1"/>
  <c r="I117" i="23" s="1"/>
  <c r="I128" i="23" s="1"/>
  <c r="I139" i="23" s="1"/>
  <c r="I150" i="23" s="1"/>
  <c r="I161" i="23" s="1"/>
  <c r="I172" i="23" s="1"/>
  <c r="I183" i="23" s="1"/>
  <c r="I194" i="23" s="1"/>
  <c r="I205" i="23" s="1"/>
  <c r="I216" i="23" s="1"/>
  <c r="H140" i="23"/>
  <c r="G140" i="23"/>
  <c r="H74" i="23"/>
  <c r="G74" i="23"/>
  <c r="H8" i="23"/>
  <c r="H19" i="23" s="1"/>
  <c r="H30" i="23" s="1"/>
  <c r="H41" i="23" s="1"/>
  <c r="G8" i="23"/>
  <c r="B12" i="8"/>
  <c r="B13" i="8"/>
  <c r="B14" i="8"/>
  <c r="B15" i="8"/>
  <c r="B16" i="8"/>
  <c r="B17" i="8"/>
  <c r="B18" i="8"/>
  <c r="B30" i="8"/>
  <c r="B31" i="8"/>
  <c r="B32" i="8"/>
  <c r="B19" i="8"/>
  <c r="B20" i="8"/>
  <c r="B21" i="8"/>
  <c r="B22" i="8"/>
  <c r="B23" i="8"/>
  <c r="G8" i="26" s="1"/>
  <c r="B8" i="26" s="1"/>
  <c r="B24" i="8"/>
  <c r="G85" i="26" s="1"/>
  <c r="B25" i="8"/>
  <c r="G129" i="26" s="1"/>
  <c r="B129" i="26" s="1"/>
  <c r="B26" i="8"/>
  <c r="G173" i="26" s="1"/>
  <c r="B173" i="26" s="1"/>
  <c r="B27" i="8"/>
  <c r="B28" i="8"/>
  <c r="B29" i="8"/>
  <c r="J226" i="23"/>
  <c r="V226" i="23"/>
  <c r="W226" i="23"/>
  <c r="Z226" i="23"/>
  <c r="AA226" i="23"/>
  <c r="AG244" i="6"/>
  <c r="M244" i="6"/>
  <c r="H244" i="6"/>
  <c r="G244" i="6"/>
  <c r="B244" i="6" s="1"/>
  <c r="AG243" i="6"/>
  <c r="M243" i="6"/>
  <c r="H243" i="6"/>
  <c r="G243" i="6"/>
  <c r="B243" i="6" s="1"/>
  <c r="AG242" i="6"/>
  <c r="M242" i="6"/>
  <c r="H242" i="6"/>
  <c r="G242" i="6"/>
  <c r="B242" i="6" s="1"/>
  <c r="AG241" i="6"/>
  <c r="M241" i="6"/>
  <c r="H241" i="6"/>
  <c r="G241" i="6"/>
  <c r="B241" i="6" s="1"/>
  <c r="AG240" i="6"/>
  <c r="M240" i="6"/>
  <c r="H240" i="6"/>
  <c r="G240" i="6"/>
  <c r="B240" i="6" s="1"/>
  <c r="AG239" i="6"/>
  <c r="M239" i="6"/>
  <c r="H239" i="6"/>
  <c r="G239" i="6"/>
  <c r="B239" i="6"/>
  <c r="U231" i="6"/>
  <c r="AI231" i="6"/>
  <c r="AI229" i="6" s="1"/>
  <c r="AW229" i="6" s="1"/>
  <c r="M231" i="6"/>
  <c r="U227" i="6"/>
  <c r="H227" i="6"/>
  <c r="M227" i="6"/>
  <c r="AG227" i="23"/>
  <c r="U227" i="23"/>
  <c r="M227" i="23"/>
  <c r="H227" i="23"/>
  <c r="G227" i="23"/>
  <c r="B227" i="23" s="1"/>
  <c r="AG225" i="23"/>
  <c r="D225" i="23"/>
  <c r="AO223" i="23"/>
  <c r="AM223" i="23"/>
  <c r="AI223" i="23"/>
  <c r="AG223" i="23"/>
  <c r="M223" i="23"/>
  <c r="L223" i="23"/>
  <c r="AO222" i="23"/>
  <c r="AM222" i="23"/>
  <c r="AI222" i="23"/>
  <c r="AG222" i="23"/>
  <c r="M222" i="23"/>
  <c r="L222" i="23"/>
  <c r="AI221" i="23"/>
  <c r="AG221" i="23"/>
  <c r="H220" i="23"/>
  <c r="M219" i="23"/>
  <c r="M218" i="23"/>
  <c r="H218" i="23"/>
  <c r="AO212" i="23"/>
  <c r="AM212" i="23"/>
  <c r="AI212" i="23"/>
  <c r="AG212" i="23"/>
  <c r="M212" i="23"/>
  <c r="L212" i="23"/>
  <c r="AO211" i="23"/>
  <c r="AM211" i="23"/>
  <c r="AI211" i="23"/>
  <c r="AG211" i="23"/>
  <c r="M211" i="23"/>
  <c r="L211" i="23"/>
  <c r="AI210" i="23"/>
  <c r="AG210" i="23"/>
  <c r="H209" i="23"/>
  <c r="M208" i="23"/>
  <c r="M207" i="23"/>
  <c r="H207" i="23"/>
  <c r="AO201" i="23"/>
  <c r="AM201" i="23"/>
  <c r="AI201" i="23"/>
  <c r="AG201" i="23"/>
  <c r="M201" i="23"/>
  <c r="L201" i="23"/>
  <c r="AO200" i="23"/>
  <c r="AM200" i="23"/>
  <c r="AI200" i="23"/>
  <c r="AG200" i="23"/>
  <c r="M200" i="23"/>
  <c r="L200" i="23"/>
  <c r="AI199" i="23"/>
  <c r="AG199" i="23"/>
  <c r="H198" i="23"/>
  <c r="M197" i="23"/>
  <c r="M196" i="23"/>
  <c r="H196" i="23"/>
  <c r="AO190" i="23"/>
  <c r="AM190" i="23"/>
  <c r="AI190" i="23"/>
  <c r="AG190" i="23"/>
  <c r="M190" i="23"/>
  <c r="L190" i="23"/>
  <c r="AO189" i="23"/>
  <c r="AM189" i="23"/>
  <c r="AI189" i="23"/>
  <c r="AG189" i="23"/>
  <c r="M189" i="23"/>
  <c r="L189" i="23"/>
  <c r="AI188" i="23"/>
  <c r="AG188" i="23"/>
  <c r="H187" i="23"/>
  <c r="M186" i="23"/>
  <c r="M185" i="23"/>
  <c r="H185" i="23"/>
  <c r="L185" i="23" s="1"/>
  <c r="AO179" i="23"/>
  <c r="AM179" i="23"/>
  <c r="AI179" i="23"/>
  <c r="AG179" i="23"/>
  <c r="M179" i="23"/>
  <c r="L179" i="23"/>
  <c r="AO178" i="23"/>
  <c r="AM178" i="23"/>
  <c r="AI178" i="23"/>
  <c r="AG178" i="23"/>
  <c r="M178" i="23"/>
  <c r="L178" i="23"/>
  <c r="AI177" i="23"/>
  <c r="AG177" i="23"/>
  <c r="H176" i="23"/>
  <c r="M175" i="23"/>
  <c r="M174" i="23"/>
  <c r="H174" i="23"/>
  <c r="L174" i="23" s="1"/>
  <c r="AO168" i="23"/>
  <c r="AM168" i="23"/>
  <c r="AI168" i="23"/>
  <c r="AG168" i="23"/>
  <c r="M168" i="23"/>
  <c r="L168" i="23"/>
  <c r="AO167" i="23"/>
  <c r="AM167" i="23"/>
  <c r="AI167" i="23"/>
  <c r="AG167" i="23"/>
  <c r="M167" i="23"/>
  <c r="L167" i="23"/>
  <c r="AI166" i="23"/>
  <c r="AG166" i="23"/>
  <c r="L165" i="23"/>
  <c r="M164" i="23"/>
  <c r="M163" i="23"/>
  <c r="L163" i="23"/>
  <c r="AO157" i="23"/>
  <c r="AM157" i="23"/>
  <c r="AI157" i="23"/>
  <c r="AG157" i="23"/>
  <c r="M157" i="23"/>
  <c r="L157" i="23"/>
  <c r="AO156" i="23"/>
  <c r="AM156" i="23"/>
  <c r="AI156" i="23"/>
  <c r="AG156" i="23"/>
  <c r="M156" i="23"/>
  <c r="L156" i="23"/>
  <c r="AI155" i="23"/>
  <c r="AG155" i="23"/>
  <c r="H154" i="23"/>
  <c r="M153" i="23"/>
  <c r="M152" i="23"/>
  <c r="H152" i="23"/>
  <c r="AO146" i="23"/>
  <c r="AM146" i="23"/>
  <c r="AI146" i="23"/>
  <c r="AG146" i="23"/>
  <c r="M146" i="23"/>
  <c r="L146" i="23"/>
  <c r="AO145" i="23"/>
  <c r="AM145" i="23"/>
  <c r="AI145" i="23"/>
  <c r="AG145" i="23"/>
  <c r="M145" i="23"/>
  <c r="L145" i="23"/>
  <c r="AI144" i="23"/>
  <c r="AG144" i="23"/>
  <c r="H143" i="23"/>
  <c r="M142" i="23"/>
  <c r="M141" i="23"/>
  <c r="H141" i="23"/>
  <c r="AO135" i="23"/>
  <c r="AM135" i="23"/>
  <c r="AI135" i="23"/>
  <c r="AG135" i="23"/>
  <c r="M135" i="23"/>
  <c r="L135" i="23"/>
  <c r="AO134" i="23"/>
  <c r="AM134" i="23"/>
  <c r="AI134" i="23"/>
  <c r="AG134" i="23"/>
  <c r="M134" i="23"/>
  <c r="L134" i="23"/>
  <c r="AI133" i="23"/>
  <c r="AG133" i="23"/>
  <c r="H132" i="23"/>
  <c r="M131" i="23"/>
  <c r="M130" i="23"/>
  <c r="H130" i="23"/>
  <c r="AO124" i="23"/>
  <c r="AM124" i="23"/>
  <c r="AI124" i="23"/>
  <c r="AG124" i="23"/>
  <c r="M124" i="23"/>
  <c r="L124" i="23"/>
  <c r="AO123" i="23"/>
  <c r="AM123" i="23"/>
  <c r="AI123" i="23"/>
  <c r="AG123" i="23"/>
  <c r="M123" i="23"/>
  <c r="L123" i="23"/>
  <c r="AI122" i="23"/>
  <c r="AG122" i="23"/>
  <c r="I122" i="23"/>
  <c r="H122" i="23"/>
  <c r="H121" i="23"/>
  <c r="M120" i="23"/>
  <c r="M119" i="23"/>
  <c r="H119" i="23"/>
  <c r="AO113" i="23"/>
  <c r="AM113" i="23"/>
  <c r="AI113" i="23"/>
  <c r="AG113" i="23"/>
  <c r="M113" i="23"/>
  <c r="L113" i="23"/>
  <c r="AO112" i="23"/>
  <c r="AM112" i="23"/>
  <c r="AI112" i="23"/>
  <c r="AG112" i="23"/>
  <c r="M112" i="23"/>
  <c r="L112" i="23"/>
  <c r="AI111" i="23"/>
  <c r="AG111" i="23"/>
  <c r="M111" i="23"/>
  <c r="L111" i="23"/>
  <c r="H110" i="23"/>
  <c r="M109" i="23"/>
  <c r="M108" i="23"/>
  <c r="H108" i="23"/>
  <c r="AO102" i="23"/>
  <c r="AM102" i="23"/>
  <c r="AI102" i="23"/>
  <c r="AG102" i="23"/>
  <c r="M102" i="23"/>
  <c r="L102" i="23"/>
  <c r="AO101" i="23"/>
  <c r="AM101" i="23"/>
  <c r="AI101" i="23"/>
  <c r="AG101" i="23"/>
  <c r="M101" i="23"/>
  <c r="L101" i="23"/>
  <c r="AI100" i="23"/>
  <c r="AG100" i="23"/>
  <c r="H99" i="23"/>
  <c r="M98" i="23"/>
  <c r="M97" i="23"/>
  <c r="H97" i="23"/>
  <c r="AO91" i="23"/>
  <c r="AM91" i="23"/>
  <c r="AI91" i="23"/>
  <c r="AG91" i="23"/>
  <c r="M91" i="23"/>
  <c r="L91" i="23"/>
  <c r="AO90" i="23"/>
  <c r="AM90" i="23"/>
  <c r="AI90" i="23"/>
  <c r="AG90" i="23"/>
  <c r="M90" i="23"/>
  <c r="L90" i="23"/>
  <c r="AI89" i="23"/>
  <c r="AG89" i="23"/>
  <c r="H88" i="23"/>
  <c r="M87" i="23"/>
  <c r="M86" i="23"/>
  <c r="H86" i="23"/>
  <c r="AO80" i="23"/>
  <c r="AM80" i="23"/>
  <c r="AI80" i="23"/>
  <c r="AG80" i="23"/>
  <c r="M80" i="23"/>
  <c r="L80" i="23"/>
  <c r="AO79" i="23"/>
  <c r="AM79" i="23"/>
  <c r="AI79" i="23"/>
  <c r="AG79" i="23"/>
  <c r="M79" i="23"/>
  <c r="L79" i="23"/>
  <c r="AI78" i="23"/>
  <c r="AG78" i="23"/>
  <c r="H77" i="23"/>
  <c r="M76" i="23"/>
  <c r="M75" i="23"/>
  <c r="H75" i="23"/>
  <c r="AO69" i="23"/>
  <c r="AM69" i="23"/>
  <c r="AI69" i="23"/>
  <c r="AG69" i="23"/>
  <c r="M69" i="23"/>
  <c r="L69" i="23"/>
  <c r="AO68" i="23"/>
  <c r="AM68" i="23"/>
  <c r="AI68" i="23"/>
  <c r="AG68" i="23"/>
  <c r="M68" i="23"/>
  <c r="L68" i="23"/>
  <c r="AI67" i="23"/>
  <c r="AG67" i="23"/>
  <c r="H66" i="23"/>
  <c r="M65" i="23"/>
  <c r="M64" i="23"/>
  <c r="H64" i="23"/>
  <c r="AO58" i="23"/>
  <c r="AM58" i="23"/>
  <c r="AI58" i="23"/>
  <c r="AG58" i="23"/>
  <c r="M58" i="23"/>
  <c r="L58" i="23"/>
  <c r="AO57" i="23"/>
  <c r="AM57" i="23"/>
  <c r="AI57" i="23"/>
  <c r="AG57" i="23"/>
  <c r="M57" i="23"/>
  <c r="L57" i="23"/>
  <c r="AI56" i="23"/>
  <c r="AG56" i="23"/>
  <c r="L55" i="23"/>
  <c r="M54" i="23"/>
  <c r="M53" i="23"/>
  <c r="L53" i="23"/>
  <c r="AO47" i="23"/>
  <c r="AM47" i="23"/>
  <c r="AI47" i="23"/>
  <c r="AG47" i="23"/>
  <c r="M47" i="23"/>
  <c r="L47" i="23"/>
  <c r="AO46" i="23"/>
  <c r="AM46" i="23"/>
  <c r="AI46" i="23"/>
  <c r="AG46" i="23"/>
  <c r="M46" i="23"/>
  <c r="L46" i="23"/>
  <c r="AI45" i="23"/>
  <c r="AG45" i="23"/>
  <c r="AO36" i="23"/>
  <c r="AM36" i="23"/>
  <c r="AI36" i="23"/>
  <c r="AG36" i="23"/>
  <c r="M36" i="23"/>
  <c r="L36" i="23"/>
  <c r="AO35" i="23"/>
  <c r="AM35" i="23"/>
  <c r="AI35" i="23"/>
  <c r="AG35" i="23"/>
  <c r="M35" i="23"/>
  <c r="L35" i="23"/>
  <c r="AI34" i="23"/>
  <c r="AG34" i="23"/>
  <c r="AO25" i="23"/>
  <c r="AM25" i="23"/>
  <c r="AI25" i="23"/>
  <c r="AG25" i="23"/>
  <c r="M25" i="23"/>
  <c r="L25" i="23"/>
  <c r="AO24" i="23"/>
  <c r="AM24" i="23"/>
  <c r="AI24" i="23"/>
  <c r="AG24" i="23"/>
  <c r="M24" i="23"/>
  <c r="L24" i="23"/>
  <c r="AI23" i="23"/>
  <c r="AG23" i="23"/>
  <c r="AO14" i="23"/>
  <c r="AM14" i="23"/>
  <c r="AI14" i="23"/>
  <c r="AG14" i="23"/>
  <c r="M14" i="23"/>
  <c r="L14" i="23"/>
  <c r="AO13" i="23"/>
  <c r="AM13" i="23"/>
  <c r="AI13" i="23"/>
  <c r="AG13" i="23"/>
  <c r="M13" i="23"/>
  <c r="L13" i="23"/>
  <c r="AI12" i="23"/>
  <c r="AG12" i="23"/>
  <c r="M10" i="23"/>
  <c r="M9" i="23"/>
  <c r="I8" i="23"/>
  <c r="I19" i="23" s="1"/>
  <c r="I30" i="23" s="1"/>
  <c r="I41" i="23" s="1"/>
  <c r="AA4" i="23"/>
  <c r="Z4" i="23"/>
  <c r="Y4" i="23"/>
  <c r="U4" i="23"/>
  <c r="S4" i="23"/>
  <c r="R4" i="23"/>
  <c r="Q4" i="23"/>
  <c r="P4" i="23"/>
  <c r="J4" i="23"/>
  <c r="H451" i="2"/>
  <c r="H440" i="2"/>
  <c r="H429" i="2"/>
  <c r="H418" i="2"/>
  <c r="H407" i="2"/>
  <c r="H385" i="2"/>
  <c r="H374" i="2"/>
  <c r="H363" i="2"/>
  <c r="H352" i="2"/>
  <c r="H341" i="2"/>
  <c r="H330" i="2"/>
  <c r="H319" i="2"/>
  <c r="H308" i="2"/>
  <c r="H297" i="2"/>
  <c r="H240" i="2"/>
  <c r="H273" i="2" s="1"/>
  <c r="H449" i="2"/>
  <c r="H438" i="2"/>
  <c r="H427" i="2"/>
  <c r="H416" i="2"/>
  <c r="H405" i="2"/>
  <c r="H383" i="2"/>
  <c r="H372" i="2"/>
  <c r="H361" i="2"/>
  <c r="H350" i="2"/>
  <c r="H339" i="2"/>
  <c r="H328" i="2"/>
  <c r="H317" i="2"/>
  <c r="H306" i="2"/>
  <c r="H295" i="2"/>
  <c r="H262" i="2"/>
  <c r="H251" i="2"/>
  <c r="H229" i="2"/>
  <c r="H218" i="2"/>
  <c r="H207" i="2"/>
  <c r="H196" i="2"/>
  <c r="H185" i="2"/>
  <c r="C10" i="22"/>
  <c r="I331" i="2"/>
  <c r="I320" i="2"/>
  <c r="I309" i="2"/>
  <c r="I298" i="2"/>
  <c r="I287" i="2"/>
  <c r="I276" i="2"/>
  <c r="I265" i="2"/>
  <c r="I254" i="2"/>
  <c r="I243" i="2"/>
  <c r="I452" i="2"/>
  <c r="I441" i="2"/>
  <c r="I430" i="2"/>
  <c r="I419" i="2"/>
  <c r="I408" i="2"/>
  <c r="I397" i="2"/>
  <c r="I386" i="2"/>
  <c r="I375" i="2"/>
  <c r="I364" i="2"/>
  <c r="I353" i="2"/>
  <c r="I221" i="2"/>
  <c r="I210" i="2"/>
  <c r="I199" i="2"/>
  <c r="I188" i="2"/>
  <c r="I177" i="2"/>
  <c r="I166" i="2"/>
  <c r="I155" i="2"/>
  <c r="I144" i="2"/>
  <c r="V19" i="2"/>
  <c r="V30" i="2" s="1"/>
  <c r="V41" i="2" s="1"/>
  <c r="V52" i="2" s="1"/>
  <c r="V63" i="2" s="1"/>
  <c r="V74" i="2" s="1"/>
  <c r="V85" i="2" s="1"/>
  <c r="V96" i="2" s="1"/>
  <c r="V107" i="2" s="1"/>
  <c r="V118" i="2" s="1"/>
  <c r="V129" i="2" s="1"/>
  <c r="V140" i="2" s="1"/>
  <c r="V151" i="2" s="1"/>
  <c r="V162" i="2" s="1"/>
  <c r="V173" i="2" s="1"/>
  <c r="V184" i="2" s="1"/>
  <c r="V195" i="2" s="1"/>
  <c r="V206" i="2" s="1"/>
  <c r="V217" i="2" s="1"/>
  <c r="V228" i="2" s="1"/>
  <c r="V239" i="2" s="1"/>
  <c r="V250" i="2" s="1"/>
  <c r="V261" i="2" s="1"/>
  <c r="V272" i="2" s="1"/>
  <c r="V283" i="2" s="1"/>
  <c r="V294" i="2" s="1"/>
  <c r="V305" i="2" s="1"/>
  <c r="V316" i="2" s="1"/>
  <c r="V327" i="2" s="1"/>
  <c r="V338" i="2" s="1"/>
  <c r="V349" i="2" s="1"/>
  <c r="V360" i="2" s="1"/>
  <c r="V371" i="2" s="1"/>
  <c r="V382" i="2" s="1"/>
  <c r="V393" i="2" s="1"/>
  <c r="V404" i="2" s="1"/>
  <c r="V415" i="2" s="1"/>
  <c r="V426" i="2" s="1"/>
  <c r="V437" i="2" s="1"/>
  <c r="V448" i="2" s="1"/>
  <c r="W19" i="2"/>
  <c r="W30" i="2" s="1"/>
  <c r="W41" i="2" s="1"/>
  <c r="W52" i="2" s="1"/>
  <c r="W63" i="2" s="1"/>
  <c r="W74" i="2" s="1"/>
  <c r="W85" i="2" s="1"/>
  <c r="W96" i="2" s="1"/>
  <c r="W107" i="2" s="1"/>
  <c r="W118" i="2" s="1"/>
  <c r="W129" i="2" s="1"/>
  <c r="W140" i="2" s="1"/>
  <c r="W151" i="2" s="1"/>
  <c r="W162" i="2" s="1"/>
  <c r="W173" i="2" s="1"/>
  <c r="W184" i="2" s="1"/>
  <c r="W195" i="2" s="1"/>
  <c r="W206" i="2" s="1"/>
  <c r="W217" i="2" s="1"/>
  <c r="W228" i="2" s="1"/>
  <c r="W239" i="2" s="1"/>
  <c r="W250" i="2" s="1"/>
  <c r="W261" i="2" s="1"/>
  <c r="W272" i="2" s="1"/>
  <c r="W283" i="2" s="1"/>
  <c r="W294" i="2" s="1"/>
  <c r="W305" i="2" s="1"/>
  <c r="W316" i="2" s="1"/>
  <c r="W327" i="2" s="1"/>
  <c r="W338" i="2" s="1"/>
  <c r="W349" i="2" s="1"/>
  <c r="W360" i="2" s="1"/>
  <c r="W371" i="2" s="1"/>
  <c r="W382" i="2" s="1"/>
  <c r="W393" i="2" s="1"/>
  <c r="W404" i="2" s="1"/>
  <c r="W415" i="2" s="1"/>
  <c r="W426" i="2" s="1"/>
  <c r="W437" i="2" s="1"/>
  <c r="W448" i="2" s="1"/>
  <c r="V20" i="2"/>
  <c r="V31" i="2" s="1"/>
  <c r="V42" i="2" s="1"/>
  <c r="V53" i="2" s="1"/>
  <c r="V64" i="2" s="1"/>
  <c r="V75" i="2" s="1"/>
  <c r="V86" i="2" s="1"/>
  <c r="V97" i="2" s="1"/>
  <c r="V108" i="2" s="1"/>
  <c r="V119" i="2" s="1"/>
  <c r="V130" i="2" s="1"/>
  <c r="V141" i="2" s="1"/>
  <c r="V152" i="2" s="1"/>
  <c r="V163" i="2" s="1"/>
  <c r="V174" i="2" s="1"/>
  <c r="V185" i="2" s="1"/>
  <c r="V196" i="2" s="1"/>
  <c r="V207" i="2" s="1"/>
  <c r="V218" i="2" s="1"/>
  <c r="V229" i="2" s="1"/>
  <c r="V240" i="2" s="1"/>
  <c r="V251" i="2" s="1"/>
  <c r="V262" i="2" s="1"/>
  <c r="V273" i="2" s="1"/>
  <c r="V284" i="2" s="1"/>
  <c r="V295" i="2" s="1"/>
  <c r="V306" i="2" s="1"/>
  <c r="V317" i="2" s="1"/>
  <c r="V328" i="2" s="1"/>
  <c r="V339" i="2" s="1"/>
  <c r="V350" i="2" s="1"/>
  <c r="V361" i="2" s="1"/>
  <c r="V372" i="2" s="1"/>
  <c r="V383" i="2" s="1"/>
  <c r="V394" i="2" s="1"/>
  <c r="V405" i="2" s="1"/>
  <c r="V416" i="2" s="1"/>
  <c r="V427" i="2" s="1"/>
  <c r="V438" i="2" s="1"/>
  <c r="V449" i="2" s="1"/>
  <c r="W20" i="2"/>
  <c r="W31" i="2" s="1"/>
  <c r="W42" i="2" s="1"/>
  <c r="W53" i="2" s="1"/>
  <c r="W64" i="2" s="1"/>
  <c r="W75" i="2" s="1"/>
  <c r="W86" i="2" s="1"/>
  <c r="W97" i="2" s="1"/>
  <c r="W108" i="2" s="1"/>
  <c r="W119" i="2" s="1"/>
  <c r="W130" i="2" s="1"/>
  <c r="W141" i="2" s="1"/>
  <c r="W152" i="2" s="1"/>
  <c r="W163" i="2" s="1"/>
  <c r="W174" i="2" s="1"/>
  <c r="W185" i="2" s="1"/>
  <c r="W196" i="2" s="1"/>
  <c r="W207" i="2" s="1"/>
  <c r="W218" i="2" s="1"/>
  <c r="W229" i="2" s="1"/>
  <c r="W240" i="2" s="1"/>
  <c r="W251" i="2" s="1"/>
  <c r="W262" i="2" s="1"/>
  <c r="W273" i="2" s="1"/>
  <c r="W284" i="2" s="1"/>
  <c r="W295" i="2" s="1"/>
  <c r="W306" i="2" s="1"/>
  <c r="W317" i="2" s="1"/>
  <c r="W328" i="2" s="1"/>
  <c r="W339" i="2" s="1"/>
  <c r="W350" i="2" s="1"/>
  <c r="W361" i="2" s="1"/>
  <c r="W372" i="2" s="1"/>
  <c r="W383" i="2" s="1"/>
  <c r="W394" i="2" s="1"/>
  <c r="W405" i="2" s="1"/>
  <c r="W416" i="2" s="1"/>
  <c r="W427" i="2" s="1"/>
  <c r="W438" i="2" s="1"/>
  <c r="W449" i="2" s="1"/>
  <c r="V21" i="2"/>
  <c r="V32" i="2" s="1"/>
  <c r="V43" i="2" s="1"/>
  <c r="V54" i="2" s="1"/>
  <c r="V65" i="2" s="1"/>
  <c r="V76" i="2" s="1"/>
  <c r="V87" i="2" s="1"/>
  <c r="V98" i="2" s="1"/>
  <c r="V109" i="2" s="1"/>
  <c r="V120" i="2" s="1"/>
  <c r="V131" i="2" s="1"/>
  <c r="V142" i="2" s="1"/>
  <c r="V153" i="2" s="1"/>
  <c r="V164" i="2" s="1"/>
  <c r="V175" i="2" s="1"/>
  <c r="V186" i="2" s="1"/>
  <c r="V197" i="2" s="1"/>
  <c r="V208" i="2" s="1"/>
  <c r="V219" i="2" s="1"/>
  <c r="V230" i="2" s="1"/>
  <c r="V241" i="2" s="1"/>
  <c r="V252" i="2" s="1"/>
  <c r="V263" i="2" s="1"/>
  <c r="V274" i="2" s="1"/>
  <c r="V285" i="2" s="1"/>
  <c r="V296" i="2" s="1"/>
  <c r="V307" i="2" s="1"/>
  <c r="V318" i="2" s="1"/>
  <c r="V329" i="2" s="1"/>
  <c r="V340" i="2" s="1"/>
  <c r="V351" i="2" s="1"/>
  <c r="V362" i="2" s="1"/>
  <c r="V373" i="2" s="1"/>
  <c r="V384" i="2" s="1"/>
  <c r="V395" i="2" s="1"/>
  <c r="V406" i="2" s="1"/>
  <c r="V417" i="2" s="1"/>
  <c r="V428" i="2" s="1"/>
  <c r="V439" i="2" s="1"/>
  <c r="V450" i="2" s="1"/>
  <c r="W21" i="2"/>
  <c r="W32" i="2" s="1"/>
  <c r="W43" i="2" s="1"/>
  <c r="W54" i="2" s="1"/>
  <c r="W65" i="2" s="1"/>
  <c r="W76" i="2" s="1"/>
  <c r="W87" i="2" s="1"/>
  <c r="W98" i="2" s="1"/>
  <c r="W109" i="2" s="1"/>
  <c r="W120" i="2" s="1"/>
  <c r="W131" i="2" s="1"/>
  <c r="W142" i="2" s="1"/>
  <c r="W153" i="2" s="1"/>
  <c r="W164" i="2" s="1"/>
  <c r="W175" i="2" s="1"/>
  <c r="W186" i="2" s="1"/>
  <c r="W197" i="2" s="1"/>
  <c r="W208" i="2" s="1"/>
  <c r="W219" i="2" s="1"/>
  <c r="W230" i="2" s="1"/>
  <c r="W241" i="2" s="1"/>
  <c r="W252" i="2" s="1"/>
  <c r="W263" i="2" s="1"/>
  <c r="W274" i="2" s="1"/>
  <c r="W285" i="2" s="1"/>
  <c r="W296" i="2" s="1"/>
  <c r="W307" i="2" s="1"/>
  <c r="W318" i="2" s="1"/>
  <c r="W329" i="2" s="1"/>
  <c r="W340" i="2" s="1"/>
  <c r="W351" i="2" s="1"/>
  <c r="W362" i="2" s="1"/>
  <c r="W373" i="2" s="1"/>
  <c r="W384" i="2" s="1"/>
  <c r="W395" i="2" s="1"/>
  <c r="W406" i="2" s="1"/>
  <c r="W417" i="2" s="1"/>
  <c r="W428" i="2" s="1"/>
  <c r="W439" i="2" s="1"/>
  <c r="W450" i="2" s="1"/>
  <c r="V22" i="2"/>
  <c r="V33" i="2" s="1"/>
  <c r="V44" i="2" s="1"/>
  <c r="V55" i="2" s="1"/>
  <c r="V66" i="2" s="1"/>
  <c r="V77" i="2" s="1"/>
  <c r="V88" i="2" s="1"/>
  <c r="V99" i="2" s="1"/>
  <c r="V110" i="2" s="1"/>
  <c r="V121" i="2" s="1"/>
  <c r="V132" i="2" s="1"/>
  <c r="V143" i="2" s="1"/>
  <c r="V154" i="2" s="1"/>
  <c r="V165" i="2" s="1"/>
  <c r="V176" i="2" s="1"/>
  <c r="V187" i="2" s="1"/>
  <c r="V198" i="2" s="1"/>
  <c r="V209" i="2" s="1"/>
  <c r="V220" i="2" s="1"/>
  <c r="V231" i="2" s="1"/>
  <c r="V242" i="2" s="1"/>
  <c r="V253" i="2" s="1"/>
  <c r="V264" i="2" s="1"/>
  <c r="V275" i="2" s="1"/>
  <c r="V286" i="2" s="1"/>
  <c r="V297" i="2" s="1"/>
  <c r="V308" i="2" s="1"/>
  <c r="V319" i="2" s="1"/>
  <c r="V330" i="2" s="1"/>
  <c r="V341" i="2" s="1"/>
  <c r="V352" i="2" s="1"/>
  <c r="V363" i="2" s="1"/>
  <c r="V374" i="2" s="1"/>
  <c r="V385" i="2" s="1"/>
  <c r="V396" i="2" s="1"/>
  <c r="V407" i="2" s="1"/>
  <c r="V418" i="2" s="1"/>
  <c r="V429" i="2" s="1"/>
  <c r="V440" i="2" s="1"/>
  <c r="V451" i="2" s="1"/>
  <c r="W22" i="2"/>
  <c r="W33" i="2" s="1"/>
  <c r="W44" i="2" s="1"/>
  <c r="W55" i="2" s="1"/>
  <c r="W66" i="2" s="1"/>
  <c r="W77" i="2" s="1"/>
  <c r="W88" i="2" s="1"/>
  <c r="W99" i="2" s="1"/>
  <c r="W110" i="2" s="1"/>
  <c r="W121" i="2" s="1"/>
  <c r="W132" i="2" s="1"/>
  <c r="W143" i="2" s="1"/>
  <c r="W154" i="2" s="1"/>
  <c r="W165" i="2" s="1"/>
  <c r="W176" i="2" s="1"/>
  <c r="W187" i="2" s="1"/>
  <c r="W198" i="2" s="1"/>
  <c r="W209" i="2" s="1"/>
  <c r="W220" i="2" s="1"/>
  <c r="W231" i="2" s="1"/>
  <c r="W242" i="2" s="1"/>
  <c r="W253" i="2" s="1"/>
  <c r="W264" i="2" s="1"/>
  <c r="W275" i="2" s="1"/>
  <c r="W286" i="2" s="1"/>
  <c r="W297" i="2" s="1"/>
  <c r="W308" i="2" s="1"/>
  <c r="W319" i="2" s="1"/>
  <c r="W330" i="2" s="1"/>
  <c r="W341" i="2" s="1"/>
  <c r="W352" i="2" s="1"/>
  <c r="W363" i="2" s="1"/>
  <c r="W374" i="2" s="1"/>
  <c r="W385" i="2" s="1"/>
  <c r="W396" i="2" s="1"/>
  <c r="W407" i="2" s="1"/>
  <c r="W418" i="2" s="1"/>
  <c r="W429" i="2" s="1"/>
  <c r="W440" i="2" s="1"/>
  <c r="W451" i="2" s="1"/>
  <c r="V23" i="2"/>
  <c r="V34" i="2" s="1"/>
  <c r="V45" i="2" s="1"/>
  <c r="V56" i="2" s="1"/>
  <c r="V67" i="2" s="1"/>
  <c r="V78" i="2" s="1"/>
  <c r="V89" i="2" s="1"/>
  <c r="V100" i="2" s="1"/>
  <c r="V111" i="2" s="1"/>
  <c r="V122" i="2" s="1"/>
  <c r="V133" i="2" s="1"/>
  <c r="V144" i="2" s="1"/>
  <c r="V155" i="2" s="1"/>
  <c r="V166" i="2" s="1"/>
  <c r="V177" i="2" s="1"/>
  <c r="V188" i="2" s="1"/>
  <c r="V199" i="2" s="1"/>
  <c r="V210" i="2" s="1"/>
  <c r="V221" i="2" s="1"/>
  <c r="V232" i="2" s="1"/>
  <c r="V243" i="2" s="1"/>
  <c r="V254" i="2" s="1"/>
  <c r="V265" i="2" s="1"/>
  <c r="V276" i="2" s="1"/>
  <c r="V287" i="2" s="1"/>
  <c r="V298" i="2" s="1"/>
  <c r="V309" i="2" s="1"/>
  <c r="V320" i="2" s="1"/>
  <c r="V331" i="2" s="1"/>
  <c r="V342" i="2" s="1"/>
  <c r="V353" i="2" s="1"/>
  <c r="V364" i="2" s="1"/>
  <c r="V375" i="2" s="1"/>
  <c r="V386" i="2" s="1"/>
  <c r="V397" i="2" s="1"/>
  <c r="V408" i="2" s="1"/>
  <c r="V419" i="2" s="1"/>
  <c r="V430" i="2" s="1"/>
  <c r="V441" i="2" s="1"/>
  <c r="V452" i="2" s="1"/>
  <c r="W23" i="2"/>
  <c r="W34" i="2" s="1"/>
  <c r="W45" i="2" s="1"/>
  <c r="W56" i="2" s="1"/>
  <c r="W67" i="2" s="1"/>
  <c r="W78" i="2" s="1"/>
  <c r="W89" i="2" s="1"/>
  <c r="W100" i="2" s="1"/>
  <c r="W111" i="2" s="1"/>
  <c r="W122" i="2" s="1"/>
  <c r="W133" i="2" s="1"/>
  <c r="W144" i="2" s="1"/>
  <c r="W155" i="2" s="1"/>
  <c r="W166" i="2" s="1"/>
  <c r="W177" i="2" s="1"/>
  <c r="W188" i="2" s="1"/>
  <c r="W199" i="2" s="1"/>
  <c r="W210" i="2" s="1"/>
  <c r="W221" i="2" s="1"/>
  <c r="W232" i="2" s="1"/>
  <c r="W243" i="2" s="1"/>
  <c r="W254" i="2" s="1"/>
  <c r="W265" i="2" s="1"/>
  <c r="W276" i="2" s="1"/>
  <c r="W287" i="2" s="1"/>
  <c r="W298" i="2" s="1"/>
  <c r="W309" i="2" s="1"/>
  <c r="W320" i="2" s="1"/>
  <c r="W331" i="2" s="1"/>
  <c r="W342" i="2" s="1"/>
  <c r="W353" i="2" s="1"/>
  <c r="W364" i="2" s="1"/>
  <c r="W375" i="2" s="1"/>
  <c r="W386" i="2" s="1"/>
  <c r="W397" i="2" s="1"/>
  <c r="W408" i="2" s="1"/>
  <c r="W419" i="2" s="1"/>
  <c r="W430" i="2" s="1"/>
  <c r="W441" i="2" s="1"/>
  <c r="W452" i="2" s="1"/>
  <c r="V24" i="2"/>
  <c r="W25" i="2"/>
  <c r="W18" i="2"/>
  <c r="W29" i="2" s="1"/>
  <c r="W40" i="2" s="1"/>
  <c r="W51" i="2" s="1"/>
  <c r="W62" i="2" s="1"/>
  <c r="W73" i="2" s="1"/>
  <c r="W84" i="2" s="1"/>
  <c r="W95" i="2" s="1"/>
  <c r="W106" i="2" s="1"/>
  <c r="W117" i="2" s="1"/>
  <c r="W128" i="2" s="1"/>
  <c r="W139" i="2" s="1"/>
  <c r="W150" i="2" s="1"/>
  <c r="W161" i="2" s="1"/>
  <c r="W172" i="2" s="1"/>
  <c r="W183" i="2" s="1"/>
  <c r="W194" i="2" s="1"/>
  <c r="W205" i="2" s="1"/>
  <c r="W216" i="2" s="1"/>
  <c r="W227" i="2" s="1"/>
  <c r="W238" i="2" s="1"/>
  <c r="W249" i="2" s="1"/>
  <c r="W260" i="2" s="1"/>
  <c r="W271" i="2" s="1"/>
  <c r="W282" i="2" s="1"/>
  <c r="W293" i="2" s="1"/>
  <c r="W304" i="2" s="1"/>
  <c r="W315" i="2" s="1"/>
  <c r="W326" i="2" s="1"/>
  <c r="W337" i="2" s="1"/>
  <c r="W348" i="2" s="1"/>
  <c r="W359" i="2" s="1"/>
  <c r="W370" i="2" s="1"/>
  <c r="W381" i="2" s="1"/>
  <c r="W392" i="2" s="1"/>
  <c r="W403" i="2" s="1"/>
  <c r="W414" i="2" s="1"/>
  <c r="W425" i="2" s="1"/>
  <c r="W436" i="2" s="1"/>
  <c r="W447" i="2" s="1"/>
  <c r="V18" i="2"/>
  <c r="V29" i="2" s="1"/>
  <c r="V40" i="2" s="1"/>
  <c r="V51" i="2" s="1"/>
  <c r="V62" i="2" s="1"/>
  <c r="V73" i="2" s="1"/>
  <c r="V84" i="2" s="1"/>
  <c r="V95" i="2" s="1"/>
  <c r="V106" i="2" s="1"/>
  <c r="V117" i="2" s="1"/>
  <c r="V128" i="2" s="1"/>
  <c r="V139" i="2" s="1"/>
  <c r="V150" i="2" s="1"/>
  <c r="V161" i="2" s="1"/>
  <c r="V172" i="2" s="1"/>
  <c r="V183" i="2" s="1"/>
  <c r="V194" i="2" s="1"/>
  <c r="V205" i="2" s="1"/>
  <c r="V216" i="2" s="1"/>
  <c r="V227" i="2" s="1"/>
  <c r="V238" i="2" s="1"/>
  <c r="V249" i="2" s="1"/>
  <c r="V260" i="2" s="1"/>
  <c r="V271" i="2" s="1"/>
  <c r="V282" i="2" s="1"/>
  <c r="V293" i="2" s="1"/>
  <c r="V304" i="2" s="1"/>
  <c r="V315" i="2" s="1"/>
  <c r="V326" i="2" s="1"/>
  <c r="V337" i="2" s="1"/>
  <c r="V348" i="2" s="1"/>
  <c r="V359" i="2" s="1"/>
  <c r="V370" i="2" s="1"/>
  <c r="V381" i="2" s="1"/>
  <c r="V392" i="2" s="1"/>
  <c r="V403" i="2" s="1"/>
  <c r="V414" i="2" s="1"/>
  <c r="V425" i="2" s="1"/>
  <c r="V436" i="2" s="1"/>
  <c r="V447" i="2" s="1"/>
  <c r="AO223" i="6"/>
  <c r="AM223" i="6"/>
  <c r="AI223" i="6"/>
  <c r="AG223" i="6"/>
  <c r="M223" i="6"/>
  <c r="L223" i="6"/>
  <c r="AO222" i="6"/>
  <c r="AM222" i="6"/>
  <c r="AI222" i="6"/>
  <c r="AG222" i="6"/>
  <c r="M222" i="6"/>
  <c r="L222" i="6"/>
  <c r="AO454" i="2"/>
  <c r="AM454" i="2"/>
  <c r="AI454" i="2"/>
  <c r="AG454" i="2"/>
  <c r="M454" i="2"/>
  <c r="L454" i="2"/>
  <c r="AO453" i="2"/>
  <c r="AM453" i="2"/>
  <c r="AI453" i="2"/>
  <c r="AG453" i="2"/>
  <c r="M453" i="2"/>
  <c r="L453" i="2"/>
  <c r="AO212" i="6"/>
  <c r="AM212" i="6"/>
  <c r="AI212" i="6"/>
  <c r="AG212" i="6"/>
  <c r="M212" i="6"/>
  <c r="L212" i="6"/>
  <c r="AO211" i="6"/>
  <c r="AM211" i="6"/>
  <c r="AI211" i="6"/>
  <c r="AG211" i="6"/>
  <c r="M211" i="6"/>
  <c r="L211" i="6"/>
  <c r="AO443" i="2"/>
  <c r="AM443" i="2"/>
  <c r="AI443" i="2"/>
  <c r="AG443" i="2"/>
  <c r="M443" i="2"/>
  <c r="L443" i="2"/>
  <c r="AO442" i="2"/>
  <c r="AM442" i="2"/>
  <c r="AI442" i="2"/>
  <c r="AG442" i="2"/>
  <c r="M442" i="2"/>
  <c r="L442" i="2"/>
  <c r="AO201" i="6"/>
  <c r="AM201" i="6"/>
  <c r="AI201" i="6"/>
  <c r="AG201" i="6"/>
  <c r="M201" i="6"/>
  <c r="L201" i="6"/>
  <c r="AO200" i="6"/>
  <c r="AM200" i="6"/>
  <c r="AI200" i="6"/>
  <c r="AG200" i="6"/>
  <c r="M200" i="6"/>
  <c r="L200" i="6"/>
  <c r="AO432" i="2"/>
  <c r="AM432" i="2"/>
  <c r="AI432" i="2"/>
  <c r="AG432" i="2"/>
  <c r="M432" i="2"/>
  <c r="L432" i="2"/>
  <c r="AO431" i="2"/>
  <c r="AM431" i="2"/>
  <c r="AI431" i="2"/>
  <c r="AG431" i="2"/>
  <c r="M431" i="2"/>
  <c r="L431" i="2"/>
  <c r="AO190" i="6"/>
  <c r="AM190" i="6"/>
  <c r="AI190" i="6"/>
  <c r="AG190" i="6"/>
  <c r="M190" i="6"/>
  <c r="L190" i="6"/>
  <c r="AO189" i="6"/>
  <c r="AM189" i="6"/>
  <c r="AI189" i="6"/>
  <c r="AG189" i="6"/>
  <c r="M189" i="6"/>
  <c r="L189" i="6"/>
  <c r="AO421" i="2"/>
  <c r="AM421" i="2"/>
  <c r="AI421" i="2"/>
  <c r="AG421" i="2"/>
  <c r="M421" i="2"/>
  <c r="L421" i="2"/>
  <c r="AO420" i="2"/>
  <c r="AM420" i="2"/>
  <c r="AI420" i="2"/>
  <c r="AG420" i="2"/>
  <c r="M420" i="2"/>
  <c r="L420" i="2"/>
  <c r="AO179" i="6"/>
  <c r="AM179" i="6"/>
  <c r="AI179" i="6"/>
  <c r="AG179" i="6"/>
  <c r="M179" i="6"/>
  <c r="L179" i="6"/>
  <c r="AO178" i="6"/>
  <c r="AM178" i="6"/>
  <c r="AI178" i="6"/>
  <c r="AG178" i="6"/>
  <c r="M178" i="6"/>
  <c r="L178" i="6"/>
  <c r="AO410" i="2"/>
  <c r="AM410" i="2"/>
  <c r="AI410" i="2"/>
  <c r="AG410" i="2"/>
  <c r="M410" i="2"/>
  <c r="L410" i="2"/>
  <c r="AO409" i="2"/>
  <c r="AM409" i="2"/>
  <c r="AI409" i="2"/>
  <c r="AG409" i="2"/>
  <c r="M409" i="2"/>
  <c r="L409" i="2"/>
  <c r="AO168" i="6"/>
  <c r="AM168" i="6"/>
  <c r="AI168" i="6"/>
  <c r="AG168" i="6"/>
  <c r="M168" i="6"/>
  <c r="L168" i="6"/>
  <c r="AO167" i="6"/>
  <c r="AM167" i="6"/>
  <c r="AI167" i="6"/>
  <c r="AG167" i="6"/>
  <c r="M167" i="6"/>
  <c r="L167" i="6"/>
  <c r="AO399" i="2"/>
  <c r="AM399" i="2"/>
  <c r="AI399" i="2"/>
  <c r="AG399" i="2"/>
  <c r="M399" i="2"/>
  <c r="L399" i="2"/>
  <c r="AO398" i="2"/>
  <c r="AM398" i="2"/>
  <c r="AI398" i="2"/>
  <c r="AG398" i="2"/>
  <c r="M398" i="2"/>
  <c r="L398" i="2"/>
  <c r="AO157" i="6"/>
  <c r="AM157" i="6"/>
  <c r="AI157" i="6"/>
  <c r="AG157" i="6"/>
  <c r="M157" i="6"/>
  <c r="L157" i="6"/>
  <c r="AO156" i="6"/>
  <c r="AM156" i="6"/>
  <c r="AI156" i="6"/>
  <c r="AG156" i="6"/>
  <c r="M156" i="6"/>
  <c r="L156" i="6"/>
  <c r="AO388" i="2"/>
  <c r="AM388" i="2"/>
  <c r="AI388" i="2"/>
  <c r="AG388" i="2"/>
  <c r="M388" i="2"/>
  <c r="L388" i="2"/>
  <c r="AO387" i="2"/>
  <c r="AM387" i="2"/>
  <c r="AI387" i="2"/>
  <c r="AG387" i="2"/>
  <c r="M387" i="2"/>
  <c r="L387" i="2"/>
  <c r="AO146" i="6"/>
  <c r="AM146" i="6"/>
  <c r="AI146" i="6"/>
  <c r="AG146" i="6"/>
  <c r="M146" i="6"/>
  <c r="L146" i="6"/>
  <c r="AO145" i="6"/>
  <c r="AM145" i="6"/>
  <c r="AI145" i="6"/>
  <c r="AG145" i="6"/>
  <c r="M145" i="6"/>
  <c r="L145" i="6"/>
  <c r="AO377" i="2"/>
  <c r="AM377" i="2"/>
  <c r="AI377" i="2"/>
  <c r="AG377" i="2"/>
  <c r="M377" i="2"/>
  <c r="L377" i="2"/>
  <c r="AO376" i="2"/>
  <c r="AM376" i="2"/>
  <c r="AI376" i="2"/>
  <c r="AG376" i="2"/>
  <c r="M376" i="2"/>
  <c r="L376" i="2"/>
  <c r="AO135" i="6"/>
  <c r="AM135" i="6"/>
  <c r="AI135" i="6"/>
  <c r="AG135" i="6"/>
  <c r="M135" i="6"/>
  <c r="L135" i="6"/>
  <c r="AO134" i="6"/>
  <c r="AM134" i="6"/>
  <c r="AI134" i="6"/>
  <c r="AG134" i="6"/>
  <c r="M134" i="6"/>
  <c r="L134" i="6"/>
  <c r="AO366" i="2"/>
  <c r="AM366" i="2"/>
  <c r="AI366" i="2"/>
  <c r="AG366" i="2"/>
  <c r="M366" i="2"/>
  <c r="L366" i="2"/>
  <c r="AO365" i="2"/>
  <c r="AM365" i="2"/>
  <c r="AI365" i="2"/>
  <c r="AG365" i="2"/>
  <c r="M365" i="2"/>
  <c r="L365" i="2"/>
  <c r="AO124" i="6"/>
  <c r="AM124" i="6"/>
  <c r="AI124" i="6"/>
  <c r="AG124" i="6"/>
  <c r="M124" i="6"/>
  <c r="L124" i="6"/>
  <c r="AO123" i="6"/>
  <c r="AM123" i="6"/>
  <c r="AI123" i="6"/>
  <c r="AG123" i="6"/>
  <c r="M123" i="6"/>
  <c r="L123" i="6"/>
  <c r="AO355" i="2"/>
  <c r="AM355" i="2"/>
  <c r="AI355" i="2"/>
  <c r="AG355" i="2"/>
  <c r="M355" i="2"/>
  <c r="L355" i="2"/>
  <c r="AO354" i="2"/>
  <c r="AM354" i="2"/>
  <c r="AI354" i="2"/>
  <c r="AG354" i="2"/>
  <c r="M354" i="2"/>
  <c r="L354" i="2"/>
  <c r="AO113" i="6"/>
  <c r="AM113" i="6"/>
  <c r="AI113" i="6"/>
  <c r="AG113" i="6"/>
  <c r="M113" i="6"/>
  <c r="L113" i="6"/>
  <c r="AO112" i="6"/>
  <c r="AM112" i="6"/>
  <c r="AI112" i="6"/>
  <c r="AG112" i="6"/>
  <c r="M112" i="6"/>
  <c r="L112" i="6"/>
  <c r="AO344" i="2"/>
  <c r="AM344" i="2"/>
  <c r="AI344" i="2"/>
  <c r="AG344" i="2"/>
  <c r="M344" i="2"/>
  <c r="L344" i="2"/>
  <c r="AO343" i="2"/>
  <c r="AM343" i="2"/>
  <c r="AI343" i="2"/>
  <c r="AG343" i="2"/>
  <c r="M343" i="2"/>
  <c r="L343" i="2"/>
  <c r="AO102" i="6"/>
  <c r="AM102" i="6"/>
  <c r="AI102" i="6"/>
  <c r="AG102" i="6"/>
  <c r="M102" i="6"/>
  <c r="L102" i="6"/>
  <c r="AO101" i="6"/>
  <c r="AM101" i="6"/>
  <c r="AI101" i="6"/>
  <c r="AG101" i="6"/>
  <c r="M101" i="6"/>
  <c r="L101" i="6"/>
  <c r="AO333" i="2"/>
  <c r="AM333" i="2"/>
  <c r="AI333" i="2"/>
  <c r="AG333" i="2"/>
  <c r="M333" i="2"/>
  <c r="L333" i="2"/>
  <c r="AO332" i="2"/>
  <c r="AM332" i="2"/>
  <c r="AI332" i="2"/>
  <c r="AG332" i="2"/>
  <c r="M332" i="2"/>
  <c r="L332" i="2"/>
  <c r="AO91" i="6"/>
  <c r="AM91" i="6"/>
  <c r="AI91" i="6"/>
  <c r="AG91" i="6"/>
  <c r="M91" i="6"/>
  <c r="L91" i="6"/>
  <c r="AO90" i="6"/>
  <c r="AM90" i="6"/>
  <c r="AI90" i="6"/>
  <c r="AG90" i="6"/>
  <c r="M90" i="6"/>
  <c r="L90" i="6"/>
  <c r="AO322" i="2"/>
  <c r="AM322" i="2"/>
  <c r="AI322" i="2"/>
  <c r="AG322" i="2"/>
  <c r="M322" i="2"/>
  <c r="L322" i="2"/>
  <c r="AO321" i="2"/>
  <c r="AM321" i="2"/>
  <c r="AI321" i="2"/>
  <c r="AG321" i="2"/>
  <c r="M321" i="2"/>
  <c r="L321" i="2"/>
  <c r="AO80" i="6"/>
  <c r="AM80" i="6"/>
  <c r="AI80" i="6"/>
  <c r="AG80" i="6"/>
  <c r="M80" i="6"/>
  <c r="L80" i="6"/>
  <c r="AO79" i="6"/>
  <c r="AM79" i="6"/>
  <c r="AI79" i="6"/>
  <c r="AG79" i="6"/>
  <c r="M79" i="6"/>
  <c r="L79" i="6"/>
  <c r="AO311" i="2"/>
  <c r="AM311" i="2"/>
  <c r="AI311" i="2"/>
  <c r="AG311" i="2"/>
  <c r="M311" i="2"/>
  <c r="L311" i="2"/>
  <c r="AO310" i="2"/>
  <c r="AM310" i="2"/>
  <c r="AI310" i="2"/>
  <c r="AG310" i="2"/>
  <c r="M310" i="2"/>
  <c r="L310" i="2"/>
  <c r="AO69" i="6"/>
  <c r="AM69" i="6"/>
  <c r="AI69" i="6"/>
  <c r="AG69" i="6"/>
  <c r="M69" i="6"/>
  <c r="L69" i="6"/>
  <c r="AO68" i="6"/>
  <c r="AM68" i="6"/>
  <c r="AI68" i="6"/>
  <c r="AG68" i="6"/>
  <c r="M68" i="6"/>
  <c r="L68" i="6"/>
  <c r="AO300" i="2"/>
  <c r="AM300" i="2"/>
  <c r="AI300" i="2"/>
  <c r="AG300" i="2"/>
  <c r="M300" i="2"/>
  <c r="L300" i="2"/>
  <c r="AO299" i="2"/>
  <c r="AM299" i="2"/>
  <c r="AI299" i="2"/>
  <c r="AG299" i="2"/>
  <c r="M299" i="2"/>
  <c r="L299" i="2"/>
  <c r="AO58" i="6"/>
  <c r="AM58" i="6"/>
  <c r="AI58" i="6"/>
  <c r="AG58" i="6"/>
  <c r="M58" i="6"/>
  <c r="L58" i="6"/>
  <c r="AO57" i="6"/>
  <c r="AM57" i="6"/>
  <c r="AI57" i="6"/>
  <c r="AG57" i="6"/>
  <c r="M57" i="6"/>
  <c r="L57" i="6"/>
  <c r="AO289" i="2"/>
  <c r="AM289" i="2"/>
  <c r="AI289" i="2"/>
  <c r="AG289" i="2"/>
  <c r="M289" i="2"/>
  <c r="L289" i="2"/>
  <c r="AO288" i="2"/>
  <c r="AM288" i="2"/>
  <c r="AI288" i="2"/>
  <c r="AG288" i="2"/>
  <c r="M288" i="2"/>
  <c r="L288" i="2"/>
  <c r="AO47" i="6"/>
  <c r="AM47" i="6"/>
  <c r="AI47" i="6"/>
  <c r="AG47" i="6"/>
  <c r="M47" i="6"/>
  <c r="L47" i="6"/>
  <c r="AO46" i="6"/>
  <c r="AM46" i="6"/>
  <c r="AI46" i="6"/>
  <c r="AG46" i="6"/>
  <c r="M46" i="6"/>
  <c r="L46" i="6"/>
  <c r="AO278" i="2"/>
  <c r="AM278" i="2"/>
  <c r="AI278" i="2"/>
  <c r="AG278" i="2"/>
  <c r="M278" i="2"/>
  <c r="L278" i="2"/>
  <c r="AO277" i="2"/>
  <c r="AM277" i="2"/>
  <c r="AI277" i="2"/>
  <c r="AG277" i="2"/>
  <c r="M277" i="2"/>
  <c r="L277" i="2"/>
  <c r="AO36" i="6"/>
  <c r="AM36" i="6"/>
  <c r="AI36" i="6"/>
  <c r="AG36" i="6"/>
  <c r="M36" i="6"/>
  <c r="L36" i="6"/>
  <c r="AO35" i="6"/>
  <c r="AM35" i="6"/>
  <c r="AI35" i="6"/>
  <c r="AG35" i="6"/>
  <c r="M35" i="6"/>
  <c r="L35" i="6"/>
  <c r="AO267" i="2"/>
  <c r="AM267" i="2"/>
  <c r="AI267" i="2"/>
  <c r="AG267" i="2"/>
  <c r="M267" i="2"/>
  <c r="L267" i="2"/>
  <c r="AO266" i="2"/>
  <c r="AM266" i="2"/>
  <c r="AI266" i="2"/>
  <c r="AG266" i="2"/>
  <c r="M266" i="2"/>
  <c r="L266" i="2"/>
  <c r="AO25" i="6"/>
  <c r="AM25" i="6"/>
  <c r="AI25" i="6"/>
  <c r="AG25" i="6"/>
  <c r="M25" i="6"/>
  <c r="L25" i="6"/>
  <c r="AO24" i="6"/>
  <c r="AM24" i="6"/>
  <c r="AI24" i="6"/>
  <c r="AG24" i="6"/>
  <c r="M24" i="6"/>
  <c r="L24" i="6"/>
  <c r="AO256" i="2"/>
  <c r="AM256" i="2"/>
  <c r="AI256" i="2"/>
  <c r="AG256" i="2"/>
  <c r="M256" i="2"/>
  <c r="L256" i="2"/>
  <c r="AO255" i="2"/>
  <c r="AM255" i="2"/>
  <c r="AI255" i="2"/>
  <c r="AG255" i="2"/>
  <c r="M255" i="2"/>
  <c r="L255" i="2"/>
  <c r="AO14" i="6"/>
  <c r="AM14" i="6"/>
  <c r="AI14" i="6"/>
  <c r="AG14" i="6"/>
  <c r="M14" i="6"/>
  <c r="L14" i="6"/>
  <c r="AO13" i="6"/>
  <c r="AM13" i="6"/>
  <c r="AI13" i="6"/>
  <c r="AG13" i="6"/>
  <c r="M13" i="6"/>
  <c r="L13" i="6"/>
  <c r="AO245" i="2"/>
  <c r="AM245" i="2"/>
  <c r="AI245" i="2"/>
  <c r="AG245" i="2"/>
  <c r="M245" i="2"/>
  <c r="L245" i="2"/>
  <c r="AO244" i="2"/>
  <c r="AM244" i="2"/>
  <c r="AI244" i="2"/>
  <c r="AG244" i="2"/>
  <c r="M244" i="2"/>
  <c r="L244" i="2"/>
  <c r="AO234" i="2"/>
  <c r="AM234" i="2"/>
  <c r="AI234" i="2"/>
  <c r="AG234" i="2"/>
  <c r="M234" i="2"/>
  <c r="L234" i="2"/>
  <c r="AO233" i="2"/>
  <c r="AM233" i="2"/>
  <c r="AI233" i="2"/>
  <c r="AG233" i="2"/>
  <c r="M233" i="2"/>
  <c r="L233" i="2"/>
  <c r="AO223" i="2"/>
  <c r="AM223" i="2"/>
  <c r="AI223" i="2"/>
  <c r="AG223" i="2"/>
  <c r="M223" i="2"/>
  <c r="L223" i="2"/>
  <c r="AO222" i="2"/>
  <c r="AM222" i="2"/>
  <c r="AI222" i="2"/>
  <c r="AG222" i="2"/>
  <c r="M222" i="2"/>
  <c r="L222" i="2"/>
  <c r="AO212" i="2"/>
  <c r="AM212" i="2"/>
  <c r="AI212" i="2"/>
  <c r="AG212" i="2"/>
  <c r="M212" i="2"/>
  <c r="L212" i="2"/>
  <c r="AO211" i="2"/>
  <c r="AM211" i="2"/>
  <c r="AI211" i="2"/>
  <c r="AG211" i="2"/>
  <c r="M211" i="2"/>
  <c r="L211" i="2"/>
  <c r="AO201" i="2"/>
  <c r="AM201" i="2"/>
  <c r="AI201" i="2"/>
  <c r="AG201" i="2"/>
  <c r="M201" i="2"/>
  <c r="L201" i="2"/>
  <c r="AO200" i="2"/>
  <c r="AM200" i="2"/>
  <c r="AI200" i="2"/>
  <c r="AG200" i="2"/>
  <c r="M200" i="2"/>
  <c r="L200" i="2"/>
  <c r="AO190" i="2"/>
  <c r="AM190" i="2"/>
  <c r="AI190" i="2"/>
  <c r="AG190" i="2"/>
  <c r="M190" i="2"/>
  <c r="L190" i="2"/>
  <c r="AO189" i="2"/>
  <c r="AM189" i="2"/>
  <c r="AI189" i="2"/>
  <c r="AG189" i="2"/>
  <c r="M189" i="2"/>
  <c r="L189" i="2"/>
  <c r="AO179" i="2"/>
  <c r="AM179" i="2"/>
  <c r="AI179" i="2"/>
  <c r="AG179" i="2"/>
  <c r="M179" i="2"/>
  <c r="L179" i="2"/>
  <c r="AO178" i="2"/>
  <c r="AM178" i="2"/>
  <c r="AI178" i="2"/>
  <c r="AG178" i="2"/>
  <c r="M178" i="2"/>
  <c r="L178" i="2"/>
  <c r="AO168" i="2"/>
  <c r="AM168" i="2"/>
  <c r="AI168" i="2"/>
  <c r="AG168" i="2"/>
  <c r="M168" i="2"/>
  <c r="L168" i="2"/>
  <c r="AO167" i="2"/>
  <c r="AM167" i="2"/>
  <c r="AI167" i="2"/>
  <c r="AG167" i="2"/>
  <c r="M167" i="2"/>
  <c r="L167" i="2"/>
  <c r="AO157" i="2"/>
  <c r="AM157" i="2"/>
  <c r="AI157" i="2"/>
  <c r="AG157" i="2"/>
  <c r="M157" i="2"/>
  <c r="L157" i="2"/>
  <c r="AO156" i="2"/>
  <c r="AM156" i="2"/>
  <c r="AI156" i="2"/>
  <c r="AG156" i="2"/>
  <c r="M156" i="2"/>
  <c r="L156" i="2"/>
  <c r="AO146" i="2"/>
  <c r="AM146" i="2"/>
  <c r="AI146" i="2"/>
  <c r="AG146" i="2"/>
  <c r="M146" i="2"/>
  <c r="L146" i="2"/>
  <c r="AO145" i="2"/>
  <c r="AM145" i="2"/>
  <c r="AI145" i="2"/>
  <c r="AG145" i="2"/>
  <c r="M145" i="2"/>
  <c r="L145" i="2"/>
  <c r="AO135" i="2"/>
  <c r="AM135" i="2"/>
  <c r="AI135" i="2"/>
  <c r="AG135" i="2"/>
  <c r="M135" i="2"/>
  <c r="L135" i="2"/>
  <c r="AO134" i="2"/>
  <c r="AM134" i="2"/>
  <c r="AI134" i="2"/>
  <c r="AG134" i="2"/>
  <c r="M134" i="2"/>
  <c r="L134" i="2"/>
  <c r="AO124" i="2"/>
  <c r="AM124" i="2"/>
  <c r="AI124" i="2"/>
  <c r="AG124" i="2"/>
  <c r="M124" i="2"/>
  <c r="L124" i="2"/>
  <c r="AO123" i="2"/>
  <c r="AM123" i="2"/>
  <c r="AI123" i="2"/>
  <c r="AG123" i="2"/>
  <c r="M123" i="2"/>
  <c r="L123" i="2"/>
  <c r="AO113" i="2"/>
  <c r="AM113" i="2"/>
  <c r="AI113" i="2"/>
  <c r="AG113" i="2"/>
  <c r="M113" i="2"/>
  <c r="L113" i="2"/>
  <c r="AO112" i="2"/>
  <c r="AM112" i="2"/>
  <c r="AI112" i="2"/>
  <c r="AG112" i="2"/>
  <c r="M112" i="2"/>
  <c r="L112" i="2"/>
  <c r="AO102" i="2"/>
  <c r="AM102" i="2"/>
  <c r="AI102" i="2"/>
  <c r="AG102" i="2"/>
  <c r="M102" i="2"/>
  <c r="L102" i="2"/>
  <c r="AO101" i="2"/>
  <c r="AM101" i="2"/>
  <c r="AI101" i="2"/>
  <c r="AG101" i="2"/>
  <c r="M101" i="2"/>
  <c r="L101" i="2"/>
  <c r="AO91" i="2"/>
  <c r="AM91" i="2"/>
  <c r="AI91" i="2"/>
  <c r="AG91" i="2"/>
  <c r="M91" i="2"/>
  <c r="L91" i="2"/>
  <c r="AO90" i="2"/>
  <c r="AM90" i="2"/>
  <c r="AI90" i="2"/>
  <c r="AG90" i="2"/>
  <c r="M90" i="2"/>
  <c r="L90" i="2"/>
  <c r="AO80" i="2"/>
  <c r="AM80" i="2"/>
  <c r="AI80" i="2"/>
  <c r="AG80" i="2"/>
  <c r="M80" i="2"/>
  <c r="L80" i="2"/>
  <c r="AO79" i="2"/>
  <c r="AM79" i="2"/>
  <c r="AI79" i="2"/>
  <c r="AG79" i="2"/>
  <c r="M79" i="2"/>
  <c r="L79" i="2"/>
  <c r="AO69" i="2"/>
  <c r="AM69" i="2"/>
  <c r="AI69" i="2"/>
  <c r="AG69" i="2"/>
  <c r="M69" i="2"/>
  <c r="L69" i="2"/>
  <c r="AO68" i="2"/>
  <c r="AM68" i="2"/>
  <c r="AI68" i="2"/>
  <c r="AG68" i="2"/>
  <c r="M68" i="2"/>
  <c r="L68" i="2"/>
  <c r="AO58" i="2"/>
  <c r="AM58" i="2"/>
  <c r="AI58" i="2"/>
  <c r="AG58" i="2"/>
  <c r="M58" i="2"/>
  <c r="L58" i="2"/>
  <c r="AO57" i="2"/>
  <c r="AM57" i="2"/>
  <c r="AI57" i="2"/>
  <c r="AG57" i="2"/>
  <c r="M57" i="2"/>
  <c r="L57" i="2"/>
  <c r="AO47" i="2"/>
  <c r="AM47" i="2"/>
  <c r="AI47" i="2"/>
  <c r="AG47" i="2"/>
  <c r="M47" i="2"/>
  <c r="L47" i="2"/>
  <c r="AO46" i="2"/>
  <c r="AM46" i="2"/>
  <c r="AI46" i="2"/>
  <c r="AG46" i="2"/>
  <c r="M46" i="2"/>
  <c r="L46" i="2"/>
  <c r="AO36" i="2"/>
  <c r="AM36" i="2"/>
  <c r="AI36" i="2"/>
  <c r="AG36" i="2"/>
  <c r="M36" i="2"/>
  <c r="L36" i="2"/>
  <c r="AO35" i="2"/>
  <c r="AM35" i="2"/>
  <c r="AI35" i="2"/>
  <c r="AG35" i="2"/>
  <c r="M35" i="2"/>
  <c r="L35" i="2"/>
  <c r="AO25" i="2"/>
  <c r="AM25" i="2"/>
  <c r="AI25" i="2"/>
  <c r="AG25" i="2"/>
  <c r="M25" i="2"/>
  <c r="L25" i="2"/>
  <c r="AO24" i="2"/>
  <c r="AM24" i="2"/>
  <c r="AI24" i="2"/>
  <c r="AG24" i="2"/>
  <c r="M24" i="2"/>
  <c r="L24" i="2"/>
  <c r="X12" i="2"/>
  <c r="AI14" i="2"/>
  <c r="AG14" i="2"/>
  <c r="AK14" i="2"/>
  <c r="M14" i="2"/>
  <c r="L14" i="2"/>
  <c r="AI13" i="2"/>
  <c r="AG13" i="2"/>
  <c r="M13" i="2"/>
  <c r="L13" i="2"/>
  <c r="Y4" i="2"/>
  <c r="H375" i="2"/>
  <c r="H364" i="2"/>
  <c r="H353" i="2"/>
  <c r="H177" i="2"/>
  <c r="H166" i="2"/>
  <c r="H155" i="2"/>
  <c r="H144" i="2"/>
  <c r="B40" i="8"/>
  <c r="B41" i="8"/>
  <c r="B42" i="8"/>
  <c r="B39" i="8"/>
  <c r="H238" i="6"/>
  <c r="H237" i="6"/>
  <c r="H236" i="6"/>
  <c r="H235" i="6"/>
  <c r="G238" i="6"/>
  <c r="B238" i="6" s="1"/>
  <c r="G237" i="6"/>
  <c r="B237" i="6" s="1"/>
  <c r="G236" i="6"/>
  <c r="B236" i="6" s="1"/>
  <c r="G235" i="6"/>
  <c r="B235" i="6" s="1"/>
  <c r="AG238" i="6"/>
  <c r="M238" i="6"/>
  <c r="AG237" i="6"/>
  <c r="M237" i="6"/>
  <c r="I8" i="6"/>
  <c r="I19" i="6" s="1"/>
  <c r="I30" i="6" s="1"/>
  <c r="I41" i="6" s="1"/>
  <c r="I52" i="6" s="1"/>
  <c r="I63" i="6" s="1"/>
  <c r="I74" i="6" s="1"/>
  <c r="I85" i="6" s="1"/>
  <c r="I96" i="6" s="1"/>
  <c r="I107" i="6" s="1"/>
  <c r="I118" i="6" s="1"/>
  <c r="I129" i="6" s="1"/>
  <c r="H86" i="2"/>
  <c r="H87" i="2"/>
  <c r="H88" i="2"/>
  <c r="C11" i="22"/>
  <c r="H20" i="2"/>
  <c r="H31" i="2"/>
  <c r="H42" i="2"/>
  <c r="H53" i="2"/>
  <c r="H64" i="2"/>
  <c r="H75" i="2"/>
  <c r="H130" i="2"/>
  <c r="H141" i="2"/>
  <c r="H152" i="2"/>
  <c r="H163" i="2"/>
  <c r="AA226" i="6"/>
  <c r="Z226" i="6"/>
  <c r="W226" i="6"/>
  <c r="V226" i="6"/>
  <c r="J226" i="6"/>
  <c r="AA457" i="2"/>
  <c r="Z457" i="2"/>
  <c r="W457" i="2"/>
  <c r="V457" i="2"/>
  <c r="J457" i="2"/>
  <c r="U5" i="6"/>
  <c r="AA4" i="6"/>
  <c r="Z4" i="6"/>
  <c r="Y4" i="6"/>
  <c r="U4" i="6"/>
  <c r="S4" i="6"/>
  <c r="R4" i="6"/>
  <c r="Q4" i="6"/>
  <c r="P4" i="6"/>
  <c r="J4" i="6"/>
  <c r="AA4" i="2"/>
  <c r="Z4" i="2"/>
  <c r="U5" i="2"/>
  <c r="U4" i="2"/>
  <c r="S4" i="2"/>
  <c r="R4" i="2"/>
  <c r="Q4" i="2"/>
  <c r="P4" i="2"/>
  <c r="J4" i="2"/>
  <c r="U132" i="25" l="1"/>
  <c r="AI132" i="25" s="1"/>
  <c r="U173" i="25"/>
  <c r="AI173" i="25" s="1"/>
  <c r="U165" i="25"/>
  <c r="AI165" i="25" s="1"/>
  <c r="U162" i="25"/>
  <c r="AI162" i="25" s="1"/>
  <c r="U154" i="25"/>
  <c r="AI154" i="25" s="1"/>
  <c r="U151" i="25"/>
  <c r="AI151" i="25" s="1"/>
  <c r="U143" i="25"/>
  <c r="AI143" i="25" s="1"/>
  <c r="U140" i="25"/>
  <c r="AI140" i="25" s="1"/>
  <c r="U129" i="25"/>
  <c r="AI129" i="25" s="1"/>
  <c r="U121" i="25"/>
  <c r="U118" i="25"/>
  <c r="U110" i="25"/>
  <c r="U107" i="25"/>
  <c r="U99" i="25"/>
  <c r="U96" i="25"/>
  <c r="U131" i="25"/>
  <c r="U172" i="25"/>
  <c r="U164" i="25"/>
  <c r="U161" i="25"/>
  <c r="U153" i="25"/>
  <c r="U150" i="25"/>
  <c r="U142" i="25"/>
  <c r="U139" i="25"/>
  <c r="U128" i="25"/>
  <c r="U120" i="25"/>
  <c r="U117" i="25"/>
  <c r="U109" i="25"/>
  <c r="U106" i="25"/>
  <c r="U98" i="25"/>
  <c r="U95" i="25"/>
  <c r="V4" i="23"/>
  <c r="V4" i="26"/>
  <c r="V14" i="26" s="1"/>
  <c r="V4" i="25"/>
  <c r="V14" i="25" s="1"/>
  <c r="W4" i="23"/>
  <c r="W4" i="25"/>
  <c r="W13" i="25" s="1"/>
  <c r="W4" i="26"/>
  <c r="W13" i="26" s="1"/>
  <c r="G7" i="26"/>
  <c r="G183" i="26" s="1"/>
  <c r="B183" i="26" s="1"/>
  <c r="G7" i="25"/>
  <c r="G18" i="25" s="1"/>
  <c r="B18" i="25" s="1"/>
  <c r="G7" i="23"/>
  <c r="G7" i="6"/>
  <c r="G62" i="2"/>
  <c r="B62" i="2" s="1"/>
  <c r="G161" i="2"/>
  <c r="B161" i="2" s="1"/>
  <c r="G128" i="2"/>
  <c r="B128" i="2" s="1"/>
  <c r="B7" i="2"/>
  <c r="G95" i="2"/>
  <c r="B95" i="2" s="1"/>
  <c r="G249" i="2"/>
  <c r="B249" i="2" s="1"/>
  <c r="G216" i="2"/>
  <c r="B216" i="2" s="1"/>
  <c r="G84" i="2"/>
  <c r="B84" i="2" s="1"/>
  <c r="G205" i="2"/>
  <c r="B205" i="2" s="1"/>
  <c r="G194" i="2"/>
  <c r="B194" i="2" s="1"/>
  <c r="G271" i="2"/>
  <c r="B271" i="2" s="1"/>
  <c r="G260" i="2"/>
  <c r="B260" i="2" s="1"/>
  <c r="G238" i="2"/>
  <c r="B238" i="2" s="1"/>
  <c r="G227" i="2"/>
  <c r="B227" i="2" s="1"/>
  <c r="G183" i="2"/>
  <c r="B183" i="2" s="1"/>
  <c r="G172" i="2"/>
  <c r="B172" i="2" s="1"/>
  <c r="G150" i="2"/>
  <c r="B150" i="2" s="1"/>
  <c r="G139" i="2"/>
  <c r="B139" i="2" s="1"/>
  <c r="G117" i="2"/>
  <c r="B117" i="2" s="1"/>
  <c r="G106" i="2"/>
  <c r="B106" i="2" s="1"/>
  <c r="G73" i="2"/>
  <c r="B73" i="2" s="1"/>
  <c r="G293" i="2"/>
  <c r="B293" i="2" s="1"/>
  <c r="G282" i="2"/>
  <c r="B282" i="2" s="1"/>
  <c r="G304" i="2"/>
  <c r="B304" i="2" s="1"/>
  <c r="G51" i="2"/>
  <c r="B51" i="2" s="1"/>
  <c r="G447" i="2"/>
  <c r="B447" i="2" s="1"/>
  <c r="G414" i="2"/>
  <c r="B414" i="2" s="1"/>
  <c r="G403" i="2"/>
  <c r="B403" i="2" s="1"/>
  <c r="G392" i="2"/>
  <c r="B392" i="2" s="1"/>
  <c r="G436" i="2"/>
  <c r="B436" i="2" s="1"/>
  <c r="G381" i="2"/>
  <c r="B381" i="2" s="1"/>
  <c r="G359" i="2"/>
  <c r="B359" i="2" s="1"/>
  <c r="G425" i="2"/>
  <c r="B425" i="2" s="1"/>
  <c r="G370" i="2"/>
  <c r="B370" i="2" s="1"/>
  <c r="G348" i="2"/>
  <c r="B348" i="2" s="1"/>
  <c r="G337" i="2"/>
  <c r="B337" i="2" s="1"/>
  <c r="G326" i="2"/>
  <c r="B326" i="2" s="1"/>
  <c r="G315" i="2"/>
  <c r="B315" i="2" s="1"/>
  <c r="G40" i="2"/>
  <c r="B40" i="2" s="1"/>
  <c r="G29" i="2"/>
  <c r="B29" i="2" s="1"/>
  <c r="G18" i="2"/>
  <c r="B18" i="2" s="1"/>
  <c r="U11" i="6"/>
  <c r="U8" i="6"/>
  <c r="U10" i="6"/>
  <c r="X10" i="6" s="1"/>
  <c r="AA10" i="6" s="1"/>
  <c r="U7" i="6"/>
  <c r="X7" i="6" s="1"/>
  <c r="AA7" i="6" s="1"/>
  <c r="J231" i="6"/>
  <c r="N231" i="6" s="1"/>
  <c r="H118" i="25"/>
  <c r="H107" i="25"/>
  <c r="H96" i="25"/>
  <c r="H228" i="26"/>
  <c r="J228" i="26" s="1"/>
  <c r="N228" i="26" s="1"/>
  <c r="H206" i="26"/>
  <c r="H217" i="26"/>
  <c r="H195" i="26"/>
  <c r="H184" i="26"/>
  <c r="G195" i="26"/>
  <c r="B195" i="26" s="1"/>
  <c r="G228" i="26"/>
  <c r="B228" i="26" s="1"/>
  <c r="G217" i="26"/>
  <c r="B217" i="26" s="1"/>
  <c r="G184" i="26"/>
  <c r="B184" i="26" s="1"/>
  <c r="G206" i="26"/>
  <c r="B206" i="26" s="1"/>
  <c r="I140" i="26"/>
  <c r="M140" i="26" s="1"/>
  <c r="I30" i="26"/>
  <c r="M30" i="26" s="1"/>
  <c r="I129" i="26"/>
  <c r="M129" i="26" s="1"/>
  <c r="I107" i="26"/>
  <c r="M107" i="26" s="1"/>
  <c r="I217" i="26"/>
  <c r="M217" i="26" s="1"/>
  <c r="I228" i="26"/>
  <c r="M228" i="26" s="1"/>
  <c r="I195" i="26"/>
  <c r="M195" i="26" s="1"/>
  <c r="I85" i="26"/>
  <c r="I184" i="26"/>
  <c r="M184" i="26" s="1"/>
  <c r="I118" i="26"/>
  <c r="M118" i="26" s="1"/>
  <c r="I206" i="26"/>
  <c r="M206" i="26" s="1"/>
  <c r="I63" i="26"/>
  <c r="M63" i="26" s="1"/>
  <c r="H74" i="26"/>
  <c r="H63" i="26"/>
  <c r="H30" i="26"/>
  <c r="G74" i="26"/>
  <c r="B74" i="26" s="1"/>
  <c r="G30" i="26"/>
  <c r="B30" i="26" s="1"/>
  <c r="G63" i="26"/>
  <c r="B63" i="26" s="1"/>
  <c r="I216" i="26"/>
  <c r="M216" i="26" s="1"/>
  <c r="I205" i="26"/>
  <c r="M205" i="26" s="1"/>
  <c r="I106" i="26"/>
  <c r="M106" i="26" s="1"/>
  <c r="I128" i="26"/>
  <c r="M128" i="26" s="1"/>
  <c r="I62" i="26"/>
  <c r="M62" i="26" s="1"/>
  <c r="I117" i="26"/>
  <c r="M117" i="26" s="1"/>
  <c r="I73" i="26"/>
  <c r="M73" i="26" s="1"/>
  <c r="I84" i="26"/>
  <c r="M84" i="26" s="1"/>
  <c r="I183" i="26"/>
  <c r="M183" i="26" s="1"/>
  <c r="I29" i="26"/>
  <c r="M29" i="26" s="1"/>
  <c r="I95" i="26"/>
  <c r="M95" i="26" s="1"/>
  <c r="I139" i="26"/>
  <c r="M139" i="26" s="1"/>
  <c r="I227" i="26"/>
  <c r="M227" i="26" s="1"/>
  <c r="I194" i="26"/>
  <c r="M194" i="26" s="1"/>
  <c r="U129" i="26"/>
  <c r="AI129" i="26" s="1"/>
  <c r="U107" i="26"/>
  <c r="U121" i="26"/>
  <c r="AI121" i="26" s="1"/>
  <c r="U99" i="26"/>
  <c r="U118" i="26"/>
  <c r="AI118" i="26" s="1"/>
  <c r="U110" i="26"/>
  <c r="AI110" i="26" s="1"/>
  <c r="U96" i="26"/>
  <c r="U88" i="26"/>
  <c r="U85" i="26"/>
  <c r="U74" i="26"/>
  <c r="AI74" i="26" s="1"/>
  <c r="U66" i="26"/>
  <c r="AI66" i="26" s="1"/>
  <c r="U63" i="26"/>
  <c r="AI63" i="26" s="1"/>
  <c r="U33" i="26"/>
  <c r="AI33" i="26" s="1"/>
  <c r="U30" i="26"/>
  <c r="AI30" i="26" s="1"/>
  <c r="U22" i="26"/>
  <c r="U77" i="26"/>
  <c r="U220" i="26"/>
  <c r="AI220" i="26" s="1"/>
  <c r="U187" i="26"/>
  <c r="AI187" i="26" s="1"/>
  <c r="U176" i="26"/>
  <c r="AI176" i="26" s="1"/>
  <c r="U217" i="26"/>
  <c r="AI217" i="26" s="1"/>
  <c r="U231" i="26"/>
  <c r="AI231" i="26" s="1"/>
  <c r="U228" i="26"/>
  <c r="AI228" i="26" s="1"/>
  <c r="U209" i="26"/>
  <c r="AI209" i="26" s="1"/>
  <c r="U206" i="26"/>
  <c r="AI206" i="26" s="1"/>
  <c r="U198" i="26"/>
  <c r="AI198" i="26" s="1"/>
  <c r="U195" i="26"/>
  <c r="AI195" i="26" s="1"/>
  <c r="U184" i="26"/>
  <c r="AI184" i="26" s="1"/>
  <c r="U219" i="26"/>
  <c r="U120" i="26"/>
  <c r="U87" i="26"/>
  <c r="U208" i="26"/>
  <c r="U62" i="26"/>
  <c r="AI62" i="26" s="1"/>
  <c r="U29" i="26"/>
  <c r="U230" i="26"/>
  <c r="U32" i="26"/>
  <c r="AI32" i="26" s="1"/>
  <c r="U21" i="26"/>
  <c r="U205" i="26"/>
  <c r="U65" i="26"/>
  <c r="AI65" i="26" s="1"/>
  <c r="U216" i="26"/>
  <c r="U73" i="26"/>
  <c r="U194" i="26"/>
  <c r="U95" i="26"/>
  <c r="U186" i="26"/>
  <c r="U183" i="26"/>
  <c r="U175" i="26"/>
  <c r="U128" i="26"/>
  <c r="U98" i="26"/>
  <c r="U117" i="26"/>
  <c r="U109" i="26"/>
  <c r="U197" i="26"/>
  <c r="U106" i="26"/>
  <c r="U84" i="26"/>
  <c r="U76" i="26"/>
  <c r="U227" i="26"/>
  <c r="J124" i="26"/>
  <c r="N124" i="26" s="1"/>
  <c r="O124" i="26" s="1"/>
  <c r="J190" i="26"/>
  <c r="N190" i="26" s="1"/>
  <c r="O190" i="26" s="1"/>
  <c r="J189" i="26"/>
  <c r="N189" i="26" s="1"/>
  <c r="O189" i="26" s="1"/>
  <c r="J79" i="26"/>
  <c r="N79" i="26" s="1"/>
  <c r="O79" i="26" s="1"/>
  <c r="J176" i="26"/>
  <c r="N176" i="26" s="1"/>
  <c r="J69" i="26"/>
  <c r="N69" i="26" s="1"/>
  <c r="O69" i="26" s="1"/>
  <c r="J68" i="26"/>
  <c r="N68" i="26" s="1"/>
  <c r="O68" i="26" s="1"/>
  <c r="J91" i="26"/>
  <c r="N91" i="26" s="1"/>
  <c r="O91" i="26" s="1"/>
  <c r="J178" i="26"/>
  <c r="N178" i="26" s="1"/>
  <c r="O178" i="26" s="1"/>
  <c r="J222" i="26"/>
  <c r="N222" i="26" s="1"/>
  <c r="O222" i="26" s="1"/>
  <c r="J175" i="26"/>
  <c r="N175" i="26" s="1"/>
  <c r="O175" i="26" s="1"/>
  <c r="J112" i="26"/>
  <c r="N112" i="26" s="1"/>
  <c r="J24" i="26"/>
  <c r="N24" i="26" s="1"/>
  <c r="O24" i="26" s="1"/>
  <c r="J80" i="26"/>
  <c r="N80" i="26" s="1"/>
  <c r="O80" i="26" s="1"/>
  <c r="J25" i="26"/>
  <c r="N25" i="26" s="1"/>
  <c r="O25" i="26" s="1"/>
  <c r="J212" i="26"/>
  <c r="N212" i="26" s="1"/>
  <c r="O212" i="26" s="1"/>
  <c r="J211" i="26"/>
  <c r="N211" i="26" s="1"/>
  <c r="O211" i="26" s="1"/>
  <c r="J179" i="26"/>
  <c r="N179" i="26" s="1"/>
  <c r="O179" i="26" s="1"/>
  <c r="J223" i="26"/>
  <c r="N223" i="26" s="1"/>
  <c r="O223" i="26" s="1"/>
  <c r="J234" i="26"/>
  <c r="N234" i="26" s="1"/>
  <c r="O234" i="26" s="1"/>
  <c r="J90" i="26"/>
  <c r="N90" i="26" s="1"/>
  <c r="O90" i="26" s="1"/>
  <c r="J200" i="26"/>
  <c r="N200" i="26" s="1"/>
  <c r="O200" i="26" s="1"/>
  <c r="J201" i="26"/>
  <c r="N201" i="26" s="1"/>
  <c r="O201" i="26" s="1"/>
  <c r="J233" i="26"/>
  <c r="N233" i="26" s="1"/>
  <c r="O233" i="26" s="1"/>
  <c r="J113" i="26"/>
  <c r="N113" i="26" s="1"/>
  <c r="O113" i="26" s="1"/>
  <c r="J102" i="26"/>
  <c r="N102" i="26" s="1"/>
  <c r="J101" i="26"/>
  <c r="N101" i="26" s="1"/>
  <c r="J123" i="26"/>
  <c r="N123" i="26" s="1"/>
  <c r="AK18" i="26"/>
  <c r="AJ18" i="26"/>
  <c r="L218" i="26"/>
  <c r="J218" i="26"/>
  <c r="N218" i="26" s="1"/>
  <c r="O218" i="26" s="1"/>
  <c r="J207" i="26"/>
  <c r="N207" i="26" s="1"/>
  <c r="L207" i="26"/>
  <c r="J196" i="26"/>
  <c r="N196" i="26" s="1"/>
  <c r="L196" i="26"/>
  <c r="M23" i="26"/>
  <c r="I89" i="26"/>
  <c r="AK20" i="26"/>
  <c r="W31" i="26"/>
  <c r="AJ20" i="26"/>
  <c r="V31" i="26"/>
  <c r="AK19" i="26"/>
  <c r="W30" i="26"/>
  <c r="AJ19" i="26"/>
  <c r="V30" i="26"/>
  <c r="H29" i="26"/>
  <c r="H73" i="26"/>
  <c r="H62" i="26"/>
  <c r="U20" i="25"/>
  <c r="I63" i="25"/>
  <c r="M63" i="25" s="1"/>
  <c r="I195" i="25"/>
  <c r="M195" i="25" s="1"/>
  <c r="I206" i="25"/>
  <c r="M206" i="25" s="1"/>
  <c r="I30" i="25"/>
  <c r="M30" i="25" s="1"/>
  <c r="I217" i="25"/>
  <c r="M217" i="25" s="1"/>
  <c r="I228" i="25"/>
  <c r="M228" i="25" s="1"/>
  <c r="H63" i="25"/>
  <c r="H30" i="25"/>
  <c r="G63" i="25"/>
  <c r="B63" i="25" s="1"/>
  <c r="G30" i="25"/>
  <c r="B30" i="25" s="1"/>
  <c r="I205" i="25"/>
  <c r="M205" i="25" s="1"/>
  <c r="I62" i="25"/>
  <c r="M62" i="25" s="1"/>
  <c r="I227" i="25"/>
  <c r="M227" i="25" s="1"/>
  <c r="I194" i="25"/>
  <c r="M194" i="25" s="1"/>
  <c r="I29" i="25"/>
  <c r="M29" i="25" s="1"/>
  <c r="I216" i="25"/>
  <c r="M216" i="25" s="1"/>
  <c r="U33" i="25"/>
  <c r="AI33" i="25" s="1"/>
  <c r="U22" i="25"/>
  <c r="U30" i="25"/>
  <c r="U206" i="25"/>
  <c r="AI206" i="25" s="1"/>
  <c r="U184" i="25"/>
  <c r="AI184" i="25" s="1"/>
  <c r="U220" i="25"/>
  <c r="AI220" i="25" s="1"/>
  <c r="U209" i="25"/>
  <c r="AI209" i="25" s="1"/>
  <c r="U198" i="25"/>
  <c r="AI198" i="25" s="1"/>
  <c r="U195" i="25"/>
  <c r="AI195" i="25" s="1"/>
  <c r="U176" i="25"/>
  <c r="AI176" i="25" s="1"/>
  <c r="U66" i="25"/>
  <c r="AI66" i="25" s="1"/>
  <c r="U63" i="25"/>
  <c r="AI63" i="25" s="1"/>
  <c r="U217" i="25"/>
  <c r="AI217" i="25" s="1"/>
  <c r="U187" i="25"/>
  <c r="AI187" i="25" s="1"/>
  <c r="U231" i="25"/>
  <c r="AI231" i="25" s="1"/>
  <c r="U228" i="25"/>
  <c r="AI228" i="25" s="1"/>
  <c r="U55" i="25"/>
  <c r="AI55" i="25" s="1"/>
  <c r="U208" i="25"/>
  <c r="U197" i="25"/>
  <c r="U62" i="25"/>
  <c r="AI62" i="25" s="1"/>
  <c r="U21" i="25"/>
  <c r="U175" i="25"/>
  <c r="U230" i="25"/>
  <c r="U29" i="25"/>
  <c r="U32" i="25"/>
  <c r="AI32" i="25" s="1"/>
  <c r="U65" i="25"/>
  <c r="AI65" i="25" s="1"/>
  <c r="U227" i="25"/>
  <c r="U219" i="25"/>
  <c r="U216" i="25"/>
  <c r="U205" i="25"/>
  <c r="U194" i="25"/>
  <c r="U186" i="25"/>
  <c r="U183" i="25"/>
  <c r="J178" i="25"/>
  <c r="N178" i="25" s="1"/>
  <c r="O178" i="25" s="1"/>
  <c r="J175" i="25"/>
  <c r="N175" i="25" s="1"/>
  <c r="O175" i="25" s="1"/>
  <c r="J189" i="25"/>
  <c r="N189" i="25" s="1"/>
  <c r="O189" i="25" s="1"/>
  <c r="J57" i="25"/>
  <c r="N57" i="25" s="1"/>
  <c r="O57" i="25" s="1"/>
  <c r="J90" i="25"/>
  <c r="N90" i="25" s="1"/>
  <c r="O90" i="25" s="1"/>
  <c r="J212" i="25"/>
  <c r="N212" i="25" s="1"/>
  <c r="O212" i="25" s="1"/>
  <c r="J234" i="25"/>
  <c r="N234" i="25" s="1"/>
  <c r="O234" i="25" s="1"/>
  <c r="J211" i="25"/>
  <c r="N211" i="25" s="1"/>
  <c r="O211" i="25" s="1"/>
  <c r="J58" i="25"/>
  <c r="N58" i="25" s="1"/>
  <c r="O58" i="25" s="1"/>
  <c r="J223" i="25"/>
  <c r="N223" i="25" s="1"/>
  <c r="O223" i="25" s="1"/>
  <c r="J25" i="25"/>
  <c r="N25" i="25" s="1"/>
  <c r="O25" i="25" s="1"/>
  <c r="J24" i="25"/>
  <c r="N24" i="25" s="1"/>
  <c r="O24" i="25" s="1"/>
  <c r="J201" i="25"/>
  <c r="N201" i="25" s="1"/>
  <c r="O201" i="25" s="1"/>
  <c r="J200" i="25"/>
  <c r="N200" i="25" s="1"/>
  <c r="O200" i="25" s="1"/>
  <c r="J233" i="25"/>
  <c r="N233" i="25" s="1"/>
  <c r="O233" i="25" s="1"/>
  <c r="J190" i="25"/>
  <c r="N190" i="25" s="1"/>
  <c r="O190" i="25" s="1"/>
  <c r="J179" i="25"/>
  <c r="N179" i="25" s="1"/>
  <c r="O179" i="25" s="1"/>
  <c r="J222" i="25"/>
  <c r="N222" i="25" s="1"/>
  <c r="O222" i="25" s="1"/>
  <c r="J176" i="25"/>
  <c r="N176" i="25" s="1"/>
  <c r="J174" i="25"/>
  <c r="N174" i="25" s="1"/>
  <c r="O174" i="25" s="1"/>
  <c r="AK18" i="25"/>
  <c r="AJ18" i="25"/>
  <c r="J185" i="25"/>
  <c r="N185" i="25" s="1"/>
  <c r="L185" i="25"/>
  <c r="O185" i="25" s="1"/>
  <c r="L152" i="25"/>
  <c r="J152" i="25"/>
  <c r="N152" i="25" s="1"/>
  <c r="O152" i="25" s="1"/>
  <c r="L130" i="25"/>
  <c r="J130" i="25"/>
  <c r="N130" i="25" s="1"/>
  <c r="O130" i="25" s="1"/>
  <c r="J97" i="25"/>
  <c r="N97" i="25" s="1"/>
  <c r="L97" i="25"/>
  <c r="W30" i="25"/>
  <c r="AK19" i="25"/>
  <c r="AJ19" i="25"/>
  <c r="V30" i="25"/>
  <c r="H29" i="25"/>
  <c r="H62" i="25"/>
  <c r="AI259" i="26"/>
  <c r="AI257" i="26" s="1"/>
  <c r="AW257" i="26" s="1"/>
  <c r="L259" i="26"/>
  <c r="J259" i="26"/>
  <c r="N259" i="26" s="1"/>
  <c r="L255" i="26"/>
  <c r="J255" i="26"/>
  <c r="N255" i="26" s="1"/>
  <c r="J254" i="26"/>
  <c r="N254" i="26" s="1"/>
  <c r="L254" i="26"/>
  <c r="L253" i="26"/>
  <c r="J253" i="26"/>
  <c r="N253" i="26" s="1"/>
  <c r="J252" i="26"/>
  <c r="N252" i="26" s="1"/>
  <c r="L252" i="26"/>
  <c r="O252" i="26" s="1"/>
  <c r="L251" i="26"/>
  <c r="J251" i="26"/>
  <c r="N251" i="26" s="1"/>
  <c r="L250" i="26"/>
  <c r="J250" i="26"/>
  <c r="N250" i="26" s="1"/>
  <c r="L249" i="26"/>
  <c r="J249" i="26"/>
  <c r="N249" i="26" s="1"/>
  <c r="L248" i="26"/>
  <c r="J248" i="26"/>
  <c r="N248" i="26" s="1"/>
  <c r="L247" i="26"/>
  <c r="J247" i="26"/>
  <c r="N247" i="26" s="1"/>
  <c r="U247" i="26"/>
  <c r="AI246" i="26"/>
  <c r="AW246" i="26" s="1"/>
  <c r="J246" i="26"/>
  <c r="N246" i="26" s="1"/>
  <c r="L246" i="26"/>
  <c r="AI242" i="26"/>
  <c r="AI240" i="26" s="1"/>
  <c r="AW240" i="26" s="1"/>
  <c r="AI238" i="26"/>
  <c r="AI236" i="26" s="1"/>
  <c r="AW236" i="26" s="1"/>
  <c r="L238" i="26"/>
  <c r="J238" i="26"/>
  <c r="N238" i="26" s="1"/>
  <c r="J231" i="26"/>
  <c r="N231" i="26" s="1"/>
  <c r="L231" i="26"/>
  <c r="L230" i="26"/>
  <c r="J230" i="26"/>
  <c r="N230" i="26" s="1"/>
  <c r="J229" i="26"/>
  <c r="N229" i="26" s="1"/>
  <c r="L229" i="26"/>
  <c r="O229" i="26" s="1"/>
  <c r="L228" i="26"/>
  <c r="L220" i="26"/>
  <c r="J220" i="26"/>
  <c r="N220" i="26" s="1"/>
  <c r="J219" i="26"/>
  <c r="N219" i="26" s="1"/>
  <c r="L219" i="26"/>
  <c r="O219" i="26" s="1"/>
  <c r="J217" i="26"/>
  <c r="N217" i="26" s="1"/>
  <c r="L217" i="26"/>
  <c r="J209" i="26"/>
  <c r="N209" i="26" s="1"/>
  <c r="L209" i="26"/>
  <c r="L208" i="26"/>
  <c r="J208" i="26"/>
  <c r="N208" i="26" s="1"/>
  <c r="L206" i="26"/>
  <c r="J206" i="26"/>
  <c r="N206" i="26" s="1"/>
  <c r="J198" i="26"/>
  <c r="N198" i="26" s="1"/>
  <c r="L198" i="26"/>
  <c r="L197" i="26"/>
  <c r="J197" i="26"/>
  <c r="N197" i="26" s="1"/>
  <c r="L195" i="26"/>
  <c r="J195" i="26"/>
  <c r="N195" i="26" s="1"/>
  <c r="J187" i="26"/>
  <c r="N187" i="26" s="1"/>
  <c r="L187" i="26"/>
  <c r="J186" i="26"/>
  <c r="N186" i="26" s="1"/>
  <c r="L186" i="26"/>
  <c r="O186" i="26" s="1"/>
  <c r="L185" i="26"/>
  <c r="J185" i="26"/>
  <c r="N185" i="26" s="1"/>
  <c r="L184" i="26"/>
  <c r="J184" i="26"/>
  <c r="N184" i="26" s="1"/>
  <c r="J173" i="26"/>
  <c r="N173" i="26" s="1"/>
  <c r="L173" i="26"/>
  <c r="L165" i="26"/>
  <c r="J165" i="26"/>
  <c r="N165" i="26" s="1"/>
  <c r="L164" i="26"/>
  <c r="J164" i="26"/>
  <c r="N164" i="26" s="1"/>
  <c r="L163" i="26"/>
  <c r="J163" i="26"/>
  <c r="N163" i="26" s="1"/>
  <c r="L154" i="26"/>
  <c r="J154" i="26"/>
  <c r="N154" i="26" s="1"/>
  <c r="J153" i="26"/>
  <c r="N153" i="26" s="1"/>
  <c r="L153" i="26"/>
  <c r="L152" i="26"/>
  <c r="J152" i="26"/>
  <c r="N152" i="26" s="1"/>
  <c r="H155" i="26"/>
  <c r="L144" i="26"/>
  <c r="J144" i="26"/>
  <c r="N144" i="26" s="1"/>
  <c r="L143" i="26"/>
  <c r="J143" i="26"/>
  <c r="N143" i="26" s="1"/>
  <c r="J142" i="26"/>
  <c r="N142" i="26" s="1"/>
  <c r="L142" i="26"/>
  <c r="L141" i="26"/>
  <c r="J141" i="26"/>
  <c r="N141" i="26" s="1"/>
  <c r="L132" i="26"/>
  <c r="J132" i="26"/>
  <c r="N132" i="26" s="1"/>
  <c r="J131" i="26"/>
  <c r="N131" i="26" s="1"/>
  <c r="L131" i="26"/>
  <c r="J130" i="26"/>
  <c r="N130" i="26" s="1"/>
  <c r="L130" i="26"/>
  <c r="H140" i="26"/>
  <c r="H162" i="26"/>
  <c r="H151" i="26"/>
  <c r="L129" i="26"/>
  <c r="J129" i="26"/>
  <c r="N129" i="26" s="1"/>
  <c r="G140" i="26"/>
  <c r="B140" i="26" s="1"/>
  <c r="G162" i="26"/>
  <c r="B162" i="26" s="1"/>
  <c r="G151" i="26"/>
  <c r="B151" i="26" s="1"/>
  <c r="J122" i="26"/>
  <c r="N122" i="26" s="1"/>
  <c r="L122" i="26"/>
  <c r="L121" i="26"/>
  <c r="J121" i="26"/>
  <c r="N121" i="26" s="1"/>
  <c r="J120" i="26"/>
  <c r="N120" i="26" s="1"/>
  <c r="L120" i="26"/>
  <c r="L119" i="26"/>
  <c r="J119" i="26"/>
  <c r="N119" i="26" s="1"/>
  <c r="J111" i="26"/>
  <c r="N111" i="26" s="1"/>
  <c r="L111" i="26"/>
  <c r="L110" i="26"/>
  <c r="J110" i="26"/>
  <c r="N110" i="26" s="1"/>
  <c r="J109" i="26"/>
  <c r="N109" i="26" s="1"/>
  <c r="L109" i="26"/>
  <c r="J108" i="26"/>
  <c r="N108" i="26" s="1"/>
  <c r="L108" i="26"/>
  <c r="O108" i="26" s="1"/>
  <c r="AI107" i="26"/>
  <c r="AI99" i="26"/>
  <c r="AI96" i="26"/>
  <c r="L89" i="26"/>
  <c r="H100" i="26"/>
  <c r="J89" i="26"/>
  <c r="N89" i="26" s="1"/>
  <c r="AI88" i="26"/>
  <c r="L88" i="26"/>
  <c r="J88" i="26"/>
  <c r="N88" i="26" s="1"/>
  <c r="H99" i="26"/>
  <c r="J87" i="26"/>
  <c r="N87" i="26" s="1"/>
  <c r="L87" i="26"/>
  <c r="H98" i="26"/>
  <c r="L86" i="26"/>
  <c r="H97" i="26"/>
  <c r="J86" i="26"/>
  <c r="N86" i="26" s="1"/>
  <c r="AI85" i="26"/>
  <c r="M85" i="26"/>
  <c r="I96" i="26"/>
  <c r="M96" i="26" s="1"/>
  <c r="H96" i="26"/>
  <c r="H118" i="26"/>
  <c r="J85" i="26"/>
  <c r="N85" i="26" s="1"/>
  <c r="H107" i="26"/>
  <c r="L85" i="26"/>
  <c r="O85" i="26" s="1"/>
  <c r="B85" i="26"/>
  <c r="G96" i="26"/>
  <c r="B96" i="26" s="1"/>
  <c r="G107" i="26"/>
  <c r="B107" i="26" s="1"/>
  <c r="G118" i="26"/>
  <c r="B118" i="26" s="1"/>
  <c r="J78" i="26"/>
  <c r="N78" i="26" s="1"/>
  <c r="L78" i="26"/>
  <c r="O78" i="26" s="1"/>
  <c r="AI77" i="26"/>
  <c r="M77" i="26"/>
  <c r="I88" i="26"/>
  <c r="J77" i="26"/>
  <c r="N77" i="26" s="1"/>
  <c r="L77" i="26"/>
  <c r="I87" i="26"/>
  <c r="M76" i="26"/>
  <c r="L76" i="26"/>
  <c r="J76" i="26"/>
  <c r="N76" i="26" s="1"/>
  <c r="I86" i="26"/>
  <c r="M75" i="26"/>
  <c r="L75" i="26"/>
  <c r="J75" i="26"/>
  <c r="N75" i="26" s="1"/>
  <c r="A82" i="26"/>
  <c r="C84" i="26" s="1"/>
  <c r="C76" i="26"/>
  <c r="D71" i="26"/>
  <c r="BM71" i="26" s="1"/>
  <c r="J67" i="26"/>
  <c r="N67" i="26" s="1"/>
  <c r="L67" i="26"/>
  <c r="J66" i="26"/>
  <c r="N66" i="26" s="1"/>
  <c r="L66" i="26"/>
  <c r="L65" i="26"/>
  <c r="J65" i="26"/>
  <c r="N65" i="26" s="1"/>
  <c r="J64" i="26"/>
  <c r="N64" i="26" s="1"/>
  <c r="L64" i="26"/>
  <c r="O64" i="26" s="1"/>
  <c r="U64" i="26"/>
  <c r="J56" i="26"/>
  <c r="N56" i="26" s="1"/>
  <c r="L56" i="26"/>
  <c r="L55" i="26"/>
  <c r="J55" i="26"/>
  <c r="N55" i="26" s="1"/>
  <c r="L54" i="26"/>
  <c r="J54" i="26"/>
  <c r="N54" i="26" s="1"/>
  <c r="L53" i="26"/>
  <c r="J53" i="26"/>
  <c r="N53" i="26" s="1"/>
  <c r="U53" i="26"/>
  <c r="J45" i="26"/>
  <c r="N45" i="26" s="1"/>
  <c r="L45" i="26"/>
  <c r="L44" i="26"/>
  <c r="J44" i="26"/>
  <c r="N44" i="26" s="1"/>
  <c r="J43" i="26"/>
  <c r="N43" i="26" s="1"/>
  <c r="L43" i="26"/>
  <c r="O43" i="26" s="1"/>
  <c r="L42" i="26"/>
  <c r="J42" i="26"/>
  <c r="N42" i="26" s="1"/>
  <c r="U42" i="26"/>
  <c r="J34" i="26"/>
  <c r="N34" i="26" s="1"/>
  <c r="L34" i="26"/>
  <c r="L33" i="26"/>
  <c r="J33" i="26"/>
  <c r="N33" i="26" s="1"/>
  <c r="L32" i="26"/>
  <c r="J32" i="26"/>
  <c r="N32" i="26" s="1"/>
  <c r="J31" i="26"/>
  <c r="N31" i="26" s="1"/>
  <c r="L31" i="26"/>
  <c r="W40" i="26"/>
  <c r="AK29" i="26"/>
  <c r="AJ29" i="26"/>
  <c r="V40" i="26"/>
  <c r="U31" i="26"/>
  <c r="W36" i="26"/>
  <c r="AK25" i="26"/>
  <c r="AP25" i="26" s="1"/>
  <c r="V35" i="26"/>
  <c r="AJ24" i="26"/>
  <c r="AK23" i="26"/>
  <c r="W34" i="26"/>
  <c r="X23" i="26"/>
  <c r="AJ23" i="26"/>
  <c r="V34" i="26"/>
  <c r="L23" i="26"/>
  <c r="J23" i="26"/>
  <c r="N23" i="26" s="1"/>
  <c r="AK22" i="26"/>
  <c r="W33" i="26"/>
  <c r="AJ22" i="26"/>
  <c r="V33" i="26"/>
  <c r="L22" i="26"/>
  <c r="J22" i="26"/>
  <c r="N22" i="26" s="1"/>
  <c r="AK21" i="26"/>
  <c r="W32" i="26"/>
  <c r="AJ21" i="26"/>
  <c r="V32" i="26"/>
  <c r="L21" i="26"/>
  <c r="J21" i="26"/>
  <c r="N21" i="26" s="1"/>
  <c r="L20" i="26"/>
  <c r="J20" i="26"/>
  <c r="N20" i="26" s="1"/>
  <c r="U20" i="26"/>
  <c r="AP14" i="26"/>
  <c r="AL12" i="26"/>
  <c r="AA12" i="26"/>
  <c r="AO12" i="26" s="1"/>
  <c r="AK10" i="26"/>
  <c r="AJ10" i="26"/>
  <c r="I19" i="26"/>
  <c r="M19" i="26" s="1"/>
  <c r="I151" i="26"/>
  <c r="M151" i="26" s="1"/>
  <c r="I41" i="26"/>
  <c r="M41" i="26" s="1"/>
  <c r="M8" i="26"/>
  <c r="I52" i="26"/>
  <c r="M52" i="26" s="1"/>
  <c r="I173" i="26"/>
  <c r="M173" i="26" s="1"/>
  <c r="I162" i="26"/>
  <c r="M162" i="26" s="1"/>
  <c r="L8" i="26"/>
  <c r="J8" i="26"/>
  <c r="N8" i="26" s="1"/>
  <c r="H19" i="26"/>
  <c r="H41" i="26"/>
  <c r="H52" i="26"/>
  <c r="G52" i="26"/>
  <c r="B52" i="26" s="1"/>
  <c r="G19" i="26"/>
  <c r="B19" i="26" s="1"/>
  <c r="G41" i="26"/>
  <c r="B41" i="26" s="1"/>
  <c r="I51" i="26"/>
  <c r="M51" i="26" s="1"/>
  <c r="I40" i="26"/>
  <c r="M40" i="26" s="1"/>
  <c r="I150" i="26"/>
  <c r="M150" i="26" s="1"/>
  <c r="I18" i="26"/>
  <c r="M18" i="26" s="1"/>
  <c r="I161" i="26"/>
  <c r="M161" i="26" s="1"/>
  <c r="I172" i="26"/>
  <c r="M172" i="26" s="1"/>
  <c r="M7" i="26"/>
  <c r="H40" i="26"/>
  <c r="L7" i="26"/>
  <c r="J7" i="26"/>
  <c r="N7" i="26" s="1"/>
  <c r="H51" i="26"/>
  <c r="H18" i="26"/>
  <c r="U9" i="26"/>
  <c r="AK7" i="26"/>
  <c r="AJ7" i="26"/>
  <c r="U165" i="26"/>
  <c r="U11" i="26"/>
  <c r="U154" i="26"/>
  <c r="U55" i="26"/>
  <c r="U52" i="26"/>
  <c r="U44" i="26"/>
  <c r="U41" i="26"/>
  <c r="U8" i="26"/>
  <c r="U140" i="26"/>
  <c r="U19" i="26"/>
  <c r="U151" i="26"/>
  <c r="U132" i="26"/>
  <c r="U173" i="26"/>
  <c r="U143" i="26"/>
  <c r="U162" i="26"/>
  <c r="X13" i="26"/>
  <c r="AL13" i="26" s="1"/>
  <c r="AK13" i="26"/>
  <c r="AP13" i="26" s="1"/>
  <c r="W24" i="26"/>
  <c r="X24" i="26" s="1"/>
  <c r="AL24" i="26" s="1"/>
  <c r="X14" i="26"/>
  <c r="AL14" i="26" s="1"/>
  <c r="AJ14" i="26"/>
  <c r="V25" i="26"/>
  <c r="U7" i="26"/>
  <c r="U18" i="26"/>
  <c r="U40" i="26"/>
  <c r="U153" i="26"/>
  <c r="U131" i="26"/>
  <c r="U10" i="26"/>
  <c r="U150" i="26"/>
  <c r="U172" i="26"/>
  <c r="U139" i="26"/>
  <c r="U142" i="26"/>
  <c r="U51" i="26"/>
  <c r="U43" i="26"/>
  <c r="U164" i="26"/>
  <c r="U161" i="26"/>
  <c r="U54" i="26"/>
  <c r="J36" i="26"/>
  <c r="N36" i="26" s="1"/>
  <c r="O36" i="26" s="1"/>
  <c r="J35" i="26"/>
  <c r="N35" i="26" s="1"/>
  <c r="O35" i="26" s="1"/>
  <c r="J156" i="26"/>
  <c r="N156" i="26" s="1"/>
  <c r="O156" i="26" s="1"/>
  <c r="J58" i="26"/>
  <c r="N58" i="26" s="1"/>
  <c r="O58" i="26" s="1"/>
  <c r="J57" i="26"/>
  <c r="N57" i="26" s="1"/>
  <c r="O57" i="26" s="1"/>
  <c r="J167" i="26"/>
  <c r="N167" i="26" s="1"/>
  <c r="O167" i="26" s="1"/>
  <c r="J242" i="26"/>
  <c r="N242" i="26" s="1"/>
  <c r="O242" i="26" s="1"/>
  <c r="J133" i="26"/>
  <c r="N133" i="26" s="1"/>
  <c r="O133" i="26" s="1"/>
  <c r="J11" i="26"/>
  <c r="N11" i="26" s="1"/>
  <c r="O11" i="26" s="1"/>
  <c r="J9" i="26"/>
  <c r="N9" i="26" s="1"/>
  <c r="O9" i="26" s="1"/>
  <c r="J46" i="26"/>
  <c r="N46" i="26" s="1"/>
  <c r="O46" i="26" s="1"/>
  <c r="J168" i="26"/>
  <c r="N168" i="26" s="1"/>
  <c r="O168" i="26" s="1"/>
  <c r="J174" i="26"/>
  <c r="N174" i="26" s="1"/>
  <c r="O174" i="26" s="1"/>
  <c r="J12" i="26"/>
  <c r="N12" i="26" s="1"/>
  <c r="O12" i="26" s="1"/>
  <c r="J146" i="26"/>
  <c r="N146" i="26" s="1"/>
  <c r="O146" i="26" s="1"/>
  <c r="J47" i="26"/>
  <c r="N47" i="26" s="1"/>
  <c r="O47" i="26" s="1"/>
  <c r="J13" i="26"/>
  <c r="N13" i="26" s="1"/>
  <c r="O13" i="26" s="1"/>
  <c r="J135" i="26"/>
  <c r="N135" i="26" s="1"/>
  <c r="O135" i="26" s="1"/>
  <c r="J145" i="26"/>
  <c r="N145" i="26" s="1"/>
  <c r="O145" i="26" s="1"/>
  <c r="J134" i="26"/>
  <c r="N134" i="26" s="1"/>
  <c r="O134" i="26" s="1"/>
  <c r="J10" i="26"/>
  <c r="N10" i="26" s="1"/>
  <c r="O10" i="26" s="1"/>
  <c r="J157" i="26"/>
  <c r="N157" i="26" s="1"/>
  <c r="O157" i="26" s="1"/>
  <c r="J14" i="26"/>
  <c r="N14" i="26" s="1"/>
  <c r="O14" i="26" s="1"/>
  <c r="O207" i="26"/>
  <c r="O196" i="26"/>
  <c r="O123" i="26"/>
  <c r="O102" i="26"/>
  <c r="O101" i="26"/>
  <c r="O112" i="26"/>
  <c r="AI259" i="25"/>
  <c r="AI257" i="25" s="1"/>
  <c r="AW257" i="25" s="1"/>
  <c r="L259" i="25"/>
  <c r="J259" i="25"/>
  <c r="N259" i="25" s="1"/>
  <c r="L255" i="25"/>
  <c r="J255" i="25"/>
  <c r="N255" i="25" s="1"/>
  <c r="L254" i="25"/>
  <c r="J254" i="25"/>
  <c r="N254" i="25" s="1"/>
  <c r="L253" i="25"/>
  <c r="J253" i="25"/>
  <c r="N253" i="25" s="1"/>
  <c r="L252" i="25"/>
  <c r="J252" i="25"/>
  <c r="N252" i="25" s="1"/>
  <c r="L251" i="25"/>
  <c r="J251" i="25"/>
  <c r="N251" i="25" s="1"/>
  <c r="L250" i="25"/>
  <c r="J250" i="25"/>
  <c r="N250" i="25" s="1"/>
  <c r="L249" i="25"/>
  <c r="J249" i="25"/>
  <c r="N249" i="25" s="1"/>
  <c r="L248" i="25"/>
  <c r="J248" i="25"/>
  <c r="N248" i="25" s="1"/>
  <c r="L247" i="25"/>
  <c r="J247" i="25"/>
  <c r="N247" i="25" s="1"/>
  <c r="U247" i="25"/>
  <c r="AI246" i="25"/>
  <c r="AW246" i="25" s="1"/>
  <c r="L246" i="25"/>
  <c r="J246" i="25"/>
  <c r="N246" i="25" s="1"/>
  <c r="AI242" i="25"/>
  <c r="AI240" i="25" s="1"/>
  <c r="AW240" i="25" s="1"/>
  <c r="AI238" i="25"/>
  <c r="AI236" i="25" s="1"/>
  <c r="AW236" i="25" s="1"/>
  <c r="L238" i="25"/>
  <c r="J238" i="25"/>
  <c r="N238" i="25" s="1"/>
  <c r="J231" i="25"/>
  <c r="N231" i="25" s="1"/>
  <c r="L231" i="25"/>
  <c r="J230" i="25"/>
  <c r="N230" i="25" s="1"/>
  <c r="L230" i="25"/>
  <c r="O230" i="25" s="1"/>
  <c r="L229" i="25"/>
  <c r="J229" i="25"/>
  <c r="N229" i="25" s="1"/>
  <c r="L220" i="25"/>
  <c r="J220" i="25"/>
  <c r="N220" i="25" s="1"/>
  <c r="L219" i="25"/>
  <c r="J219" i="25"/>
  <c r="N219" i="25" s="1"/>
  <c r="J218" i="25"/>
  <c r="N218" i="25" s="1"/>
  <c r="L218" i="25"/>
  <c r="L209" i="25"/>
  <c r="J209" i="25"/>
  <c r="N209" i="25" s="1"/>
  <c r="J208" i="25"/>
  <c r="N208" i="25" s="1"/>
  <c r="L208" i="25"/>
  <c r="L207" i="25"/>
  <c r="J207" i="25"/>
  <c r="N207" i="25" s="1"/>
  <c r="L198" i="25"/>
  <c r="J198" i="25"/>
  <c r="N198" i="25" s="1"/>
  <c r="J197" i="25"/>
  <c r="N197" i="25" s="1"/>
  <c r="L197" i="25"/>
  <c r="J196" i="25"/>
  <c r="N196" i="25" s="1"/>
  <c r="L196" i="25"/>
  <c r="L187" i="25"/>
  <c r="J187" i="25"/>
  <c r="N187" i="25" s="1"/>
  <c r="J186" i="25"/>
  <c r="N186" i="25" s="1"/>
  <c r="L186" i="25"/>
  <c r="H206" i="25"/>
  <c r="H195" i="25"/>
  <c r="H184" i="25"/>
  <c r="H217" i="25"/>
  <c r="J173" i="25"/>
  <c r="N173" i="25" s="1"/>
  <c r="H228" i="25"/>
  <c r="L173" i="25"/>
  <c r="G217" i="25"/>
  <c r="B217" i="25" s="1"/>
  <c r="G195" i="25"/>
  <c r="B195" i="25" s="1"/>
  <c r="G206" i="25"/>
  <c r="B206" i="25" s="1"/>
  <c r="B173" i="25"/>
  <c r="G184" i="25"/>
  <c r="B184" i="25" s="1"/>
  <c r="G228" i="25"/>
  <c r="B228" i="25" s="1"/>
  <c r="L165" i="25"/>
  <c r="J165" i="25"/>
  <c r="N165" i="25" s="1"/>
  <c r="L164" i="25"/>
  <c r="J164" i="25"/>
  <c r="N164" i="25" s="1"/>
  <c r="J163" i="25"/>
  <c r="N163" i="25" s="1"/>
  <c r="L163" i="25"/>
  <c r="O163" i="25" s="1"/>
  <c r="L154" i="25"/>
  <c r="J154" i="25"/>
  <c r="N154" i="25" s="1"/>
  <c r="L153" i="25"/>
  <c r="J153" i="25"/>
  <c r="N153" i="25" s="1"/>
  <c r="J144" i="25"/>
  <c r="N144" i="25" s="1"/>
  <c r="L144" i="25"/>
  <c r="H155" i="25"/>
  <c r="L143" i="25"/>
  <c r="J143" i="25"/>
  <c r="N143" i="25" s="1"/>
  <c r="J142" i="25"/>
  <c r="N142" i="25" s="1"/>
  <c r="L142" i="25"/>
  <c r="J141" i="25"/>
  <c r="N141" i="25" s="1"/>
  <c r="L141" i="25"/>
  <c r="O141" i="25" s="1"/>
  <c r="L132" i="25"/>
  <c r="J132" i="25"/>
  <c r="N132" i="25" s="1"/>
  <c r="L131" i="25"/>
  <c r="J131" i="25"/>
  <c r="N131" i="25" s="1"/>
  <c r="L129" i="25"/>
  <c r="H140" i="25"/>
  <c r="H151" i="25"/>
  <c r="H162" i="25"/>
  <c r="J129" i="25"/>
  <c r="N129" i="25" s="1"/>
  <c r="B129" i="25"/>
  <c r="G162" i="25"/>
  <c r="B162" i="25" s="1"/>
  <c r="G151" i="25"/>
  <c r="B151" i="25" s="1"/>
  <c r="G140" i="25"/>
  <c r="B140" i="25" s="1"/>
  <c r="L122" i="25"/>
  <c r="J122" i="25"/>
  <c r="N122" i="25" s="1"/>
  <c r="AI121" i="25"/>
  <c r="L121" i="25"/>
  <c r="J121" i="25"/>
  <c r="N121" i="25" s="1"/>
  <c r="L120" i="25"/>
  <c r="J120" i="25"/>
  <c r="N120" i="25" s="1"/>
  <c r="J119" i="25"/>
  <c r="N119" i="25" s="1"/>
  <c r="L119" i="25"/>
  <c r="O119" i="25" s="1"/>
  <c r="AI118" i="25"/>
  <c r="L111" i="25"/>
  <c r="J111" i="25"/>
  <c r="N111" i="25" s="1"/>
  <c r="AI110" i="25"/>
  <c r="J110" i="25"/>
  <c r="N110" i="25" s="1"/>
  <c r="L110" i="25"/>
  <c r="L109" i="25"/>
  <c r="J109" i="25"/>
  <c r="N109" i="25" s="1"/>
  <c r="L108" i="25"/>
  <c r="J108" i="25"/>
  <c r="N108" i="25" s="1"/>
  <c r="AI107" i="25"/>
  <c r="J100" i="25"/>
  <c r="N100" i="25" s="1"/>
  <c r="L100" i="25"/>
  <c r="AI99" i="25"/>
  <c r="J99" i="25"/>
  <c r="N99" i="25" s="1"/>
  <c r="L99" i="25"/>
  <c r="L98" i="25"/>
  <c r="J98" i="25"/>
  <c r="N98" i="25" s="1"/>
  <c r="AI96" i="25"/>
  <c r="J89" i="25"/>
  <c r="N89" i="25" s="1"/>
  <c r="L89" i="25"/>
  <c r="J88" i="25"/>
  <c r="N88" i="25" s="1"/>
  <c r="L88" i="25"/>
  <c r="J87" i="25"/>
  <c r="N87" i="25" s="1"/>
  <c r="L87" i="25"/>
  <c r="L86" i="25"/>
  <c r="J86" i="25"/>
  <c r="N86" i="25" s="1"/>
  <c r="J85" i="25"/>
  <c r="N85" i="25" s="1"/>
  <c r="L85" i="25"/>
  <c r="L78" i="25"/>
  <c r="J78" i="25"/>
  <c r="N78" i="25" s="1"/>
  <c r="I88" i="25"/>
  <c r="M77" i="25"/>
  <c r="L77" i="25"/>
  <c r="J77" i="25"/>
  <c r="N77" i="25" s="1"/>
  <c r="I87" i="25"/>
  <c r="M76" i="25"/>
  <c r="L76" i="25"/>
  <c r="J76" i="25"/>
  <c r="N76" i="25" s="1"/>
  <c r="I86" i="25"/>
  <c r="M75" i="25"/>
  <c r="L75" i="25"/>
  <c r="J75" i="25"/>
  <c r="N75" i="25" s="1"/>
  <c r="D71" i="25"/>
  <c r="BM71" i="25" s="1"/>
  <c r="A82" i="25"/>
  <c r="C84" i="25" s="1"/>
  <c r="C76" i="25"/>
  <c r="L67" i="25"/>
  <c r="J67" i="25"/>
  <c r="N67" i="25" s="1"/>
  <c r="L66" i="25"/>
  <c r="J66" i="25"/>
  <c r="N66" i="25" s="1"/>
  <c r="L65" i="25"/>
  <c r="J65" i="25"/>
  <c r="N65" i="25" s="1"/>
  <c r="L64" i="25"/>
  <c r="J64" i="25"/>
  <c r="N64" i="25" s="1"/>
  <c r="U64" i="25"/>
  <c r="J56" i="25"/>
  <c r="N56" i="25" s="1"/>
  <c r="L56" i="25"/>
  <c r="L55" i="25"/>
  <c r="J55" i="25"/>
  <c r="N55" i="25" s="1"/>
  <c r="L54" i="25"/>
  <c r="J54" i="25"/>
  <c r="N54" i="25" s="1"/>
  <c r="J53" i="25"/>
  <c r="N53" i="25" s="1"/>
  <c r="L53" i="25"/>
  <c r="U53" i="25"/>
  <c r="L45" i="25"/>
  <c r="J45" i="25"/>
  <c r="N45" i="25" s="1"/>
  <c r="J44" i="25"/>
  <c r="N44" i="25" s="1"/>
  <c r="L44" i="25"/>
  <c r="L43" i="25"/>
  <c r="J43" i="25"/>
  <c r="N43" i="25" s="1"/>
  <c r="J42" i="25"/>
  <c r="N42" i="25" s="1"/>
  <c r="L42" i="25"/>
  <c r="U42" i="25"/>
  <c r="J34" i="25"/>
  <c r="N34" i="25" s="1"/>
  <c r="L34" i="25"/>
  <c r="J33" i="25"/>
  <c r="N33" i="25" s="1"/>
  <c r="L33" i="25"/>
  <c r="J32" i="25"/>
  <c r="N32" i="25" s="1"/>
  <c r="L32" i="25"/>
  <c r="J31" i="25"/>
  <c r="N31" i="25" s="1"/>
  <c r="L31" i="25"/>
  <c r="AK29" i="25"/>
  <c r="W40" i="25"/>
  <c r="AJ29" i="25"/>
  <c r="V40" i="25"/>
  <c r="U31" i="25"/>
  <c r="AK25" i="25"/>
  <c r="AP25" i="25" s="1"/>
  <c r="W36" i="25"/>
  <c r="AJ24" i="25"/>
  <c r="V35" i="25"/>
  <c r="AK23" i="25"/>
  <c r="W34" i="25"/>
  <c r="AJ23" i="25"/>
  <c r="V34" i="25"/>
  <c r="X23" i="25"/>
  <c r="M23" i="25"/>
  <c r="I89" i="25"/>
  <c r="L23" i="25"/>
  <c r="J23" i="25"/>
  <c r="N23" i="25" s="1"/>
  <c r="AK22" i="25"/>
  <c r="W33" i="25"/>
  <c r="V33" i="25"/>
  <c r="AJ22" i="25"/>
  <c r="J22" i="25"/>
  <c r="N22" i="25" s="1"/>
  <c r="L22" i="25"/>
  <c r="O22" i="25" s="1"/>
  <c r="W32" i="25"/>
  <c r="AK21" i="25"/>
  <c r="V32" i="25"/>
  <c r="AJ21" i="25"/>
  <c r="J21" i="25"/>
  <c r="N21" i="25" s="1"/>
  <c r="L21" i="25"/>
  <c r="W31" i="25"/>
  <c r="AK20" i="25"/>
  <c r="AJ20" i="25"/>
  <c r="V31" i="25"/>
  <c r="L20" i="25"/>
  <c r="J20" i="25"/>
  <c r="N20" i="25" s="1"/>
  <c r="AP14" i="25"/>
  <c r="AL12" i="25"/>
  <c r="AA12" i="25"/>
  <c r="AO12" i="25" s="1"/>
  <c r="AJ10" i="25"/>
  <c r="AK10" i="25"/>
  <c r="I74" i="25"/>
  <c r="M74" i="25" s="1"/>
  <c r="I85" i="25"/>
  <c r="I41" i="25"/>
  <c r="M41" i="25" s="1"/>
  <c r="I19" i="25"/>
  <c r="M19" i="25" s="1"/>
  <c r="M8" i="25"/>
  <c r="I52" i="25"/>
  <c r="M52" i="25" s="1"/>
  <c r="H19" i="25"/>
  <c r="H74" i="25"/>
  <c r="H52" i="25"/>
  <c r="J8" i="25"/>
  <c r="N8" i="25" s="1"/>
  <c r="L8" i="25"/>
  <c r="H41" i="25"/>
  <c r="G19" i="25"/>
  <c r="B19" i="25" s="1"/>
  <c r="G74" i="25"/>
  <c r="B74" i="25" s="1"/>
  <c r="G41" i="25"/>
  <c r="B41" i="25" s="1"/>
  <c r="G52" i="25"/>
  <c r="B52" i="25" s="1"/>
  <c r="I73" i="25"/>
  <c r="I51" i="25"/>
  <c r="M51" i="25" s="1"/>
  <c r="I40" i="25"/>
  <c r="M40" i="25" s="1"/>
  <c r="I18" i="25"/>
  <c r="M18" i="25" s="1"/>
  <c r="I84" i="25"/>
  <c r="M84" i="25" s="1"/>
  <c r="M7" i="25"/>
  <c r="H18" i="25"/>
  <c r="H51" i="25"/>
  <c r="H40" i="25"/>
  <c r="H73" i="25"/>
  <c r="L7" i="25"/>
  <c r="J7" i="25"/>
  <c r="N7" i="25" s="1"/>
  <c r="U9" i="25"/>
  <c r="AK7" i="25"/>
  <c r="AJ7" i="25"/>
  <c r="U88" i="25"/>
  <c r="U77" i="25"/>
  <c r="U74" i="25"/>
  <c r="U11" i="25"/>
  <c r="U85" i="25"/>
  <c r="U8" i="25"/>
  <c r="U52" i="25"/>
  <c r="U44" i="25"/>
  <c r="U41" i="25"/>
  <c r="U19" i="25"/>
  <c r="X13" i="25"/>
  <c r="AL13" i="25" s="1"/>
  <c r="AK13" i="25"/>
  <c r="AP13" i="25" s="1"/>
  <c r="W24" i="25"/>
  <c r="X24" i="25" s="1"/>
  <c r="AL24" i="25" s="1"/>
  <c r="X14" i="25"/>
  <c r="AL14" i="25" s="1"/>
  <c r="AJ14" i="25"/>
  <c r="V25" i="25"/>
  <c r="U51" i="25"/>
  <c r="U18" i="25"/>
  <c r="U40" i="25"/>
  <c r="U73" i="25"/>
  <c r="U54" i="25"/>
  <c r="U10" i="25"/>
  <c r="U76" i="25"/>
  <c r="U43" i="25"/>
  <c r="U87" i="25"/>
  <c r="U84" i="25"/>
  <c r="U7" i="25"/>
  <c r="J68" i="25"/>
  <c r="N68" i="25" s="1"/>
  <c r="O68" i="25" s="1"/>
  <c r="J69" i="25"/>
  <c r="N69" i="25" s="1"/>
  <c r="O69" i="25" s="1"/>
  <c r="J35" i="25"/>
  <c r="N35" i="25" s="1"/>
  <c r="O35" i="25" s="1"/>
  <c r="J36" i="25"/>
  <c r="N36" i="25" s="1"/>
  <c r="O36" i="25" s="1"/>
  <c r="J79" i="25"/>
  <c r="N79" i="25" s="1"/>
  <c r="O79" i="25" s="1"/>
  <c r="J80" i="25"/>
  <c r="N80" i="25" s="1"/>
  <c r="O80" i="25" s="1"/>
  <c r="J242" i="25"/>
  <c r="N242" i="25" s="1"/>
  <c r="O242" i="25" s="1"/>
  <c r="J47" i="25"/>
  <c r="N47" i="25" s="1"/>
  <c r="O47" i="25" s="1"/>
  <c r="J11" i="25"/>
  <c r="N11" i="25" s="1"/>
  <c r="O11" i="25" s="1"/>
  <c r="J10" i="25"/>
  <c r="N10" i="25" s="1"/>
  <c r="O10" i="25" s="1"/>
  <c r="J13" i="25"/>
  <c r="N13" i="25" s="1"/>
  <c r="O13" i="25" s="1"/>
  <c r="J14" i="25"/>
  <c r="N14" i="25" s="1"/>
  <c r="O14" i="25" s="1"/>
  <c r="J46" i="25"/>
  <c r="N46" i="25" s="1"/>
  <c r="O46" i="25" s="1"/>
  <c r="J9" i="25"/>
  <c r="N9" i="25" s="1"/>
  <c r="O9" i="25" s="1"/>
  <c r="J12" i="25"/>
  <c r="N12" i="25" s="1"/>
  <c r="O12" i="25" s="1"/>
  <c r="O168" i="25"/>
  <c r="O167" i="25"/>
  <c r="O157" i="25"/>
  <c r="O156" i="25"/>
  <c r="O146" i="25"/>
  <c r="O145" i="25"/>
  <c r="O135" i="25"/>
  <c r="O134" i="25"/>
  <c r="O133" i="25"/>
  <c r="O124" i="25"/>
  <c r="O123" i="25"/>
  <c r="O113" i="25"/>
  <c r="O112" i="25"/>
  <c r="O102" i="25"/>
  <c r="O101" i="25"/>
  <c r="O91" i="25"/>
  <c r="I31" i="23"/>
  <c r="M20" i="23"/>
  <c r="I32" i="23"/>
  <c r="M21" i="23"/>
  <c r="U10" i="23"/>
  <c r="U7" i="23"/>
  <c r="I43" i="23"/>
  <c r="M43" i="23" s="1"/>
  <c r="M32" i="23"/>
  <c r="W13" i="23"/>
  <c r="V14" i="23"/>
  <c r="B74" i="23"/>
  <c r="L244" i="6"/>
  <c r="J244" i="6"/>
  <c r="N244" i="6" s="1"/>
  <c r="L243" i="6"/>
  <c r="J243" i="6"/>
  <c r="N243" i="6" s="1"/>
  <c r="L242" i="6"/>
  <c r="J242" i="6"/>
  <c r="N242" i="6" s="1"/>
  <c r="L241" i="6"/>
  <c r="J241" i="6"/>
  <c r="N241" i="6" s="1"/>
  <c r="L240" i="6"/>
  <c r="J240" i="6"/>
  <c r="N240" i="6" s="1"/>
  <c r="L239" i="6"/>
  <c r="J239" i="6"/>
  <c r="N239" i="6" s="1"/>
  <c r="G195" i="23"/>
  <c r="B195" i="23" s="1"/>
  <c r="G173" i="23"/>
  <c r="B173" i="23" s="1"/>
  <c r="G206" i="23"/>
  <c r="B206" i="23" s="1"/>
  <c r="G217" i="23"/>
  <c r="B217" i="23" s="1"/>
  <c r="B140" i="23"/>
  <c r="G184" i="23"/>
  <c r="B184" i="23" s="1"/>
  <c r="J227" i="6"/>
  <c r="L231" i="6"/>
  <c r="AI227" i="6"/>
  <c r="AI225" i="6" s="1"/>
  <c r="AW225" i="6" s="1"/>
  <c r="L227" i="6"/>
  <c r="N227" i="6"/>
  <c r="J76" i="6"/>
  <c r="J153" i="6"/>
  <c r="AI8" i="23"/>
  <c r="U220" i="23"/>
  <c r="AI220" i="23" s="1"/>
  <c r="U217" i="23"/>
  <c r="AI217" i="23" s="1"/>
  <c r="U209" i="23"/>
  <c r="AI209" i="23" s="1"/>
  <c r="U206" i="23"/>
  <c r="AI206" i="23" s="1"/>
  <c r="U184" i="23"/>
  <c r="AI184" i="23" s="1"/>
  <c r="U195" i="23"/>
  <c r="AI195" i="23" s="1"/>
  <c r="U173" i="23"/>
  <c r="AI173" i="23" s="1"/>
  <c r="U176" i="23"/>
  <c r="AI176" i="23" s="1"/>
  <c r="U187" i="23"/>
  <c r="AI187" i="23" s="1"/>
  <c r="AI11" i="23"/>
  <c r="U186" i="23"/>
  <c r="U219" i="23"/>
  <c r="U216" i="23"/>
  <c r="U183" i="23"/>
  <c r="U175" i="23"/>
  <c r="U205" i="23"/>
  <c r="U172" i="23"/>
  <c r="U208" i="23"/>
  <c r="U194" i="23"/>
  <c r="U197" i="23"/>
  <c r="J185" i="23"/>
  <c r="N185" i="23" s="1"/>
  <c r="O185" i="23" s="1"/>
  <c r="J179" i="23"/>
  <c r="N179" i="23" s="1"/>
  <c r="O179" i="23" s="1"/>
  <c r="J178" i="23"/>
  <c r="N178" i="23" s="1"/>
  <c r="O178" i="23" s="1"/>
  <c r="J174" i="23"/>
  <c r="N174" i="23" s="1"/>
  <c r="O174" i="23" s="1"/>
  <c r="J223" i="23"/>
  <c r="N223" i="23" s="1"/>
  <c r="O223" i="23" s="1"/>
  <c r="J222" i="23"/>
  <c r="N222" i="23" s="1"/>
  <c r="O222" i="23" s="1"/>
  <c r="J211" i="23"/>
  <c r="N211" i="23" s="1"/>
  <c r="O211" i="23" s="1"/>
  <c r="J212" i="23"/>
  <c r="N212" i="23" s="1"/>
  <c r="O212" i="23" s="1"/>
  <c r="J190" i="23"/>
  <c r="N190" i="23" s="1"/>
  <c r="O190" i="23" s="1"/>
  <c r="J189" i="23"/>
  <c r="N189" i="23" s="1"/>
  <c r="O189" i="23" s="1"/>
  <c r="H206" i="23"/>
  <c r="H195" i="23"/>
  <c r="H217" i="23"/>
  <c r="H184" i="23"/>
  <c r="H173" i="23"/>
  <c r="AI227" i="23"/>
  <c r="AI225" i="23" s="1"/>
  <c r="AW225" i="23" s="1"/>
  <c r="J227" i="23"/>
  <c r="N227" i="23" s="1"/>
  <c r="L227" i="23"/>
  <c r="J220" i="23"/>
  <c r="N220" i="23" s="1"/>
  <c r="L220" i="23"/>
  <c r="J218" i="23"/>
  <c r="N218" i="23" s="1"/>
  <c r="L218" i="23"/>
  <c r="L217" i="23"/>
  <c r="J217" i="23"/>
  <c r="N217" i="23" s="1"/>
  <c r="J209" i="23"/>
  <c r="N209" i="23" s="1"/>
  <c r="L209" i="23"/>
  <c r="L207" i="23"/>
  <c r="J207" i="23"/>
  <c r="N207" i="23" s="1"/>
  <c r="J198" i="23"/>
  <c r="N198" i="23" s="1"/>
  <c r="L198" i="23"/>
  <c r="L196" i="23"/>
  <c r="J196" i="23"/>
  <c r="N196" i="23" s="1"/>
  <c r="L187" i="23"/>
  <c r="J187" i="23"/>
  <c r="N187" i="23" s="1"/>
  <c r="L176" i="23"/>
  <c r="J176" i="23"/>
  <c r="N176" i="23" s="1"/>
  <c r="L154" i="23"/>
  <c r="J154" i="23"/>
  <c r="N154" i="23" s="1"/>
  <c r="L152" i="23"/>
  <c r="J152" i="23"/>
  <c r="N152" i="23" s="1"/>
  <c r="L143" i="23"/>
  <c r="J143" i="23"/>
  <c r="N143" i="23" s="1"/>
  <c r="J141" i="23"/>
  <c r="N141" i="23" s="1"/>
  <c r="L141" i="23"/>
  <c r="H151" i="23"/>
  <c r="J140" i="23"/>
  <c r="N140" i="23" s="1"/>
  <c r="H162" i="23"/>
  <c r="L140" i="23"/>
  <c r="G151" i="23"/>
  <c r="B151" i="23" s="1"/>
  <c r="G162" i="23"/>
  <c r="B162" i="23" s="1"/>
  <c r="J132" i="23"/>
  <c r="N132" i="23" s="1"/>
  <c r="L132" i="23"/>
  <c r="L130" i="23"/>
  <c r="J130" i="23"/>
  <c r="N130" i="23" s="1"/>
  <c r="M122" i="23"/>
  <c r="I133" i="23"/>
  <c r="L122" i="23"/>
  <c r="H133" i="23"/>
  <c r="J122" i="23"/>
  <c r="N122" i="23" s="1"/>
  <c r="L121" i="23"/>
  <c r="J121" i="23"/>
  <c r="N121" i="23" s="1"/>
  <c r="L119" i="23"/>
  <c r="J119" i="23"/>
  <c r="N119" i="23" s="1"/>
  <c r="L110" i="23"/>
  <c r="J110" i="23"/>
  <c r="N110" i="23" s="1"/>
  <c r="J108" i="23"/>
  <c r="N108" i="23" s="1"/>
  <c r="L108" i="23"/>
  <c r="J99" i="23"/>
  <c r="N99" i="23" s="1"/>
  <c r="L99" i="23"/>
  <c r="L97" i="23"/>
  <c r="J97" i="23"/>
  <c r="N97" i="23" s="1"/>
  <c r="J88" i="23"/>
  <c r="N88" i="23" s="1"/>
  <c r="L88" i="23"/>
  <c r="J86" i="23"/>
  <c r="N86" i="23" s="1"/>
  <c r="L86" i="23"/>
  <c r="J77" i="23"/>
  <c r="N77" i="23" s="1"/>
  <c r="L77" i="23"/>
  <c r="L75" i="23"/>
  <c r="J75" i="23"/>
  <c r="N75" i="23" s="1"/>
  <c r="H118" i="23"/>
  <c r="H96" i="23"/>
  <c r="L74" i="23"/>
  <c r="J74" i="23"/>
  <c r="N74" i="23" s="1"/>
  <c r="H85" i="23"/>
  <c r="H129" i="23"/>
  <c r="H107" i="23"/>
  <c r="G85" i="23"/>
  <c r="B85" i="23" s="1"/>
  <c r="G129" i="23"/>
  <c r="B129" i="23" s="1"/>
  <c r="G107" i="23"/>
  <c r="B107" i="23" s="1"/>
  <c r="G118" i="23"/>
  <c r="B118" i="23" s="1"/>
  <c r="G96" i="23"/>
  <c r="B96" i="23" s="1"/>
  <c r="L66" i="23"/>
  <c r="J66" i="23"/>
  <c r="N66" i="23" s="1"/>
  <c r="L64" i="23"/>
  <c r="J64" i="23"/>
  <c r="N64" i="23" s="1"/>
  <c r="L44" i="23"/>
  <c r="J44" i="23"/>
  <c r="N44" i="23" s="1"/>
  <c r="J43" i="23"/>
  <c r="N43" i="23" s="1"/>
  <c r="L43" i="23"/>
  <c r="J42" i="23"/>
  <c r="N42" i="23" s="1"/>
  <c r="L42" i="23"/>
  <c r="J33" i="23"/>
  <c r="N33" i="23" s="1"/>
  <c r="L33" i="23"/>
  <c r="J32" i="23"/>
  <c r="N32" i="23" s="1"/>
  <c r="L32" i="23"/>
  <c r="J31" i="23"/>
  <c r="N31" i="23" s="1"/>
  <c r="L31" i="23"/>
  <c r="L22" i="23"/>
  <c r="J22" i="23"/>
  <c r="N22" i="23" s="1"/>
  <c r="L21" i="23"/>
  <c r="J21" i="23"/>
  <c r="N21" i="23" s="1"/>
  <c r="J20" i="23"/>
  <c r="N20" i="23" s="1"/>
  <c r="L20" i="23"/>
  <c r="M12" i="23"/>
  <c r="L11" i="23"/>
  <c r="J11" i="23"/>
  <c r="N11" i="23" s="1"/>
  <c r="J10" i="23"/>
  <c r="N10" i="23" s="1"/>
  <c r="H54" i="23"/>
  <c r="L10" i="23"/>
  <c r="L9" i="23"/>
  <c r="J9" i="23"/>
  <c r="N9" i="23" s="1"/>
  <c r="I52" i="23"/>
  <c r="M30" i="23"/>
  <c r="M41" i="23"/>
  <c r="M8" i="23"/>
  <c r="M19" i="23"/>
  <c r="H63" i="23"/>
  <c r="L8" i="23"/>
  <c r="H52" i="23"/>
  <c r="J8" i="23"/>
  <c r="N8" i="23" s="1"/>
  <c r="B8" i="23"/>
  <c r="G30" i="23"/>
  <c r="B30" i="23" s="1"/>
  <c r="G63" i="23"/>
  <c r="B63" i="23" s="1"/>
  <c r="G52" i="23"/>
  <c r="B52" i="23" s="1"/>
  <c r="G41" i="23"/>
  <c r="B41" i="23" s="1"/>
  <c r="G19" i="23"/>
  <c r="B19" i="23" s="1"/>
  <c r="U107" i="23"/>
  <c r="U85" i="23"/>
  <c r="U143" i="23"/>
  <c r="U77" i="23"/>
  <c r="U44" i="23"/>
  <c r="U88" i="23"/>
  <c r="U140" i="23"/>
  <c r="U96" i="23"/>
  <c r="U99" i="23"/>
  <c r="U30" i="23"/>
  <c r="U198" i="23"/>
  <c r="U165" i="23"/>
  <c r="U132" i="23"/>
  <c r="U74" i="23"/>
  <c r="U55" i="23"/>
  <c r="U110" i="23"/>
  <c r="U66" i="23"/>
  <c r="U162" i="23"/>
  <c r="U52" i="23"/>
  <c r="U41" i="23"/>
  <c r="U129" i="23"/>
  <c r="U19" i="23"/>
  <c r="U154" i="23"/>
  <c r="U121" i="23"/>
  <c r="U63" i="23"/>
  <c r="U151" i="23"/>
  <c r="U118" i="23"/>
  <c r="U22" i="23"/>
  <c r="U33" i="23"/>
  <c r="U18" i="23"/>
  <c r="U164" i="23"/>
  <c r="U84" i="23"/>
  <c r="U161" i="23"/>
  <c r="U21" i="23"/>
  <c r="U153" i="23"/>
  <c r="U150" i="23"/>
  <c r="U106" i="23"/>
  <c r="U95" i="23"/>
  <c r="U51" i="23"/>
  <c r="U73" i="23"/>
  <c r="U76" i="23"/>
  <c r="U109" i="23"/>
  <c r="U29" i="23"/>
  <c r="U87" i="23"/>
  <c r="U65" i="23"/>
  <c r="U117" i="23"/>
  <c r="U43" i="23"/>
  <c r="U98" i="23"/>
  <c r="U40" i="23"/>
  <c r="U120" i="23"/>
  <c r="U139" i="23"/>
  <c r="U62" i="23"/>
  <c r="U54" i="23"/>
  <c r="U128" i="23"/>
  <c r="U131" i="23"/>
  <c r="U142" i="23"/>
  <c r="U32" i="23"/>
  <c r="J111" i="23"/>
  <c r="N111" i="23" s="1"/>
  <c r="O111" i="23" s="1"/>
  <c r="J14" i="23"/>
  <c r="N14" i="23" s="1"/>
  <c r="O14" i="23" s="1"/>
  <c r="J13" i="23"/>
  <c r="N13" i="23" s="1"/>
  <c r="O13" i="23" s="1"/>
  <c r="J200" i="23"/>
  <c r="N200" i="23" s="1"/>
  <c r="O200" i="23" s="1"/>
  <c r="J168" i="23"/>
  <c r="N168" i="23" s="1"/>
  <c r="O168" i="23" s="1"/>
  <c r="J134" i="23"/>
  <c r="N134" i="23" s="1"/>
  <c r="O134" i="23" s="1"/>
  <c r="J167" i="23"/>
  <c r="N167" i="23" s="1"/>
  <c r="O167" i="23" s="1"/>
  <c r="J112" i="23"/>
  <c r="N112" i="23" s="1"/>
  <c r="O112" i="23" s="1"/>
  <c r="J90" i="23"/>
  <c r="N90" i="23" s="1"/>
  <c r="O90" i="23" s="1"/>
  <c r="J165" i="23"/>
  <c r="N165" i="23" s="1"/>
  <c r="J163" i="23"/>
  <c r="N163" i="23" s="1"/>
  <c r="O163" i="23" s="1"/>
  <c r="J157" i="23"/>
  <c r="N157" i="23" s="1"/>
  <c r="O157" i="23" s="1"/>
  <c r="J113" i="23"/>
  <c r="N113" i="23" s="1"/>
  <c r="O113" i="23" s="1"/>
  <c r="J156" i="23"/>
  <c r="N156" i="23" s="1"/>
  <c r="O156" i="23" s="1"/>
  <c r="J53" i="23"/>
  <c r="N53" i="23" s="1"/>
  <c r="O53" i="23" s="1"/>
  <c r="J91" i="23"/>
  <c r="N91" i="23" s="1"/>
  <c r="O91" i="23" s="1"/>
  <c r="J58" i="23"/>
  <c r="N58" i="23" s="1"/>
  <c r="O58" i="23" s="1"/>
  <c r="J102" i="23"/>
  <c r="N102" i="23" s="1"/>
  <c r="O102" i="23" s="1"/>
  <c r="J55" i="23"/>
  <c r="N55" i="23" s="1"/>
  <c r="J135" i="23"/>
  <c r="N135" i="23" s="1"/>
  <c r="O135" i="23" s="1"/>
  <c r="J80" i="23"/>
  <c r="N80" i="23" s="1"/>
  <c r="O80" i="23" s="1"/>
  <c r="J25" i="23"/>
  <c r="N25" i="23" s="1"/>
  <c r="O25" i="23" s="1"/>
  <c r="J24" i="23"/>
  <c r="N24" i="23" s="1"/>
  <c r="O24" i="23" s="1"/>
  <c r="J36" i="23"/>
  <c r="N36" i="23" s="1"/>
  <c r="O36" i="23" s="1"/>
  <c r="J123" i="23"/>
  <c r="N123" i="23" s="1"/>
  <c r="O123" i="23" s="1"/>
  <c r="J35" i="23"/>
  <c r="N35" i="23" s="1"/>
  <c r="O35" i="23" s="1"/>
  <c r="J201" i="23"/>
  <c r="N201" i="23" s="1"/>
  <c r="O201" i="23" s="1"/>
  <c r="J124" i="23"/>
  <c r="N124" i="23" s="1"/>
  <c r="O124" i="23" s="1"/>
  <c r="J47" i="23"/>
  <c r="N47" i="23" s="1"/>
  <c r="O47" i="23" s="1"/>
  <c r="J46" i="23"/>
  <c r="N46" i="23" s="1"/>
  <c r="O46" i="23" s="1"/>
  <c r="J69" i="23"/>
  <c r="N69" i="23" s="1"/>
  <c r="O69" i="23" s="1"/>
  <c r="J57" i="23"/>
  <c r="N57" i="23" s="1"/>
  <c r="O57" i="23" s="1"/>
  <c r="J79" i="23"/>
  <c r="N79" i="23" s="1"/>
  <c r="O79" i="23" s="1"/>
  <c r="J101" i="23"/>
  <c r="N101" i="23" s="1"/>
  <c r="O101" i="23" s="1"/>
  <c r="J145" i="23"/>
  <c r="N145" i="23" s="1"/>
  <c r="O145" i="23" s="1"/>
  <c r="J146" i="23"/>
  <c r="N146" i="23" s="1"/>
  <c r="O146" i="23" s="1"/>
  <c r="J68" i="23"/>
  <c r="N68" i="23" s="1"/>
  <c r="O68" i="23" s="1"/>
  <c r="AJ24" i="2"/>
  <c r="V35" i="2"/>
  <c r="AK25" i="2"/>
  <c r="AP25" i="2" s="1"/>
  <c r="W36" i="2"/>
  <c r="J223" i="6"/>
  <c r="N223" i="6" s="1"/>
  <c r="O223" i="6" s="1"/>
  <c r="J222" i="6"/>
  <c r="N222" i="6" s="1"/>
  <c r="O222" i="6" s="1"/>
  <c r="J454" i="2"/>
  <c r="N454" i="2" s="1"/>
  <c r="O454" i="2" s="1"/>
  <c r="J453" i="2"/>
  <c r="N453" i="2" s="1"/>
  <c r="O453" i="2" s="1"/>
  <c r="J212" i="6"/>
  <c r="N212" i="6" s="1"/>
  <c r="O212" i="6" s="1"/>
  <c r="J211" i="6"/>
  <c r="N211" i="6" s="1"/>
  <c r="O211" i="6" s="1"/>
  <c r="J443" i="2"/>
  <c r="N443" i="2" s="1"/>
  <c r="O443" i="2" s="1"/>
  <c r="J442" i="2"/>
  <c r="N442" i="2" s="1"/>
  <c r="O442" i="2" s="1"/>
  <c r="J201" i="6"/>
  <c r="N201" i="6" s="1"/>
  <c r="O201" i="6" s="1"/>
  <c r="J200" i="6"/>
  <c r="N200" i="6" s="1"/>
  <c r="O200" i="6" s="1"/>
  <c r="J432" i="2"/>
  <c r="N432" i="2" s="1"/>
  <c r="O432" i="2" s="1"/>
  <c r="J431" i="2"/>
  <c r="N431" i="2" s="1"/>
  <c r="O431" i="2" s="1"/>
  <c r="J190" i="6"/>
  <c r="N190" i="6" s="1"/>
  <c r="O190" i="6" s="1"/>
  <c r="J189" i="6"/>
  <c r="N189" i="6" s="1"/>
  <c r="O189" i="6" s="1"/>
  <c r="J421" i="2"/>
  <c r="N421" i="2" s="1"/>
  <c r="O421" i="2" s="1"/>
  <c r="J420" i="2"/>
  <c r="N420" i="2" s="1"/>
  <c r="O420" i="2" s="1"/>
  <c r="J179" i="6"/>
  <c r="N179" i="6" s="1"/>
  <c r="O179" i="6" s="1"/>
  <c r="J178" i="6"/>
  <c r="N178" i="6" s="1"/>
  <c r="O178" i="6" s="1"/>
  <c r="J168" i="6"/>
  <c r="N168" i="6" s="1"/>
  <c r="O168" i="6" s="1"/>
  <c r="J167" i="6"/>
  <c r="N167" i="6" s="1"/>
  <c r="O167" i="6" s="1"/>
  <c r="J157" i="6"/>
  <c r="N157" i="6" s="1"/>
  <c r="O157" i="6" s="1"/>
  <c r="J156" i="6"/>
  <c r="N156" i="6" s="1"/>
  <c r="O156" i="6" s="1"/>
  <c r="J146" i="6"/>
  <c r="N146" i="6" s="1"/>
  <c r="O146" i="6" s="1"/>
  <c r="J145" i="6"/>
  <c r="N145" i="6" s="1"/>
  <c r="O145" i="6" s="1"/>
  <c r="J410" i="2"/>
  <c r="N410" i="2" s="1"/>
  <c r="O410" i="2" s="1"/>
  <c r="J388" i="2"/>
  <c r="N388" i="2" s="1"/>
  <c r="O388" i="2" s="1"/>
  <c r="J387" i="2"/>
  <c r="N387" i="2" s="1"/>
  <c r="O387" i="2" s="1"/>
  <c r="J409" i="2"/>
  <c r="N409" i="2" s="1"/>
  <c r="O409" i="2" s="1"/>
  <c r="J399" i="2"/>
  <c r="N399" i="2" s="1"/>
  <c r="O399" i="2" s="1"/>
  <c r="J398" i="2"/>
  <c r="N398" i="2" s="1"/>
  <c r="O398" i="2" s="1"/>
  <c r="J135" i="6"/>
  <c r="N135" i="6" s="1"/>
  <c r="O135" i="6" s="1"/>
  <c r="J134" i="6"/>
  <c r="N134" i="6" s="1"/>
  <c r="O134" i="6" s="1"/>
  <c r="J377" i="2"/>
  <c r="N377" i="2" s="1"/>
  <c r="O377" i="2" s="1"/>
  <c r="J376" i="2"/>
  <c r="N376" i="2" s="1"/>
  <c r="O376" i="2" s="1"/>
  <c r="J366" i="2"/>
  <c r="N366" i="2" s="1"/>
  <c r="O366" i="2" s="1"/>
  <c r="J365" i="2"/>
  <c r="N365" i="2" s="1"/>
  <c r="O365" i="2" s="1"/>
  <c r="J124" i="6"/>
  <c r="N124" i="6" s="1"/>
  <c r="O124" i="6" s="1"/>
  <c r="J123" i="6"/>
  <c r="N123" i="6" s="1"/>
  <c r="O123" i="6" s="1"/>
  <c r="J112" i="6"/>
  <c r="N112" i="6" s="1"/>
  <c r="O112" i="6" s="1"/>
  <c r="J102" i="6"/>
  <c r="N102" i="6" s="1"/>
  <c r="O102" i="6" s="1"/>
  <c r="J101" i="6"/>
  <c r="N101" i="6" s="1"/>
  <c r="O101" i="6" s="1"/>
  <c r="J91" i="6"/>
  <c r="N91" i="6" s="1"/>
  <c r="O91" i="6" s="1"/>
  <c r="J355" i="2"/>
  <c r="N355" i="2" s="1"/>
  <c r="O355" i="2" s="1"/>
  <c r="J354" i="2"/>
  <c r="N354" i="2" s="1"/>
  <c r="O354" i="2" s="1"/>
  <c r="J344" i="2"/>
  <c r="N344" i="2" s="1"/>
  <c r="O344" i="2" s="1"/>
  <c r="J343" i="2"/>
  <c r="N343" i="2" s="1"/>
  <c r="O343" i="2" s="1"/>
  <c r="J333" i="2"/>
  <c r="N333" i="2" s="1"/>
  <c r="O333" i="2" s="1"/>
  <c r="J332" i="2"/>
  <c r="N332" i="2" s="1"/>
  <c r="O332" i="2" s="1"/>
  <c r="J113" i="6"/>
  <c r="N113" i="6" s="1"/>
  <c r="O113" i="6" s="1"/>
  <c r="J90" i="6"/>
  <c r="N90" i="6" s="1"/>
  <c r="O90" i="6" s="1"/>
  <c r="J322" i="2"/>
  <c r="N322" i="2" s="1"/>
  <c r="O322" i="2" s="1"/>
  <c r="J321" i="2"/>
  <c r="N321" i="2" s="1"/>
  <c r="O321" i="2" s="1"/>
  <c r="J36" i="6"/>
  <c r="N36" i="6" s="1"/>
  <c r="O36" i="6" s="1"/>
  <c r="J80" i="6"/>
  <c r="N80" i="6" s="1"/>
  <c r="O80" i="6" s="1"/>
  <c r="J79" i="6"/>
  <c r="N79" i="6" s="1"/>
  <c r="O79" i="6" s="1"/>
  <c r="J69" i="6"/>
  <c r="N69" i="6" s="1"/>
  <c r="O69" i="6" s="1"/>
  <c r="J68" i="6"/>
  <c r="N68" i="6" s="1"/>
  <c r="O68" i="6" s="1"/>
  <c r="J58" i="6"/>
  <c r="N58" i="6" s="1"/>
  <c r="O58" i="6" s="1"/>
  <c r="J57" i="6"/>
  <c r="N57" i="6" s="1"/>
  <c r="O57" i="6" s="1"/>
  <c r="J47" i="6"/>
  <c r="N47" i="6" s="1"/>
  <c r="O47" i="6" s="1"/>
  <c r="J46" i="6"/>
  <c r="N46" i="6" s="1"/>
  <c r="O46" i="6" s="1"/>
  <c r="J35" i="6"/>
  <c r="N35" i="6" s="1"/>
  <c r="O35" i="6" s="1"/>
  <c r="J311" i="2"/>
  <c r="N311" i="2" s="1"/>
  <c r="O311" i="2" s="1"/>
  <c r="J310" i="2"/>
  <c r="N310" i="2" s="1"/>
  <c r="O310" i="2" s="1"/>
  <c r="J300" i="2"/>
  <c r="N300" i="2" s="1"/>
  <c r="O300" i="2" s="1"/>
  <c r="J299" i="2"/>
  <c r="N299" i="2" s="1"/>
  <c r="O299" i="2" s="1"/>
  <c r="J289" i="2"/>
  <c r="N289" i="2" s="1"/>
  <c r="O289" i="2" s="1"/>
  <c r="J288" i="2"/>
  <c r="N288" i="2" s="1"/>
  <c r="O288" i="2" s="1"/>
  <c r="J278" i="2"/>
  <c r="N278" i="2" s="1"/>
  <c r="O278" i="2" s="1"/>
  <c r="J277" i="2"/>
  <c r="N277" i="2" s="1"/>
  <c r="O277" i="2" s="1"/>
  <c r="J267" i="2"/>
  <c r="N267" i="2" s="1"/>
  <c r="O267" i="2" s="1"/>
  <c r="J266" i="2"/>
  <c r="N266" i="2" s="1"/>
  <c r="O266" i="2" s="1"/>
  <c r="J25" i="6"/>
  <c r="N25" i="6" s="1"/>
  <c r="O25" i="6" s="1"/>
  <c r="J24" i="6"/>
  <c r="N24" i="6" s="1"/>
  <c r="O24" i="6" s="1"/>
  <c r="J14" i="6"/>
  <c r="N14" i="6" s="1"/>
  <c r="O14" i="6" s="1"/>
  <c r="J13" i="6"/>
  <c r="N13" i="6" s="1"/>
  <c r="O13" i="6" s="1"/>
  <c r="J256" i="2"/>
  <c r="N256" i="2" s="1"/>
  <c r="O256" i="2" s="1"/>
  <c r="J255" i="2"/>
  <c r="N255" i="2" s="1"/>
  <c r="O255" i="2" s="1"/>
  <c r="J245" i="2"/>
  <c r="N245" i="2" s="1"/>
  <c r="O245" i="2" s="1"/>
  <c r="J244" i="2"/>
  <c r="N244" i="2" s="1"/>
  <c r="O244" i="2" s="1"/>
  <c r="J234" i="2"/>
  <c r="N234" i="2" s="1"/>
  <c r="O234" i="2" s="1"/>
  <c r="J233" i="2"/>
  <c r="N233" i="2" s="1"/>
  <c r="O233" i="2" s="1"/>
  <c r="J223" i="2"/>
  <c r="N223" i="2" s="1"/>
  <c r="O223" i="2" s="1"/>
  <c r="J222" i="2"/>
  <c r="N222" i="2" s="1"/>
  <c r="O222" i="2" s="1"/>
  <c r="J201" i="2"/>
  <c r="N201" i="2" s="1"/>
  <c r="O201" i="2" s="1"/>
  <c r="J212" i="2"/>
  <c r="N212" i="2" s="1"/>
  <c r="O212" i="2" s="1"/>
  <c r="J211" i="2"/>
  <c r="N211" i="2" s="1"/>
  <c r="O211" i="2" s="1"/>
  <c r="J200" i="2"/>
  <c r="N200" i="2" s="1"/>
  <c r="O200" i="2" s="1"/>
  <c r="J190" i="2"/>
  <c r="N190" i="2" s="1"/>
  <c r="O190" i="2" s="1"/>
  <c r="J189" i="2"/>
  <c r="N189" i="2" s="1"/>
  <c r="O189" i="2" s="1"/>
  <c r="J179" i="2"/>
  <c r="N179" i="2" s="1"/>
  <c r="O179" i="2" s="1"/>
  <c r="J178" i="2"/>
  <c r="N178" i="2" s="1"/>
  <c r="O178" i="2" s="1"/>
  <c r="J168" i="2"/>
  <c r="N168" i="2" s="1"/>
  <c r="O168" i="2" s="1"/>
  <c r="J167" i="2"/>
  <c r="N167" i="2" s="1"/>
  <c r="O167" i="2" s="1"/>
  <c r="J157" i="2"/>
  <c r="N157" i="2" s="1"/>
  <c r="O157" i="2" s="1"/>
  <c r="J156" i="2"/>
  <c r="N156" i="2" s="1"/>
  <c r="O156" i="2" s="1"/>
  <c r="J146" i="2"/>
  <c r="N146" i="2" s="1"/>
  <c r="O146" i="2" s="1"/>
  <c r="J145" i="2"/>
  <c r="N145" i="2" s="1"/>
  <c r="O145" i="2" s="1"/>
  <c r="J135" i="2"/>
  <c r="N135" i="2" s="1"/>
  <c r="O135" i="2" s="1"/>
  <c r="J134" i="2"/>
  <c r="N134" i="2" s="1"/>
  <c r="O134" i="2" s="1"/>
  <c r="J124" i="2"/>
  <c r="N124" i="2" s="1"/>
  <c r="O124" i="2" s="1"/>
  <c r="J123" i="2"/>
  <c r="N123" i="2" s="1"/>
  <c r="O123" i="2" s="1"/>
  <c r="J113" i="2"/>
  <c r="N113" i="2" s="1"/>
  <c r="O113" i="2" s="1"/>
  <c r="J112" i="2"/>
  <c r="N112" i="2" s="1"/>
  <c r="O112" i="2" s="1"/>
  <c r="J102" i="2"/>
  <c r="N102" i="2" s="1"/>
  <c r="O102" i="2" s="1"/>
  <c r="J101" i="2"/>
  <c r="N101" i="2" s="1"/>
  <c r="O101" i="2" s="1"/>
  <c r="J91" i="2"/>
  <c r="N91" i="2" s="1"/>
  <c r="O91" i="2" s="1"/>
  <c r="J90" i="2"/>
  <c r="N90" i="2" s="1"/>
  <c r="O90" i="2" s="1"/>
  <c r="J80" i="2"/>
  <c r="N80" i="2" s="1"/>
  <c r="O80" i="2" s="1"/>
  <c r="J79" i="2"/>
  <c r="N79" i="2" s="1"/>
  <c r="O79" i="2" s="1"/>
  <c r="J69" i="2"/>
  <c r="N69" i="2" s="1"/>
  <c r="O69" i="2" s="1"/>
  <c r="J68" i="2"/>
  <c r="N68" i="2" s="1"/>
  <c r="O68" i="2" s="1"/>
  <c r="J58" i="2"/>
  <c r="N58" i="2" s="1"/>
  <c r="O58" i="2" s="1"/>
  <c r="J47" i="2"/>
  <c r="N47" i="2" s="1"/>
  <c r="O47" i="2" s="1"/>
  <c r="J57" i="2"/>
  <c r="N57" i="2" s="1"/>
  <c r="O57" i="2" s="1"/>
  <c r="J46" i="2"/>
  <c r="N46" i="2" s="1"/>
  <c r="O46" i="2" s="1"/>
  <c r="J36" i="2"/>
  <c r="N36" i="2" s="1"/>
  <c r="O36" i="2" s="1"/>
  <c r="J25" i="2"/>
  <c r="N25" i="2" s="1"/>
  <c r="O25" i="2" s="1"/>
  <c r="J35" i="2"/>
  <c r="N35" i="2" s="1"/>
  <c r="O35" i="2" s="1"/>
  <c r="J24" i="2"/>
  <c r="N24" i="2" s="1"/>
  <c r="O24" i="2" s="1"/>
  <c r="J14" i="2"/>
  <c r="N14" i="2" s="1"/>
  <c r="O14" i="2" s="1"/>
  <c r="J13" i="2"/>
  <c r="N13" i="2" s="1"/>
  <c r="O13" i="2" s="1"/>
  <c r="AJ13" i="2"/>
  <c r="L238" i="6"/>
  <c r="J238" i="6"/>
  <c r="N238" i="6" s="1"/>
  <c r="L237" i="6"/>
  <c r="J237" i="6"/>
  <c r="N237" i="6" s="1"/>
  <c r="J143" i="6"/>
  <c r="J77" i="6"/>
  <c r="U107" i="2"/>
  <c r="U19" i="2"/>
  <c r="U99" i="2"/>
  <c r="U55" i="2"/>
  <c r="U96" i="2"/>
  <c r="U52" i="2"/>
  <c r="U88" i="2"/>
  <c r="U44" i="2"/>
  <c r="U85" i="2"/>
  <c r="U41" i="2"/>
  <c r="U77" i="2"/>
  <c r="U33" i="2"/>
  <c r="U74" i="2"/>
  <c r="U30" i="2"/>
  <c r="U66" i="2"/>
  <c r="U22" i="2"/>
  <c r="U63" i="2"/>
  <c r="U106" i="2"/>
  <c r="U98" i="2"/>
  <c r="U87" i="2"/>
  <c r="U84" i="2"/>
  <c r="U76" i="2"/>
  <c r="U73" i="2"/>
  <c r="U65" i="2"/>
  <c r="U62" i="2"/>
  <c r="U40" i="2"/>
  <c r="U51" i="2"/>
  <c r="U32" i="2"/>
  <c r="U54" i="2"/>
  <c r="U29" i="2"/>
  <c r="U43" i="2"/>
  <c r="U21" i="2"/>
  <c r="U95" i="2"/>
  <c r="U18" i="2"/>
  <c r="U10" i="2"/>
  <c r="U7" i="2"/>
  <c r="U154" i="6"/>
  <c r="U165" i="6"/>
  <c r="U184" i="6"/>
  <c r="U30" i="6"/>
  <c r="U41" i="6"/>
  <c r="U52" i="6"/>
  <c r="U63" i="6"/>
  <c r="U187" i="6"/>
  <c r="U85" i="6"/>
  <c r="U206" i="6"/>
  <c r="U217" i="6"/>
  <c r="U220" i="6"/>
  <c r="U162" i="6"/>
  <c r="U209" i="6"/>
  <c r="U198" i="6"/>
  <c r="U195" i="6"/>
  <c r="U176" i="6"/>
  <c r="U173" i="6"/>
  <c r="U143" i="6"/>
  <c r="U132" i="6"/>
  <c r="U129" i="6"/>
  <c r="U121" i="6"/>
  <c r="U118" i="6"/>
  <c r="U88" i="6"/>
  <c r="U77" i="6"/>
  <c r="U74" i="6"/>
  <c r="U55" i="6"/>
  <c r="U19" i="6"/>
  <c r="U22" i="6"/>
  <c r="U44" i="6"/>
  <c r="U33" i="6"/>
  <c r="U66" i="6"/>
  <c r="U96" i="6"/>
  <c r="U99" i="6"/>
  <c r="U107" i="6"/>
  <c r="U110" i="6"/>
  <c r="U140" i="6"/>
  <c r="U151" i="6"/>
  <c r="U21" i="6"/>
  <c r="X21" i="6" s="1"/>
  <c r="AA21" i="6" s="1"/>
  <c r="U73" i="6"/>
  <c r="X73" i="6" s="1"/>
  <c r="AA73" i="6" s="1"/>
  <c r="U95" i="6"/>
  <c r="X95" i="6" s="1"/>
  <c r="AA95" i="6" s="1"/>
  <c r="U106" i="6"/>
  <c r="X106" i="6" s="1"/>
  <c r="AA106" i="6" s="1"/>
  <c r="U128" i="6"/>
  <c r="X128" i="6" s="1"/>
  <c r="AA128" i="6" s="1"/>
  <c r="U139" i="6"/>
  <c r="X139" i="6" s="1"/>
  <c r="AA139" i="6" s="1"/>
  <c r="U172" i="6"/>
  <c r="X172" i="6" s="1"/>
  <c r="AA172" i="6" s="1"/>
  <c r="U183" i="6"/>
  <c r="X183" i="6" s="1"/>
  <c r="AA183" i="6" s="1"/>
  <c r="U208" i="6"/>
  <c r="X208" i="6" s="1"/>
  <c r="AA208" i="6" s="1"/>
  <c r="U150" i="6"/>
  <c r="X150" i="6" s="1"/>
  <c r="AA150" i="6" s="1"/>
  <c r="U18" i="6"/>
  <c r="X18" i="6" s="1"/>
  <c r="AA18" i="6" s="1"/>
  <c r="U40" i="6"/>
  <c r="X40" i="6" s="1"/>
  <c r="AA40" i="6" s="1"/>
  <c r="U43" i="6"/>
  <c r="X43" i="6" s="1"/>
  <c r="AA43" i="6" s="1"/>
  <c r="U51" i="6"/>
  <c r="X51" i="6" s="1"/>
  <c r="AA51" i="6" s="1"/>
  <c r="U54" i="6"/>
  <c r="X54" i="6" s="1"/>
  <c r="AA54" i="6" s="1"/>
  <c r="U62" i="6"/>
  <c r="X62" i="6" s="1"/>
  <c r="AA62" i="6" s="1"/>
  <c r="U76" i="6"/>
  <c r="X76" i="6" s="1"/>
  <c r="AA76" i="6" s="1"/>
  <c r="U131" i="6"/>
  <c r="X131" i="6" s="1"/>
  <c r="AA131" i="6" s="1"/>
  <c r="U84" i="6"/>
  <c r="X84" i="6" s="1"/>
  <c r="AA84" i="6" s="1"/>
  <c r="U175" i="6"/>
  <c r="X175" i="6" s="1"/>
  <c r="AA175" i="6" s="1"/>
  <c r="U216" i="6"/>
  <c r="X216" i="6" s="1"/>
  <c r="AA216" i="6" s="1"/>
  <c r="U117" i="6"/>
  <c r="X117" i="6" s="1"/>
  <c r="AA117" i="6" s="1"/>
  <c r="U109" i="6"/>
  <c r="X109" i="6" s="1"/>
  <c r="AA109" i="6" s="1"/>
  <c r="U98" i="6"/>
  <c r="X98" i="6" s="1"/>
  <c r="AA98" i="6" s="1"/>
  <c r="U153" i="6"/>
  <c r="X153" i="6" s="1"/>
  <c r="AA153" i="6" s="1"/>
  <c r="U205" i="6"/>
  <c r="X205" i="6" s="1"/>
  <c r="AA205" i="6" s="1"/>
  <c r="U120" i="6"/>
  <c r="X120" i="6" s="1"/>
  <c r="AA120" i="6" s="1"/>
  <c r="U65" i="6"/>
  <c r="X65" i="6" s="1"/>
  <c r="AA65" i="6" s="1"/>
  <c r="U197" i="6"/>
  <c r="X197" i="6" s="1"/>
  <c r="AA197" i="6" s="1"/>
  <c r="U194" i="6"/>
  <c r="X194" i="6" s="1"/>
  <c r="AA194" i="6" s="1"/>
  <c r="U186" i="6"/>
  <c r="X186" i="6" s="1"/>
  <c r="AA186" i="6" s="1"/>
  <c r="U32" i="6"/>
  <c r="X32" i="6" s="1"/>
  <c r="AA32" i="6" s="1"/>
  <c r="U29" i="6"/>
  <c r="X29" i="6" s="1"/>
  <c r="AA29" i="6" s="1"/>
  <c r="U161" i="6"/>
  <c r="X161" i="6" s="1"/>
  <c r="AA161" i="6" s="1"/>
  <c r="U164" i="6"/>
  <c r="X164" i="6" s="1"/>
  <c r="AA164" i="6" s="1"/>
  <c r="U87" i="6"/>
  <c r="X87" i="6" s="1"/>
  <c r="AA87" i="6" s="1"/>
  <c r="U142" i="6"/>
  <c r="X142" i="6" s="1"/>
  <c r="AA142" i="6" s="1"/>
  <c r="U219" i="6"/>
  <c r="X219" i="6" s="1"/>
  <c r="AA219" i="6" s="1"/>
  <c r="U451" i="2"/>
  <c r="U239" i="2"/>
  <c r="U448" i="2"/>
  <c r="U231" i="2"/>
  <c r="U440" i="2"/>
  <c r="U228" i="2"/>
  <c r="U437" i="2"/>
  <c r="U220" i="2"/>
  <c r="U429" i="2"/>
  <c r="U217" i="2"/>
  <c r="U426" i="2"/>
  <c r="U209" i="2"/>
  <c r="U418" i="2"/>
  <c r="U206" i="2"/>
  <c r="U415" i="2"/>
  <c r="U198" i="2"/>
  <c r="U407" i="2"/>
  <c r="U195" i="2"/>
  <c r="U404" i="2"/>
  <c r="U187" i="2"/>
  <c r="U396" i="2"/>
  <c r="U184" i="2"/>
  <c r="U393" i="2"/>
  <c r="U385" i="2"/>
  <c r="U176" i="2"/>
  <c r="U382" i="2"/>
  <c r="U173" i="2"/>
  <c r="U374" i="2"/>
  <c r="U165" i="2"/>
  <c r="U371" i="2"/>
  <c r="U162" i="2"/>
  <c r="U363" i="2"/>
  <c r="U154" i="2"/>
  <c r="U360" i="2"/>
  <c r="U151" i="2"/>
  <c r="U352" i="2"/>
  <c r="U143" i="2"/>
  <c r="U349" i="2"/>
  <c r="U140" i="2"/>
  <c r="U341" i="2"/>
  <c r="U132" i="2"/>
  <c r="U338" i="2"/>
  <c r="U129" i="2"/>
  <c r="U330" i="2"/>
  <c r="U121" i="2"/>
  <c r="U327" i="2"/>
  <c r="U118" i="2"/>
  <c r="U319" i="2"/>
  <c r="U110" i="2"/>
  <c r="U316" i="2"/>
  <c r="U261" i="2"/>
  <c r="U308" i="2"/>
  <c r="U305" i="2"/>
  <c r="U297" i="2"/>
  <c r="U294" i="2"/>
  <c r="U286" i="2"/>
  <c r="U283" i="2"/>
  <c r="U275" i="2"/>
  <c r="U272" i="2"/>
  <c r="U264" i="2"/>
  <c r="U253" i="2"/>
  <c r="U250" i="2"/>
  <c r="U242" i="2"/>
  <c r="U450" i="2"/>
  <c r="U447" i="2"/>
  <c r="U439" i="2"/>
  <c r="U436" i="2"/>
  <c r="U428" i="2"/>
  <c r="U425" i="2"/>
  <c r="U417" i="2"/>
  <c r="U414" i="2"/>
  <c r="U406" i="2"/>
  <c r="U403" i="2"/>
  <c r="U395" i="2"/>
  <c r="U384" i="2"/>
  <c r="U381" i="2"/>
  <c r="U373" i="2"/>
  <c r="U370" i="2"/>
  <c r="U362" i="2"/>
  <c r="U359" i="2"/>
  <c r="U351" i="2"/>
  <c r="U348" i="2"/>
  <c r="U340" i="2"/>
  <c r="U337" i="2"/>
  <c r="U329" i="2"/>
  <c r="U326" i="2"/>
  <c r="U318" i="2"/>
  <c r="U263" i="2"/>
  <c r="U208" i="2"/>
  <c r="U315" i="2"/>
  <c r="U205" i="2"/>
  <c r="U260" i="2"/>
  <c r="U197" i="2"/>
  <c r="U285" i="2"/>
  <c r="U194" i="2"/>
  <c r="U252" i="2"/>
  <c r="U186" i="2"/>
  <c r="U296" i="2"/>
  <c r="U183" i="2"/>
  <c r="U249" i="2"/>
  <c r="U175" i="2"/>
  <c r="U282" i="2"/>
  <c r="U172" i="2"/>
  <c r="U241" i="2"/>
  <c r="U164" i="2"/>
  <c r="U304" i="2"/>
  <c r="U161" i="2"/>
  <c r="U238" i="2"/>
  <c r="U153" i="2"/>
  <c r="U274" i="2"/>
  <c r="U150" i="2"/>
  <c r="U230" i="2"/>
  <c r="U142" i="2"/>
  <c r="U293" i="2"/>
  <c r="U139" i="2"/>
  <c r="U227" i="2"/>
  <c r="U131" i="2"/>
  <c r="U271" i="2"/>
  <c r="U128" i="2"/>
  <c r="U219" i="2"/>
  <c r="U120" i="2"/>
  <c r="U307" i="2"/>
  <c r="U117" i="2"/>
  <c r="U216" i="2"/>
  <c r="U109" i="2"/>
  <c r="U392" i="2"/>
  <c r="J20" i="2"/>
  <c r="J31" i="2"/>
  <c r="J42" i="2"/>
  <c r="J53" i="2"/>
  <c r="J64" i="2"/>
  <c r="J75" i="2"/>
  <c r="J130" i="2"/>
  <c r="J141" i="2"/>
  <c r="J152" i="2"/>
  <c r="J163" i="2"/>
  <c r="J177" i="2"/>
  <c r="J176" i="2"/>
  <c r="J175" i="2"/>
  <c r="J86" i="2"/>
  <c r="J11" i="2"/>
  <c r="J9" i="2"/>
  <c r="J220" i="6"/>
  <c r="J209" i="6"/>
  <c r="J198" i="6"/>
  <c r="J187" i="6"/>
  <c r="J176" i="6"/>
  <c r="J165" i="6"/>
  <c r="J154" i="6"/>
  <c r="H119" i="2"/>
  <c r="J119" i="2" s="1"/>
  <c r="H108" i="2"/>
  <c r="J108" i="2" s="1"/>
  <c r="H97" i="2"/>
  <c r="J97" i="2" s="1"/>
  <c r="J87" i="2"/>
  <c r="H120" i="2"/>
  <c r="J120" i="2" s="1"/>
  <c r="H109" i="2"/>
  <c r="J109" i="2" s="1"/>
  <c r="H98" i="2"/>
  <c r="J98" i="2" s="1"/>
  <c r="J88" i="2"/>
  <c r="H121" i="2"/>
  <c r="J121" i="2" s="1"/>
  <c r="H110" i="2"/>
  <c r="J110" i="2" s="1"/>
  <c r="H99" i="2"/>
  <c r="J99" i="2" s="1"/>
  <c r="U464" i="2"/>
  <c r="U458" i="2"/>
  <c r="U11" i="2"/>
  <c r="U8" i="2"/>
  <c r="W4" i="6"/>
  <c r="W4" i="2"/>
  <c r="V4" i="6"/>
  <c r="V4" i="2"/>
  <c r="I2" i="1"/>
  <c r="H248" i="6"/>
  <c r="J248" i="6" s="1"/>
  <c r="G248" i="6"/>
  <c r="J236" i="6"/>
  <c r="J235" i="6"/>
  <c r="H140" i="6"/>
  <c r="G140" i="6"/>
  <c r="H74" i="6"/>
  <c r="G74" i="6"/>
  <c r="H8" i="6"/>
  <c r="G8" i="6"/>
  <c r="H85" i="2"/>
  <c r="J85" i="2" s="1"/>
  <c r="G85" i="2"/>
  <c r="B85" i="2" s="1"/>
  <c r="H8" i="2"/>
  <c r="G8" i="2"/>
  <c r="O153" i="26" l="1"/>
  <c r="AI30" i="25"/>
  <c r="X30" i="25"/>
  <c r="X29" i="25"/>
  <c r="AI29" i="25"/>
  <c r="W41" i="25"/>
  <c r="AK30" i="25"/>
  <c r="AJ30" i="25"/>
  <c r="V41" i="25"/>
  <c r="O67" i="26"/>
  <c r="O31" i="26"/>
  <c r="X20" i="25"/>
  <c r="AI20" i="25"/>
  <c r="X22" i="25"/>
  <c r="AI22" i="25"/>
  <c r="O42" i="25"/>
  <c r="X33" i="25"/>
  <c r="AI21" i="25"/>
  <c r="X21" i="25"/>
  <c r="O142" i="26"/>
  <c r="AC218" i="26"/>
  <c r="P218" i="26"/>
  <c r="X32" i="25"/>
  <c r="O33" i="25"/>
  <c r="O34" i="26"/>
  <c r="AC80" i="26"/>
  <c r="P80" i="26"/>
  <c r="O173" i="25"/>
  <c r="G216" i="6"/>
  <c r="B216" i="6" s="1"/>
  <c r="G183" i="6"/>
  <c r="B183" i="6" s="1"/>
  <c r="G205" i="6"/>
  <c r="B205" i="6" s="1"/>
  <c r="G194" i="6"/>
  <c r="B194" i="6" s="1"/>
  <c r="O66" i="26"/>
  <c r="G40" i="25"/>
  <c r="B40" i="25" s="1"/>
  <c r="G51" i="25"/>
  <c r="B51" i="25" s="1"/>
  <c r="B7" i="25"/>
  <c r="G29" i="25"/>
  <c r="B29" i="25" s="1"/>
  <c r="G205" i="25"/>
  <c r="B205" i="25" s="1"/>
  <c r="G172" i="25"/>
  <c r="B172" i="25" s="1"/>
  <c r="G139" i="25"/>
  <c r="B139" i="25" s="1"/>
  <c r="G183" i="25"/>
  <c r="B183" i="25" s="1"/>
  <c r="G106" i="25"/>
  <c r="B106" i="25" s="1"/>
  <c r="G84" i="25"/>
  <c r="B84" i="25" s="1"/>
  <c r="G161" i="25"/>
  <c r="B161" i="25" s="1"/>
  <c r="G73" i="25"/>
  <c r="B73" i="25" s="1"/>
  <c r="G216" i="25"/>
  <c r="B216" i="25" s="1"/>
  <c r="G95" i="25"/>
  <c r="B95" i="25" s="1"/>
  <c r="G117" i="25"/>
  <c r="B117" i="25" s="1"/>
  <c r="G227" i="25"/>
  <c r="B227" i="25" s="1"/>
  <c r="G194" i="25"/>
  <c r="B194" i="25" s="1"/>
  <c r="G62" i="25"/>
  <c r="B62" i="25" s="1"/>
  <c r="G161" i="26"/>
  <c r="B161" i="26" s="1"/>
  <c r="G172" i="26"/>
  <c r="B172" i="26" s="1"/>
  <c r="G150" i="26"/>
  <c r="B150" i="26" s="1"/>
  <c r="G128" i="25"/>
  <c r="B128" i="25" s="1"/>
  <c r="G150" i="25"/>
  <c r="B150" i="25" s="1"/>
  <c r="G227" i="26"/>
  <c r="B227" i="26" s="1"/>
  <c r="G139" i="26"/>
  <c r="B139" i="26" s="1"/>
  <c r="G216" i="26"/>
  <c r="B216" i="26" s="1"/>
  <c r="G205" i="26"/>
  <c r="B205" i="26" s="1"/>
  <c r="G194" i="26"/>
  <c r="B194" i="26" s="1"/>
  <c r="B7" i="23"/>
  <c r="G62" i="23"/>
  <c r="B62" i="23" s="1"/>
  <c r="G51" i="23"/>
  <c r="B51" i="23" s="1"/>
  <c r="G40" i="23"/>
  <c r="B40" i="23" s="1"/>
  <c r="G29" i="23"/>
  <c r="B29" i="23" s="1"/>
  <c r="G18" i="23"/>
  <c r="B18" i="23" s="1"/>
  <c r="G117" i="23"/>
  <c r="B117" i="23" s="1"/>
  <c r="G128" i="23"/>
  <c r="B128" i="23" s="1"/>
  <c r="G139" i="23"/>
  <c r="B139" i="23" s="1"/>
  <c r="G150" i="23"/>
  <c r="B150" i="23" s="1"/>
  <c r="G161" i="23"/>
  <c r="B161" i="23" s="1"/>
  <c r="G172" i="23"/>
  <c r="B172" i="23" s="1"/>
  <c r="G106" i="23"/>
  <c r="B106" i="23" s="1"/>
  <c r="G183" i="23"/>
  <c r="B183" i="23" s="1"/>
  <c r="G194" i="23"/>
  <c r="B194" i="23" s="1"/>
  <c r="G205" i="23"/>
  <c r="B205" i="23" s="1"/>
  <c r="G216" i="23"/>
  <c r="B216" i="23" s="1"/>
  <c r="G95" i="23"/>
  <c r="B95" i="23" s="1"/>
  <c r="G84" i="23"/>
  <c r="B84" i="23" s="1"/>
  <c r="G73" i="23"/>
  <c r="B73" i="23" s="1"/>
  <c r="B7" i="6"/>
  <c r="G172" i="6"/>
  <c r="B172" i="6" s="1"/>
  <c r="G161" i="6"/>
  <c r="B161" i="6" s="1"/>
  <c r="G150" i="6"/>
  <c r="B150" i="6" s="1"/>
  <c r="G139" i="6"/>
  <c r="B139" i="6" s="1"/>
  <c r="G128" i="6"/>
  <c r="B128" i="6" s="1"/>
  <c r="G117" i="6"/>
  <c r="B117" i="6" s="1"/>
  <c r="G106" i="6"/>
  <c r="B106" i="6" s="1"/>
  <c r="G95" i="6"/>
  <c r="B95" i="6" s="1"/>
  <c r="G84" i="6"/>
  <c r="B84" i="6" s="1"/>
  <c r="G73" i="6"/>
  <c r="B73" i="6" s="1"/>
  <c r="G62" i="6"/>
  <c r="B62" i="6" s="1"/>
  <c r="G51" i="6"/>
  <c r="B51" i="6" s="1"/>
  <c r="G29" i="6"/>
  <c r="B29" i="6" s="1"/>
  <c r="G18" i="6"/>
  <c r="B18" i="6" s="1"/>
  <c r="G40" i="6"/>
  <c r="B40" i="6" s="1"/>
  <c r="B7" i="26"/>
  <c r="G128" i="26"/>
  <c r="B128" i="26" s="1"/>
  <c r="G117" i="26"/>
  <c r="B117" i="26" s="1"/>
  <c r="G106" i="26"/>
  <c r="B106" i="26" s="1"/>
  <c r="G95" i="26"/>
  <c r="B95" i="26" s="1"/>
  <c r="G62" i="26"/>
  <c r="B62" i="26" s="1"/>
  <c r="G84" i="26"/>
  <c r="B84" i="26" s="1"/>
  <c r="G73" i="26"/>
  <c r="B73" i="26" s="1"/>
  <c r="G51" i="26"/>
  <c r="B51" i="26" s="1"/>
  <c r="G40" i="26"/>
  <c r="B40" i="26" s="1"/>
  <c r="G29" i="26"/>
  <c r="B29" i="26" s="1"/>
  <c r="G18" i="26"/>
  <c r="B18" i="26" s="1"/>
  <c r="J63" i="26"/>
  <c r="N63" i="26" s="1"/>
  <c r="L63" i="26"/>
  <c r="O34" i="25"/>
  <c r="AC152" i="25"/>
  <c r="P152" i="25"/>
  <c r="AC130" i="25"/>
  <c r="P130" i="25"/>
  <c r="O228" i="26"/>
  <c r="I100" i="26"/>
  <c r="M89" i="26"/>
  <c r="J29" i="25"/>
  <c r="N29" i="25" s="1"/>
  <c r="L29" i="25"/>
  <c r="L62" i="25"/>
  <c r="J62" i="25"/>
  <c r="N62" i="25" s="1"/>
  <c r="O206" i="26"/>
  <c r="X33" i="26"/>
  <c r="X32" i="26"/>
  <c r="O45" i="26"/>
  <c r="J30" i="26"/>
  <c r="N30" i="26" s="1"/>
  <c r="L30" i="26"/>
  <c r="X22" i="26"/>
  <c r="AI22" i="26"/>
  <c r="AI29" i="26"/>
  <c r="X29" i="26"/>
  <c r="AI21" i="26"/>
  <c r="X21" i="26"/>
  <c r="J140" i="6"/>
  <c r="N140" i="6" s="1"/>
  <c r="H151" i="6"/>
  <c r="J74" i="6"/>
  <c r="N74" i="6" s="1"/>
  <c r="H85" i="6"/>
  <c r="J8" i="6"/>
  <c r="N8" i="6" s="1"/>
  <c r="H19" i="6"/>
  <c r="H30" i="6" s="1"/>
  <c r="W13" i="6"/>
  <c r="W24" i="6" s="1"/>
  <c r="W35" i="6" s="1"/>
  <c r="W46" i="6" s="1"/>
  <c r="W57" i="6" s="1"/>
  <c r="W68" i="6" s="1"/>
  <c r="V14" i="6"/>
  <c r="V25" i="6" s="1"/>
  <c r="V36" i="6" s="1"/>
  <c r="V47" i="6" s="1"/>
  <c r="J118" i="25"/>
  <c r="N118" i="25" s="1"/>
  <c r="L118" i="25"/>
  <c r="J107" i="25"/>
  <c r="N107" i="25" s="1"/>
  <c r="L107" i="25"/>
  <c r="J96" i="25"/>
  <c r="N96" i="25" s="1"/>
  <c r="L96" i="25"/>
  <c r="L63" i="25"/>
  <c r="J63" i="25"/>
  <c r="N63" i="25" s="1"/>
  <c r="L30" i="25"/>
  <c r="J30" i="25"/>
  <c r="N30" i="25" s="1"/>
  <c r="O144" i="25"/>
  <c r="O8" i="25"/>
  <c r="P234" i="26"/>
  <c r="R234" i="26" s="1"/>
  <c r="AF234" i="26" s="1"/>
  <c r="AC234" i="26"/>
  <c r="AC233" i="26"/>
  <c r="P233" i="26"/>
  <c r="Q233" i="26" s="1"/>
  <c r="AE233" i="26" s="1"/>
  <c r="O77" i="26"/>
  <c r="AI76" i="26"/>
  <c r="AI73" i="26"/>
  <c r="O109" i="26"/>
  <c r="P109" i="26" s="1"/>
  <c r="J74" i="26"/>
  <c r="N74" i="26" s="1"/>
  <c r="L74" i="26"/>
  <c r="P69" i="26"/>
  <c r="AC69" i="26"/>
  <c r="AK31" i="26"/>
  <c r="W42" i="26"/>
  <c r="AJ31" i="26"/>
  <c r="V42" i="26"/>
  <c r="AK30" i="26"/>
  <c r="W41" i="26"/>
  <c r="V41" i="26"/>
  <c r="AJ30" i="26"/>
  <c r="X30" i="26"/>
  <c r="J29" i="26"/>
  <c r="N29" i="26" s="1"/>
  <c r="L29" i="26"/>
  <c r="H106" i="26"/>
  <c r="H84" i="26"/>
  <c r="H128" i="26"/>
  <c r="H139" i="26"/>
  <c r="H150" i="26"/>
  <c r="H161" i="26"/>
  <c r="H172" i="26"/>
  <c r="H117" i="26"/>
  <c r="L73" i="26"/>
  <c r="H95" i="26"/>
  <c r="J73" i="26"/>
  <c r="N73" i="26" s="1"/>
  <c r="J62" i="26"/>
  <c r="N62" i="26" s="1"/>
  <c r="L62" i="26"/>
  <c r="H194" i="26"/>
  <c r="H205" i="26"/>
  <c r="H216" i="26"/>
  <c r="H183" i="26"/>
  <c r="H227" i="26"/>
  <c r="O129" i="26"/>
  <c r="O254" i="26"/>
  <c r="AC254" i="26" s="1"/>
  <c r="O249" i="26"/>
  <c r="O248" i="26"/>
  <c r="O247" i="26"/>
  <c r="O246" i="26"/>
  <c r="O217" i="26"/>
  <c r="O259" i="26"/>
  <c r="O56" i="26"/>
  <c r="O31" i="25"/>
  <c r="AC200" i="25"/>
  <c r="P200" i="25"/>
  <c r="O56" i="25"/>
  <c r="O32" i="25"/>
  <c r="O186" i="25"/>
  <c r="O142" i="25"/>
  <c r="P142" i="25" s="1"/>
  <c r="O197" i="25"/>
  <c r="P197" i="25" s="1"/>
  <c r="O53" i="25"/>
  <c r="O44" i="25"/>
  <c r="O21" i="25"/>
  <c r="P259" i="26"/>
  <c r="AC259" i="26"/>
  <c r="AC257" i="26" s="1"/>
  <c r="P254" i="26"/>
  <c r="Q254" i="26" s="1"/>
  <c r="AE254" i="26" s="1"/>
  <c r="AC252" i="26"/>
  <c r="P252" i="26"/>
  <c r="AI247" i="26"/>
  <c r="AW247" i="26" s="1"/>
  <c r="U248" i="26"/>
  <c r="P229" i="26"/>
  <c r="AD229" i="26" s="1"/>
  <c r="Q229" i="26"/>
  <c r="AE229" i="26" s="1"/>
  <c r="AC229" i="26"/>
  <c r="R229" i="26"/>
  <c r="S229" i="26"/>
  <c r="AG229" i="26" s="1"/>
  <c r="P219" i="26"/>
  <c r="P186" i="26"/>
  <c r="S186" i="26"/>
  <c r="Q186" i="26"/>
  <c r="P153" i="26"/>
  <c r="J155" i="26"/>
  <c r="N155" i="26" s="1"/>
  <c r="L155" i="26"/>
  <c r="O155" i="26" s="1"/>
  <c r="H166" i="26"/>
  <c r="P142" i="26"/>
  <c r="S142" i="26"/>
  <c r="J140" i="26"/>
  <c r="N140" i="26" s="1"/>
  <c r="L140" i="26"/>
  <c r="J162" i="26"/>
  <c r="N162" i="26" s="1"/>
  <c r="L162" i="26"/>
  <c r="J151" i="26"/>
  <c r="N151" i="26" s="1"/>
  <c r="L151" i="26"/>
  <c r="AC108" i="26"/>
  <c r="P108" i="26"/>
  <c r="M100" i="26"/>
  <c r="I111" i="26"/>
  <c r="J100" i="26"/>
  <c r="N100" i="26" s="1"/>
  <c r="L100" i="26"/>
  <c r="J99" i="26"/>
  <c r="N99" i="26" s="1"/>
  <c r="L99" i="26"/>
  <c r="J98" i="26"/>
  <c r="N98" i="26" s="1"/>
  <c r="L98" i="26"/>
  <c r="J97" i="26"/>
  <c r="N97" i="26" s="1"/>
  <c r="L97" i="26"/>
  <c r="J96" i="26"/>
  <c r="N96" i="26" s="1"/>
  <c r="L96" i="26"/>
  <c r="J118" i="26"/>
  <c r="N118" i="26" s="1"/>
  <c r="L118" i="26"/>
  <c r="O118" i="26" s="1"/>
  <c r="J107" i="26"/>
  <c r="N107" i="26" s="1"/>
  <c r="L107" i="26"/>
  <c r="P85" i="26"/>
  <c r="S85" i="26"/>
  <c r="AG85" i="26" s="1"/>
  <c r="AC85" i="26"/>
  <c r="P78" i="26"/>
  <c r="R78" i="26"/>
  <c r="AF78" i="26" s="1"/>
  <c r="AC78" i="26"/>
  <c r="M88" i="26"/>
  <c r="O88" i="26" s="1"/>
  <c r="I99" i="26"/>
  <c r="P77" i="26"/>
  <c r="S77" i="26" s="1"/>
  <c r="AG77" i="26" s="1"/>
  <c r="AC77" i="26"/>
  <c r="M87" i="26"/>
  <c r="O87" i="26" s="1"/>
  <c r="I98" i="26"/>
  <c r="M98" i="26" s="1"/>
  <c r="M86" i="26"/>
  <c r="O86" i="26" s="1"/>
  <c r="I97" i="26"/>
  <c r="M97" i="26" s="1"/>
  <c r="D82" i="26"/>
  <c r="BM82" i="26" s="1"/>
  <c r="C87" i="26"/>
  <c r="A93" i="26"/>
  <c r="C95" i="26" s="1"/>
  <c r="U75" i="26"/>
  <c r="P67" i="26"/>
  <c r="AC67" i="26"/>
  <c r="P66" i="26"/>
  <c r="S66" i="26"/>
  <c r="AG66" i="26" s="1"/>
  <c r="AC66" i="26"/>
  <c r="R66" i="26"/>
  <c r="AF66" i="26" s="1"/>
  <c r="P64" i="26"/>
  <c r="R64" i="26"/>
  <c r="AF64" i="26" s="1"/>
  <c r="AC64" i="26"/>
  <c r="AI64" i="26"/>
  <c r="AI60" i="26" s="1"/>
  <c r="AW60" i="26" s="1"/>
  <c r="P56" i="26"/>
  <c r="AD56" i="26" s="1"/>
  <c r="Q56" i="26"/>
  <c r="R56" i="26"/>
  <c r="AF56" i="26" s="1"/>
  <c r="AC56" i="26"/>
  <c r="AI53" i="26"/>
  <c r="P45" i="26"/>
  <c r="R45" i="26"/>
  <c r="AC45" i="26"/>
  <c r="P43" i="26"/>
  <c r="AD43" i="26" s="1"/>
  <c r="Q43" i="26"/>
  <c r="AE43" i="26" s="1"/>
  <c r="R43" i="26"/>
  <c r="AF43" i="26" s="1"/>
  <c r="S43" i="26"/>
  <c r="AG43" i="26" s="1"/>
  <c r="T43" i="26"/>
  <c r="AC43" i="26"/>
  <c r="X42" i="26"/>
  <c r="AI42" i="26"/>
  <c r="P34" i="26"/>
  <c r="AC34" i="26"/>
  <c r="AK42" i="26"/>
  <c r="W53" i="26"/>
  <c r="AJ42" i="26"/>
  <c r="V53" i="26"/>
  <c r="X53" i="26" s="1"/>
  <c r="P31" i="26"/>
  <c r="AD31" i="26" s="1"/>
  <c r="Q31" i="26"/>
  <c r="AE31" i="26" s="1"/>
  <c r="R31" i="26"/>
  <c r="AF31" i="26" s="1"/>
  <c r="S31" i="26"/>
  <c r="AC31" i="26"/>
  <c r="AK41" i="26"/>
  <c r="W52" i="26"/>
  <c r="AJ41" i="26"/>
  <c r="V52" i="26"/>
  <c r="X52" i="26" s="1"/>
  <c r="AK40" i="26"/>
  <c r="W51" i="26"/>
  <c r="AJ40" i="26"/>
  <c r="V51" i="26"/>
  <c r="X51" i="26" s="1"/>
  <c r="X31" i="26"/>
  <c r="AI31" i="26"/>
  <c r="AK36" i="26"/>
  <c r="AP36" i="26" s="1"/>
  <c r="W47" i="26"/>
  <c r="AJ35" i="26"/>
  <c r="V46" i="26"/>
  <c r="AK34" i="26"/>
  <c r="W45" i="26"/>
  <c r="AA23" i="26"/>
  <c r="AO23" i="26" s="1"/>
  <c r="AL23" i="26"/>
  <c r="X34" i="26"/>
  <c r="AJ34" i="26"/>
  <c r="V45" i="26"/>
  <c r="AK33" i="26"/>
  <c r="W44" i="26"/>
  <c r="AJ33" i="26"/>
  <c r="V44" i="26"/>
  <c r="AK32" i="26"/>
  <c r="W43" i="26"/>
  <c r="AJ32" i="26"/>
  <c r="V43" i="26"/>
  <c r="X43" i="26" s="1"/>
  <c r="X20" i="26"/>
  <c r="AI20" i="26"/>
  <c r="J19" i="26"/>
  <c r="N19" i="26" s="1"/>
  <c r="L19" i="26"/>
  <c r="J41" i="26"/>
  <c r="N41" i="26" s="1"/>
  <c r="L41" i="26"/>
  <c r="J52" i="26"/>
  <c r="N52" i="26" s="1"/>
  <c r="L52" i="26"/>
  <c r="J40" i="26"/>
  <c r="N40" i="26" s="1"/>
  <c r="L40" i="26"/>
  <c r="J51" i="26"/>
  <c r="N51" i="26" s="1"/>
  <c r="L51" i="26"/>
  <c r="J18" i="26"/>
  <c r="N18" i="26" s="1"/>
  <c r="L18" i="26"/>
  <c r="X9" i="26"/>
  <c r="AI9" i="26"/>
  <c r="AI165" i="26"/>
  <c r="X11" i="26"/>
  <c r="AI11" i="26"/>
  <c r="AI154" i="26"/>
  <c r="AI55" i="26"/>
  <c r="AI52" i="26"/>
  <c r="X44" i="26"/>
  <c r="AI44" i="26"/>
  <c r="X41" i="26"/>
  <c r="AI41" i="26"/>
  <c r="X8" i="26"/>
  <c r="AI8" i="26"/>
  <c r="AI140" i="26"/>
  <c r="X19" i="26"/>
  <c r="AI19" i="26"/>
  <c r="AI151" i="26"/>
  <c r="AI132" i="26"/>
  <c r="AI173" i="26"/>
  <c r="AI143" i="26"/>
  <c r="AI162" i="26"/>
  <c r="AK24" i="26"/>
  <c r="W35" i="26"/>
  <c r="X35" i="26" s="1"/>
  <c r="AL35" i="26" s="1"/>
  <c r="X25" i="26"/>
  <c r="AL25" i="26" s="1"/>
  <c r="AJ25" i="26"/>
  <c r="AJ16" i="26" s="1"/>
  <c r="AY16" i="26" s="1"/>
  <c r="V36" i="26"/>
  <c r="X7" i="26"/>
  <c r="AI7" i="26"/>
  <c r="X18" i="26"/>
  <c r="AI18" i="26"/>
  <c r="X40" i="26"/>
  <c r="AI40" i="26"/>
  <c r="X10" i="26"/>
  <c r="AI10" i="26"/>
  <c r="AI51" i="26"/>
  <c r="AI43" i="26"/>
  <c r="AI54" i="26"/>
  <c r="AC36" i="26"/>
  <c r="P36" i="26"/>
  <c r="AC35" i="26"/>
  <c r="P35" i="26"/>
  <c r="AC156" i="26"/>
  <c r="P156" i="26"/>
  <c r="AC58" i="26"/>
  <c r="P58" i="26"/>
  <c r="AC57" i="26"/>
  <c r="P57" i="26"/>
  <c r="AC167" i="26"/>
  <c r="P167" i="26"/>
  <c r="AC242" i="26"/>
  <c r="AC240" i="26" s="1"/>
  <c r="P242" i="26"/>
  <c r="Q242" i="26"/>
  <c r="AE242" i="26" s="1"/>
  <c r="AE240" i="26" s="1"/>
  <c r="AC133" i="26"/>
  <c r="P133" i="26"/>
  <c r="AC11" i="26"/>
  <c r="P11" i="26"/>
  <c r="AC9" i="26"/>
  <c r="P9" i="26"/>
  <c r="AC46" i="26"/>
  <c r="P46" i="26"/>
  <c r="AC168" i="26"/>
  <c r="P168" i="26"/>
  <c r="R168" i="26" s="1"/>
  <c r="AF168" i="26" s="1"/>
  <c r="AC174" i="26"/>
  <c r="P174" i="26"/>
  <c r="AC12" i="26"/>
  <c r="P12" i="26"/>
  <c r="AC146" i="26"/>
  <c r="P146" i="26"/>
  <c r="AC47" i="26"/>
  <c r="P47" i="26"/>
  <c r="AC13" i="26"/>
  <c r="P13" i="26"/>
  <c r="Q13" i="26" s="1"/>
  <c r="AE13" i="26" s="1"/>
  <c r="AC135" i="26"/>
  <c r="P135" i="26"/>
  <c r="Q135" i="26" s="1"/>
  <c r="AE135" i="26" s="1"/>
  <c r="AC145" i="26"/>
  <c r="P145" i="26"/>
  <c r="AC134" i="26"/>
  <c r="P134" i="26"/>
  <c r="Q134" i="26" s="1"/>
  <c r="AE134" i="26" s="1"/>
  <c r="AC10" i="26"/>
  <c r="P10" i="26"/>
  <c r="AC157" i="26"/>
  <c r="P157" i="26"/>
  <c r="AC14" i="26"/>
  <c r="P14" i="26"/>
  <c r="AC212" i="26"/>
  <c r="P212" i="26"/>
  <c r="R212" i="26" s="1"/>
  <c r="AF212" i="26" s="1"/>
  <c r="AC211" i="26"/>
  <c r="P211" i="26"/>
  <c r="AC207" i="26"/>
  <c r="P207" i="26"/>
  <c r="S207" i="26" s="1"/>
  <c r="AG207" i="26" s="1"/>
  <c r="AC201" i="26"/>
  <c r="P201" i="26"/>
  <c r="Q201" i="26"/>
  <c r="AE201" i="26" s="1"/>
  <c r="AC200" i="26"/>
  <c r="P200" i="26"/>
  <c r="AD200" i="26" s="1"/>
  <c r="R200" i="26"/>
  <c r="AF200" i="26" s="1"/>
  <c r="Q200" i="26"/>
  <c r="P196" i="26"/>
  <c r="AD196" i="26" s="1"/>
  <c r="AC196" i="26"/>
  <c r="R196" i="26"/>
  <c r="AF196" i="26" s="1"/>
  <c r="S196" i="26"/>
  <c r="AG196" i="26" s="1"/>
  <c r="Q196" i="26"/>
  <c r="AC190" i="26"/>
  <c r="P190" i="26"/>
  <c r="P189" i="26"/>
  <c r="R189" i="26" s="1"/>
  <c r="AC189" i="26"/>
  <c r="AC179" i="26"/>
  <c r="P179" i="26"/>
  <c r="AC178" i="26"/>
  <c r="P178" i="26"/>
  <c r="R178" i="26"/>
  <c r="AF178" i="26" s="1"/>
  <c r="P175" i="26"/>
  <c r="AC124" i="26"/>
  <c r="P124" i="26"/>
  <c r="AD124" i="26" s="1"/>
  <c r="R124" i="26"/>
  <c r="AF124" i="26" s="1"/>
  <c r="Q124" i="26"/>
  <c r="AC123" i="26"/>
  <c r="P123" i="26"/>
  <c r="AC113" i="26"/>
  <c r="P113" i="26"/>
  <c r="AD113" i="26" s="1"/>
  <c r="R113" i="26"/>
  <c r="AF113" i="26" s="1"/>
  <c r="Q113" i="26"/>
  <c r="AC91" i="26"/>
  <c r="P91" i="26"/>
  <c r="P90" i="26"/>
  <c r="R90" i="26" s="1"/>
  <c r="AF90" i="26" s="1"/>
  <c r="AC90" i="26"/>
  <c r="AC24" i="26"/>
  <c r="P24" i="26"/>
  <c r="P102" i="26"/>
  <c r="AC102" i="26"/>
  <c r="P101" i="26"/>
  <c r="R101" i="26" s="1"/>
  <c r="AF101" i="26" s="1"/>
  <c r="AC101" i="26"/>
  <c r="Q101" i="26"/>
  <c r="AE101" i="26" s="1"/>
  <c r="AC79" i="26"/>
  <c r="P79" i="26"/>
  <c r="Q79" i="26"/>
  <c r="AC25" i="26"/>
  <c r="P25" i="26"/>
  <c r="Q25" i="26" s="1"/>
  <c r="AE25" i="26" s="1"/>
  <c r="AC223" i="26"/>
  <c r="P223" i="26"/>
  <c r="R223" i="26" s="1"/>
  <c r="AF223" i="26" s="1"/>
  <c r="Q223" i="26"/>
  <c r="AE223" i="26" s="1"/>
  <c r="AC222" i="26"/>
  <c r="P222" i="26"/>
  <c r="AC112" i="26"/>
  <c r="P112" i="26"/>
  <c r="AC68" i="26"/>
  <c r="P68" i="26"/>
  <c r="O185" i="26"/>
  <c r="O184" i="26"/>
  <c r="O164" i="26"/>
  <c r="O144" i="26"/>
  <c r="O120" i="26"/>
  <c r="O89" i="26"/>
  <c r="O76" i="26"/>
  <c r="O75" i="26"/>
  <c r="O65" i="26"/>
  <c r="O55" i="26"/>
  <c r="O54" i="26"/>
  <c r="O53" i="26"/>
  <c r="O44" i="26"/>
  <c r="O42" i="26"/>
  <c r="O33" i="26"/>
  <c r="O32" i="26"/>
  <c r="O23" i="26"/>
  <c r="O22" i="26"/>
  <c r="O21" i="26"/>
  <c r="O20" i="26"/>
  <c r="O8" i="26"/>
  <c r="O7" i="26"/>
  <c r="AK5" i="26"/>
  <c r="AJ5" i="26"/>
  <c r="AY5" i="26" s="1"/>
  <c r="O255" i="26"/>
  <c r="O253" i="26"/>
  <c r="O230" i="26"/>
  <c r="O208" i="26"/>
  <c r="O152" i="26"/>
  <c r="O130" i="26"/>
  <c r="O163" i="26"/>
  <c r="O119" i="26"/>
  <c r="O173" i="26"/>
  <c r="O141" i="26"/>
  <c r="O131" i="26"/>
  <c r="O251" i="26"/>
  <c r="O195" i="26"/>
  <c r="O250" i="26"/>
  <c r="O238" i="26"/>
  <c r="O197" i="26"/>
  <c r="AD234" i="26"/>
  <c r="Q234" i="26"/>
  <c r="AD233" i="26"/>
  <c r="R233" i="26"/>
  <c r="AD218" i="26"/>
  <c r="Q218" i="26"/>
  <c r="S218" i="26"/>
  <c r="AG218" i="26" s="1"/>
  <c r="R218" i="26"/>
  <c r="AF218" i="26" s="1"/>
  <c r="AI247" i="25"/>
  <c r="AW247" i="25" s="1"/>
  <c r="U248" i="25"/>
  <c r="P230" i="25"/>
  <c r="Q230" i="25"/>
  <c r="J206" i="25"/>
  <c r="N206" i="25" s="1"/>
  <c r="L206" i="25"/>
  <c r="L195" i="25"/>
  <c r="J195" i="25"/>
  <c r="N195" i="25" s="1"/>
  <c r="J184" i="25"/>
  <c r="N184" i="25" s="1"/>
  <c r="L184" i="25"/>
  <c r="L217" i="25"/>
  <c r="J217" i="25"/>
  <c r="N217" i="25" s="1"/>
  <c r="J228" i="25"/>
  <c r="N228" i="25" s="1"/>
  <c r="L228" i="25"/>
  <c r="O228" i="25" s="1"/>
  <c r="P173" i="25"/>
  <c r="R173" i="25" s="1"/>
  <c r="AF173" i="25" s="1"/>
  <c r="AC173" i="25"/>
  <c r="P163" i="25"/>
  <c r="R163" i="25"/>
  <c r="AF163" i="25" s="1"/>
  <c r="AC163" i="25"/>
  <c r="J155" i="25"/>
  <c r="N155" i="25" s="1"/>
  <c r="H166" i="25"/>
  <c r="L155" i="25"/>
  <c r="O155" i="25" s="1"/>
  <c r="AC141" i="25"/>
  <c r="P141" i="25"/>
  <c r="S141" i="25" s="1"/>
  <c r="AG141" i="25" s="1"/>
  <c r="R141" i="25"/>
  <c r="AF141" i="25" s="1"/>
  <c r="L140" i="25"/>
  <c r="J140" i="25"/>
  <c r="N140" i="25" s="1"/>
  <c r="J151" i="25"/>
  <c r="N151" i="25" s="1"/>
  <c r="L151" i="25"/>
  <c r="L162" i="25"/>
  <c r="J162" i="25"/>
  <c r="N162" i="25" s="1"/>
  <c r="AC119" i="25"/>
  <c r="P119" i="25"/>
  <c r="R119" i="25"/>
  <c r="AF119" i="25" s="1"/>
  <c r="M88" i="25"/>
  <c r="O88" i="25" s="1"/>
  <c r="I99" i="25"/>
  <c r="M87" i="25"/>
  <c r="O87" i="25" s="1"/>
  <c r="I98" i="25"/>
  <c r="M98" i="25" s="1"/>
  <c r="O98" i="25" s="1"/>
  <c r="M86" i="25"/>
  <c r="O86" i="25" s="1"/>
  <c r="I97" i="25"/>
  <c r="M97" i="25" s="1"/>
  <c r="O97" i="25" s="1"/>
  <c r="U75" i="25"/>
  <c r="D82" i="25"/>
  <c r="BM82" i="25" s="1"/>
  <c r="AI84" i="25"/>
  <c r="C87" i="25"/>
  <c r="AI87" i="25" s="1"/>
  <c r="A93" i="25"/>
  <c r="C95" i="25" s="1"/>
  <c r="AI64" i="25"/>
  <c r="AI60" i="25" s="1"/>
  <c r="AW60" i="25" s="1"/>
  <c r="AI53" i="25"/>
  <c r="AI42" i="25"/>
  <c r="AC33" i="25"/>
  <c r="AA32" i="25"/>
  <c r="AO32" i="25" s="1"/>
  <c r="AL32" i="25"/>
  <c r="AK41" i="25"/>
  <c r="W52" i="25"/>
  <c r="AJ41" i="25"/>
  <c r="V52" i="25"/>
  <c r="X52" i="25" s="1"/>
  <c r="AA30" i="25"/>
  <c r="AO30" i="25" s="1"/>
  <c r="AL30" i="25"/>
  <c r="AK40" i="25"/>
  <c r="W51" i="25"/>
  <c r="AJ40" i="25"/>
  <c r="V51" i="25"/>
  <c r="X51" i="25" s="1"/>
  <c r="AA29" i="25"/>
  <c r="AO29" i="25" s="1"/>
  <c r="AL29" i="25"/>
  <c r="X31" i="25"/>
  <c r="AI31" i="25"/>
  <c r="AI27" i="25" s="1"/>
  <c r="AW27" i="25" s="1"/>
  <c r="AK36" i="25"/>
  <c r="AP36" i="25" s="1"/>
  <c r="W47" i="25"/>
  <c r="AJ35" i="25"/>
  <c r="V46" i="25"/>
  <c r="AK34" i="25"/>
  <c r="W45" i="25"/>
  <c r="X34" i="25"/>
  <c r="AJ34" i="25"/>
  <c r="V45" i="25"/>
  <c r="AA23" i="25"/>
  <c r="AO23" i="25" s="1"/>
  <c r="AL23" i="25"/>
  <c r="M89" i="25"/>
  <c r="O89" i="25" s="1"/>
  <c r="I100" i="25"/>
  <c r="AK33" i="25"/>
  <c r="W44" i="25"/>
  <c r="AJ33" i="25"/>
  <c r="V44" i="25"/>
  <c r="X44" i="25" s="1"/>
  <c r="AA22" i="25"/>
  <c r="AO22" i="25" s="1"/>
  <c r="AL22" i="25"/>
  <c r="AC22" i="25"/>
  <c r="P22" i="25"/>
  <c r="S22" i="25" s="1"/>
  <c r="AG22" i="25" s="1"/>
  <c r="AK32" i="25"/>
  <c r="W43" i="25"/>
  <c r="AJ32" i="25"/>
  <c r="V43" i="25"/>
  <c r="X43" i="25" s="1"/>
  <c r="AA21" i="25"/>
  <c r="AO21" i="25" s="1"/>
  <c r="AL21" i="25"/>
  <c r="AK31" i="25"/>
  <c r="W42" i="25"/>
  <c r="AJ31" i="25"/>
  <c r="V42" i="25"/>
  <c r="AL20" i="25"/>
  <c r="AA20" i="25"/>
  <c r="AO20" i="25" s="1"/>
  <c r="M85" i="25"/>
  <c r="O85" i="25" s="1"/>
  <c r="I96" i="25"/>
  <c r="M96" i="25" s="1"/>
  <c r="J19" i="25"/>
  <c r="N19" i="25" s="1"/>
  <c r="L19" i="25"/>
  <c r="J74" i="25"/>
  <c r="N74" i="25" s="1"/>
  <c r="L74" i="25"/>
  <c r="J52" i="25"/>
  <c r="N52" i="25" s="1"/>
  <c r="L52" i="25"/>
  <c r="J41" i="25"/>
  <c r="N41" i="25" s="1"/>
  <c r="L41" i="25"/>
  <c r="M73" i="25"/>
  <c r="J18" i="25"/>
  <c r="N18" i="25" s="1"/>
  <c r="L18" i="25"/>
  <c r="J51" i="25"/>
  <c r="N51" i="25" s="1"/>
  <c r="L51" i="25"/>
  <c r="J40" i="25"/>
  <c r="N40" i="25" s="1"/>
  <c r="L40" i="25"/>
  <c r="J73" i="25"/>
  <c r="N73" i="25" s="1"/>
  <c r="L73" i="25"/>
  <c r="H84" i="25"/>
  <c r="H95" i="25"/>
  <c r="H150" i="25"/>
  <c r="H205" i="25"/>
  <c r="H216" i="25"/>
  <c r="H227" i="25"/>
  <c r="H139" i="25"/>
  <c r="H161" i="25"/>
  <c r="H117" i="25"/>
  <c r="H128" i="25"/>
  <c r="H172" i="25"/>
  <c r="H183" i="25"/>
  <c r="H194" i="25"/>
  <c r="H106" i="25"/>
  <c r="X9" i="25"/>
  <c r="AI9" i="25"/>
  <c r="AI88" i="25"/>
  <c r="AI77" i="25"/>
  <c r="AI74" i="25"/>
  <c r="X11" i="25"/>
  <c r="AI11" i="25"/>
  <c r="AI85" i="25"/>
  <c r="X8" i="25"/>
  <c r="AI8" i="25"/>
  <c r="AI52" i="25"/>
  <c r="AI44" i="25"/>
  <c r="X41" i="25"/>
  <c r="AI41" i="25"/>
  <c r="X19" i="25"/>
  <c r="AI19" i="25"/>
  <c r="AK24" i="25"/>
  <c r="W35" i="25"/>
  <c r="X35" i="25" s="1"/>
  <c r="AL35" i="25" s="1"/>
  <c r="X25" i="25"/>
  <c r="AL25" i="25" s="1"/>
  <c r="AJ25" i="25"/>
  <c r="AJ16" i="25" s="1"/>
  <c r="AY16" i="25" s="1"/>
  <c r="V36" i="25"/>
  <c r="AI51" i="25"/>
  <c r="X18" i="25"/>
  <c r="AI18" i="25"/>
  <c r="X40" i="25"/>
  <c r="AI40" i="25"/>
  <c r="AI73" i="25"/>
  <c r="AI54" i="25"/>
  <c r="X10" i="25"/>
  <c r="AI10" i="25"/>
  <c r="AI76" i="25"/>
  <c r="AI43" i="25"/>
  <c r="X7" i="25"/>
  <c r="AI7" i="25"/>
  <c r="AC68" i="25"/>
  <c r="P68" i="25"/>
  <c r="AC69" i="25"/>
  <c r="P69" i="25"/>
  <c r="AC35" i="25"/>
  <c r="P35" i="25"/>
  <c r="AC36" i="25"/>
  <c r="P36" i="25"/>
  <c r="AC79" i="25"/>
  <c r="P79" i="25"/>
  <c r="AC80" i="25"/>
  <c r="P80" i="25"/>
  <c r="AC242" i="25"/>
  <c r="AC240" i="25" s="1"/>
  <c r="P242" i="25"/>
  <c r="AC47" i="25"/>
  <c r="P47" i="25"/>
  <c r="AC11" i="25"/>
  <c r="P11" i="25"/>
  <c r="AC10" i="25"/>
  <c r="P10" i="25"/>
  <c r="AC13" i="25"/>
  <c r="P13" i="25"/>
  <c r="AC14" i="25"/>
  <c r="P14" i="25"/>
  <c r="AC46" i="25"/>
  <c r="P46" i="25"/>
  <c r="Q46" i="25" s="1"/>
  <c r="AE46" i="25" s="1"/>
  <c r="AC9" i="25"/>
  <c r="P9" i="25"/>
  <c r="AC12" i="25"/>
  <c r="P12" i="25"/>
  <c r="AC234" i="25"/>
  <c r="P234" i="25"/>
  <c r="P222" i="25"/>
  <c r="AC222" i="25"/>
  <c r="R222" i="25"/>
  <c r="AF222" i="25" s="1"/>
  <c r="AC212" i="25"/>
  <c r="P212" i="25"/>
  <c r="Q212" i="25" s="1"/>
  <c r="AC190" i="25"/>
  <c r="P190" i="25"/>
  <c r="AC189" i="25"/>
  <c r="P189" i="25"/>
  <c r="Q189" i="25" s="1"/>
  <c r="AE189" i="25" s="1"/>
  <c r="AC185" i="25"/>
  <c r="P185" i="25"/>
  <c r="P179" i="25"/>
  <c r="Q179" i="25" s="1"/>
  <c r="AE179" i="25" s="1"/>
  <c r="AC179" i="25"/>
  <c r="R179" i="25"/>
  <c r="AF179" i="25" s="1"/>
  <c r="P178" i="25"/>
  <c r="Q178" i="25" s="1"/>
  <c r="AC178" i="25"/>
  <c r="P175" i="25"/>
  <c r="Q175" i="25" s="1"/>
  <c r="AC174" i="25"/>
  <c r="P174" i="25"/>
  <c r="R174" i="25" s="1"/>
  <c r="AF174" i="25" s="1"/>
  <c r="AC168" i="25"/>
  <c r="P168" i="25"/>
  <c r="Q168" i="25"/>
  <c r="P167" i="25"/>
  <c r="R167" i="25" s="1"/>
  <c r="AF167" i="25" s="1"/>
  <c r="AC167" i="25"/>
  <c r="AC157" i="25"/>
  <c r="P157" i="25"/>
  <c r="AC156" i="25"/>
  <c r="P156" i="25"/>
  <c r="R156" i="25" s="1"/>
  <c r="AF156" i="25" s="1"/>
  <c r="P146" i="25"/>
  <c r="AC146" i="25"/>
  <c r="Q146" i="25"/>
  <c r="AE146" i="25" s="1"/>
  <c r="P145" i="25"/>
  <c r="AC145" i="25"/>
  <c r="Q145" i="25"/>
  <c r="AE145" i="25" s="1"/>
  <c r="P135" i="25"/>
  <c r="AD135" i="25" s="1"/>
  <c r="AC135" i="25"/>
  <c r="R135" i="25"/>
  <c r="AF135" i="25" s="1"/>
  <c r="Q135" i="25"/>
  <c r="AC134" i="25"/>
  <c r="P134" i="25"/>
  <c r="AC133" i="25"/>
  <c r="P133" i="25"/>
  <c r="Q133" i="25" s="1"/>
  <c r="AE133" i="25" s="1"/>
  <c r="P124" i="25"/>
  <c r="R124" i="25"/>
  <c r="AF124" i="25" s="1"/>
  <c r="AC124" i="25"/>
  <c r="P123" i="25"/>
  <c r="R123" i="25" s="1"/>
  <c r="AF123" i="25" s="1"/>
  <c r="AC123" i="25"/>
  <c r="P113" i="25"/>
  <c r="AC113" i="25"/>
  <c r="Q113" i="25"/>
  <c r="AE113" i="25" s="1"/>
  <c r="P112" i="25"/>
  <c r="AC112" i="25"/>
  <c r="Q112" i="25"/>
  <c r="AE112" i="25" s="1"/>
  <c r="P102" i="25"/>
  <c r="AD102" i="25" s="1"/>
  <c r="AC102" i="25"/>
  <c r="R102" i="25"/>
  <c r="AF102" i="25" s="1"/>
  <c r="Q102" i="25"/>
  <c r="P101" i="25"/>
  <c r="AC101" i="25"/>
  <c r="Q101" i="25"/>
  <c r="P91" i="25"/>
  <c r="R91" i="25"/>
  <c r="AF91" i="25" s="1"/>
  <c r="Q91" i="25"/>
  <c r="AE91" i="25" s="1"/>
  <c r="AC91" i="25"/>
  <c r="P90" i="25"/>
  <c r="Q90" i="25" s="1"/>
  <c r="AE90" i="25" s="1"/>
  <c r="AC90" i="25"/>
  <c r="R90" i="25"/>
  <c r="AF90" i="25" s="1"/>
  <c r="AC58" i="25"/>
  <c r="P58" i="25"/>
  <c r="Q58" i="25" s="1"/>
  <c r="AE58" i="25" s="1"/>
  <c r="AC57" i="25"/>
  <c r="P57" i="25"/>
  <c r="AC25" i="25"/>
  <c r="P25" i="25"/>
  <c r="AC24" i="25"/>
  <c r="P24" i="25"/>
  <c r="P233" i="25"/>
  <c r="R233" i="25" s="1"/>
  <c r="AF233" i="25" s="1"/>
  <c r="AC233" i="25"/>
  <c r="AC223" i="25"/>
  <c r="P223" i="25"/>
  <c r="R223" i="25" s="1"/>
  <c r="AF223" i="25" s="1"/>
  <c r="AC211" i="25"/>
  <c r="P211" i="25"/>
  <c r="AD211" i="25" s="1"/>
  <c r="R211" i="25"/>
  <c r="AF211" i="25" s="1"/>
  <c r="Q211" i="25"/>
  <c r="P201" i="25"/>
  <c r="AC201" i="25"/>
  <c r="O259" i="25"/>
  <c r="O255" i="25"/>
  <c r="O254" i="25"/>
  <c r="O253" i="25"/>
  <c r="O252" i="25"/>
  <c r="O251" i="25"/>
  <c r="O250" i="25"/>
  <c r="O249" i="25"/>
  <c r="O248" i="25"/>
  <c r="O247" i="25"/>
  <c r="O246" i="25"/>
  <c r="O238" i="25"/>
  <c r="O229" i="25"/>
  <c r="O219" i="25"/>
  <c r="O218" i="25"/>
  <c r="O208" i="25"/>
  <c r="O196" i="25"/>
  <c r="O164" i="25"/>
  <c r="O153" i="25"/>
  <c r="O131" i="25"/>
  <c r="O129" i="25"/>
  <c r="O120" i="25"/>
  <c r="O109" i="25"/>
  <c r="O108" i="25"/>
  <c r="O78" i="25"/>
  <c r="O77" i="25"/>
  <c r="O76" i="25"/>
  <c r="O75" i="25"/>
  <c r="O67" i="25"/>
  <c r="O66" i="25"/>
  <c r="O65" i="25"/>
  <c r="O64" i="25"/>
  <c r="O55" i="25"/>
  <c r="O54" i="25"/>
  <c r="O45" i="25"/>
  <c r="O7" i="25"/>
  <c r="AK5" i="25"/>
  <c r="AJ5" i="25"/>
  <c r="AY5" i="25" s="1"/>
  <c r="O43" i="25"/>
  <c r="O23" i="25"/>
  <c r="O20" i="25"/>
  <c r="O207" i="25"/>
  <c r="I42" i="23"/>
  <c r="M42" i="23" s="1"/>
  <c r="M31" i="23"/>
  <c r="O31" i="23" s="1"/>
  <c r="O42" i="23"/>
  <c r="O86" i="23"/>
  <c r="O20" i="23"/>
  <c r="O10" i="23"/>
  <c r="O218" i="23"/>
  <c r="O227" i="23"/>
  <c r="O244" i="6"/>
  <c r="O243" i="6"/>
  <c r="O242" i="6"/>
  <c r="O241" i="6"/>
  <c r="O240" i="6"/>
  <c r="O239" i="6"/>
  <c r="M7" i="23"/>
  <c r="M18" i="23"/>
  <c r="M117" i="23"/>
  <c r="M84" i="23"/>
  <c r="M150" i="23"/>
  <c r="M29" i="23"/>
  <c r="M139" i="23"/>
  <c r="M40" i="23"/>
  <c r="M51" i="23"/>
  <c r="M161" i="23"/>
  <c r="M106" i="23"/>
  <c r="M62" i="23"/>
  <c r="M95" i="23"/>
  <c r="M73" i="23"/>
  <c r="M128" i="23"/>
  <c r="O231" i="6"/>
  <c r="O227" i="6"/>
  <c r="J142" i="6"/>
  <c r="O32" i="23"/>
  <c r="P185" i="23"/>
  <c r="S185" i="23" s="1"/>
  <c r="AG185" i="23" s="1"/>
  <c r="AC185" i="23"/>
  <c r="P174" i="23"/>
  <c r="AC174" i="23"/>
  <c r="J206" i="23"/>
  <c r="N206" i="23" s="1"/>
  <c r="L206" i="23"/>
  <c r="J195" i="23"/>
  <c r="N195" i="23" s="1"/>
  <c r="L195" i="23"/>
  <c r="J184" i="23"/>
  <c r="N184" i="23" s="1"/>
  <c r="L184" i="23"/>
  <c r="J173" i="23"/>
  <c r="N173" i="23" s="1"/>
  <c r="L173" i="23"/>
  <c r="M172" i="23"/>
  <c r="M216" i="23"/>
  <c r="M183" i="23"/>
  <c r="M194" i="23"/>
  <c r="M205" i="23"/>
  <c r="O141" i="23"/>
  <c r="O119" i="23"/>
  <c r="O9" i="23"/>
  <c r="J151" i="23"/>
  <c r="N151" i="23" s="1"/>
  <c r="L151" i="23"/>
  <c r="J162" i="23"/>
  <c r="N162" i="23" s="1"/>
  <c r="L162" i="23"/>
  <c r="M133" i="23"/>
  <c r="I144" i="23"/>
  <c r="J133" i="23"/>
  <c r="N133" i="23" s="1"/>
  <c r="L133" i="23"/>
  <c r="H144" i="23"/>
  <c r="J118" i="23"/>
  <c r="N118" i="23" s="1"/>
  <c r="L118" i="23"/>
  <c r="J96" i="23"/>
  <c r="N96" i="23" s="1"/>
  <c r="L96" i="23"/>
  <c r="J85" i="23"/>
  <c r="N85" i="23" s="1"/>
  <c r="L85" i="23"/>
  <c r="J129" i="23"/>
  <c r="N129" i="23" s="1"/>
  <c r="L129" i="23"/>
  <c r="J107" i="23"/>
  <c r="N107" i="23" s="1"/>
  <c r="L107" i="23"/>
  <c r="P31" i="23"/>
  <c r="AC31" i="23"/>
  <c r="M23" i="23"/>
  <c r="J54" i="23"/>
  <c r="N54" i="23" s="1"/>
  <c r="L54" i="23"/>
  <c r="H65" i="23"/>
  <c r="H76" i="23"/>
  <c r="H87" i="23"/>
  <c r="H98" i="23"/>
  <c r="H109" i="23"/>
  <c r="H120" i="23"/>
  <c r="H131" i="23"/>
  <c r="H142" i="23"/>
  <c r="H153" i="23"/>
  <c r="M52" i="23"/>
  <c r="I63" i="23"/>
  <c r="M63" i="23" s="1"/>
  <c r="I85" i="23"/>
  <c r="M85" i="23" s="1"/>
  <c r="I96" i="23"/>
  <c r="M96" i="23" s="1"/>
  <c r="I206" i="23"/>
  <c r="M206" i="23" s="1"/>
  <c r="I107" i="23"/>
  <c r="M107" i="23" s="1"/>
  <c r="I118" i="23"/>
  <c r="M118" i="23" s="1"/>
  <c r="I129" i="23"/>
  <c r="M129" i="23" s="1"/>
  <c r="I173" i="23"/>
  <c r="M173" i="23" s="1"/>
  <c r="I184" i="23"/>
  <c r="M184" i="23" s="1"/>
  <c r="I74" i="23"/>
  <c r="M74" i="23" s="1"/>
  <c r="O74" i="23" s="1"/>
  <c r="I140" i="23"/>
  <c r="M140" i="23" s="1"/>
  <c r="O140" i="23" s="1"/>
  <c r="I151" i="23"/>
  <c r="M151" i="23" s="1"/>
  <c r="I162" i="23"/>
  <c r="M162" i="23" s="1"/>
  <c r="I217" i="23"/>
  <c r="M217" i="23" s="1"/>
  <c r="O217" i="23" s="1"/>
  <c r="I195" i="23"/>
  <c r="M195" i="23" s="1"/>
  <c r="J63" i="23"/>
  <c r="N63" i="23" s="1"/>
  <c r="L63" i="23"/>
  <c r="J52" i="23"/>
  <c r="N52" i="23" s="1"/>
  <c r="L52" i="23"/>
  <c r="J19" i="23"/>
  <c r="N19" i="23" s="1"/>
  <c r="L19" i="23"/>
  <c r="J30" i="23"/>
  <c r="N30" i="23" s="1"/>
  <c r="L30" i="23"/>
  <c r="J41" i="23"/>
  <c r="N41" i="23" s="1"/>
  <c r="L41" i="23"/>
  <c r="AI107" i="23"/>
  <c r="AI85" i="23"/>
  <c r="AI143" i="23"/>
  <c r="AI77" i="23"/>
  <c r="AI44" i="23"/>
  <c r="AI88" i="23"/>
  <c r="AI140" i="23"/>
  <c r="AI96" i="23"/>
  <c r="AI99" i="23"/>
  <c r="AI30" i="23"/>
  <c r="AI198" i="23"/>
  <c r="AI165" i="23"/>
  <c r="AI132" i="23"/>
  <c r="AI74" i="23"/>
  <c r="AI55" i="23"/>
  <c r="AI110" i="23"/>
  <c r="AI66" i="23"/>
  <c r="AI162" i="23"/>
  <c r="AI52" i="23"/>
  <c r="AI41" i="23"/>
  <c r="AI129" i="23"/>
  <c r="AI19" i="23"/>
  <c r="AI154" i="23"/>
  <c r="AI121" i="23"/>
  <c r="AI63" i="23"/>
  <c r="AI151" i="23"/>
  <c r="AI118" i="23"/>
  <c r="AI22" i="23"/>
  <c r="AI33" i="23"/>
  <c r="AC111" i="23"/>
  <c r="P111" i="23"/>
  <c r="AC14" i="23"/>
  <c r="P14" i="23"/>
  <c r="AC13" i="23"/>
  <c r="P13" i="23"/>
  <c r="AC200" i="23"/>
  <c r="P200" i="23"/>
  <c r="AC168" i="23"/>
  <c r="P168" i="23"/>
  <c r="AC134" i="23"/>
  <c r="P134" i="23"/>
  <c r="AC167" i="23"/>
  <c r="P167" i="23"/>
  <c r="AC112" i="23"/>
  <c r="P112" i="23"/>
  <c r="AC90" i="23"/>
  <c r="P90" i="23"/>
  <c r="AC163" i="23"/>
  <c r="P163" i="23"/>
  <c r="AC157" i="23"/>
  <c r="P157" i="23"/>
  <c r="AC113" i="23"/>
  <c r="P113" i="23"/>
  <c r="AC156" i="23"/>
  <c r="P156" i="23"/>
  <c r="AC53" i="23"/>
  <c r="P53" i="23"/>
  <c r="AC91" i="23"/>
  <c r="P91" i="23"/>
  <c r="AC58" i="23"/>
  <c r="P58" i="23"/>
  <c r="AC102" i="23"/>
  <c r="P102" i="23"/>
  <c r="AC135" i="23"/>
  <c r="P135" i="23"/>
  <c r="AC80" i="23"/>
  <c r="P80" i="23"/>
  <c r="AC25" i="23"/>
  <c r="P25" i="23"/>
  <c r="AC24" i="23"/>
  <c r="P24" i="23"/>
  <c r="AC36" i="23"/>
  <c r="P36" i="23"/>
  <c r="AC123" i="23"/>
  <c r="P123" i="23"/>
  <c r="AC35" i="23"/>
  <c r="P35" i="23"/>
  <c r="AC201" i="23"/>
  <c r="P201" i="23"/>
  <c r="AC124" i="23"/>
  <c r="P124" i="23"/>
  <c r="AC47" i="23"/>
  <c r="P47" i="23"/>
  <c r="AC46" i="23"/>
  <c r="P46" i="23"/>
  <c r="P69" i="23"/>
  <c r="R69" i="23" s="1"/>
  <c r="AF69" i="23" s="1"/>
  <c r="AC69" i="23"/>
  <c r="AC57" i="23"/>
  <c r="P57" i="23"/>
  <c r="AC79" i="23"/>
  <c r="P79" i="23"/>
  <c r="AC101" i="23"/>
  <c r="P101" i="23"/>
  <c r="AC145" i="23"/>
  <c r="P145" i="23"/>
  <c r="AC146" i="23"/>
  <c r="P146" i="23"/>
  <c r="AC68" i="23"/>
  <c r="P68" i="23"/>
  <c r="Q68" i="23" s="1"/>
  <c r="AE68" i="23" s="1"/>
  <c r="AC223" i="23"/>
  <c r="P223" i="23"/>
  <c r="Q223" i="23" s="1"/>
  <c r="P222" i="23"/>
  <c r="AD222" i="23" s="1"/>
  <c r="AC222" i="23"/>
  <c r="R222" i="23"/>
  <c r="AF222" i="23" s="1"/>
  <c r="Q222" i="23"/>
  <c r="P211" i="23"/>
  <c r="R211" i="23" s="1"/>
  <c r="AF211" i="23" s="1"/>
  <c r="AC211" i="23"/>
  <c r="P190" i="23"/>
  <c r="Q190" i="23" s="1"/>
  <c r="AE190" i="23" s="1"/>
  <c r="AC190" i="23"/>
  <c r="AC189" i="23"/>
  <c r="P189" i="23"/>
  <c r="AC179" i="23"/>
  <c r="P179" i="23"/>
  <c r="P178" i="23"/>
  <c r="AD178" i="23" s="1"/>
  <c r="AC178" i="23"/>
  <c r="Q178" i="23"/>
  <c r="R178" i="23"/>
  <c r="AF178" i="23" s="1"/>
  <c r="P212" i="23"/>
  <c r="AC212" i="23"/>
  <c r="R212" i="23"/>
  <c r="O207" i="23"/>
  <c r="O122" i="23"/>
  <c r="O108" i="23"/>
  <c r="O97" i="23"/>
  <c r="O75" i="23"/>
  <c r="O64" i="23"/>
  <c r="O43" i="23"/>
  <c r="O21" i="23"/>
  <c r="O8" i="23"/>
  <c r="O196" i="23"/>
  <c r="O152" i="23"/>
  <c r="O130" i="23"/>
  <c r="AJ35" i="2"/>
  <c r="V46" i="2"/>
  <c r="W47" i="2"/>
  <c r="AK36" i="2"/>
  <c r="AP36" i="2" s="1"/>
  <c r="AC223" i="6"/>
  <c r="P223" i="6"/>
  <c r="AC222" i="6"/>
  <c r="P222" i="6"/>
  <c r="AC454" i="2"/>
  <c r="P454" i="2"/>
  <c r="AC453" i="2"/>
  <c r="P453" i="2"/>
  <c r="AC212" i="6"/>
  <c r="P212" i="6"/>
  <c r="AC211" i="6"/>
  <c r="P211" i="6"/>
  <c r="AC443" i="2"/>
  <c r="P443" i="2"/>
  <c r="AC442" i="2"/>
  <c r="P442" i="2"/>
  <c r="AC201" i="2"/>
  <c r="P201" i="2"/>
  <c r="AC201" i="6"/>
  <c r="P201" i="6"/>
  <c r="R201" i="6" s="1"/>
  <c r="AF201" i="6" s="1"/>
  <c r="AC200" i="6"/>
  <c r="P200" i="6"/>
  <c r="AC432" i="2"/>
  <c r="P432" i="2"/>
  <c r="Q432" i="2" s="1"/>
  <c r="AE432" i="2" s="1"/>
  <c r="AC431" i="2"/>
  <c r="P431" i="2"/>
  <c r="Q431" i="2" s="1"/>
  <c r="AE431" i="2" s="1"/>
  <c r="AC190" i="6"/>
  <c r="P190" i="6"/>
  <c r="AC189" i="6"/>
  <c r="P189" i="6"/>
  <c r="AC421" i="2"/>
  <c r="P421" i="2"/>
  <c r="AC420" i="2"/>
  <c r="P420" i="2"/>
  <c r="AC179" i="6"/>
  <c r="P179" i="6"/>
  <c r="AC178" i="6"/>
  <c r="P178" i="6"/>
  <c r="AC410" i="2"/>
  <c r="P410" i="2"/>
  <c r="AC409" i="2"/>
  <c r="P409" i="2"/>
  <c r="AC168" i="6"/>
  <c r="P168" i="6"/>
  <c r="AC167" i="6"/>
  <c r="P167" i="6"/>
  <c r="AC399" i="2"/>
  <c r="P399" i="2"/>
  <c r="AC398" i="2"/>
  <c r="P398" i="2"/>
  <c r="R398" i="2" s="1"/>
  <c r="AF398" i="2" s="1"/>
  <c r="AC156" i="6"/>
  <c r="P156" i="6"/>
  <c r="P387" i="2"/>
  <c r="AC387" i="2"/>
  <c r="Q387" i="2"/>
  <c r="AC157" i="6"/>
  <c r="P157" i="6"/>
  <c r="AC388" i="2"/>
  <c r="P388" i="2"/>
  <c r="Q388" i="2" s="1"/>
  <c r="AC377" i="2"/>
  <c r="P377" i="2"/>
  <c r="AC376" i="2"/>
  <c r="P376" i="2"/>
  <c r="AC146" i="6"/>
  <c r="P146" i="6"/>
  <c r="AC145" i="6"/>
  <c r="P145" i="6"/>
  <c r="R145" i="6" s="1"/>
  <c r="AF145" i="6" s="1"/>
  <c r="AC135" i="6"/>
  <c r="P135" i="6"/>
  <c r="AC134" i="6"/>
  <c r="P134" i="6"/>
  <c r="Q134" i="6" s="1"/>
  <c r="AE134" i="6" s="1"/>
  <c r="AC366" i="2"/>
  <c r="P366" i="2"/>
  <c r="Q366" i="2" s="1"/>
  <c r="AC365" i="2"/>
  <c r="P365" i="2"/>
  <c r="AC124" i="6"/>
  <c r="P124" i="6"/>
  <c r="AC123" i="6"/>
  <c r="P123" i="6"/>
  <c r="AC355" i="2"/>
  <c r="P355" i="2"/>
  <c r="AC354" i="2"/>
  <c r="P354" i="2"/>
  <c r="AC113" i="6"/>
  <c r="P113" i="6"/>
  <c r="P112" i="6"/>
  <c r="AC112" i="6"/>
  <c r="P344" i="2"/>
  <c r="AD344" i="2" s="1"/>
  <c r="AC344" i="2"/>
  <c r="R344" i="2"/>
  <c r="AF344" i="2" s="1"/>
  <c r="Q344" i="2"/>
  <c r="AC343" i="2"/>
  <c r="P343" i="2"/>
  <c r="Q343" i="2" s="1"/>
  <c r="AC102" i="6"/>
  <c r="P102" i="6"/>
  <c r="AC101" i="6"/>
  <c r="P101" i="6"/>
  <c r="AC333" i="2"/>
  <c r="P333" i="2"/>
  <c r="AC332" i="2"/>
  <c r="P332" i="2"/>
  <c r="P91" i="6"/>
  <c r="AC91" i="6"/>
  <c r="AC90" i="6"/>
  <c r="P90" i="6"/>
  <c r="AC322" i="2"/>
  <c r="P322" i="2"/>
  <c r="AC321" i="2"/>
  <c r="P321" i="2"/>
  <c r="AC80" i="6"/>
  <c r="P80" i="6"/>
  <c r="AC79" i="6"/>
  <c r="P79" i="6"/>
  <c r="AC311" i="2"/>
  <c r="P311" i="2"/>
  <c r="AC310" i="2"/>
  <c r="P310" i="2"/>
  <c r="AC69" i="6"/>
  <c r="P69" i="6"/>
  <c r="AC68" i="6"/>
  <c r="P68" i="6"/>
  <c r="AC300" i="2"/>
  <c r="P300" i="2"/>
  <c r="P299" i="2"/>
  <c r="AC299" i="2"/>
  <c r="AC58" i="6"/>
  <c r="P58" i="6"/>
  <c r="AC57" i="6"/>
  <c r="P57" i="6"/>
  <c r="AC289" i="2"/>
  <c r="P289" i="2"/>
  <c r="AC288" i="2"/>
  <c r="P288" i="2"/>
  <c r="R288" i="2" s="1"/>
  <c r="AF288" i="2" s="1"/>
  <c r="AC47" i="6"/>
  <c r="P47" i="6"/>
  <c r="R47" i="6" s="1"/>
  <c r="AF47" i="6" s="1"/>
  <c r="AC46" i="6"/>
  <c r="P46" i="6"/>
  <c r="Q46" i="6" s="1"/>
  <c r="AE46" i="6" s="1"/>
  <c r="AC278" i="2"/>
  <c r="P278" i="2"/>
  <c r="AC277" i="2"/>
  <c r="P277" i="2"/>
  <c r="AC36" i="6"/>
  <c r="P36" i="6"/>
  <c r="AC35" i="6"/>
  <c r="P35" i="6"/>
  <c r="AC267" i="2"/>
  <c r="P267" i="2"/>
  <c r="AC266" i="2"/>
  <c r="P266" i="2"/>
  <c r="AC25" i="6"/>
  <c r="P25" i="6"/>
  <c r="AC24" i="6"/>
  <c r="P24" i="6"/>
  <c r="Q24" i="6" s="1"/>
  <c r="AE24" i="6" s="1"/>
  <c r="AC256" i="2"/>
  <c r="P256" i="2"/>
  <c r="AC255" i="2"/>
  <c r="P255" i="2"/>
  <c r="AC245" i="2"/>
  <c r="P245" i="2"/>
  <c r="AC244" i="2"/>
  <c r="P244" i="2"/>
  <c r="AC14" i="6"/>
  <c r="P14" i="6"/>
  <c r="R14" i="6" s="1"/>
  <c r="AF14" i="6" s="1"/>
  <c r="AC13" i="6"/>
  <c r="P13" i="6"/>
  <c r="Q13" i="6" s="1"/>
  <c r="AC234" i="2"/>
  <c r="P234" i="2"/>
  <c r="AC233" i="2"/>
  <c r="P233" i="2"/>
  <c r="AC223" i="2"/>
  <c r="P223" i="2"/>
  <c r="AC222" i="2"/>
  <c r="P222" i="2"/>
  <c r="P212" i="2"/>
  <c r="AC212" i="2"/>
  <c r="P211" i="2"/>
  <c r="AC211" i="2"/>
  <c r="AC200" i="2"/>
  <c r="P200" i="2"/>
  <c r="AC190" i="2"/>
  <c r="P190" i="2"/>
  <c r="P189" i="2"/>
  <c r="R189" i="2" s="1"/>
  <c r="AF189" i="2" s="1"/>
  <c r="AC189" i="2"/>
  <c r="AC179" i="2"/>
  <c r="P179" i="2"/>
  <c r="AC178" i="2"/>
  <c r="P178" i="2"/>
  <c r="AC101" i="2"/>
  <c r="P101" i="2"/>
  <c r="AC168" i="2"/>
  <c r="P168" i="2"/>
  <c r="AC167" i="2"/>
  <c r="P167" i="2"/>
  <c r="AC157" i="2"/>
  <c r="P157" i="2"/>
  <c r="AC156" i="2"/>
  <c r="P156" i="2"/>
  <c r="AC146" i="2"/>
  <c r="P146" i="2"/>
  <c r="AC145" i="2"/>
  <c r="P145" i="2"/>
  <c r="AC135" i="2"/>
  <c r="P135" i="2"/>
  <c r="AC134" i="2"/>
  <c r="P134" i="2"/>
  <c r="AC124" i="2"/>
  <c r="P124" i="2"/>
  <c r="R124" i="2" s="1"/>
  <c r="AF124" i="2" s="1"/>
  <c r="AC123" i="2"/>
  <c r="P123" i="2"/>
  <c r="AC113" i="2"/>
  <c r="P113" i="2"/>
  <c r="AC112" i="2"/>
  <c r="P112" i="2"/>
  <c r="AC102" i="2"/>
  <c r="P102" i="2"/>
  <c r="R102" i="2" s="1"/>
  <c r="AF102" i="2" s="1"/>
  <c r="AC91" i="2"/>
  <c r="P91" i="2"/>
  <c r="Q91" i="2" s="1"/>
  <c r="AE91" i="2" s="1"/>
  <c r="AC90" i="2"/>
  <c r="P90" i="2"/>
  <c r="AC80" i="2"/>
  <c r="P80" i="2"/>
  <c r="AC79" i="2"/>
  <c r="P79" i="2"/>
  <c r="AC69" i="2"/>
  <c r="P69" i="2"/>
  <c r="AC68" i="2"/>
  <c r="P68" i="2"/>
  <c r="P47" i="2"/>
  <c r="AC47" i="2"/>
  <c r="P57" i="2"/>
  <c r="AC57" i="2"/>
  <c r="P58" i="2"/>
  <c r="AC58" i="2"/>
  <c r="M96" i="6"/>
  <c r="M107" i="6"/>
  <c r="AC46" i="2"/>
  <c r="P46" i="2"/>
  <c r="P25" i="2"/>
  <c r="R25" i="2" s="1"/>
  <c r="AF25" i="2" s="1"/>
  <c r="AC25" i="2"/>
  <c r="AC35" i="2"/>
  <c r="P35" i="2"/>
  <c r="AC36" i="2"/>
  <c r="P36" i="2"/>
  <c r="Q36" i="2" s="1"/>
  <c r="AE36" i="2" s="1"/>
  <c r="AC24" i="2"/>
  <c r="P24" i="2"/>
  <c r="M118" i="6"/>
  <c r="M129" i="6"/>
  <c r="I140" i="6"/>
  <c r="W13" i="2"/>
  <c r="W24" i="2" s="1"/>
  <c r="W35" i="2" s="1"/>
  <c r="W46" i="2" s="1"/>
  <c r="W57" i="2" s="1"/>
  <c r="W68" i="2" s="1"/>
  <c r="W79" i="2" s="1"/>
  <c r="W90" i="2" s="1"/>
  <c r="W101" i="2" s="1"/>
  <c r="W112" i="2" s="1"/>
  <c r="W123" i="2" s="1"/>
  <c r="W134" i="2" s="1"/>
  <c r="W145" i="2" s="1"/>
  <c r="W156" i="2" s="1"/>
  <c r="W167" i="2" s="1"/>
  <c r="W178" i="2" s="1"/>
  <c r="W189" i="2" s="1"/>
  <c r="W200" i="2" s="1"/>
  <c r="W211" i="2" s="1"/>
  <c r="W222" i="2" s="1"/>
  <c r="W233" i="2" s="1"/>
  <c r="W244" i="2" s="1"/>
  <c r="W255" i="2" s="1"/>
  <c r="W266" i="2" s="1"/>
  <c r="W277" i="2" s="1"/>
  <c r="V14" i="2"/>
  <c r="V25" i="2" s="1"/>
  <c r="V36" i="2" s="1"/>
  <c r="V47" i="2" s="1"/>
  <c r="V58" i="2" s="1"/>
  <c r="V69" i="2" s="1"/>
  <c r="V80" i="2" s="1"/>
  <c r="V91" i="2" s="1"/>
  <c r="V102" i="2" s="1"/>
  <c r="V113" i="2" s="1"/>
  <c r="V124" i="2" s="1"/>
  <c r="V135" i="2" s="1"/>
  <c r="V146" i="2" s="1"/>
  <c r="V157" i="2" s="1"/>
  <c r="V168" i="2" s="1"/>
  <c r="V179" i="2" s="1"/>
  <c r="V190" i="2" s="1"/>
  <c r="V201" i="2" s="1"/>
  <c r="V212" i="2" s="1"/>
  <c r="V223" i="2" s="1"/>
  <c r="V234" i="2" s="1"/>
  <c r="V245" i="2" s="1"/>
  <c r="V256" i="2" s="1"/>
  <c r="V267" i="2" s="1"/>
  <c r="V278" i="2" s="1"/>
  <c r="V289" i="2" s="1"/>
  <c r="V300" i="2" s="1"/>
  <c r="AO14" i="2"/>
  <c r="AC14" i="2"/>
  <c r="P14" i="2"/>
  <c r="R14" i="2" s="1"/>
  <c r="AF14" i="2" s="1"/>
  <c r="AO13" i="2"/>
  <c r="AC13" i="2"/>
  <c r="P13" i="2"/>
  <c r="M85" i="6"/>
  <c r="M74" i="6"/>
  <c r="M63" i="6"/>
  <c r="O238" i="6"/>
  <c r="O237" i="6"/>
  <c r="P237" i="6" s="1"/>
  <c r="Q237" i="6" s="1"/>
  <c r="AE237" i="6" s="1"/>
  <c r="H118" i="2"/>
  <c r="H107" i="2"/>
  <c r="J107" i="2" s="1"/>
  <c r="H96" i="2"/>
  <c r="J96" i="2" s="1"/>
  <c r="G74" i="2"/>
  <c r="B74" i="2" s="1"/>
  <c r="B8" i="2"/>
  <c r="G151" i="6"/>
  <c r="B151" i="6" s="1"/>
  <c r="B140" i="6"/>
  <c r="G129" i="6"/>
  <c r="B129" i="6" s="1"/>
  <c r="B74" i="6"/>
  <c r="G63" i="6"/>
  <c r="B63" i="6" s="1"/>
  <c r="B8" i="6"/>
  <c r="G184" i="6"/>
  <c r="B184" i="6" s="1"/>
  <c r="G19" i="2"/>
  <c r="B19" i="2" s="1"/>
  <c r="G30" i="2"/>
  <c r="B30" i="2" s="1"/>
  <c r="G195" i="6"/>
  <c r="B195" i="6" s="1"/>
  <c r="G206" i="6"/>
  <c r="B206" i="6" s="1"/>
  <c r="G63" i="2"/>
  <c r="B63" i="2" s="1"/>
  <c r="G41" i="2"/>
  <c r="B41" i="2" s="1"/>
  <c r="G52" i="2"/>
  <c r="B52" i="2" s="1"/>
  <c r="G217" i="6"/>
  <c r="B217" i="6" s="1"/>
  <c r="G162" i="6"/>
  <c r="B162" i="6" s="1"/>
  <c r="G173" i="6"/>
  <c r="B173" i="6" s="1"/>
  <c r="G85" i="6"/>
  <c r="B85" i="6" s="1"/>
  <c r="G96" i="6"/>
  <c r="B96" i="6" s="1"/>
  <c r="G19" i="6"/>
  <c r="B19" i="6" s="1"/>
  <c r="G107" i="6"/>
  <c r="B107" i="6" s="1"/>
  <c r="G30" i="6"/>
  <c r="B30" i="6" s="1"/>
  <c r="G118" i="6"/>
  <c r="B118" i="6" s="1"/>
  <c r="G41" i="6"/>
  <c r="B41" i="6" s="1"/>
  <c r="G52" i="6"/>
  <c r="B52" i="6" s="1"/>
  <c r="H464" i="2"/>
  <c r="H460" i="2"/>
  <c r="H459" i="2"/>
  <c r="H458" i="2"/>
  <c r="G464" i="2"/>
  <c r="B464" i="2" s="1"/>
  <c r="G460" i="2"/>
  <c r="B460" i="2" s="1"/>
  <c r="G459" i="2"/>
  <c r="B459" i="2" s="1"/>
  <c r="G458" i="2"/>
  <c r="B458" i="2" s="1"/>
  <c r="H373" i="2"/>
  <c r="H371" i="2"/>
  <c r="G371" i="2"/>
  <c r="H305" i="2"/>
  <c r="G305" i="2"/>
  <c r="H239" i="2"/>
  <c r="G239" i="2"/>
  <c r="H173" i="2"/>
  <c r="G173" i="2"/>
  <c r="H129" i="2"/>
  <c r="G129" i="2"/>
  <c r="G118" i="2"/>
  <c r="B118" i="2" s="1"/>
  <c r="AG248" i="6"/>
  <c r="AG246" i="6" s="1"/>
  <c r="U248" i="6"/>
  <c r="N248" i="6"/>
  <c r="M248" i="6"/>
  <c r="L248" i="6"/>
  <c r="B248" i="6"/>
  <c r="AG236" i="6"/>
  <c r="N236" i="6"/>
  <c r="M236" i="6"/>
  <c r="L236" i="6"/>
  <c r="AG235" i="6"/>
  <c r="U235" i="6"/>
  <c r="U236" i="6" s="1"/>
  <c r="U237" i="6" s="1"/>
  <c r="U238" i="6" s="1"/>
  <c r="U239" i="6" s="1"/>
  <c r="N235" i="6"/>
  <c r="M235" i="6"/>
  <c r="L235" i="6"/>
  <c r="AI221" i="6"/>
  <c r="AG221" i="6"/>
  <c r="M221" i="6"/>
  <c r="N220" i="6"/>
  <c r="L220" i="6"/>
  <c r="M219" i="6"/>
  <c r="M218" i="6"/>
  <c r="AI210" i="6"/>
  <c r="AG210" i="6"/>
  <c r="M210" i="6"/>
  <c r="N209" i="6"/>
  <c r="L209" i="6"/>
  <c r="M208" i="6"/>
  <c r="M207" i="6"/>
  <c r="AI199" i="6"/>
  <c r="AG199" i="6"/>
  <c r="M199" i="6"/>
  <c r="N198" i="6"/>
  <c r="L198" i="6"/>
  <c r="M197" i="6"/>
  <c r="M196" i="6"/>
  <c r="AI188" i="6"/>
  <c r="AG188" i="6"/>
  <c r="M188" i="6"/>
  <c r="N187" i="6"/>
  <c r="L187" i="6"/>
  <c r="M186" i="6"/>
  <c r="M185" i="6"/>
  <c r="AI177" i="6"/>
  <c r="AG177" i="6"/>
  <c r="M177" i="6"/>
  <c r="N176" i="6"/>
  <c r="L176" i="6"/>
  <c r="M175" i="6"/>
  <c r="M174" i="6"/>
  <c r="AI166" i="6"/>
  <c r="AG166" i="6"/>
  <c r="M166" i="6"/>
  <c r="N165" i="6"/>
  <c r="L165" i="6"/>
  <c r="M164" i="6"/>
  <c r="M163" i="6"/>
  <c r="AI155" i="6"/>
  <c r="AG155" i="6"/>
  <c r="M155" i="6"/>
  <c r="N154" i="6"/>
  <c r="L154" i="6"/>
  <c r="M153" i="6"/>
  <c r="L153" i="6"/>
  <c r="M152" i="6"/>
  <c r="AI144" i="6"/>
  <c r="AG144" i="6"/>
  <c r="M144" i="6"/>
  <c r="N143" i="6"/>
  <c r="L143" i="6"/>
  <c r="M142" i="6"/>
  <c r="L142" i="6"/>
  <c r="M141" i="6"/>
  <c r="L140" i="6"/>
  <c r="AI133" i="6"/>
  <c r="AG133" i="6"/>
  <c r="M133" i="6"/>
  <c r="M131" i="6"/>
  <c r="M130" i="6"/>
  <c r="AI122" i="6"/>
  <c r="AG122" i="6"/>
  <c r="M122" i="6"/>
  <c r="M120" i="6"/>
  <c r="M119" i="6"/>
  <c r="AI111" i="6"/>
  <c r="AG111" i="6"/>
  <c r="M111" i="6"/>
  <c r="M109" i="6"/>
  <c r="M108" i="6"/>
  <c r="AI100" i="6"/>
  <c r="AG100" i="6"/>
  <c r="M100" i="6"/>
  <c r="M98" i="6"/>
  <c r="M97" i="6"/>
  <c r="AI89" i="6"/>
  <c r="AG89" i="6"/>
  <c r="M89" i="6"/>
  <c r="M87" i="6"/>
  <c r="J87" i="6"/>
  <c r="M86" i="6"/>
  <c r="AI78" i="6"/>
  <c r="AG78" i="6"/>
  <c r="M78" i="6"/>
  <c r="N77" i="6"/>
  <c r="L77" i="6"/>
  <c r="M76" i="6"/>
  <c r="N76" i="6"/>
  <c r="M75" i="6"/>
  <c r="L74" i="6"/>
  <c r="AI67" i="6"/>
  <c r="AG67" i="6"/>
  <c r="M67" i="6"/>
  <c r="M65" i="6"/>
  <c r="M64" i="6"/>
  <c r="AI56" i="6"/>
  <c r="AG56" i="6"/>
  <c r="M56" i="6"/>
  <c r="M54" i="6"/>
  <c r="M53" i="6"/>
  <c r="M52" i="6"/>
  <c r="AI45" i="6"/>
  <c r="AG45" i="6"/>
  <c r="M45" i="6"/>
  <c r="M43" i="6"/>
  <c r="M42" i="6"/>
  <c r="M41" i="6"/>
  <c r="AI34" i="6"/>
  <c r="AG34" i="6"/>
  <c r="M34" i="6"/>
  <c r="M32" i="6"/>
  <c r="M31" i="6"/>
  <c r="M30" i="6"/>
  <c r="AI23" i="6"/>
  <c r="AG23" i="6"/>
  <c r="M23" i="6"/>
  <c r="M21" i="6"/>
  <c r="J21" i="6"/>
  <c r="N21" i="6" s="1"/>
  <c r="M20" i="6"/>
  <c r="M19" i="6"/>
  <c r="AI12" i="6"/>
  <c r="AG12" i="6"/>
  <c r="M12" i="6"/>
  <c r="M10" i="6"/>
  <c r="J10" i="6"/>
  <c r="M9" i="6"/>
  <c r="M8" i="6"/>
  <c r="L8" i="6"/>
  <c r="AG464" i="2"/>
  <c r="AG462" i="2" s="1"/>
  <c r="AI464" i="2"/>
  <c r="AI462" i="2" s="1"/>
  <c r="AW462" i="2" s="1"/>
  <c r="M464" i="2"/>
  <c r="AG460" i="2"/>
  <c r="M460" i="2"/>
  <c r="AG459" i="2"/>
  <c r="M459" i="2"/>
  <c r="AG458" i="2"/>
  <c r="M458" i="2"/>
  <c r="AI452" i="2"/>
  <c r="AG452" i="2"/>
  <c r="M452" i="2"/>
  <c r="M450" i="2"/>
  <c r="AI441" i="2"/>
  <c r="AG441" i="2"/>
  <c r="M441" i="2"/>
  <c r="M439" i="2"/>
  <c r="AI430" i="2"/>
  <c r="AG430" i="2"/>
  <c r="M430" i="2"/>
  <c r="M428" i="2"/>
  <c r="AI419" i="2"/>
  <c r="AG419" i="2"/>
  <c r="M419" i="2"/>
  <c r="M417" i="2"/>
  <c r="AI408" i="2"/>
  <c r="AG408" i="2"/>
  <c r="M408" i="2"/>
  <c r="M406" i="2"/>
  <c r="AI397" i="2"/>
  <c r="AG397" i="2"/>
  <c r="M397" i="2"/>
  <c r="M395" i="2"/>
  <c r="AI386" i="2"/>
  <c r="AG386" i="2"/>
  <c r="M386" i="2"/>
  <c r="M384" i="2"/>
  <c r="AI375" i="2"/>
  <c r="AG375" i="2"/>
  <c r="M375" i="2"/>
  <c r="M373" i="2"/>
  <c r="AI364" i="2"/>
  <c r="AG364" i="2"/>
  <c r="M364" i="2"/>
  <c r="M362" i="2"/>
  <c r="AI353" i="2"/>
  <c r="AG353" i="2"/>
  <c r="M353" i="2"/>
  <c r="M351" i="2"/>
  <c r="AI342" i="2"/>
  <c r="AG342" i="2"/>
  <c r="M342" i="2"/>
  <c r="M340" i="2"/>
  <c r="AI331" i="2"/>
  <c r="AG331" i="2"/>
  <c r="M331" i="2"/>
  <c r="M329" i="2"/>
  <c r="AI320" i="2"/>
  <c r="AG320" i="2"/>
  <c r="M320" i="2"/>
  <c r="M318" i="2"/>
  <c r="AI309" i="2"/>
  <c r="AG309" i="2"/>
  <c r="M309" i="2"/>
  <c r="M307" i="2"/>
  <c r="H307" i="2"/>
  <c r="AI298" i="2"/>
  <c r="AG298" i="2"/>
  <c r="M298" i="2"/>
  <c r="M296" i="2"/>
  <c r="AI287" i="2"/>
  <c r="AG287" i="2"/>
  <c r="M287" i="2"/>
  <c r="M285" i="2"/>
  <c r="AI276" i="2"/>
  <c r="AG276" i="2"/>
  <c r="M276" i="2"/>
  <c r="M274" i="2"/>
  <c r="AI265" i="2"/>
  <c r="AG265" i="2"/>
  <c r="M265" i="2"/>
  <c r="M263" i="2"/>
  <c r="AI254" i="2"/>
  <c r="AG254" i="2"/>
  <c r="M254" i="2"/>
  <c r="M252" i="2"/>
  <c r="AI243" i="2"/>
  <c r="AG243" i="2"/>
  <c r="M243" i="2"/>
  <c r="M241" i="2"/>
  <c r="H241" i="2"/>
  <c r="J241" i="2" s="1"/>
  <c r="AI232" i="2"/>
  <c r="AG232" i="2"/>
  <c r="M232" i="2"/>
  <c r="H232" i="2"/>
  <c r="H231" i="2"/>
  <c r="M230" i="2"/>
  <c r="H230" i="2"/>
  <c r="J230" i="2" s="1"/>
  <c r="AI221" i="2"/>
  <c r="AG221" i="2"/>
  <c r="M221" i="2"/>
  <c r="H221" i="2"/>
  <c r="H220" i="2"/>
  <c r="M219" i="2"/>
  <c r="H219" i="2"/>
  <c r="AI210" i="2"/>
  <c r="AG210" i="2"/>
  <c r="M210" i="2"/>
  <c r="H210" i="2"/>
  <c r="H209" i="2"/>
  <c r="M208" i="2"/>
  <c r="H208" i="2"/>
  <c r="J208" i="2" s="1"/>
  <c r="N208" i="2" s="1"/>
  <c r="AI199" i="2"/>
  <c r="AG199" i="2"/>
  <c r="M199" i="2"/>
  <c r="H199" i="2"/>
  <c r="H198" i="2"/>
  <c r="M197" i="2"/>
  <c r="H197" i="2"/>
  <c r="J197" i="2" s="1"/>
  <c r="N197" i="2" s="1"/>
  <c r="AI188" i="2"/>
  <c r="AG188" i="2"/>
  <c r="M188" i="2"/>
  <c r="H188" i="2"/>
  <c r="H243" i="2" s="1"/>
  <c r="H309" i="2" s="1"/>
  <c r="H187" i="2"/>
  <c r="H242" i="2" s="1"/>
  <c r="J242" i="2" s="1"/>
  <c r="N242" i="2" s="1"/>
  <c r="M186" i="2"/>
  <c r="H186" i="2"/>
  <c r="AI177" i="2"/>
  <c r="AG177" i="2"/>
  <c r="N177" i="2"/>
  <c r="M177" i="2"/>
  <c r="L177" i="2"/>
  <c r="N176" i="2"/>
  <c r="L176" i="2"/>
  <c r="M175" i="2"/>
  <c r="L175" i="2"/>
  <c r="N175" i="2"/>
  <c r="AI166" i="2"/>
  <c r="AG166" i="2"/>
  <c r="M166" i="2"/>
  <c r="H165" i="2"/>
  <c r="M164" i="2"/>
  <c r="H164" i="2"/>
  <c r="N163" i="2"/>
  <c r="AI155" i="2"/>
  <c r="AG155" i="2"/>
  <c r="M155" i="2"/>
  <c r="H154" i="2"/>
  <c r="M153" i="2"/>
  <c r="H153" i="2"/>
  <c r="L152" i="2"/>
  <c r="AI144" i="2"/>
  <c r="AG144" i="2"/>
  <c r="M144" i="2"/>
  <c r="H143" i="2"/>
  <c r="M142" i="2"/>
  <c r="H142" i="2"/>
  <c r="N141" i="2"/>
  <c r="AI133" i="2"/>
  <c r="AG133" i="2"/>
  <c r="M133" i="2"/>
  <c r="H132" i="2"/>
  <c r="M131" i="2"/>
  <c r="H131" i="2"/>
  <c r="AI122" i="2"/>
  <c r="AG122" i="2"/>
  <c r="N121" i="2"/>
  <c r="L121" i="2"/>
  <c r="M120" i="2"/>
  <c r="N120" i="2"/>
  <c r="L119" i="2"/>
  <c r="AI111" i="2"/>
  <c r="AG111" i="2"/>
  <c r="N110" i="2"/>
  <c r="L110" i="2"/>
  <c r="M109" i="2"/>
  <c r="L109" i="2"/>
  <c r="L108" i="2"/>
  <c r="AI100" i="2"/>
  <c r="AG100" i="2"/>
  <c r="N99" i="2"/>
  <c r="L99" i="2"/>
  <c r="M98" i="2"/>
  <c r="L97" i="2"/>
  <c r="AI89" i="2"/>
  <c r="AG89" i="2"/>
  <c r="N88" i="2"/>
  <c r="L88" i="2"/>
  <c r="N87" i="2"/>
  <c r="N86" i="2"/>
  <c r="AI78" i="2"/>
  <c r="AG78" i="2"/>
  <c r="I78" i="2"/>
  <c r="I77" i="2"/>
  <c r="H77" i="2"/>
  <c r="I76" i="2"/>
  <c r="I87" i="2" s="1"/>
  <c r="M87" i="2" s="1"/>
  <c r="H76" i="2"/>
  <c r="L75" i="2"/>
  <c r="H74" i="2"/>
  <c r="J74" i="2" s="1"/>
  <c r="I73" i="2"/>
  <c r="I150" i="2" s="1"/>
  <c r="M150" i="2" s="1"/>
  <c r="H73" i="2"/>
  <c r="J73" i="2" s="1"/>
  <c r="A71" i="2"/>
  <c r="AI67" i="2"/>
  <c r="AG67" i="2"/>
  <c r="I67" i="2"/>
  <c r="M67" i="2" s="1"/>
  <c r="I66" i="2"/>
  <c r="M66" i="2" s="1"/>
  <c r="H66" i="2"/>
  <c r="I65" i="2"/>
  <c r="M65" i="2" s="1"/>
  <c r="H65" i="2"/>
  <c r="C65" i="2"/>
  <c r="M64" i="2"/>
  <c r="H63" i="2"/>
  <c r="J63" i="2" s="1"/>
  <c r="N63" i="2" s="1"/>
  <c r="I62" i="2"/>
  <c r="M62" i="2" s="1"/>
  <c r="H62" i="2"/>
  <c r="J62" i="2" s="1"/>
  <c r="N62" i="2" s="1"/>
  <c r="D60" i="2"/>
  <c r="BM60" i="2" s="1"/>
  <c r="AI56" i="2"/>
  <c r="AG56" i="2"/>
  <c r="I56" i="2"/>
  <c r="M56" i="2" s="1"/>
  <c r="I55" i="2"/>
  <c r="M55" i="2" s="1"/>
  <c r="H55" i="2"/>
  <c r="I54" i="2"/>
  <c r="M54" i="2" s="1"/>
  <c r="H54" i="2"/>
  <c r="C54" i="2"/>
  <c r="M53" i="2"/>
  <c r="L53" i="2"/>
  <c r="H52" i="2"/>
  <c r="I51" i="2"/>
  <c r="M51" i="2" s="1"/>
  <c r="H51" i="2"/>
  <c r="J51" i="2" s="1"/>
  <c r="D49" i="2"/>
  <c r="BM49" i="2" s="1"/>
  <c r="AI45" i="2"/>
  <c r="AG45" i="2"/>
  <c r="I45" i="2"/>
  <c r="I44" i="2"/>
  <c r="M44" i="2" s="1"/>
  <c r="H44" i="2"/>
  <c r="I43" i="2"/>
  <c r="M43" i="2" s="1"/>
  <c r="H43" i="2"/>
  <c r="C43" i="2"/>
  <c r="M42" i="2"/>
  <c r="H41" i="2"/>
  <c r="I40" i="2"/>
  <c r="M40" i="2" s="1"/>
  <c r="H40" i="2"/>
  <c r="D38" i="2"/>
  <c r="BM38" i="2" s="1"/>
  <c r="AI34" i="2"/>
  <c r="AG34" i="2"/>
  <c r="I34" i="2"/>
  <c r="M34" i="2" s="1"/>
  <c r="I33" i="2"/>
  <c r="M33" i="2" s="1"/>
  <c r="H33" i="2"/>
  <c r="I32" i="2"/>
  <c r="M32" i="2" s="1"/>
  <c r="H32" i="2"/>
  <c r="J32" i="2" s="1"/>
  <c r="N32" i="2" s="1"/>
  <c r="C32" i="2"/>
  <c r="M31" i="2"/>
  <c r="N31" i="2"/>
  <c r="H30" i="2"/>
  <c r="J30" i="2" s="1"/>
  <c r="N30" i="2" s="1"/>
  <c r="I29" i="2"/>
  <c r="M29" i="2" s="1"/>
  <c r="H29" i="2"/>
  <c r="J29" i="2" s="1"/>
  <c r="N29" i="2" s="1"/>
  <c r="D27" i="2"/>
  <c r="BM27" i="2" s="1"/>
  <c r="AI23" i="2"/>
  <c r="AG23" i="2"/>
  <c r="I23" i="2"/>
  <c r="M23" i="2" s="1"/>
  <c r="I22" i="2"/>
  <c r="M22" i="2" s="1"/>
  <c r="H22" i="2"/>
  <c r="I21" i="2"/>
  <c r="M21" i="2" s="1"/>
  <c r="H21" i="2"/>
  <c r="C21" i="2"/>
  <c r="M20" i="2"/>
  <c r="L20" i="2"/>
  <c r="H19" i="2"/>
  <c r="J19" i="2" s="1"/>
  <c r="N19" i="2" s="1"/>
  <c r="I18" i="2"/>
  <c r="M18" i="2" s="1"/>
  <c r="H18" i="2"/>
  <c r="D16" i="2"/>
  <c r="BM16" i="2" s="1"/>
  <c r="AI12" i="2"/>
  <c r="AG12" i="2"/>
  <c r="M12" i="2"/>
  <c r="N11" i="2"/>
  <c r="M11" i="2"/>
  <c r="L11" i="2"/>
  <c r="M10" i="2"/>
  <c r="L10" i="2"/>
  <c r="J10" i="2"/>
  <c r="N10" i="2" s="1"/>
  <c r="C10" i="2"/>
  <c r="M9" i="2"/>
  <c r="L9" i="2"/>
  <c r="N9" i="2"/>
  <c r="L8" i="2"/>
  <c r="J8" i="2"/>
  <c r="N8" i="2" s="1"/>
  <c r="M7" i="2"/>
  <c r="L7" i="2"/>
  <c r="J7" i="2"/>
  <c r="N7" i="2" s="1"/>
  <c r="D5" i="2"/>
  <c r="BM5" i="2" s="1"/>
  <c r="O151" i="26" l="1"/>
  <c r="Q142" i="26"/>
  <c r="R142" i="26"/>
  <c r="AI16" i="25"/>
  <c r="AW16" i="25" s="1"/>
  <c r="P42" i="25"/>
  <c r="R42" i="25" s="1"/>
  <c r="AF42" i="25" s="1"/>
  <c r="S42" i="25"/>
  <c r="AG42" i="25" s="1"/>
  <c r="AC42" i="25"/>
  <c r="AA33" i="25"/>
  <c r="AO33" i="25" s="1"/>
  <c r="AL33" i="25"/>
  <c r="P33" i="25"/>
  <c r="AD33" i="25" s="1"/>
  <c r="Q33" i="25"/>
  <c r="AE33" i="25" s="1"/>
  <c r="R33" i="25"/>
  <c r="AF33" i="25" s="1"/>
  <c r="S33" i="25"/>
  <c r="AG33" i="25" s="1"/>
  <c r="T33" i="25"/>
  <c r="Q153" i="26"/>
  <c r="S153" i="26"/>
  <c r="R153" i="26"/>
  <c r="AD66" i="26"/>
  <c r="Q66" i="26"/>
  <c r="AD45" i="26"/>
  <c r="Q45" i="26"/>
  <c r="AE45" i="26" s="1"/>
  <c r="O118" i="25"/>
  <c r="O184" i="25"/>
  <c r="R134" i="25"/>
  <c r="AF134" i="25" s="1"/>
  <c r="Q134" i="25"/>
  <c r="AE134" i="25" s="1"/>
  <c r="O18" i="26"/>
  <c r="T142" i="26"/>
  <c r="P228" i="26"/>
  <c r="S228" i="26" s="1"/>
  <c r="AG228" i="26" s="1"/>
  <c r="AC228" i="26"/>
  <c r="AC206" i="26"/>
  <c r="P206" i="26"/>
  <c r="Q206" i="26" s="1"/>
  <c r="AE206" i="26" s="1"/>
  <c r="S206" i="26"/>
  <c r="AG206" i="26" s="1"/>
  <c r="P249" i="26"/>
  <c r="R249" i="26" s="1"/>
  <c r="AC249" i="26"/>
  <c r="AC248" i="26"/>
  <c r="P248" i="26"/>
  <c r="P247" i="26"/>
  <c r="Q247" i="26" s="1"/>
  <c r="AC247" i="26"/>
  <c r="P246" i="26"/>
  <c r="AD246" i="26" s="1"/>
  <c r="R246" i="26"/>
  <c r="AF246" i="26" s="1"/>
  <c r="AC246" i="26"/>
  <c r="Q246" i="26"/>
  <c r="AE246" i="26" s="1"/>
  <c r="T246" i="26"/>
  <c r="O96" i="25"/>
  <c r="P31" i="25"/>
  <c r="S31" i="25" s="1"/>
  <c r="AG31" i="25" s="1"/>
  <c r="AC31" i="25"/>
  <c r="P32" i="25"/>
  <c r="AD32" i="25" s="1"/>
  <c r="AC32" i="25"/>
  <c r="AC21" i="25"/>
  <c r="P21" i="25"/>
  <c r="AD101" i="25"/>
  <c r="R101" i="25"/>
  <c r="AF101" i="25" s="1"/>
  <c r="T153" i="26"/>
  <c r="R80" i="26"/>
  <c r="AF80" i="26" s="1"/>
  <c r="AD80" i="26"/>
  <c r="Q80" i="26"/>
  <c r="AD69" i="26"/>
  <c r="Q69" i="26"/>
  <c r="R69" i="26"/>
  <c r="AF69" i="26" s="1"/>
  <c r="AE56" i="26"/>
  <c r="T56" i="26"/>
  <c r="O107" i="25"/>
  <c r="AC34" i="25"/>
  <c r="P34" i="25"/>
  <c r="AD212" i="23"/>
  <c r="Q212" i="23"/>
  <c r="O107" i="26"/>
  <c r="O162" i="26"/>
  <c r="S242" i="26"/>
  <c r="AG242" i="26" s="1"/>
  <c r="AG240" i="26" s="1"/>
  <c r="R242" i="26"/>
  <c r="AF242" i="26" s="1"/>
  <c r="AF240" i="26" s="1"/>
  <c r="R152" i="25"/>
  <c r="AF152" i="25" s="1"/>
  <c r="AD152" i="25"/>
  <c r="Q152" i="25"/>
  <c r="S152" i="25"/>
  <c r="AG152" i="25" s="1"/>
  <c r="AD130" i="25"/>
  <c r="R130" i="25"/>
  <c r="AF130" i="25" s="1"/>
  <c r="S130" i="25"/>
  <c r="AG130" i="25" s="1"/>
  <c r="Q130" i="25"/>
  <c r="AD200" i="25"/>
  <c r="R200" i="25"/>
  <c r="AF200" i="25" s="1"/>
  <c r="Q200" i="25"/>
  <c r="AD178" i="25"/>
  <c r="R178" i="25"/>
  <c r="O30" i="26"/>
  <c r="O40" i="26"/>
  <c r="O63" i="26"/>
  <c r="P63" i="26" s="1"/>
  <c r="O30" i="25"/>
  <c r="O29" i="26"/>
  <c r="AC63" i="26"/>
  <c r="P8" i="25"/>
  <c r="AC8" i="25"/>
  <c r="P30" i="26"/>
  <c r="AC30" i="26"/>
  <c r="AI27" i="26"/>
  <c r="AW27" i="26" s="1"/>
  <c r="AA33" i="26"/>
  <c r="AO33" i="26" s="1"/>
  <c r="AL33" i="26"/>
  <c r="AA32" i="26"/>
  <c r="AO32" i="26" s="1"/>
  <c r="AL32" i="26"/>
  <c r="AA22" i="26"/>
  <c r="AO22" i="26" s="1"/>
  <c r="AL22" i="26"/>
  <c r="AA29" i="26"/>
  <c r="AO29" i="26" s="1"/>
  <c r="AL29" i="26"/>
  <c r="AA21" i="26"/>
  <c r="AO21" i="26" s="1"/>
  <c r="AL21" i="26"/>
  <c r="AA30" i="26"/>
  <c r="AO30" i="26" s="1"/>
  <c r="AL30" i="26"/>
  <c r="O63" i="25"/>
  <c r="O74" i="26"/>
  <c r="O41" i="26"/>
  <c r="AD30" i="26"/>
  <c r="Q30" i="26"/>
  <c r="AC56" i="25"/>
  <c r="P56" i="25"/>
  <c r="Q56" i="25" s="1"/>
  <c r="R8" i="25"/>
  <c r="AF8" i="25" s="1"/>
  <c r="S8" i="25"/>
  <c r="AG8" i="25" s="1"/>
  <c r="O18" i="25"/>
  <c r="A82" i="2"/>
  <c r="C73" i="2"/>
  <c r="I75" i="2" s="1"/>
  <c r="M75" i="2" s="1"/>
  <c r="O151" i="25"/>
  <c r="X42" i="25"/>
  <c r="AC144" i="25"/>
  <c r="P144" i="25"/>
  <c r="P118" i="25"/>
  <c r="AC118" i="25"/>
  <c r="AD124" i="25"/>
  <c r="Q124" i="25"/>
  <c r="AI16" i="26"/>
  <c r="AW16" i="26" s="1"/>
  <c r="O96" i="26"/>
  <c r="AD247" i="26"/>
  <c r="R247" i="26"/>
  <c r="AG31" i="26"/>
  <c r="T31" i="26"/>
  <c r="O51" i="25"/>
  <c r="O62" i="25"/>
  <c r="O73" i="26"/>
  <c r="P29" i="26"/>
  <c r="AD29" i="26" s="1"/>
  <c r="AC29" i="26"/>
  <c r="J106" i="26"/>
  <c r="N106" i="26" s="1"/>
  <c r="L106" i="26"/>
  <c r="J84" i="26"/>
  <c r="N84" i="26" s="1"/>
  <c r="L84" i="26"/>
  <c r="J128" i="26"/>
  <c r="N128" i="26" s="1"/>
  <c r="L128" i="26"/>
  <c r="J139" i="26"/>
  <c r="N139" i="26" s="1"/>
  <c r="L139" i="26"/>
  <c r="J150" i="26"/>
  <c r="N150" i="26" s="1"/>
  <c r="L150" i="26"/>
  <c r="J161" i="26"/>
  <c r="N161" i="26" s="1"/>
  <c r="L161" i="26"/>
  <c r="J172" i="26"/>
  <c r="N172" i="26" s="1"/>
  <c r="L172" i="26"/>
  <c r="J117" i="26"/>
  <c r="N117" i="26" s="1"/>
  <c r="L117" i="26"/>
  <c r="J95" i="26"/>
  <c r="N95" i="26" s="1"/>
  <c r="L95" i="26"/>
  <c r="O95" i="26" s="1"/>
  <c r="O29" i="25"/>
  <c r="R211" i="26"/>
  <c r="AF211" i="26" s="1"/>
  <c r="Q211" i="26"/>
  <c r="AE211" i="26" s="1"/>
  <c r="AD102" i="26"/>
  <c r="R102" i="26"/>
  <c r="AF102" i="26" s="1"/>
  <c r="Q102" i="26"/>
  <c r="H162" i="6"/>
  <c r="L162" i="6" s="1"/>
  <c r="J151" i="6"/>
  <c r="N151" i="6" s="1"/>
  <c r="H96" i="6"/>
  <c r="L96" i="6" s="1"/>
  <c r="J85" i="6"/>
  <c r="N85" i="6" s="1"/>
  <c r="J30" i="6"/>
  <c r="N30" i="6" s="1"/>
  <c r="H41" i="6"/>
  <c r="M140" i="6"/>
  <c r="O140" i="6" s="1"/>
  <c r="AC140" i="6" s="1"/>
  <c r="I151" i="6"/>
  <c r="W79" i="6"/>
  <c r="AK68" i="6"/>
  <c r="AP68" i="6" s="1"/>
  <c r="V58" i="6"/>
  <c r="AJ47" i="6"/>
  <c r="O19" i="25"/>
  <c r="O73" i="25"/>
  <c r="AI5" i="25"/>
  <c r="AW5" i="25" s="1"/>
  <c r="P186" i="25"/>
  <c r="S186" i="25" s="1"/>
  <c r="R186" i="25"/>
  <c r="Q186" i="25"/>
  <c r="T186" i="25" s="1"/>
  <c r="Z186" i="25" s="1"/>
  <c r="P53" i="25"/>
  <c r="AD53" i="25" s="1"/>
  <c r="Q53" i="25"/>
  <c r="AE53" i="25" s="1"/>
  <c r="R53" i="25"/>
  <c r="AF53" i="25" s="1"/>
  <c r="S53" i="25"/>
  <c r="AC53" i="25"/>
  <c r="P44" i="25"/>
  <c r="R44" i="25"/>
  <c r="AF44" i="25" s="1"/>
  <c r="S44" i="25"/>
  <c r="AC44" i="25"/>
  <c r="O62" i="26"/>
  <c r="AD249" i="26"/>
  <c r="Q249" i="26"/>
  <c r="L194" i="26"/>
  <c r="J194" i="26"/>
  <c r="N194" i="26" s="1"/>
  <c r="L205" i="26"/>
  <c r="J205" i="26"/>
  <c r="N205" i="26" s="1"/>
  <c r="J216" i="26"/>
  <c r="N216" i="26" s="1"/>
  <c r="L216" i="26"/>
  <c r="L183" i="26"/>
  <c r="J183" i="26"/>
  <c r="N183" i="26" s="1"/>
  <c r="J227" i="26"/>
  <c r="N227" i="26" s="1"/>
  <c r="L227" i="26"/>
  <c r="P129" i="26"/>
  <c r="AC129" i="26"/>
  <c r="AC217" i="26"/>
  <c r="P217" i="26"/>
  <c r="AD217" i="26" s="1"/>
  <c r="S217" i="26"/>
  <c r="AG217" i="26" s="1"/>
  <c r="AE200" i="26"/>
  <c r="T200" i="26"/>
  <c r="AD189" i="26"/>
  <c r="Q189" i="26"/>
  <c r="AE189" i="26" s="1"/>
  <c r="S175" i="26"/>
  <c r="R175" i="26"/>
  <c r="Q175" i="26"/>
  <c r="T175" i="26" s="1"/>
  <c r="AE102" i="26"/>
  <c r="T102" i="26"/>
  <c r="AD101" i="26"/>
  <c r="T101" i="26"/>
  <c r="R230" i="25"/>
  <c r="S230" i="25"/>
  <c r="T230" i="25"/>
  <c r="Z230" i="25" s="1"/>
  <c r="O52" i="25"/>
  <c r="AG44" i="25"/>
  <c r="Q32" i="25"/>
  <c r="AD212" i="25"/>
  <c r="R212" i="25"/>
  <c r="AD156" i="25"/>
  <c r="Q156" i="25"/>
  <c r="O41" i="25"/>
  <c r="O74" i="25"/>
  <c r="AD34" i="25"/>
  <c r="R34" i="25"/>
  <c r="AF34" i="25" s="1"/>
  <c r="Q34" i="25"/>
  <c r="AE102" i="25"/>
  <c r="T102" i="25"/>
  <c r="AI248" i="26"/>
  <c r="AW248" i="26" s="1"/>
  <c r="U249" i="26"/>
  <c r="Z246" i="26"/>
  <c r="AN246" i="26" s="1"/>
  <c r="V246" i="26"/>
  <c r="W246" i="26"/>
  <c r="AK246" i="26" s="1"/>
  <c r="Y246" i="26"/>
  <c r="AM246" i="26" s="1"/>
  <c r="AH246" i="26"/>
  <c r="Z153" i="26"/>
  <c r="P155" i="26"/>
  <c r="AD155" i="26" s="1"/>
  <c r="Q155" i="26"/>
  <c r="AE155" i="26" s="1"/>
  <c r="R155" i="26"/>
  <c r="AC155" i="26"/>
  <c r="J166" i="26"/>
  <c r="N166" i="26" s="1"/>
  <c r="L166" i="26"/>
  <c r="H177" i="26"/>
  <c r="Z142" i="26"/>
  <c r="P162" i="26"/>
  <c r="AC162" i="26"/>
  <c r="P151" i="26"/>
  <c r="R151" i="26"/>
  <c r="AF151" i="26" s="1"/>
  <c r="S151" i="26"/>
  <c r="AG151" i="26" s="1"/>
  <c r="AC151" i="26"/>
  <c r="M111" i="26"/>
  <c r="O111" i="26" s="1"/>
  <c r="I122" i="26"/>
  <c r="M122" i="26" s="1"/>
  <c r="O122" i="26" s="1"/>
  <c r="P96" i="26"/>
  <c r="AC96" i="26"/>
  <c r="P118" i="26"/>
  <c r="AC118" i="26"/>
  <c r="AC107" i="26"/>
  <c r="P107" i="26"/>
  <c r="S107" i="26" s="1"/>
  <c r="AG107" i="26" s="1"/>
  <c r="P88" i="26"/>
  <c r="AC88" i="26"/>
  <c r="S88" i="26"/>
  <c r="AG88" i="26" s="1"/>
  <c r="Q88" i="26"/>
  <c r="AE88" i="26" s="1"/>
  <c r="I110" i="26"/>
  <c r="M99" i="26"/>
  <c r="O99" i="26" s="1"/>
  <c r="AC87" i="26"/>
  <c r="P87" i="26"/>
  <c r="Q87" i="26" s="1"/>
  <c r="P86" i="26"/>
  <c r="AC86" i="26"/>
  <c r="Q86" i="26"/>
  <c r="AI84" i="26"/>
  <c r="U86" i="26"/>
  <c r="AI87" i="26"/>
  <c r="D93" i="26"/>
  <c r="BM93" i="26" s="1"/>
  <c r="C98" i="26"/>
  <c r="A104" i="26"/>
  <c r="C106" i="26" s="1"/>
  <c r="AI75" i="26"/>
  <c r="AI71" i="26" s="1"/>
  <c r="AW71" i="26" s="1"/>
  <c r="Z56" i="26"/>
  <c r="AN56" i="26" s="1"/>
  <c r="AH56" i="26"/>
  <c r="AA53" i="26"/>
  <c r="AO53" i="26" s="1"/>
  <c r="AL53" i="26"/>
  <c r="Z43" i="26"/>
  <c r="AH43" i="26"/>
  <c r="AA42" i="26"/>
  <c r="AO42" i="26" s="1"/>
  <c r="AL42" i="26"/>
  <c r="AK53" i="26"/>
  <c r="W64" i="26"/>
  <c r="AJ53" i="26"/>
  <c r="V64" i="26"/>
  <c r="Z31" i="26"/>
  <c r="AH31" i="26"/>
  <c r="AK52" i="26"/>
  <c r="W63" i="26"/>
  <c r="AJ52" i="26"/>
  <c r="V63" i="26"/>
  <c r="AK51" i="26"/>
  <c r="W62" i="26"/>
  <c r="AJ51" i="26"/>
  <c r="V62" i="26"/>
  <c r="AA31" i="26"/>
  <c r="AO31" i="26" s="1"/>
  <c r="AL31" i="26"/>
  <c r="AK47" i="26"/>
  <c r="AP47" i="26" s="1"/>
  <c r="W58" i="26"/>
  <c r="AJ46" i="26"/>
  <c r="V57" i="26"/>
  <c r="AK45" i="26"/>
  <c r="W56" i="26"/>
  <c r="AA34" i="26"/>
  <c r="AO34" i="26" s="1"/>
  <c r="AL34" i="26"/>
  <c r="X45" i="26"/>
  <c r="AJ45" i="26"/>
  <c r="V56" i="26"/>
  <c r="AK44" i="26"/>
  <c r="W55" i="26"/>
  <c r="AJ44" i="26"/>
  <c r="V55" i="26"/>
  <c r="AK43" i="26"/>
  <c r="W54" i="26"/>
  <c r="AJ43" i="26"/>
  <c r="V54" i="26"/>
  <c r="AA20" i="26"/>
  <c r="AO20" i="26" s="1"/>
  <c r="AL20" i="26"/>
  <c r="AA9" i="26"/>
  <c r="AO9" i="26" s="1"/>
  <c r="AL9" i="26"/>
  <c r="AA11" i="26"/>
  <c r="AO11" i="26" s="1"/>
  <c r="AL11" i="26"/>
  <c r="AA52" i="26"/>
  <c r="AO52" i="26" s="1"/>
  <c r="AL52" i="26"/>
  <c r="AA44" i="26"/>
  <c r="AO44" i="26" s="1"/>
  <c r="AL44" i="26"/>
  <c r="AA41" i="26"/>
  <c r="AO41" i="26" s="1"/>
  <c r="AL41" i="26"/>
  <c r="AA8" i="26"/>
  <c r="AO8" i="26" s="1"/>
  <c r="AL8" i="26"/>
  <c r="AA19" i="26"/>
  <c r="AO19" i="26" s="1"/>
  <c r="AL19" i="26"/>
  <c r="AK16" i="26"/>
  <c r="AP24" i="26"/>
  <c r="AK35" i="26"/>
  <c r="W46" i="26"/>
  <c r="X46" i="26" s="1"/>
  <c r="AL46" i="26" s="1"/>
  <c r="X36" i="26"/>
  <c r="AL36" i="26" s="1"/>
  <c r="AJ36" i="26"/>
  <c r="AJ27" i="26" s="1"/>
  <c r="AY27" i="26" s="1"/>
  <c r="V47" i="26"/>
  <c r="AA7" i="26"/>
  <c r="AO7" i="26" s="1"/>
  <c r="AL7" i="26"/>
  <c r="AA18" i="26"/>
  <c r="AO18" i="26" s="1"/>
  <c r="AL18" i="26"/>
  <c r="AL16" i="26" s="1"/>
  <c r="AA40" i="26"/>
  <c r="AO40" i="26" s="1"/>
  <c r="AL40" i="26"/>
  <c r="AA10" i="26"/>
  <c r="AO10" i="26" s="1"/>
  <c r="AL10" i="26"/>
  <c r="AA51" i="26"/>
  <c r="AO51" i="26" s="1"/>
  <c r="AL51" i="26"/>
  <c r="AA43" i="26"/>
  <c r="AO43" i="26" s="1"/>
  <c r="AL43" i="26"/>
  <c r="Z200" i="26"/>
  <c r="AN200" i="26" s="1"/>
  <c r="AR200" i="26" s="1"/>
  <c r="AH200" i="26"/>
  <c r="Z175" i="26"/>
  <c r="AH102" i="26"/>
  <c r="Z102" i="26"/>
  <c r="AN102" i="26" s="1"/>
  <c r="AR102" i="26" s="1"/>
  <c r="Z101" i="26"/>
  <c r="AN101" i="26" s="1"/>
  <c r="AR101" i="26" s="1"/>
  <c r="AH101" i="26"/>
  <c r="AC185" i="26"/>
  <c r="P185" i="26"/>
  <c r="AC184" i="26"/>
  <c r="P184" i="26"/>
  <c r="P164" i="26"/>
  <c r="AC144" i="26"/>
  <c r="P144" i="26"/>
  <c r="P120" i="26"/>
  <c r="AC89" i="26"/>
  <c r="P89" i="26"/>
  <c r="Q89" i="26" s="1"/>
  <c r="AC76" i="26"/>
  <c r="P76" i="26"/>
  <c r="AC75" i="26"/>
  <c r="P75" i="26"/>
  <c r="AC65" i="26"/>
  <c r="P65" i="26"/>
  <c r="Q65" i="26" s="1"/>
  <c r="AE65" i="26" s="1"/>
  <c r="AC55" i="26"/>
  <c r="P55" i="26"/>
  <c r="AC54" i="26"/>
  <c r="P54" i="26"/>
  <c r="AC53" i="26"/>
  <c r="P53" i="26"/>
  <c r="AC44" i="26"/>
  <c r="P44" i="26"/>
  <c r="AC42" i="26"/>
  <c r="P42" i="26"/>
  <c r="AC33" i="26"/>
  <c r="P33" i="26"/>
  <c r="AC32" i="26"/>
  <c r="P32" i="26"/>
  <c r="AC23" i="26"/>
  <c r="P23" i="26"/>
  <c r="AC22" i="26"/>
  <c r="P22" i="26"/>
  <c r="AC21" i="26"/>
  <c r="P21" i="26"/>
  <c r="AC20" i="26"/>
  <c r="P20" i="26"/>
  <c r="AC8" i="26"/>
  <c r="P8" i="26"/>
  <c r="AC7" i="26"/>
  <c r="AC5" i="26" s="1"/>
  <c r="P7" i="26"/>
  <c r="AC255" i="26"/>
  <c r="P255" i="26"/>
  <c r="P253" i="26"/>
  <c r="Q253" i="26" s="1"/>
  <c r="AC253" i="26"/>
  <c r="P230" i="26"/>
  <c r="Q230" i="26" s="1"/>
  <c r="P208" i="26"/>
  <c r="AC152" i="26"/>
  <c r="P152" i="26"/>
  <c r="Q152" i="26" s="1"/>
  <c r="AE152" i="26" s="1"/>
  <c r="AC130" i="26"/>
  <c r="P130" i="26"/>
  <c r="AC163" i="26"/>
  <c r="P163" i="26"/>
  <c r="P119" i="26"/>
  <c r="AC119" i="26"/>
  <c r="AC173" i="26"/>
  <c r="P173" i="26"/>
  <c r="AC141" i="26"/>
  <c r="P141" i="26"/>
  <c r="P131" i="26"/>
  <c r="P251" i="26"/>
  <c r="AC251" i="26"/>
  <c r="R251" i="26"/>
  <c r="AF251" i="26" s="1"/>
  <c r="Q251" i="26"/>
  <c r="AE251" i="26" s="1"/>
  <c r="AC195" i="26"/>
  <c r="P195" i="26"/>
  <c r="AC250" i="26"/>
  <c r="P250" i="26"/>
  <c r="P238" i="26"/>
  <c r="AC238" i="26"/>
  <c r="AC236" i="26" s="1"/>
  <c r="S238" i="26"/>
  <c r="AG238" i="26" s="1"/>
  <c r="AG236" i="26" s="1"/>
  <c r="R238" i="26"/>
  <c r="AF238" i="26" s="1"/>
  <c r="AF236" i="26" s="1"/>
  <c r="Q238" i="26"/>
  <c r="AE238" i="26" s="1"/>
  <c r="AE236" i="26" s="1"/>
  <c r="P197" i="26"/>
  <c r="S197" i="26" s="1"/>
  <c r="T234" i="26"/>
  <c r="AE234" i="26"/>
  <c r="O100" i="26"/>
  <c r="O98" i="26"/>
  <c r="O97" i="26"/>
  <c r="O19" i="26"/>
  <c r="O52" i="26"/>
  <c r="O51" i="26"/>
  <c r="AI38" i="26"/>
  <c r="AW38" i="26" s="1"/>
  <c r="AI49" i="26"/>
  <c r="AW49" i="26" s="1"/>
  <c r="O140" i="26"/>
  <c r="AI5" i="26"/>
  <c r="AW5" i="26" s="1"/>
  <c r="AD259" i="26"/>
  <c r="AD257" i="26" s="1"/>
  <c r="Q259" i="26"/>
  <c r="R259" i="26"/>
  <c r="AF259" i="26" s="1"/>
  <c r="AF257" i="26" s="1"/>
  <c r="AD254" i="26"/>
  <c r="R254" i="26"/>
  <c r="AD252" i="26"/>
  <c r="Q252" i="26"/>
  <c r="R252" i="26"/>
  <c r="AF252" i="26" s="1"/>
  <c r="AF249" i="26"/>
  <c r="AD248" i="26"/>
  <c r="R248" i="26"/>
  <c r="AF248" i="26" s="1"/>
  <c r="Q248" i="26"/>
  <c r="AE247" i="26"/>
  <c r="AF229" i="26"/>
  <c r="T229" i="26"/>
  <c r="AD228" i="26"/>
  <c r="R228" i="26"/>
  <c r="AF228" i="26" s="1"/>
  <c r="Q228" i="26"/>
  <c r="R219" i="26"/>
  <c r="S219" i="26"/>
  <c r="Q219" i="26"/>
  <c r="T219" i="26" s="1"/>
  <c r="AD206" i="26"/>
  <c r="R206" i="26"/>
  <c r="R186" i="26"/>
  <c r="T186" i="26" s="1"/>
  <c r="S109" i="26"/>
  <c r="R109" i="26"/>
  <c r="Q109" i="26"/>
  <c r="AD108" i="26"/>
  <c r="R108" i="26"/>
  <c r="AF108" i="26" s="1"/>
  <c r="S108" i="26"/>
  <c r="AG108" i="26" s="1"/>
  <c r="Q108" i="26"/>
  <c r="AD85" i="26"/>
  <c r="Q85" i="26"/>
  <c r="R85" i="26"/>
  <c r="AF85" i="26" s="1"/>
  <c r="AD78" i="26"/>
  <c r="Q78" i="26"/>
  <c r="AD77" i="26"/>
  <c r="Q77" i="26"/>
  <c r="AE77" i="26" s="1"/>
  <c r="R77" i="26"/>
  <c r="AD67" i="26"/>
  <c r="R67" i="26"/>
  <c r="AF67" i="26" s="1"/>
  <c r="Q67" i="26"/>
  <c r="AD64" i="26"/>
  <c r="S64" i="26"/>
  <c r="AG64" i="26" s="1"/>
  <c r="Q64" i="26"/>
  <c r="AF45" i="26"/>
  <c r="T45" i="26"/>
  <c r="AD34" i="26"/>
  <c r="Q34" i="26"/>
  <c r="R34" i="26"/>
  <c r="AF34" i="26" s="1"/>
  <c r="AD36" i="26"/>
  <c r="R36" i="26"/>
  <c r="AF36" i="26" s="1"/>
  <c r="Q36" i="26"/>
  <c r="AD35" i="26"/>
  <c r="Q35" i="26"/>
  <c r="R35" i="26"/>
  <c r="AF35" i="26" s="1"/>
  <c r="AD156" i="26"/>
  <c r="R156" i="26"/>
  <c r="AF156" i="26" s="1"/>
  <c r="Q156" i="26"/>
  <c r="AD58" i="26"/>
  <c r="Q58" i="26"/>
  <c r="AE58" i="26" s="1"/>
  <c r="R58" i="26"/>
  <c r="AD57" i="26"/>
  <c r="Q57" i="26"/>
  <c r="AE57" i="26" s="1"/>
  <c r="R57" i="26"/>
  <c r="AD167" i="26"/>
  <c r="Q167" i="26"/>
  <c r="AE167" i="26" s="1"/>
  <c r="R167" i="26"/>
  <c r="AD242" i="26"/>
  <c r="AD240" i="26" s="1"/>
  <c r="AU240" i="26" s="1"/>
  <c r="T242" i="26"/>
  <c r="AD133" i="26"/>
  <c r="Q133" i="26"/>
  <c r="AE133" i="26" s="1"/>
  <c r="R133" i="26"/>
  <c r="AD11" i="26"/>
  <c r="R11" i="26"/>
  <c r="AF11" i="26" s="1"/>
  <c r="Q11" i="26"/>
  <c r="S11" i="26"/>
  <c r="AG11" i="26" s="1"/>
  <c r="AD9" i="26"/>
  <c r="Q9" i="26"/>
  <c r="AE9" i="26" s="1"/>
  <c r="S9" i="26"/>
  <c r="AG9" i="26" s="1"/>
  <c r="R9" i="26"/>
  <c r="AD46" i="26"/>
  <c r="R46" i="26"/>
  <c r="AF46" i="26" s="1"/>
  <c r="Q46" i="26"/>
  <c r="AD168" i="26"/>
  <c r="Q168" i="26"/>
  <c r="AD174" i="26"/>
  <c r="Q174" i="26"/>
  <c r="AE174" i="26" s="1"/>
  <c r="R174" i="26"/>
  <c r="S174" i="26"/>
  <c r="AG174" i="26" s="1"/>
  <c r="AD12" i="26"/>
  <c r="Q12" i="26"/>
  <c r="AE12" i="26" s="1"/>
  <c r="R12" i="26"/>
  <c r="AD146" i="26"/>
  <c r="Q146" i="26"/>
  <c r="AE146" i="26" s="1"/>
  <c r="R146" i="26"/>
  <c r="AF146" i="26" s="1"/>
  <c r="T146" i="26"/>
  <c r="AD47" i="26"/>
  <c r="R47" i="26"/>
  <c r="AF47" i="26" s="1"/>
  <c r="Q47" i="26"/>
  <c r="AD13" i="26"/>
  <c r="R13" i="26"/>
  <c r="AD135" i="26"/>
  <c r="R135" i="26"/>
  <c r="AF135" i="26" s="1"/>
  <c r="T135" i="26"/>
  <c r="AD145" i="26"/>
  <c r="R145" i="26"/>
  <c r="AF145" i="26" s="1"/>
  <c r="Q145" i="26"/>
  <c r="AD134" i="26"/>
  <c r="R134" i="26"/>
  <c r="AD10" i="26"/>
  <c r="R10" i="26"/>
  <c r="AF10" i="26" s="1"/>
  <c r="Q10" i="26"/>
  <c r="S10" i="26"/>
  <c r="AG10" i="26" s="1"/>
  <c r="AD157" i="26"/>
  <c r="Q157" i="26"/>
  <c r="AE157" i="26" s="1"/>
  <c r="R157" i="26"/>
  <c r="AD14" i="26"/>
  <c r="R14" i="26"/>
  <c r="AF14" i="26" s="1"/>
  <c r="Q14" i="26"/>
  <c r="AD212" i="26"/>
  <c r="Q212" i="26"/>
  <c r="AD211" i="26"/>
  <c r="T211" i="26"/>
  <c r="AD207" i="26"/>
  <c r="Q207" i="26"/>
  <c r="R207" i="26"/>
  <c r="AF207" i="26" s="1"/>
  <c r="AD201" i="26"/>
  <c r="R201" i="26"/>
  <c r="AE196" i="26"/>
  <c r="T196" i="26"/>
  <c r="AD190" i="26"/>
  <c r="Q190" i="26"/>
  <c r="AE190" i="26" s="1"/>
  <c r="R190" i="26"/>
  <c r="AF189" i="26"/>
  <c r="T189" i="26"/>
  <c r="AD179" i="26"/>
  <c r="Q179" i="26"/>
  <c r="AE179" i="26" s="1"/>
  <c r="R179" i="26"/>
  <c r="AD178" i="26"/>
  <c r="Q178" i="26"/>
  <c r="AE178" i="26" s="1"/>
  <c r="T178" i="26"/>
  <c r="AE124" i="26"/>
  <c r="T124" i="26"/>
  <c r="AD123" i="26"/>
  <c r="R123" i="26"/>
  <c r="AF123" i="26" s="1"/>
  <c r="Q123" i="26"/>
  <c r="AE113" i="26"/>
  <c r="T113" i="26"/>
  <c r="AD91" i="26"/>
  <c r="R91" i="26"/>
  <c r="AF91" i="26" s="1"/>
  <c r="Q91" i="26"/>
  <c r="AD90" i="26"/>
  <c r="Q90" i="26"/>
  <c r="AD24" i="26"/>
  <c r="Q24" i="26"/>
  <c r="AE24" i="26" s="1"/>
  <c r="R24" i="26"/>
  <c r="AD79" i="26"/>
  <c r="R79" i="26"/>
  <c r="AF79" i="26" s="1"/>
  <c r="AE79" i="26"/>
  <c r="T79" i="26"/>
  <c r="AD25" i="26"/>
  <c r="R25" i="26"/>
  <c r="AF25" i="26" s="1"/>
  <c r="T25" i="26"/>
  <c r="AD223" i="26"/>
  <c r="T223" i="26"/>
  <c r="AD222" i="26"/>
  <c r="Q222" i="26"/>
  <c r="AE222" i="26" s="1"/>
  <c r="R222" i="26"/>
  <c r="AD112" i="26"/>
  <c r="Q112" i="26"/>
  <c r="R112" i="26"/>
  <c r="AF112" i="26" s="1"/>
  <c r="AD68" i="26"/>
  <c r="R68" i="26"/>
  <c r="AF68" i="26" s="1"/>
  <c r="Q68" i="26"/>
  <c r="AF233" i="26"/>
  <c r="T233" i="26"/>
  <c r="AE218" i="26"/>
  <c r="T218" i="26"/>
  <c r="AI248" i="25"/>
  <c r="AW248" i="25" s="1"/>
  <c r="U249" i="25"/>
  <c r="AC184" i="25"/>
  <c r="P184" i="25"/>
  <c r="R184" i="25" s="1"/>
  <c r="AF184" i="25" s="1"/>
  <c r="AC228" i="25"/>
  <c r="P228" i="25"/>
  <c r="R228" i="25"/>
  <c r="AF228" i="25" s="1"/>
  <c r="Q228" i="25"/>
  <c r="AE228" i="25" s="1"/>
  <c r="S228" i="25"/>
  <c r="AG228" i="25" s="1"/>
  <c r="J166" i="25"/>
  <c r="N166" i="25" s="1"/>
  <c r="L166" i="25"/>
  <c r="H177" i="25"/>
  <c r="P155" i="25"/>
  <c r="AC155" i="25"/>
  <c r="Q155" i="25"/>
  <c r="AE155" i="25" s="1"/>
  <c r="AC88" i="25"/>
  <c r="P88" i="25"/>
  <c r="I110" i="25"/>
  <c r="M99" i="25"/>
  <c r="O99" i="25" s="1"/>
  <c r="AC87" i="25"/>
  <c r="P87" i="25"/>
  <c r="P98" i="25"/>
  <c r="R98" i="25" s="1"/>
  <c r="AC86" i="25"/>
  <c r="P86" i="25"/>
  <c r="AC97" i="25"/>
  <c r="P97" i="25"/>
  <c r="AI75" i="25"/>
  <c r="AI71" i="25" s="1"/>
  <c r="AW71" i="25" s="1"/>
  <c r="U86" i="25"/>
  <c r="C98" i="25"/>
  <c r="AC98" i="25" s="1"/>
  <c r="D93" i="25"/>
  <c r="BM93" i="25" s="1"/>
  <c r="A104" i="25"/>
  <c r="C106" i="25" s="1"/>
  <c r="Z33" i="25"/>
  <c r="AH33" i="25"/>
  <c r="AK52" i="25"/>
  <c r="W63" i="25"/>
  <c r="AJ52" i="25"/>
  <c r="V63" i="25"/>
  <c r="AK51" i="25"/>
  <c r="W62" i="25"/>
  <c r="AJ51" i="25"/>
  <c r="V62" i="25"/>
  <c r="AA31" i="25"/>
  <c r="AO31" i="25" s="1"/>
  <c r="AL31" i="25"/>
  <c r="AK47" i="25"/>
  <c r="AP47" i="25" s="1"/>
  <c r="W58" i="25"/>
  <c r="AJ46" i="25"/>
  <c r="V57" i="25"/>
  <c r="AK45" i="25"/>
  <c r="W56" i="25"/>
  <c r="AA34" i="25"/>
  <c r="AO34" i="25" s="1"/>
  <c r="AL34" i="25"/>
  <c r="X45" i="25"/>
  <c r="AJ45" i="25"/>
  <c r="V56" i="25"/>
  <c r="AC89" i="25"/>
  <c r="P89" i="25"/>
  <c r="I111" i="25"/>
  <c r="M100" i="25"/>
  <c r="O100" i="25" s="1"/>
  <c r="AK44" i="25"/>
  <c r="W55" i="25"/>
  <c r="AJ44" i="25"/>
  <c r="V55" i="25"/>
  <c r="AK43" i="25"/>
  <c r="W54" i="25"/>
  <c r="AJ43" i="25"/>
  <c r="V54" i="25"/>
  <c r="AK42" i="25"/>
  <c r="W53" i="25"/>
  <c r="AJ42" i="25"/>
  <c r="V53" i="25"/>
  <c r="AC85" i="25"/>
  <c r="P85" i="25"/>
  <c r="P96" i="25"/>
  <c r="AC96" i="25"/>
  <c r="J84" i="25"/>
  <c r="N84" i="25" s="1"/>
  <c r="L84" i="25"/>
  <c r="L95" i="25"/>
  <c r="J95" i="25"/>
  <c r="N95" i="25" s="1"/>
  <c r="L150" i="25"/>
  <c r="J150" i="25"/>
  <c r="N150" i="25" s="1"/>
  <c r="L205" i="25"/>
  <c r="J205" i="25"/>
  <c r="N205" i="25" s="1"/>
  <c r="J216" i="25"/>
  <c r="N216" i="25" s="1"/>
  <c r="L216" i="25"/>
  <c r="L227" i="25"/>
  <c r="J227" i="25"/>
  <c r="N227" i="25" s="1"/>
  <c r="J139" i="25"/>
  <c r="N139" i="25" s="1"/>
  <c r="L139" i="25"/>
  <c r="L161" i="25"/>
  <c r="J161" i="25"/>
  <c r="N161" i="25" s="1"/>
  <c r="L117" i="25"/>
  <c r="J117" i="25"/>
  <c r="N117" i="25" s="1"/>
  <c r="J128" i="25"/>
  <c r="N128" i="25" s="1"/>
  <c r="L128" i="25"/>
  <c r="L172" i="25"/>
  <c r="J172" i="25"/>
  <c r="N172" i="25" s="1"/>
  <c r="J183" i="25"/>
  <c r="N183" i="25" s="1"/>
  <c r="L183" i="25"/>
  <c r="L194" i="25"/>
  <c r="J194" i="25"/>
  <c r="N194" i="25" s="1"/>
  <c r="L106" i="25"/>
  <c r="J106" i="25"/>
  <c r="N106" i="25" s="1"/>
  <c r="AA9" i="25"/>
  <c r="AO9" i="25" s="1"/>
  <c r="AL9" i="25"/>
  <c r="AA11" i="25"/>
  <c r="AO11" i="25" s="1"/>
  <c r="AL11" i="25"/>
  <c r="AA8" i="25"/>
  <c r="AO8" i="25" s="1"/>
  <c r="AL8" i="25"/>
  <c r="AA52" i="25"/>
  <c r="AO52" i="25" s="1"/>
  <c r="AL52" i="25"/>
  <c r="AA44" i="25"/>
  <c r="AO44" i="25" s="1"/>
  <c r="AL44" i="25"/>
  <c r="AA41" i="25"/>
  <c r="AO41" i="25" s="1"/>
  <c r="AL41" i="25"/>
  <c r="AA19" i="25"/>
  <c r="AO19" i="25" s="1"/>
  <c r="AL19" i="25"/>
  <c r="AK16" i="25"/>
  <c r="AP24" i="25"/>
  <c r="AK35" i="25"/>
  <c r="W46" i="25"/>
  <c r="X46" i="25" s="1"/>
  <c r="AL46" i="25" s="1"/>
  <c r="X36" i="25"/>
  <c r="AL36" i="25" s="1"/>
  <c r="AJ36" i="25"/>
  <c r="AJ27" i="25" s="1"/>
  <c r="AY27" i="25" s="1"/>
  <c r="V47" i="25"/>
  <c r="AA51" i="25"/>
  <c r="AO51" i="25" s="1"/>
  <c r="AL51" i="25"/>
  <c r="AA18" i="25"/>
  <c r="AO18" i="25" s="1"/>
  <c r="AL18" i="25"/>
  <c r="AL16" i="25" s="1"/>
  <c r="AA40" i="25"/>
  <c r="AO40" i="25" s="1"/>
  <c r="AL40" i="25"/>
  <c r="AA10" i="25"/>
  <c r="AO10" i="25" s="1"/>
  <c r="AL10" i="25"/>
  <c r="AA43" i="25"/>
  <c r="AO43" i="25" s="1"/>
  <c r="AL43" i="25"/>
  <c r="AA7" i="25"/>
  <c r="AO7" i="25" s="1"/>
  <c r="AL7" i="25"/>
  <c r="AC259" i="25"/>
  <c r="AC257" i="25" s="1"/>
  <c r="P259" i="25"/>
  <c r="AC255" i="25"/>
  <c r="P255" i="25"/>
  <c r="AC254" i="25"/>
  <c r="P254" i="25"/>
  <c r="AC253" i="25"/>
  <c r="P253" i="25"/>
  <c r="AC252" i="25"/>
  <c r="P252" i="25"/>
  <c r="AC251" i="25"/>
  <c r="P251" i="25"/>
  <c r="AC250" i="25"/>
  <c r="P250" i="25"/>
  <c r="AC249" i="25"/>
  <c r="P249" i="25"/>
  <c r="AC248" i="25"/>
  <c r="P248" i="25"/>
  <c r="AC247" i="25"/>
  <c r="P247" i="25"/>
  <c r="AC246" i="25"/>
  <c r="P246" i="25"/>
  <c r="AC238" i="25"/>
  <c r="AC236" i="25" s="1"/>
  <c r="P238" i="25"/>
  <c r="P229" i="25"/>
  <c r="R229" i="25" s="1"/>
  <c r="AF229" i="25" s="1"/>
  <c r="AC229" i="25"/>
  <c r="P219" i="25"/>
  <c r="AC218" i="25"/>
  <c r="P218" i="25"/>
  <c r="P208" i="25"/>
  <c r="R208" i="25"/>
  <c r="S208" i="25"/>
  <c r="AC196" i="25"/>
  <c r="P196" i="25"/>
  <c r="S196" i="25"/>
  <c r="AG196" i="25" s="1"/>
  <c r="P164" i="25"/>
  <c r="R164" i="25" s="1"/>
  <c r="P153" i="25"/>
  <c r="R153" i="25" s="1"/>
  <c r="P131" i="25"/>
  <c r="Q131" i="25"/>
  <c r="AC129" i="25"/>
  <c r="P129" i="25"/>
  <c r="S129" i="25" s="1"/>
  <c r="AG129" i="25" s="1"/>
  <c r="P120" i="25"/>
  <c r="P109" i="25"/>
  <c r="P108" i="25"/>
  <c r="R108" i="25" s="1"/>
  <c r="AF108" i="25" s="1"/>
  <c r="AC108" i="25"/>
  <c r="AC78" i="25"/>
  <c r="P78" i="25"/>
  <c r="AC77" i="25"/>
  <c r="P77" i="25"/>
  <c r="AC76" i="25"/>
  <c r="P76" i="25"/>
  <c r="AC75" i="25"/>
  <c r="P75" i="25"/>
  <c r="AC67" i="25"/>
  <c r="P67" i="25"/>
  <c r="AC66" i="25"/>
  <c r="P66" i="25"/>
  <c r="AC65" i="25"/>
  <c r="P65" i="25"/>
  <c r="AC64" i="25"/>
  <c r="P64" i="25"/>
  <c r="AC55" i="25"/>
  <c r="P55" i="25"/>
  <c r="AC54" i="25"/>
  <c r="P54" i="25"/>
  <c r="AC45" i="25"/>
  <c r="P45" i="25"/>
  <c r="AC7" i="25"/>
  <c r="P7" i="25"/>
  <c r="AC43" i="25"/>
  <c r="P43" i="25"/>
  <c r="P23" i="25"/>
  <c r="AC23" i="25"/>
  <c r="P20" i="25"/>
  <c r="AC20" i="25"/>
  <c r="Q20" i="25"/>
  <c r="AE20" i="25" s="1"/>
  <c r="AC207" i="25"/>
  <c r="P207" i="25"/>
  <c r="O206" i="25"/>
  <c r="O195" i="25"/>
  <c r="O217" i="25"/>
  <c r="AI38" i="25"/>
  <c r="AW38" i="25" s="1"/>
  <c r="O140" i="25"/>
  <c r="O162" i="25"/>
  <c r="O40" i="25"/>
  <c r="AI49" i="25"/>
  <c r="AW49" i="25" s="1"/>
  <c r="S197" i="25"/>
  <c r="Q197" i="25"/>
  <c r="R197" i="25"/>
  <c r="AD173" i="25"/>
  <c r="Q173" i="25"/>
  <c r="S173" i="25"/>
  <c r="AG173" i="25" s="1"/>
  <c r="AD163" i="25"/>
  <c r="S163" i="25"/>
  <c r="AG163" i="25" s="1"/>
  <c r="Q163" i="25"/>
  <c r="Q142" i="25"/>
  <c r="S142" i="25"/>
  <c r="R142" i="25"/>
  <c r="T142" i="25" s="1"/>
  <c r="AD141" i="25"/>
  <c r="Q141" i="25"/>
  <c r="AD119" i="25"/>
  <c r="Q119" i="25"/>
  <c r="S119" i="25"/>
  <c r="AG119" i="25" s="1"/>
  <c r="AG53" i="25"/>
  <c r="T53" i="25"/>
  <c r="AD42" i="25"/>
  <c r="Q42" i="25"/>
  <c r="AD31" i="25"/>
  <c r="R31" i="25"/>
  <c r="AF31" i="25" s="1"/>
  <c r="Q31" i="25"/>
  <c r="AD22" i="25"/>
  <c r="R22" i="25"/>
  <c r="AF22" i="25" s="1"/>
  <c r="Q22" i="25"/>
  <c r="AD21" i="25"/>
  <c r="Q21" i="25"/>
  <c r="AE21" i="25" s="1"/>
  <c r="AD68" i="25"/>
  <c r="R68" i="25"/>
  <c r="AF68" i="25" s="1"/>
  <c r="Q68" i="25"/>
  <c r="AD69" i="25"/>
  <c r="Q69" i="25"/>
  <c r="AE69" i="25" s="1"/>
  <c r="R69" i="25"/>
  <c r="AD35" i="25"/>
  <c r="R35" i="25"/>
  <c r="Q35" i="25"/>
  <c r="AE35" i="25" s="1"/>
  <c r="AD36" i="25"/>
  <c r="Q36" i="25"/>
  <c r="AE36" i="25" s="1"/>
  <c r="R36" i="25"/>
  <c r="AD79" i="25"/>
  <c r="R79" i="25"/>
  <c r="AF79" i="25" s="1"/>
  <c r="Q79" i="25"/>
  <c r="AD80" i="25"/>
  <c r="Q80" i="25"/>
  <c r="R80" i="25"/>
  <c r="AF80" i="25" s="1"/>
  <c r="AD242" i="25"/>
  <c r="AD240" i="25" s="1"/>
  <c r="Q242" i="25"/>
  <c r="AE242" i="25" s="1"/>
  <c r="AE240" i="25" s="1"/>
  <c r="R242" i="25"/>
  <c r="AF242" i="25" s="1"/>
  <c r="AF240" i="25" s="1"/>
  <c r="S242" i="25"/>
  <c r="AD47" i="25"/>
  <c r="R47" i="25"/>
  <c r="AF47" i="25" s="1"/>
  <c r="Q47" i="25"/>
  <c r="AE47" i="25" s="1"/>
  <c r="T47" i="25"/>
  <c r="AD11" i="25"/>
  <c r="S11" i="25"/>
  <c r="AG11" i="25" s="1"/>
  <c r="Q11" i="25"/>
  <c r="AE11" i="25" s="1"/>
  <c r="R11" i="25"/>
  <c r="AD10" i="25"/>
  <c r="Q10" i="25"/>
  <c r="AE10" i="25" s="1"/>
  <c r="R10" i="25"/>
  <c r="S10" i="25"/>
  <c r="AG10" i="25" s="1"/>
  <c r="AD13" i="25"/>
  <c r="R13" i="25"/>
  <c r="AF13" i="25" s="1"/>
  <c r="Q13" i="25"/>
  <c r="AD14" i="25"/>
  <c r="R14" i="25"/>
  <c r="AF14" i="25" s="1"/>
  <c r="Q14" i="25"/>
  <c r="AD46" i="25"/>
  <c r="R46" i="25"/>
  <c r="AD9" i="25"/>
  <c r="S9" i="25"/>
  <c r="AG9" i="25" s="1"/>
  <c r="R9" i="25"/>
  <c r="AF9" i="25" s="1"/>
  <c r="Q9" i="25"/>
  <c r="AD12" i="25"/>
  <c r="Q12" i="25"/>
  <c r="R12" i="25"/>
  <c r="AF12" i="25" s="1"/>
  <c r="AD234" i="25"/>
  <c r="R234" i="25"/>
  <c r="AF234" i="25" s="1"/>
  <c r="Q234" i="25"/>
  <c r="AD222" i="25"/>
  <c r="Q222" i="25"/>
  <c r="AE212" i="25"/>
  <c r="AD190" i="25"/>
  <c r="R190" i="25"/>
  <c r="AF190" i="25" s="1"/>
  <c r="Q190" i="25"/>
  <c r="AD189" i="25"/>
  <c r="R189" i="25"/>
  <c r="AD185" i="25"/>
  <c r="S185" i="25"/>
  <c r="AG185" i="25" s="1"/>
  <c r="Q185" i="25"/>
  <c r="AE185" i="25" s="1"/>
  <c r="R185" i="25"/>
  <c r="AD179" i="25"/>
  <c r="T179" i="25"/>
  <c r="AE178" i="25"/>
  <c r="R175" i="25"/>
  <c r="S175" i="25"/>
  <c r="AD174" i="25"/>
  <c r="S174" i="25"/>
  <c r="AG174" i="25" s="1"/>
  <c r="Q174" i="25"/>
  <c r="AD168" i="25"/>
  <c r="R168" i="25"/>
  <c r="AF168" i="25" s="1"/>
  <c r="AE168" i="25"/>
  <c r="T168" i="25"/>
  <c r="AD167" i="25"/>
  <c r="Q167" i="25"/>
  <c r="AD157" i="25"/>
  <c r="R157" i="25"/>
  <c r="AF157" i="25" s="1"/>
  <c r="Q157" i="25"/>
  <c r="AD146" i="25"/>
  <c r="R146" i="25"/>
  <c r="AD145" i="25"/>
  <c r="R145" i="25"/>
  <c r="AE135" i="25"/>
  <c r="T135" i="25"/>
  <c r="AD134" i="25"/>
  <c r="T134" i="25"/>
  <c r="AD133" i="25"/>
  <c r="R133" i="25"/>
  <c r="AD123" i="25"/>
  <c r="Q123" i="25"/>
  <c r="AD113" i="25"/>
  <c r="R113" i="25"/>
  <c r="AD112" i="25"/>
  <c r="R112" i="25"/>
  <c r="AE101" i="25"/>
  <c r="T101" i="25"/>
  <c r="AD91" i="25"/>
  <c r="T91" i="25"/>
  <c r="AD90" i="25"/>
  <c r="T90" i="25"/>
  <c r="AD58" i="25"/>
  <c r="R58" i="25"/>
  <c r="AD57" i="25"/>
  <c r="R57" i="25"/>
  <c r="AF57" i="25" s="1"/>
  <c r="Q57" i="25"/>
  <c r="AD25" i="25"/>
  <c r="R25" i="25"/>
  <c r="AF25" i="25" s="1"/>
  <c r="Q25" i="25"/>
  <c r="AD24" i="25"/>
  <c r="Q24" i="25"/>
  <c r="R24" i="25"/>
  <c r="AF24" i="25" s="1"/>
  <c r="AD233" i="25"/>
  <c r="Q233" i="25"/>
  <c r="AD223" i="25"/>
  <c r="Q223" i="25"/>
  <c r="AE223" i="25" s="1"/>
  <c r="T223" i="25"/>
  <c r="AE211" i="25"/>
  <c r="T211" i="25"/>
  <c r="AD201" i="25"/>
  <c r="Q201" i="25"/>
  <c r="R201" i="25"/>
  <c r="AF201" i="25" s="1"/>
  <c r="AE200" i="25"/>
  <c r="T200" i="25"/>
  <c r="Q174" i="23"/>
  <c r="AE174" i="23" s="1"/>
  <c r="R174" i="23"/>
  <c r="P42" i="23"/>
  <c r="AC42" i="23"/>
  <c r="R31" i="23"/>
  <c r="AF31" i="23" s="1"/>
  <c r="S31" i="23"/>
  <c r="AG31" i="23" s="1"/>
  <c r="R179" i="23"/>
  <c r="AF179" i="23" s="1"/>
  <c r="Q179" i="23"/>
  <c r="AD190" i="23"/>
  <c r="R190" i="23"/>
  <c r="O30" i="23"/>
  <c r="Q189" i="23"/>
  <c r="R189" i="23"/>
  <c r="AF189" i="23" s="1"/>
  <c r="AC86" i="23"/>
  <c r="P86" i="23"/>
  <c r="P20" i="23"/>
  <c r="AC20" i="23"/>
  <c r="P10" i="23"/>
  <c r="P218" i="23"/>
  <c r="AC218" i="23"/>
  <c r="P227" i="23"/>
  <c r="R227" i="23" s="1"/>
  <c r="AF227" i="23" s="1"/>
  <c r="AF225" i="23" s="1"/>
  <c r="AC227" i="23"/>
  <c r="AC225" i="23" s="1"/>
  <c r="AD31" i="23"/>
  <c r="Q31" i="23"/>
  <c r="R20" i="23"/>
  <c r="AF20" i="23" s="1"/>
  <c r="S20" i="23"/>
  <c r="AG20" i="23" s="1"/>
  <c r="O41" i="23"/>
  <c r="O19" i="23"/>
  <c r="AC244" i="6"/>
  <c r="P244" i="6"/>
  <c r="AC243" i="6"/>
  <c r="P243" i="6"/>
  <c r="AC242" i="6"/>
  <c r="P242" i="6"/>
  <c r="AC241" i="6"/>
  <c r="P241" i="6"/>
  <c r="AC240" i="6"/>
  <c r="P240" i="6"/>
  <c r="AC239" i="6"/>
  <c r="P239" i="6"/>
  <c r="AI239" i="6"/>
  <c r="AW239" i="6" s="1"/>
  <c r="U240" i="6"/>
  <c r="O206" i="23"/>
  <c r="O173" i="23"/>
  <c r="O184" i="23"/>
  <c r="O195" i="23"/>
  <c r="J106" i="23"/>
  <c r="N106" i="23" s="1"/>
  <c r="L106" i="23"/>
  <c r="J95" i="23"/>
  <c r="N95" i="23" s="1"/>
  <c r="L95" i="23"/>
  <c r="J161" i="23"/>
  <c r="N161" i="23" s="1"/>
  <c r="L161" i="23"/>
  <c r="J117" i="23"/>
  <c r="N117" i="23" s="1"/>
  <c r="L117" i="23"/>
  <c r="P32" i="23"/>
  <c r="AD174" i="23"/>
  <c r="S174" i="23"/>
  <c r="P141" i="23"/>
  <c r="AC141" i="23"/>
  <c r="AC119" i="23"/>
  <c r="P119" i="23"/>
  <c r="P9" i="23"/>
  <c r="R9" i="23" s="1"/>
  <c r="AF9" i="23" s="1"/>
  <c r="AC9" i="23"/>
  <c r="L7" i="23"/>
  <c r="J7" i="23"/>
  <c r="N7" i="23" s="1"/>
  <c r="J150" i="23"/>
  <c r="N150" i="23" s="1"/>
  <c r="L150" i="23"/>
  <c r="R146" i="6"/>
  <c r="AF146" i="6" s="1"/>
  <c r="Q146" i="6"/>
  <c r="P231" i="6"/>
  <c r="AC231" i="6"/>
  <c r="AC229" i="6" s="1"/>
  <c r="Q231" i="6"/>
  <c r="R231" i="6"/>
  <c r="AF231" i="6" s="1"/>
  <c r="AF229" i="6" s="1"/>
  <c r="AC227" i="6"/>
  <c r="AC225" i="6" s="1"/>
  <c r="P227" i="6"/>
  <c r="S227" i="6" s="1"/>
  <c r="AG227" i="6" s="1"/>
  <c r="AG225" i="6" s="1"/>
  <c r="J164" i="6"/>
  <c r="N164" i="6" s="1"/>
  <c r="R185" i="23"/>
  <c r="AF185" i="23" s="1"/>
  <c r="Q185" i="23"/>
  <c r="AD185" i="23"/>
  <c r="AF174" i="23"/>
  <c r="L51" i="23"/>
  <c r="J51" i="23"/>
  <c r="N51" i="23" s="1"/>
  <c r="L62" i="23"/>
  <c r="J62" i="23"/>
  <c r="N62" i="23" s="1"/>
  <c r="L128" i="23"/>
  <c r="J128" i="23"/>
  <c r="N128" i="23" s="1"/>
  <c r="L29" i="23"/>
  <c r="J29" i="23"/>
  <c r="N29" i="23" s="1"/>
  <c r="J84" i="23"/>
  <c r="N84" i="23" s="1"/>
  <c r="L84" i="23"/>
  <c r="J40" i="23"/>
  <c r="N40" i="23" s="1"/>
  <c r="L40" i="23"/>
  <c r="J18" i="23"/>
  <c r="N18" i="23" s="1"/>
  <c r="L18" i="23"/>
  <c r="L73" i="23"/>
  <c r="J73" i="23"/>
  <c r="N73" i="23" s="1"/>
  <c r="L139" i="23"/>
  <c r="J139" i="23"/>
  <c r="N139" i="23" s="1"/>
  <c r="R58" i="6"/>
  <c r="AF58" i="6" s="1"/>
  <c r="Q58" i="6"/>
  <c r="L183" i="23"/>
  <c r="J183" i="23"/>
  <c r="N183" i="23" s="1"/>
  <c r="L205" i="23"/>
  <c r="J205" i="23"/>
  <c r="N205" i="23" s="1"/>
  <c r="L172" i="23"/>
  <c r="J172" i="23"/>
  <c r="N172" i="23" s="1"/>
  <c r="L194" i="23"/>
  <c r="J194" i="23"/>
  <c r="N194" i="23" s="1"/>
  <c r="L216" i="23"/>
  <c r="J216" i="23"/>
  <c r="N216" i="23" s="1"/>
  <c r="O54" i="23"/>
  <c r="P54" i="23" s="1"/>
  <c r="O63" i="23"/>
  <c r="O133" i="23"/>
  <c r="AD223" i="23"/>
  <c r="R223" i="23"/>
  <c r="M144" i="23"/>
  <c r="I155" i="23"/>
  <c r="J144" i="23"/>
  <c r="N144" i="23" s="1"/>
  <c r="L144" i="23"/>
  <c r="H155" i="23"/>
  <c r="H166" i="23"/>
  <c r="H199" i="23"/>
  <c r="H188" i="23"/>
  <c r="H177" i="23"/>
  <c r="H210" i="23"/>
  <c r="H221" i="23"/>
  <c r="M34" i="23"/>
  <c r="J65" i="23"/>
  <c r="N65" i="23" s="1"/>
  <c r="L65" i="23"/>
  <c r="L76" i="23"/>
  <c r="J76" i="23"/>
  <c r="N76" i="23" s="1"/>
  <c r="J87" i="23"/>
  <c r="N87" i="23" s="1"/>
  <c r="L87" i="23"/>
  <c r="J98" i="23"/>
  <c r="N98" i="23" s="1"/>
  <c r="L98" i="23"/>
  <c r="J109" i="23"/>
  <c r="N109" i="23" s="1"/>
  <c r="L109" i="23"/>
  <c r="J120" i="23"/>
  <c r="N120" i="23" s="1"/>
  <c r="L120" i="23"/>
  <c r="J131" i="23"/>
  <c r="N131" i="23" s="1"/>
  <c r="L131" i="23"/>
  <c r="J142" i="23"/>
  <c r="N142" i="23" s="1"/>
  <c r="L142" i="23"/>
  <c r="H164" i="23"/>
  <c r="J153" i="23"/>
  <c r="N153" i="23" s="1"/>
  <c r="L153" i="23"/>
  <c r="AC74" i="23"/>
  <c r="P74" i="23"/>
  <c r="S74" i="23" s="1"/>
  <c r="AG74" i="23" s="1"/>
  <c r="AC140" i="23"/>
  <c r="P140" i="23"/>
  <c r="P217" i="23"/>
  <c r="AC217" i="23"/>
  <c r="AC207" i="23"/>
  <c r="P207" i="23"/>
  <c r="Q207" i="23" s="1"/>
  <c r="AE207" i="23" s="1"/>
  <c r="AC122" i="23"/>
  <c r="P122" i="23"/>
  <c r="AC108" i="23"/>
  <c r="P108" i="23"/>
  <c r="AC97" i="23"/>
  <c r="P97" i="23"/>
  <c r="AC75" i="23"/>
  <c r="P75" i="23"/>
  <c r="S75" i="23" s="1"/>
  <c r="AG75" i="23" s="1"/>
  <c r="AC64" i="23"/>
  <c r="P64" i="23"/>
  <c r="P43" i="23"/>
  <c r="P21" i="23"/>
  <c r="AC8" i="23"/>
  <c r="P8" i="23"/>
  <c r="AC196" i="23"/>
  <c r="P196" i="23"/>
  <c r="R196" i="23" s="1"/>
  <c r="AF196" i="23" s="1"/>
  <c r="AC152" i="23"/>
  <c r="P152" i="23"/>
  <c r="AC130" i="23"/>
  <c r="P130" i="23"/>
  <c r="O162" i="23"/>
  <c r="O96" i="23"/>
  <c r="O85" i="23"/>
  <c r="O129" i="23"/>
  <c r="O151" i="23"/>
  <c r="O118" i="23"/>
  <c r="O107" i="23"/>
  <c r="O52" i="23"/>
  <c r="AD111" i="23"/>
  <c r="Q111" i="23"/>
  <c r="AE111" i="23" s="1"/>
  <c r="R111" i="23"/>
  <c r="AD14" i="23"/>
  <c r="Q14" i="23"/>
  <c r="AE14" i="23" s="1"/>
  <c r="R14" i="23"/>
  <c r="AD13" i="23"/>
  <c r="Q13" i="23"/>
  <c r="AE13" i="23" s="1"/>
  <c r="R13" i="23"/>
  <c r="AD200" i="23"/>
  <c r="Q200" i="23"/>
  <c r="R200" i="23"/>
  <c r="AF200" i="23" s="1"/>
  <c r="AD168" i="23"/>
  <c r="Q168" i="23"/>
  <c r="R168" i="23"/>
  <c r="AF168" i="23" s="1"/>
  <c r="AD134" i="23"/>
  <c r="R134" i="23"/>
  <c r="AF134" i="23" s="1"/>
  <c r="Q134" i="23"/>
  <c r="AD167" i="23"/>
  <c r="R167" i="23"/>
  <c r="AF167" i="23" s="1"/>
  <c r="Q167" i="23"/>
  <c r="AD112" i="23"/>
  <c r="R112" i="23"/>
  <c r="AF112" i="23" s="1"/>
  <c r="Q112" i="23"/>
  <c r="AD90" i="23"/>
  <c r="R90" i="23"/>
  <c r="AF90" i="23" s="1"/>
  <c r="Q90" i="23"/>
  <c r="AD163" i="23"/>
  <c r="S163" i="23"/>
  <c r="AG163" i="23" s="1"/>
  <c r="R163" i="23"/>
  <c r="AF163" i="23" s="1"/>
  <c r="Q163" i="23"/>
  <c r="AD157" i="23"/>
  <c r="R157" i="23"/>
  <c r="AF157" i="23" s="1"/>
  <c r="Q157" i="23"/>
  <c r="AD113" i="23"/>
  <c r="R113" i="23"/>
  <c r="AF113" i="23" s="1"/>
  <c r="Q113" i="23"/>
  <c r="AD156" i="23"/>
  <c r="R156" i="23"/>
  <c r="AF156" i="23" s="1"/>
  <c r="Q156" i="23"/>
  <c r="AD53" i="23"/>
  <c r="S53" i="23"/>
  <c r="AG53" i="23" s="1"/>
  <c r="R53" i="23"/>
  <c r="AF53" i="23" s="1"/>
  <c r="Q53" i="23"/>
  <c r="AD91" i="23"/>
  <c r="R91" i="23"/>
  <c r="AF91" i="23" s="1"/>
  <c r="Q91" i="23"/>
  <c r="AD58" i="23"/>
  <c r="R58" i="23"/>
  <c r="AF58" i="23" s="1"/>
  <c r="Q58" i="23"/>
  <c r="AD102" i="23"/>
  <c r="R102" i="23"/>
  <c r="AF102" i="23" s="1"/>
  <c r="Q102" i="23"/>
  <c r="AD135" i="23"/>
  <c r="R135" i="23"/>
  <c r="AF135" i="23" s="1"/>
  <c r="Q135" i="23"/>
  <c r="AD80" i="23"/>
  <c r="R80" i="23"/>
  <c r="AF80" i="23" s="1"/>
  <c r="Q80" i="23"/>
  <c r="AD25" i="23"/>
  <c r="R25" i="23"/>
  <c r="AF25" i="23" s="1"/>
  <c r="Q25" i="23"/>
  <c r="AD24" i="23"/>
  <c r="R24" i="23"/>
  <c r="AF24" i="23" s="1"/>
  <c r="Q24" i="23"/>
  <c r="AD36" i="23"/>
  <c r="Q36" i="23"/>
  <c r="AE36" i="23" s="1"/>
  <c r="R36" i="23"/>
  <c r="AD123" i="23"/>
  <c r="Q123" i="23"/>
  <c r="R123" i="23"/>
  <c r="AF123" i="23" s="1"/>
  <c r="AD35" i="23"/>
  <c r="Q35" i="23"/>
  <c r="AE35" i="23" s="1"/>
  <c r="R35" i="23"/>
  <c r="AD201" i="23"/>
  <c r="Q201" i="23"/>
  <c r="AE201" i="23" s="1"/>
  <c r="R201" i="23"/>
  <c r="AD124" i="23"/>
  <c r="Q124" i="23"/>
  <c r="AE124" i="23" s="1"/>
  <c r="R124" i="23"/>
  <c r="AD47" i="23"/>
  <c r="R47" i="23"/>
  <c r="AF47" i="23" s="1"/>
  <c r="Q47" i="23"/>
  <c r="AD46" i="23"/>
  <c r="Q46" i="23"/>
  <c r="R46" i="23"/>
  <c r="AF46" i="23" s="1"/>
  <c r="AD69" i="23"/>
  <c r="Q69" i="23"/>
  <c r="AD57" i="23"/>
  <c r="Q57" i="23"/>
  <c r="AE57" i="23" s="1"/>
  <c r="R57" i="23"/>
  <c r="AD79" i="23"/>
  <c r="Q79" i="23"/>
  <c r="AE79" i="23" s="1"/>
  <c r="R79" i="23"/>
  <c r="AD101" i="23"/>
  <c r="Q101" i="23"/>
  <c r="R101" i="23"/>
  <c r="AF101" i="23" s="1"/>
  <c r="AD145" i="23"/>
  <c r="R145" i="23"/>
  <c r="AF145" i="23" s="1"/>
  <c r="Q145" i="23"/>
  <c r="AD146" i="23"/>
  <c r="Q146" i="23"/>
  <c r="AE146" i="23" s="1"/>
  <c r="R146" i="23"/>
  <c r="AF146" i="23" s="1"/>
  <c r="T146" i="23"/>
  <c r="AD68" i="23"/>
  <c r="R68" i="23"/>
  <c r="AE223" i="23"/>
  <c r="AE222" i="23"/>
  <c r="T222" i="23"/>
  <c r="AD211" i="23"/>
  <c r="Q211" i="23"/>
  <c r="AD189" i="23"/>
  <c r="AD179" i="23"/>
  <c r="AE178" i="23"/>
  <c r="T178" i="23"/>
  <c r="AF212" i="23"/>
  <c r="AJ46" i="2"/>
  <c r="V57" i="2"/>
  <c r="X57" i="2" s="1"/>
  <c r="AL57" i="2" s="1"/>
  <c r="W58" i="2"/>
  <c r="X58" i="2" s="1"/>
  <c r="AL58" i="2" s="1"/>
  <c r="AK47" i="2"/>
  <c r="AP47" i="2" s="1"/>
  <c r="AK277" i="2"/>
  <c r="AP277" i="2" s="1"/>
  <c r="W288" i="2"/>
  <c r="AJ300" i="2"/>
  <c r="V311" i="2"/>
  <c r="AD223" i="6"/>
  <c r="R223" i="6"/>
  <c r="AF223" i="6" s="1"/>
  <c r="Q223" i="6"/>
  <c r="AD222" i="6"/>
  <c r="R222" i="6"/>
  <c r="AF222" i="6" s="1"/>
  <c r="Q222" i="6"/>
  <c r="AD454" i="2"/>
  <c r="R454" i="2"/>
  <c r="AF454" i="2" s="1"/>
  <c r="Q454" i="2"/>
  <c r="AD453" i="2"/>
  <c r="R453" i="2"/>
  <c r="AF453" i="2" s="1"/>
  <c r="Q453" i="2"/>
  <c r="R201" i="2"/>
  <c r="AF201" i="2" s="1"/>
  <c r="AD201" i="2"/>
  <c r="Q201" i="2"/>
  <c r="AK46" i="6"/>
  <c r="AP46" i="6" s="1"/>
  <c r="AD212" i="6"/>
  <c r="R212" i="6"/>
  <c r="AF212" i="6" s="1"/>
  <c r="Q212" i="6"/>
  <c r="AD211" i="6"/>
  <c r="R211" i="6"/>
  <c r="AF211" i="6" s="1"/>
  <c r="Q211" i="6"/>
  <c r="AD443" i="2"/>
  <c r="R443" i="2"/>
  <c r="AF443" i="2" s="1"/>
  <c r="Q443" i="2"/>
  <c r="AD442" i="2"/>
  <c r="R442" i="2"/>
  <c r="AF442" i="2" s="1"/>
  <c r="Q442" i="2"/>
  <c r="AD201" i="6"/>
  <c r="Q201" i="6"/>
  <c r="AD200" i="6"/>
  <c r="R200" i="6"/>
  <c r="AF200" i="6" s="1"/>
  <c r="Q200" i="6"/>
  <c r="AD432" i="2"/>
  <c r="R432" i="2"/>
  <c r="AD431" i="2"/>
  <c r="R431" i="2"/>
  <c r="AD190" i="6"/>
  <c r="R190" i="6"/>
  <c r="AF190" i="6" s="1"/>
  <c r="Q190" i="6"/>
  <c r="AD189" i="6"/>
  <c r="R189" i="6"/>
  <c r="AF189" i="6" s="1"/>
  <c r="Q189" i="6"/>
  <c r="AD421" i="2"/>
  <c r="R421" i="2"/>
  <c r="AF421" i="2" s="1"/>
  <c r="Q421" i="2"/>
  <c r="AD420" i="2"/>
  <c r="R420" i="2"/>
  <c r="AF420" i="2" s="1"/>
  <c r="Q420" i="2"/>
  <c r="AD179" i="6"/>
  <c r="R179" i="6"/>
  <c r="AF179" i="6" s="1"/>
  <c r="Q179" i="6"/>
  <c r="AD178" i="6"/>
  <c r="R178" i="6"/>
  <c r="AF178" i="6" s="1"/>
  <c r="Q178" i="6"/>
  <c r="AD410" i="2"/>
  <c r="R410" i="2"/>
  <c r="AF410" i="2" s="1"/>
  <c r="Q410" i="2"/>
  <c r="AD409" i="2"/>
  <c r="R409" i="2"/>
  <c r="AF409" i="2" s="1"/>
  <c r="Q409" i="2"/>
  <c r="AD168" i="6"/>
  <c r="Q168" i="6"/>
  <c r="AE168" i="6" s="1"/>
  <c r="R168" i="6"/>
  <c r="AF168" i="6" s="1"/>
  <c r="T168" i="6"/>
  <c r="AD167" i="6"/>
  <c r="R167" i="6"/>
  <c r="AF167" i="6" s="1"/>
  <c r="Q167" i="6"/>
  <c r="AD399" i="2"/>
  <c r="Q399" i="2"/>
  <c r="AE399" i="2" s="1"/>
  <c r="R399" i="2"/>
  <c r="AD398" i="2"/>
  <c r="Q398" i="2"/>
  <c r="AD57" i="6"/>
  <c r="Q57" i="6"/>
  <c r="R57" i="6"/>
  <c r="AF57" i="6" s="1"/>
  <c r="AC238" i="6"/>
  <c r="P238" i="6"/>
  <c r="AD156" i="6"/>
  <c r="R156" i="6"/>
  <c r="AF156" i="6" s="1"/>
  <c r="Q156" i="6"/>
  <c r="AD387" i="2"/>
  <c r="R387" i="2"/>
  <c r="AE387" i="2"/>
  <c r="AD157" i="6"/>
  <c r="R157" i="6"/>
  <c r="AF157" i="6" s="1"/>
  <c r="Q157" i="6"/>
  <c r="AE388" i="2"/>
  <c r="AD388" i="2"/>
  <c r="R388" i="2"/>
  <c r="AD377" i="2"/>
  <c r="R377" i="2"/>
  <c r="AF377" i="2" s="1"/>
  <c r="Q377" i="2"/>
  <c r="AD376" i="2"/>
  <c r="R376" i="2"/>
  <c r="AF376" i="2" s="1"/>
  <c r="Q376" i="2"/>
  <c r="AD146" i="6"/>
  <c r="AD145" i="6"/>
  <c r="Q145" i="6"/>
  <c r="AD135" i="6"/>
  <c r="Q135" i="6"/>
  <c r="R135" i="6"/>
  <c r="AF135" i="6" s="1"/>
  <c r="AD134" i="6"/>
  <c r="R134" i="6"/>
  <c r="AD366" i="2"/>
  <c r="R366" i="2"/>
  <c r="AE366" i="2"/>
  <c r="AD365" i="2"/>
  <c r="R365" i="2"/>
  <c r="AF365" i="2" s="1"/>
  <c r="Q365" i="2"/>
  <c r="AD124" i="6"/>
  <c r="R124" i="6"/>
  <c r="AF124" i="6" s="1"/>
  <c r="Q124" i="6"/>
  <c r="AD123" i="6"/>
  <c r="R123" i="6"/>
  <c r="AF123" i="6" s="1"/>
  <c r="Q123" i="6"/>
  <c r="AD355" i="2"/>
  <c r="R355" i="2"/>
  <c r="AF355" i="2" s="1"/>
  <c r="Q355" i="2"/>
  <c r="AD354" i="2"/>
  <c r="R354" i="2"/>
  <c r="AF354" i="2" s="1"/>
  <c r="Q354" i="2"/>
  <c r="AK24" i="6"/>
  <c r="AP24" i="6" s="1"/>
  <c r="AD113" i="6"/>
  <c r="R113" i="6"/>
  <c r="AF113" i="6" s="1"/>
  <c r="Q113" i="6"/>
  <c r="AD112" i="6"/>
  <c r="Q112" i="6"/>
  <c r="R112" i="6"/>
  <c r="AF112" i="6" s="1"/>
  <c r="AE344" i="2"/>
  <c r="T344" i="2"/>
  <c r="AD343" i="2"/>
  <c r="R343" i="2"/>
  <c r="AE343" i="2"/>
  <c r="AD91" i="6"/>
  <c r="Q91" i="6"/>
  <c r="R91" i="6"/>
  <c r="AF91" i="6" s="1"/>
  <c r="AD299" i="2"/>
  <c r="R299" i="2"/>
  <c r="AF299" i="2" s="1"/>
  <c r="Q299" i="2"/>
  <c r="AK79" i="2"/>
  <c r="AP79" i="2" s="1"/>
  <c r="AD102" i="6"/>
  <c r="R102" i="6"/>
  <c r="AF102" i="6" s="1"/>
  <c r="Q102" i="6"/>
  <c r="AD101" i="6"/>
  <c r="R101" i="6"/>
  <c r="AF101" i="6" s="1"/>
  <c r="Q101" i="6"/>
  <c r="AD333" i="2"/>
  <c r="R333" i="2"/>
  <c r="AF333" i="2" s="1"/>
  <c r="Q333" i="2"/>
  <c r="AD332" i="2"/>
  <c r="R332" i="2"/>
  <c r="AF332" i="2" s="1"/>
  <c r="Q332" i="2"/>
  <c r="AD90" i="6"/>
  <c r="R90" i="6"/>
  <c r="AF90" i="6" s="1"/>
  <c r="Q90" i="6"/>
  <c r="AD322" i="2"/>
  <c r="R322" i="2"/>
  <c r="AF322" i="2" s="1"/>
  <c r="Q322" i="2"/>
  <c r="AD321" i="2"/>
  <c r="R321" i="2"/>
  <c r="AF321" i="2" s="1"/>
  <c r="Q321" i="2"/>
  <c r="AD80" i="6"/>
  <c r="R80" i="6"/>
  <c r="AF80" i="6" s="1"/>
  <c r="Q80" i="6"/>
  <c r="AD79" i="6"/>
  <c r="R79" i="6"/>
  <c r="AF79" i="6" s="1"/>
  <c r="Q79" i="6"/>
  <c r="AD311" i="2"/>
  <c r="R311" i="2"/>
  <c r="AF311" i="2" s="1"/>
  <c r="Q311" i="2"/>
  <c r="AD310" i="2"/>
  <c r="R310" i="2"/>
  <c r="AF310" i="2" s="1"/>
  <c r="Q310" i="2"/>
  <c r="AD69" i="6"/>
  <c r="R69" i="6"/>
  <c r="AF69" i="6" s="1"/>
  <c r="Q69" i="6"/>
  <c r="AD68" i="6"/>
  <c r="Q68" i="6"/>
  <c r="AE68" i="6" s="1"/>
  <c r="R68" i="6"/>
  <c r="AD300" i="2"/>
  <c r="R300" i="2"/>
  <c r="AF300" i="2" s="1"/>
  <c r="Q300" i="2"/>
  <c r="AJ278" i="2"/>
  <c r="AK57" i="6"/>
  <c r="AP57" i="6" s="1"/>
  <c r="AJ289" i="2"/>
  <c r="AD58" i="6"/>
  <c r="AD289" i="2"/>
  <c r="R289" i="2"/>
  <c r="AF289" i="2" s="1"/>
  <c r="Q289" i="2"/>
  <c r="AD288" i="2"/>
  <c r="Q288" i="2"/>
  <c r="AD47" i="6"/>
  <c r="Q47" i="6"/>
  <c r="AK255" i="2"/>
  <c r="AP255" i="2" s="1"/>
  <c r="AJ25" i="6"/>
  <c r="AJ256" i="2"/>
  <c r="AE47" i="6"/>
  <c r="T47" i="6"/>
  <c r="AD46" i="6"/>
  <c r="R46" i="6"/>
  <c r="AD278" i="2"/>
  <c r="R278" i="2"/>
  <c r="AF278" i="2" s="1"/>
  <c r="Q278" i="2"/>
  <c r="AD277" i="2"/>
  <c r="Q277" i="2"/>
  <c r="AE277" i="2" s="1"/>
  <c r="R277" i="2"/>
  <c r="AK35" i="6"/>
  <c r="AP35" i="6" s="1"/>
  <c r="AK266" i="2"/>
  <c r="AP266" i="2" s="1"/>
  <c r="AJ36" i="6"/>
  <c r="AJ267" i="2"/>
  <c r="AD36" i="6"/>
  <c r="R36" i="6"/>
  <c r="AF36" i="6" s="1"/>
  <c r="Q36" i="6"/>
  <c r="AD35" i="6"/>
  <c r="R35" i="6"/>
  <c r="AF35" i="6" s="1"/>
  <c r="Q35" i="6"/>
  <c r="AD267" i="2"/>
  <c r="R267" i="2"/>
  <c r="AF267" i="2" s="1"/>
  <c r="Q267" i="2"/>
  <c r="AD266" i="2"/>
  <c r="R266" i="2"/>
  <c r="AF266" i="2" s="1"/>
  <c r="Q266" i="2"/>
  <c r="AK233" i="2"/>
  <c r="AP233" i="2" s="1"/>
  <c r="AJ234" i="2"/>
  <c r="AD25" i="6"/>
  <c r="Q25" i="6"/>
  <c r="AE25" i="6" s="1"/>
  <c r="R25" i="6"/>
  <c r="AD24" i="6"/>
  <c r="R24" i="6"/>
  <c r="AD256" i="2"/>
  <c r="R256" i="2"/>
  <c r="AF256" i="2" s="1"/>
  <c r="Q256" i="2"/>
  <c r="AD255" i="2"/>
  <c r="R255" i="2"/>
  <c r="AF255" i="2" s="1"/>
  <c r="Q255" i="2"/>
  <c r="AK145" i="2"/>
  <c r="AP145" i="2" s="1"/>
  <c r="AJ146" i="2"/>
  <c r="AK13" i="6"/>
  <c r="AP13" i="6" s="1"/>
  <c r="AK244" i="2"/>
  <c r="AP244" i="2" s="1"/>
  <c r="AJ14" i="6"/>
  <c r="AJ245" i="2"/>
  <c r="AD245" i="2"/>
  <c r="R245" i="2"/>
  <c r="AF245" i="2" s="1"/>
  <c r="Q245" i="2"/>
  <c r="AD244" i="2"/>
  <c r="R244" i="2"/>
  <c r="AF244" i="2" s="1"/>
  <c r="Q244" i="2"/>
  <c r="AD14" i="6"/>
  <c r="Q14" i="6"/>
  <c r="AD13" i="6"/>
  <c r="R13" i="6"/>
  <c r="AE13" i="6"/>
  <c r="AK211" i="2"/>
  <c r="AP211" i="2" s="1"/>
  <c r="AD234" i="2"/>
  <c r="Q234" i="2"/>
  <c r="AE234" i="2" s="1"/>
  <c r="R234" i="2"/>
  <c r="AD233" i="2"/>
  <c r="Q233" i="2"/>
  <c r="R233" i="2"/>
  <c r="AF233" i="2" s="1"/>
  <c r="AJ212" i="2"/>
  <c r="AK222" i="2"/>
  <c r="AP222" i="2" s="1"/>
  <c r="AJ223" i="2"/>
  <c r="AD223" i="2"/>
  <c r="R223" i="2"/>
  <c r="AF223" i="2" s="1"/>
  <c r="Q223" i="2"/>
  <c r="AD222" i="2"/>
  <c r="R222" i="2"/>
  <c r="AF222" i="2" s="1"/>
  <c r="Q222" i="2"/>
  <c r="AK189" i="2"/>
  <c r="AP189" i="2" s="1"/>
  <c r="AJ190" i="2"/>
  <c r="AK167" i="2"/>
  <c r="AP167" i="2" s="1"/>
  <c r="AJ168" i="2"/>
  <c r="AD212" i="2"/>
  <c r="Q212" i="2"/>
  <c r="R212" i="2"/>
  <c r="AF212" i="2" s="1"/>
  <c r="AD211" i="2"/>
  <c r="R211" i="2"/>
  <c r="AF211" i="2" s="1"/>
  <c r="Q211" i="2"/>
  <c r="AD189" i="2"/>
  <c r="Q189" i="2"/>
  <c r="AK200" i="2"/>
  <c r="AP200" i="2" s="1"/>
  <c r="AJ201" i="2"/>
  <c r="AD200" i="2"/>
  <c r="R200" i="2"/>
  <c r="AF200" i="2" s="1"/>
  <c r="Q200" i="2"/>
  <c r="AD101" i="2"/>
  <c r="R101" i="2"/>
  <c r="AF101" i="2" s="1"/>
  <c r="Q101" i="2"/>
  <c r="AD190" i="2"/>
  <c r="R190" i="2"/>
  <c r="AF190" i="2" s="1"/>
  <c r="Q190" i="2"/>
  <c r="AK178" i="2"/>
  <c r="AP178" i="2" s="1"/>
  <c r="AJ179" i="2"/>
  <c r="AD179" i="2"/>
  <c r="R179" i="2"/>
  <c r="AF179" i="2" s="1"/>
  <c r="Q179" i="2"/>
  <c r="AD178" i="2"/>
  <c r="Q178" i="2"/>
  <c r="AE178" i="2" s="1"/>
  <c r="R178" i="2"/>
  <c r="AD168" i="2"/>
  <c r="R168" i="2"/>
  <c r="AF168" i="2" s="1"/>
  <c r="Q168" i="2"/>
  <c r="AD167" i="2"/>
  <c r="R167" i="2"/>
  <c r="AF167" i="2" s="1"/>
  <c r="Q167" i="2"/>
  <c r="AK156" i="2"/>
  <c r="AP156" i="2" s="1"/>
  <c r="AJ157" i="2"/>
  <c r="AD157" i="2"/>
  <c r="R157" i="2"/>
  <c r="AF157" i="2" s="1"/>
  <c r="Q157" i="2"/>
  <c r="AD156" i="2"/>
  <c r="Q156" i="2"/>
  <c r="AE156" i="2" s="1"/>
  <c r="R156" i="2"/>
  <c r="AK123" i="2"/>
  <c r="AP123" i="2" s="1"/>
  <c r="AJ124" i="2"/>
  <c r="AJ80" i="2"/>
  <c r="AD146" i="2"/>
  <c r="R146" i="2"/>
  <c r="AF146" i="2" s="1"/>
  <c r="Q146" i="2"/>
  <c r="AD145" i="2"/>
  <c r="R145" i="2"/>
  <c r="AF145" i="2" s="1"/>
  <c r="Q145" i="2"/>
  <c r="AK134" i="2"/>
  <c r="AP134" i="2" s="1"/>
  <c r="AJ135" i="2"/>
  <c r="AD135" i="2"/>
  <c r="R135" i="2"/>
  <c r="AF135" i="2" s="1"/>
  <c r="Q135" i="2"/>
  <c r="AD134" i="2"/>
  <c r="R134" i="2"/>
  <c r="AF134" i="2" s="1"/>
  <c r="Q134" i="2"/>
  <c r="AD124" i="2"/>
  <c r="Q124" i="2"/>
  <c r="AD123" i="2"/>
  <c r="R123" i="2"/>
  <c r="AF123" i="2" s="1"/>
  <c r="Q123" i="2"/>
  <c r="AK101" i="2"/>
  <c r="AP101" i="2" s="1"/>
  <c r="AJ102" i="2"/>
  <c r="AK112" i="2"/>
  <c r="AP112" i="2" s="1"/>
  <c r="AJ113" i="2"/>
  <c r="AD113" i="2"/>
  <c r="R113" i="2"/>
  <c r="AF113" i="2" s="1"/>
  <c r="Q113" i="2"/>
  <c r="AD112" i="2"/>
  <c r="Q112" i="2"/>
  <c r="AE112" i="2" s="1"/>
  <c r="R112" i="2"/>
  <c r="AD102" i="2"/>
  <c r="Q102" i="2"/>
  <c r="AK90" i="2"/>
  <c r="AP90" i="2" s="1"/>
  <c r="AJ91" i="2"/>
  <c r="AD91" i="2"/>
  <c r="R91" i="2"/>
  <c r="AD90" i="2"/>
  <c r="R90" i="2"/>
  <c r="AF90" i="2" s="1"/>
  <c r="Q90" i="2"/>
  <c r="AD80" i="2"/>
  <c r="Q80" i="2"/>
  <c r="AE80" i="2" s="1"/>
  <c r="R80" i="2"/>
  <c r="AD79" i="2"/>
  <c r="R79" i="2"/>
  <c r="AF79" i="2" s="1"/>
  <c r="Q79" i="2"/>
  <c r="AK57" i="2"/>
  <c r="AP57" i="2" s="1"/>
  <c r="AJ58" i="2"/>
  <c r="X14" i="2"/>
  <c r="AL14" i="2" s="1"/>
  <c r="AJ14" i="2"/>
  <c r="AK68" i="2"/>
  <c r="AP68" i="2" s="1"/>
  <c r="AJ69" i="2"/>
  <c r="AD69" i="2"/>
  <c r="Q69" i="2"/>
  <c r="R69" i="2"/>
  <c r="AF69" i="2" s="1"/>
  <c r="AD68" i="2"/>
  <c r="Q68" i="2"/>
  <c r="R68" i="2"/>
  <c r="AF68" i="2" s="1"/>
  <c r="AD47" i="2"/>
  <c r="Q47" i="2"/>
  <c r="R47" i="2"/>
  <c r="AF47" i="2" s="1"/>
  <c r="AD57" i="2"/>
  <c r="Q57" i="2"/>
  <c r="R57" i="2"/>
  <c r="AF57" i="2" s="1"/>
  <c r="AD58" i="2"/>
  <c r="Q58" i="2"/>
  <c r="AE58" i="2" s="1"/>
  <c r="R58" i="2"/>
  <c r="X35" i="2"/>
  <c r="AL35" i="2" s="1"/>
  <c r="AK35" i="2"/>
  <c r="AP35" i="2" s="1"/>
  <c r="AJ36" i="2"/>
  <c r="X36" i="2"/>
  <c r="AL36" i="2" s="1"/>
  <c r="X46" i="2"/>
  <c r="AL46" i="2" s="1"/>
  <c r="AK46" i="2"/>
  <c r="AP46" i="2" s="1"/>
  <c r="X47" i="2"/>
  <c r="AJ47" i="2"/>
  <c r="AD46" i="2"/>
  <c r="R46" i="2"/>
  <c r="AF46" i="2" s="1"/>
  <c r="Q46" i="2"/>
  <c r="AD25" i="2"/>
  <c r="Q25" i="2"/>
  <c r="AD35" i="2"/>
  <c r="R35" i="2"/>
  <c r="AF35" i="2" s="1"/>
  <c r="Q35" i="2"/>
  <c r="AD36" i="2"/>
  <c r="R36" i="2"/>
  <c r="X24" i="2"/>
  <c r="AL24" i="2" s="1"/>
  <c r="AK24" i="2"/>
  <c r="AP24" i="2" s="1"/>
  <c r="X13" i="2"/>
  <c r="AL13" i="2" s="1"/>
  <c r="AK13" i="2"/>
  <c r="X25" i="2"/>
  <c r="AJ25" i="2"/>
  <c r="AD24" i="2"/>
  <c r="R24" i="2"/>
  <c r="AF24" i="2" s="1"/>
  <c r="Q24" i="2"/>
  <c r="AD14" i="2"/>
  <c r="Q14" i="2"/>
  <c r="AD13" i="2"/>
  <c r="Q13" i="2"/>
  <c r="R13" i="2"/>
  <c r="AF13" i="2" s="1"/>
  <c r="M8" i="2"/>
  <c r="O8" i="2" s="1"/>
  <c r="U64" i="2"/>
  <c r="M63" i="2"/>
  <c r="U53" i="2"/>
  <c r="AI53" i="2" s="1"/>
  <c r="M52" i="2"/>
  <c r="U42" i="2"/>
  <c r="AI42" i="2" s="1"/>
  <c r="M41" i="2"/>
  <c r="U31" i="2"/>
  <c r="AI31" i="2" s="1"/>
  <c r="M30" i="2"/>
  <c r="U20" i="2"/>
  <c r="AI20" i="2" s="1"/>
  <c r="M19" i="2"/>
  <c r="AC237" i="6"/>
  <c r="R237" i="6"/>
  <c r="AI238" i="6"/>
  <c r="AW238" i="6" s="1"/>
  <c r="AD237" i="6"/>
  <c r="AI237" i="6"/>
  <c r="AW237" i="6" s="1"/>
  <c r="J118" i="2"/>
  <c r="N118" i="2" s="1"/>
  <c r="L118" i="2"/>
  <c r="H448" i="2"/>
  <c r="J448" i="2" s="1"/>
  <c r="N448" i="2" s="1"/>
  <c r="H437" i="2"/>
  <c r="H426" i="2"/>
  <c r="J426" i="2" s="1"/>
  <c r="N426" i="2" s="1"/>
  <c r="H415" i="2"/>
  <c r="J415" i="2" s="1"/>
  <c r="N415" i="2" s="1"/>
  <c r="H404" i="2"/>
  <c r="H393" i="2"/>
  <c r="H382" i="2"/>
  <c r="J371" i="2"/>
  <c r="N371" i="2" s="1"/>
  <c r="L305" i="2"/>
  <c r="H360" i="2"/>
  <c r="H349" i="2"/>
  <c r="H338" i="2"/>
  <c r="H327" i="2"/>
  <c r="J327" i="2" s="1"/>
  <c r="N327" i="2" s="1"/>
  <c r="J305" i="2"/>
  <c r="N305" i="2" s="1"/>
  <c r="H250" i="2"/>
  <c r="H294" i="2"/>
  <c r="J294" i="2" s="1"/>
  <c r="N294" i="2" s="1"/>
  <c r="H283" i="2"/>
  <c r="H272" i="2"/>
  <c r="J272" i="2" s="1"/>
  <c r="N272" i="2" s="1"/>
  <c r="H261" i="2"/>
  <c r="J239" i="2"/>
  <c r="N239" i="2" s="1"/>
  <c r="H217" i="2"/>
  <c r="J173" i="2"/>
  <c r="N173" i="2" s="1"/>
  <c r="L129" i="2"/>
  <c r="J129" i="2"/>
  <c r="N129" i="2" s="1"/>
  <c r="L88" i="6"/>
  <c r="J88" i="6"/>
  <c r="N88" i="6" s="1"/>
  <c r="L67" i="6"/>
  <c r="J67" i="6"/>
  <c r="N67" i="6" s="1"/>
  <c r="L66" i="6"/>
  <c r="J66" i="6"/>
  <c r="N66" i="6" s="1"/>
  <c r="L65" i="6"/>
  <c r="J65" i="6"/>
  <c r="N65" i="6" s="1"/>
  <c r="L56" i="6"/>
  <c r="J56" i="6"/>
  <c r="N56" i="6" s="1"/>
  <c r="L55" i="6"/>
  <c r="J55" i="6"/>
  <c r="N55" i="6" s="1"/>
  <c r="L54" i="6"/>
  <c r="J54" i="6"/>
  <c r="N54" i="6" s="1"/>
  <c r="L45" i="6"/>
  <c r="J45" i="6"/>
  <c r="N45" i="6" s="1"/>
  <c r="O45" i="6" s="1"/>
  <c r="AC45" i="6" s="1"/>
  <c r="L44" i="6"/>
  <c r="J44" i="6"/>
  <c r="N44" i="6" s="1"/>
  <c r="L43" i="6"/>
  <c r="J43" i="6"/>
  <c r="N43" i="6" s="1"/>
  <c r="O43" i="6" s="1"/>
  <c r="L34" i="6"/>
  <c r="J34" i="6"/>
  <c r="N34" i="6" s="1"/>
  <c r="L33" i="6"/>
  <c r="J33" i="6"/>
  <c r="N33" i="6" s="1"/>
  <c r="L32" i="6"/>
  <c r="J32" i="6"/>
  <c r="N32" i="6" s="1"/>
  <c r="L23" i="6"/>
  <c r="J23" i="6"/>
  <c r="N23" i="6" s="1"/>
  <c r="L22" i="6"/>
  <c r="J22" i="6"/>
  <c r="N22" i="6" s="1"/>
  <c r="L19" i="6"/>
  <c r="J19" i="6"/>
  <c r="N19" i="6" s="1"/>
  <c r="L11" i="6"/>
  <c r="J11" i="6"/>
  <c r="N11" i="6" s="1"/>
  <c r="H406" i="2"/>
  <c r="H417" i="2"/>
  <c r="H450" i="2"/>
  <c r="H384" i="2"/>
  <c r="H439" i="2"/>
  <c r="J373" i="2"/>
  <c r="N373" i="2" s="1"/>
  <c r="H428" i="2"/>
  <c r="H395" i="2"/>
  <c r="L374" i="2"/>
  <c r="J374" i="2"/>
  <c r="N374" i="2" s="1"/>
  <c r="L308" i="2"/>
  <c r="J308" i="2"/>
  <c r="N308" i="2" s="1"/>
  <c r="L307" i="2"/>
  <c r="J307" i="2"/>
  <c r="N307" i="2" s="1"/>
  <c r="O307" i="2" s="1"/>
  <c r="H362" i="2"/>
  <c r="H351" i="2"/>
  <c r="H340" i="2"/>
  <c r="H329" i="2"/>
  <c r="H318" i="2"/>
  <c r="L231" i="2"/>
  <c r="J231" i="2"/>
  <c r="N231" i="2" s="1"/>
  <c r="L220" i="2"/>
  <c r="J220" i="2"/>
  <c r="N220" i="2" s="1"/>
  <c r="L219" i="2"/>
  <c r="J219" i="2"/>
  <c r="N219" i="2" s="1"/>
  <c r="O219" i="2" s="1"/>
  <c r="L209" i="2"/>
  <c r="J209" i="2"/>
  <c r="N209" i="2" s="1"/>
  <c r="L198" i="2"/>
  <c r="J198" i="2"/>
  <c r="N198" i="2" s="1"/>
  <c r="J243" i="2"/>
  <c r="N243" i="2" s="1"/>
  <c r="H276" i="2"/>
  <c r="J276" i="2" s="1"/>
  <c r="H265" i="2"/>
  <c r="H254" i="2"/>
  <c r="L187" i="2"/>
  <c r="J187" i="2"/>
  <c r="N187" i="2" s="1"/>
  <c r="L186" i="2"/>
  <c r="J186" i="2"/>
  <c r="N186" i="2" s="1"/>
  <c r="L165" i="2"/>
  <c r="J165" i="2"/>
  <c r="N165" i="2" s="1"/>
  <c r="L164" i="2"/>
  <c r="J164" i="2"/>
  <c r="N164" i="2" s="1"/>
  <c r="L154" i="2"/>
  <c r="J154" i="2"/>
  <c r="N154" i="2" s="1"/>
  <c r="L153" i="2"/>
  <c r="J153" i="2"/>
  <c r="N153" i="2" s="1"/>
  <c r="O153" i="2" s="1"/>
  <c r="L143" i="2"/>
  <c r="J143" i="2"/>
  <c r="N143" i="2" s="1"/>
  <c r="L142" i="2"/>
  <c r="J142" i="2"/>
  <c r="N142" i="2" s="1"/>
  <c r="L132" i="2"/>
  <c r="J132" i="2"/>
  <c r="N132" i="2" s="1"/>
  <c r="L131" i="2"/>
  <c r="J131" i="2"/>
  <c r="N131" i="2" s="1"/>
  <c r="O131" i="2" s="1"/>
  <c r="P131" i="2" s="1"/>
  <c r="L77" i="2"/>
  <c r="J77" i="2"/>
  <c r="N77" i="2" s="1"/>
  <c r="L76" i="2"/>
  <c r="J76" i="2"/>
  <c r="N76" i="2" s="1"/>
  <c r="L66" i="2"/>
  <c r="J66" i="2"/>
  <c r="N66" i="2" s="1"/>
  <c r="O66" i="2" s="1"/>
  <c r="AC66" i="2" s="1"/>
  <c r="L65" i="2"/>
  <c r="J65" i="2"/>
  <c r="N65" i="2" s="1"/>
  <c r="O65" i="2" s="1"/>
  <c r="L55" i="2"/>
  <c r="J55" i="2"/>
  <c r="N55" i="2" s="1"/>
  <c r="L54" i="2"/>
  <c r="J54" i="2"/>
  <c r="N54" i="2" s="1"/>
  <c r="L52" i="2"/>
  <c r="J52" i="2"/>
  <c r="N52" i="2" s="1"/>
  <c r="L44" i="2"/>
  <c r="J44" i="2"/>
  <c r="N44" i="2" s="1"/>
  <c r="L43" i="2"/>
  <c r="J43" i="2"/>
  <c r="N43" i="2" s="1"/>
  <c r="L41" i="2"/>
  <c r="J41" i="2"/>
  <c r="N41" i="2" s="1"/>
  <c r="L40" i="2"/>
  <c r="J40" i="2"/>
  <c r="N40" i="2" s="1"/>
  <c r="L33" i="2"/>
  <c r="J33" i="2"/>
  <c r="N33" i="2" s="1"/>
  <c r="L22" i="2"/>
  <c r="J22" i="2"/>
  <c r="N22" i="2" s="1"/>
  <c r="O22" i="2" s="1"/>
  <c r="AC22" i="2" s="1"/>
  <c r="L21" i="2"/>
  <c r="J21" i="2"/>
  <c r="N21" i="2" s="1"/>
  <c r="L18" i="2"/>
  <c r="J18" i="2"/>
  <c r="N18" i="2" s="1"/>
  <c r="U9" i="2"/>
  <c r="AI9" i="2" s="1"/>
  <c r="M45" i="2"/>
  <c r="I89" i="2"/>
  <c r="L232" i="2"/>
  <c r="J232" i="2"/>
  <c r="N232" i="2" s="1"/>
  <c r="O232" i="2" s="1"/>
  <c r="AC232" i="2" s="1"/>
  <c r="L221" i="2"/>
  <c r="J221" i="2"/>
  <c r="N221" i="2" s="1"/>
  <c r="O221" i="2" s="1"/>
  <c r="P221" i="2" s="1"/>
  <c r="L210" i="2"/>
  <c r="J210" i="2"/>
  <c r="N210" i="2" s="1"/>
  <c r="O210" i="2" s="1"/>
  <c r="AC210" i="2" s="1"/>
  <c r="L199" i="2"/>
  <c r="J199" i="2"/>
  <c r="N199" i="2" s="1"/>
  <c r="L188" i="2"/>
  <c r="J188" i="2"/>
  <c r="N188" i="2" s="1"/>
  <c r="O188" i="2" s="1"/>
  <c r="AC188" i="2" s="1"/>
  <c r="L243" i="2"/>
  <c r="H298" i="2"/>
  <c r="H287" i="2"/>
  <c r="L242" i="2"/>
  <c r="H264" i="2"/>
  <c r="H275" i="2"/>
  <c r="J275" i="2" s="1"/>
  <c r="H253" i="2"/>
  <c r="H263" i="2"/>
  <c r="H252" i="2"/>
  <c r="H274" i="2"/>
  <c r="H285" i="2"/>
  <c r="H296" i="2"/>
  <c r="L464" i="2"/>
  <c r="J464" i="2"/>
  <c r="N464" i="2" s="1"/>
  <c r="L460" i="2"/>
  <c r="J460" i="2"/>
  <c r="N460" i="2" s="1"/>
  <c r="L459" i="2"/>
  <c r="J459" i="2"/>
  <c r="N459" i="2" s="1"/>
  <c r="O459" i="2" s="1"/>
  <c r="L458" i="2"/>
  <c r="J458" i="2"/>
  <c r="N458" i="2" s="1"/>
  <c r="G404" i="2"/>
  <c r="B404" i="2" s="1"/>
  <c r="B371" i="2"/>
  <c r="G316" i="2"/>
  <c r="B316" i="2" s="1"/>
  <c r="B305" i="2"/>
  <c r="G272" i="2"/>
  <c r="B272" i="2" s="1"/>
  <c r="B239" i="2"/>
  <c r="G217" i="2"/>
  <c r="B217" i="2" s="1"/>
  <c r="B173" i="2"/>
  <c r="G162" i="2"/>
  <c r="B162" i="2" s="1"/>
  <c r="B129" i="2"/>
  <c r="AI54" i="2"/>
  <c r="X43" i="2"/>
  <c r="AI43" i="2"/>
  <c r="AI18" i="2"/>
  <c r="AI44" i="2"/>
  <c r="AI235" i="6"/>
  <c r="AW235" i="6" s="1"/>
  <c r="H162" i="2"/>
  <c r="H228" i="2"/>
  <c r="H151" i="2"/>
  <c r="J151" i="2" s="1"/>
  <c r="N151" i="2" s="1"/>
  <c r="G349" i="2"/>
  <c r="B349" i="2" s="1"/>
  <c r="G327" i="2"/>
  <c r="B327" i="2" s="1"/>
  <c r="G338" i="2"/>
  <c r="B338" i="2" s="1"/>
  <c r="H184" i="2"/>
  <c r="J184" i="2" s="1"/>
  <c r="N184" i="2" s="1"/>
  <c r="G360" i="2"/>
  <c r="B360" i="2" s="1"/>
  <c r="G228" i="2"/>
  <c r="B228" i="2" s="1"/>
  <c r="H206" i="2"/>
  <c r="H195" i="2"/>
  <c r="L173" i="2"/>
  <c r="L107" i="2"/>
  <c r="G184" i="2"/>
  <c r="B184" i="2" s="1"/>
  <c r="H140" i="2"/>
  <c r="H316" i="2"/>
  <c r="G195" i="2"/>
  <c r="B195" i="2" s="1"/>
  <c r="G206" i="2"/>
  <c r="B206" i="2" s="1"/>
  <c r="N96" i="2"/>
  <c r="G283" i="2"/>
  <c r="B283" i="2" s="1"/>
  <c r="G415" i="2"/>
  <c r="B415" i="2" s="1"/>
  <c r="N85" i="2"/>
  <c r="G96" i="2"/>
  <c r="B96" i="2" s="1"/>
  <c r="L85" i="2"/>
  <c r="L371" i="2"/>
  <c r="G140" i="2"/>
  <c r="B140" i="2" s="1"/>
  <c r="G294" i="2"/>
  <c r="B294" i="2" s="1"/>
  <c r="G426" i="2"/>
  <c r="B426" i="2" s="1"/>
  <c r="G151" i="2"/>
  <c r="B151" i="2" s="1"/>
  <c r="G437" i="2"/>
  <c r="B437" i="2" s="1"/>
  <c r="L239" i="2"/>
  <c r="G448" i="2"/>
  <c r="B448" i="2" s="1"/>
  <c r="G107" i="2"/>
  <c r="B107" i="2" s="1"/>
  <c r="G250" i="2"/>
  <c r="B250" i="2" s="1"/>
  <c r="G382" i="2"/>
  <c r="B382" i="2" s="1"/>
  <c r="G261" i="2"/>
  <c r="B261" i="2" s="1"/>
  <c r="G393" i="2"/>
  <c r="B393" i="2" s="1"/>
  <c r="N53" i="2"/>
  <c r="O53" i="2" s="1"/>
  <c r="L29" i="2"/>
  <c r="O29" i="2" s="1"/>
  <c r="N142" i="6"/>
  <c r="O142" i="6" s="1"/>
  <c r="P142" i="6" s="1"/>
  <c r="O74" i="6"/>
  <c r="P74" i="6" s="1"/>
  <c r="S74" i="6" s="1"/>
  <c r="AG74" i="6" s="1"/>
  <c r="N153" i="6"/>
  <c r="O153" i="6" s="1"/>
  <c r="L141" i="2"/>
  <c r="N75" i="2"/>
  <c r="L62" i="2"/>
  <c r="O62" i="2" s="1"/>
  <c r="L120" i="2"/>
  <c r="O120" i="2" s="1"/>
  <c r="L30" i="2"/>
  <c r="M73" i="2"/>
  <c r="L32" i="2"/>
  <c r="O32" i="2" s="1"/>
  <c r="N97" i="2"/>
  <c r="L86" i="2"/>
  <c r="L31" i="2"/>
  <c r="O31" i="2" s="1"/>
  <c r="P31" i="2" s="1"/>
  <c r="AD31" i="2" s="1"/>
  <c r="I95" i="2"/>
  <c r="M95" i="2" s="1"/>
  <c r="L208" i="2"/>
  <c r="O208" i="2" s="1"/>
  <c r="L63" i="2"/>
  <c r="N119" i="2"/>
  <c r="O8" i="6"/>
  <c r="P8" i="6" s="1"/>
  <c r="L21" i="6"/>
  <c r="O21" i="6" s="1"/>
  <c r="O248" i="6"/>
  <c r="L76" i="6"/>
  <c r="O76" i="6" s="1"/>
  <c r="L85" i="6"/>
  <c r="O236" i="6"/>
  <c r="O235" i="6"/>
  <c r="J194" i="6"/>
  <c r="J216" i="6"/>
  <c r="J183" i="6"/>
  <c r="J161" i="6"/>
  <c r="J172" i="6"/>
  <c r="J117" i="6"/>
  <c r="J205" i="6"/>
  <c r="J150" i="6"/>
  <c r="J84" i="6"/>
  <c r="J73" i="6"/>
  <c r="J51" i="6"/>
  <c r="J128" i="6"/>
  <c r="J139" i="6"/>
  <c r="J95" i="6"/>
  <c r="J18" i="6"/>
  <c r="J62" i="6"/>
  <c r="J7" i="6"/>
  <c r="J106" i="6"/>
  <c r="J40" i="6"/>
  <c r="J29" i="6"/>
  <c r="M216" i="6"/>
  <c r="M183" i="6"/>
  <c r="M161" i="6"/>
  <c r="M150" i="6"/>
  <c r="M205" i="6"/>
  <c r="M194" i="6"/>
  <c r="M117" i="6"/>
  <c r="M172" i="6"/>
  <c r="M84" i="6"/>
  <c r="M73" i="6"/>
  <c r="M51" i="6"/>
  <c r="M18" i="6"/>
  <c r="M62" i="6"/>
  <c r="M128" i="6"/>
  <c r="M139" i="6"/>
  <c r="M106" i="6"/>
  <c r="M95" i="6"/>
  <c r="M29" i="6"/>
  <c r="M7" i="6"/>
  <c r="M40" i="6"/>
  <c r="L87" i="6"/>
  <c r="N87" i="6"/>
  <c r="AI236" i="6"/>
  <c r="AW236" i="6" s="1"/>
  <c r="N10" i="6"/>
  <c r="L10" i="6"/>
  <c r="L151" i="6"/>
  <c r="L30" i="6"/>
  <c r="L164" i="6"/>
  <c r="AI248" i="6"/>
  <c r="AI246" i="6" s="1"/>
  <c r="U460" i="2"/>
  <c r="AI460" i="2" s="1"/>
  <c r="AW460" i="2" s="1"/>
  <c r="U459" i="2"/>
  <c r="AI459" i="2" s="1"/>
  <c r="AW459" i="2" s="1"/>
  <c r="H106" i="2"/>
  <c r="N73" i="2"/>
  <c r="M76" i="2"/>
  <c r="O175" i="2"/>
  <c r="P175" i="2" s="1"/>
  <c r="L19" i="2"/>
  <c r="L241" i="2"/>
  <c r="N241" i="2"/>
  <c r="O177" i="2"/>
  <c r="AC177" i="2" s="1"/>
  <c r="H84" i="2"/>
  <c r="L42" i="2"/>
  <c r="N42" i="2"/>
  <c r="N98" i="2"/>
  <c r="L98" i="2"/>
  <c r="AI66" i="2"/>
  <c r="AI8" i="2"/>
  <c r="L64" i="2"/>
  <c r="N64" i="2"/>
  <c r="L74" i="2"/>
  <c r="N74" i="2"/>
  <c r="O11" i="2"/>
  <c r="P11" i="2" s="1"/>
  <c r="AD11" i="2" s="1"/>
  <c r="L197" i="2"/>
  <c r="O197" i="2" s="1"/>
  <c r="L163" i="2"/>
  <c r="O9" i="2"/>
  <c r="AC9" i="2" s="1"/>
  <c r="M78" i="2"/>
  <c r="L87" i="2"/>
  <c r="O87" i="2" s="1"/>
  <c r="D71" i="2"/>
  <c r="BM71" i="2" s="1"/>
  <c r="AI32" i="2"/>
  <c r="O10" i="2"/>
  <c r="AI63" i="2"/>
  <c r="L51" i="2"/>
  <c r="N51" i="2"/>
  <c r="AI55" i="2"/>
  <c r="I88" i="2"/>
  <c r="M77" i="2"/>
  <c r="AI21" i="2"/>
  <c r="AI88" i="2"/>
  <c r="O7" i="2"/>
  <c r="AI62" i="2"/>
  <c r="N20" i="2"/>
  <c r="O20" i="2" s="1"/>
  <c r="I84" i="2"/>
  <c r="M84" i="2" s="1"/>
  <c r="L130" i="2"/>
  <c r="N130" i="2"/>
  <c r="H425" i="2"/>
  <c r="J425" i="2" s="1"/>
  <c r="H381" i="2"/>
  <c r="J381" i="2" s="1"/>
  <c r="H370" i="2"/>
  <c r="J370" i="2" s="1"/>
  <c r="H414" i="2"/>
  <c r="J414" i="2" s="1"/>
  <c r="H447" i="2"/>
  <c r="J447" i="2" s="1"/>
  <c r="H403" i="2"/>
  <c r="J403" i="2" s="1"/>
  <c r="H293" i="2"/>
  <c r="J293" i="2" s="1"/>
  <c r="H337" i="2"/>
  <c r="J337" i="2" s="1"/>
  <c r="H282" i="2"/>
  <c r="J282" i="2" s="1"/>
  <c r="H326" i="2"/>
  <c r="J326" i="2" s="1"/>
  <c r="H271" i="2"/>
  <c r="J271" i="2" s="1"/>
  <c r="H359" i="2"/>
  <c r="J359" i="2" s="1"/>
  <c r="H315" i="2"/>
  <c r="J315" i="2" s="1"/>
  <c r="H304" i="2"/>
  <c r="J304" i="2" s="1"/>
  <c r="H260" i="2"/>
  <c r="J260" i="2" s="1"/>
  <c r="H392" i="2"/>
  <c r="J392" i="2" s="1"/>
  <c r="H348" i="2"/>
  <c r="J348" i="2" s="1"/>
  <c r="H238" i="2"/>
  <c r="J238" i="2" s="1"/>
  <c r="H227" i="2"/>
  <c r="J227" i="2" s="1"/>
  <c r="H436" i="2"/>
  <c r="J436" i="2" s="1"/>
  <c r="H216" i="2"/>
  <c r="J216" i="2" s="1"/>
  <c r="H205" i="2"/>
  <c r="J205" i="2" s="1"/>
  <c r="H150" i="2"/>
  <c r="J150" i="2" s="1"/>
  <c r="H139" i="2"/>
  <c r="J139" i="2" s="1"/>
  <c r="H128" i="2"/>
  <c r="J128" i="2" s="1"/>
  <c r="H172" i="2"/>
  <c r="J172" i="2" s="1"/>
  <c r="H194" i="2"/>
  <c r="J194" i="2" s="1"/>
  <c r="H117" i="2"/>
  <c r="J117" i="2" s="1"/>
  <c r="H161" i="2"/>
  <c r="J161" i="2" s="1"/>
  <c r="H249" i="2"/>
  <c r="J249" i="2" s="1"/>
  <c r="AI11" i="2"/>
  <c r="I425" i="2"/>
  <c r="M425" i="2" s="1"/>
  <c r="I381" i="2"/>
  <c r="M381" i="2" s="1"/>
  <c r="I370" i="2"/>
  <c r="M370" i="2" s="1"/>
  <c r="I414" i="2"/>
  <c r="M414" i="2" s="1"/>
  <c r="I447" i="2"/>
  <c r="M447" i="2" s="1"/>
  <c r="I403" i="2"/>
  <c r="M403" i="2" s="1"/>
  <c r="I436" i="2"/>
  <c r="M436" i="2" s="1"/>
  <c r="I392" i="2"/>
  <c r="M392" i="2" s="1"/>
  <c r="I337" i="2"/>
  <c r="M337" i="2" s="1"/>
  <c r="I282" i="2"/>
  <c r="M282" i="2" s="1"/>
  <c r="I326" i="2"/>
  <c r="M326" i="2" s="1"/>
  <c r="I271" i="2"/>
  <c r="M271" i="2" s="1"/>
  <c r="I359" i="2"/>
  <c r="M359" i="2" s="1"/>
  <c r="I315" i="2"/>
  <c r="M315" i="2" s="1"/>
  <c r="I304" i="2"/>
  <c r="M304" i="2" s="1"/>
  <c r="I260" i="2"/>
  <c r="M260" i="2" s="1"/>
  <c r="I348" i="2"/>
  <c r="M348" i="2" s="1"/>
  <c r="I205" i="2"/>
  <c r="M205" i="2" s="1"/>
  <c r="I293" i="2"/>
  <c r="M293" i="2" s="1"/>
  <c r="I227" i="2"/>
  <c r="M227" i="2" s="1"/>
  <c r="I139" i="2"/>
  <c r="M139" i="2" s="1"/>
  <c r="I216" i="2"/>
  <c r="M216" i="2" s="1"/>
  <c r="I128" i="2"/>
  <c r="M128" i="2" s="1"/>
  <c r="I172" i="2"/>
  <c r="M172" i="2" s="1"/>
  <c r="I194" i="2"/>
  <c r="M194" i="2" s="1"/>
  <c r="I117" i="2"/>
  <c r="M117" i="2" s="1"/>
  <c r="I161" i="2"/>
  <c r="M161" i="2" s="1"/>
  <c r="I249" i="2"/>
  <c r="M249" i="2" s="1"/>
  <c r="I183" i="2"/>
  <c r="M183" i="2" s="1"/>
  <c r="I106" i="2"/>
  <c r="M106" i="2" s="1"/>
  <c r="H95" i="2"/>
  <c r="J95" i="2" s="1"/>
  <c r="H183" i="2"/>
  <c r="J183" i="2" s="1"/>
  <c r="L73" i="2"/>
  <c r="C76" i="2"/>
  <c r="N230" i="2"/>
  <c r="L230" i="2"/>
  <c r="I238" i="2"/>
  <c r="M238" i="2" s="1"/>
  <c r="N109" i="2"/>
  <c r="O109" i="2" s="1"/>
  <c r="N152" i="2"/>
  <c r="N108" i="2"/>
  <c r="L373" i="2"/>
  <c r="AI458" i="2"/>
  <c r="AW458" i="2" s="1"/>
  <c r="AU246" i="26" l="1"/>
  <c r="S120" i="26"/>
  <c r="Q120" i="26"/>
  <c r="AF178" i="25"/>
  <c r="T178" i="25"/>
  <c r="AF212" i="25"/>
  <c r="T212" i="25"/>
  <c r="AE156" i="25"/>
  <c r="T156" i="25"/>
  <c r="S109" i="25"/>
  <c r="R109" i="25"/>
  <c r="Q109" i="25"/>
  <c r="O161" i="26"/>
  <c r="P161" i="26" s="1"/>
  <c r="S161" i="26" s="1"/>
  <c r="Q29" i="26"/>
  <c r="P18" i="26"/>
  <c r="AC18" i="26"/>
  <c r="T66" i="26"/>
  <c r="AE66" i="26"/>
  <c r="AE130" i="25"/>
  <c r="T130" i="25"/>
  <c r="R21" i="25"/>
  <c r="AF21" i="25" s="1"/>
  <c r="S21" i="25"/>
  <c r="AF133" i="25"/>
  <c r="T133" i="25"/>
  <c r="T197" i="25"/>
  <c r="R32" i="25"/>
  <c r="AF32" i="25" s="1"/>
  <c r="S32" i="25"/>
  <c r="AG32" i="25" s="1"/>
  <c r="AD56" i="25"/>
  <c r="R56" i="25"/>
  <c r="AF56" i="25" s="1"/>
  <c r="AD44" i="25"/>
  <c r="Q44" i="25"/>
  <c r="AE163" i="25"/>
  <c r="T163" i="25"/>
  <c r="AE80" i="26"/>
  <c r="T80" i="26"/>
  <c r="R96" i="26"/>
  <c r="AF96" i="26" s="1"/>
  <c r="S96" i="26"/>
  <c r="Q119" i="26"/>
  <c r="AE119" i="26" s="1"/>
  <c r="S119" i="26"/>
  <c r="AG119" i="26" s="1"/>
  <c r="AF157" i="26"/>
  <c r="T157" i="26"/>
  <c r="AE90" i="26"/>
  <c r="T90" i="26"/>
  <c r="AE68" i="26"/>
  <c r="T68" i="26"/>
  <c r="R141" i="23"/>
  <c r="AF141" i="23" s="1"/>
  <c r="S141" i="23"/>
  <c r="AG141" i="23" s="1"/>
  <c r="Z80" i="26"/>
  <c r="AN80" i="26" s="1"/>
  <c r="AR80" i="26" s="1"/>
  <c r="AH80" i="26"/>
  <c r="T69" i="26"/>
  <c r="AE69" i="26"/>
  <c r="AF247" i="26"/>
  <c r="AU247" i="26" s="1"/>
  <c r="T247" i="26"/>
  <c r="AE249" i="26"/>
  <c r="AU249" i="26" s="1"/>
  <c r="T249" i="26"/>
  <c r="T152" i="25"/>
  <c r="AE152" i="25"/>
  <c r="AH130" i="25"/>
  <c r="Z130" i="25"/>
  <c r="AN130" i="25" s="1"/>
  <c r="AD8" i="25"/>
  <c r="Q8" i="25"/>
  <c r="AD144" i="25"/>
  <c r="R144" i="25"/>
  <c r="AF144" i="25" s="1"/>
  <c r="Q144" i="25"/>
  <c r="Q118" i="25"/>
  <c r="S118" i="25"/>
  <c r="AG118" i="25" s="1"/>
  <c r="AE124" i="25"/>
  <c r="T124" i="25"/>
  <c r="R23" i="25"/>
  <c r="AF23" i="25" s="1"/>
  <c r="Q23" i="25"/>
  <c r="Q217" i="23"/>
  <c r="AE217" i="23" s="1"/>
  <c r="R217" i="23"/>
  <c r="AF217" i="23" s="1"/>
  <c r="AF58" i="26"/>
  <c r="T58" i="26"/>
  <c r="A93" i="2"/>
  <c r="C87" i="2"/>
  <c r="P107" i="25"/>
  <c r="AC107" i="25"/>
  <c r="R131" i="25"/>
  <c r="S131" i="25"/>
  <c r="AF113" i="25"/>
  <c r="T113" i="25"/>
  <c r="AF58" i="25"/>
  <c r="T58" i="25"/>
  <c r="O117" i="26"/>
  <c r="P117" i="26" s="1"/>
  <c r="AE212" i="23"/>
  <c r="T212" i="23"/>
  <c r="AF134" i="26"/>
  <c r="T134" i="26"/>
  <c r="AD118" i="25"/>
  <c r="R118" i="25"/>
  <c r="AF118" i="25" s="1"/>
  <c r="Z124" i="25"/>
  <c r="AN124" i="25" s="1"/>
  <c r="AR124" i="25" s="1"/>
  <c r="AH124" i="25"/>
  <c r="AH102" i="25"/>
  <c r="Z102" i="25"/>
  <c r="AN102" i="25" s="1"/>
  <c r="AR102" i="25" s="1"/>
  <c r="O128" i="26"/>
  <c r="O150" i="26"/>
  <c r="AD63" i="26"/>
  <c r="Q63" i="26"/>
  <c r="AE63" i="26" s="1"/>
  <c r="R63" i="26"/>
  <c r="S63" i="26"/>
  <c r="AG63" i="26" s="1"/>
  <c r="S30" i="26"/>
  <c r="AG30" i="26" s="1"/>
  <c r="R30" i="26"/>
  <c r="AF30" i="26" s="1"/>
  <c r="P40" i="26"/>
  <c r="AC40" i="26"/>
  <c r="AC30" i="25"/>
  <c r="P30" i="25"/>
  <c r="R18" i="26"/>
  <c r="AF18" i="26" s="1"/>
  <c r="S18" i="26"/>
  <c r="AG18" i="26" s="1"/>
  <c r="P41" i="26"/>
  <c r="R41" i="26" s="1"/>
  <c r="AF41" i="26" s="1"/>
  <c r="S41" i="26"/>
  <c r="AG41" i="26" s="1"/>
  <c r="AC41" i="26"/>
  <c r="AC38" i="26" s="1"/>
  <c r="AC5" i="25"/>
  <c r="T63" i="26"/>
  <c r="AF63" i="26"/>
  <c r="AC63" i="25"/>
  <c r="P63" i="25"/>
  <c r="P19" i="25"/>
  <c r="AC19" i="25"/>
  <c r="P41" i="25"/>
  <c r="R41" i="25" s="1"/>
  <c r="AF41" i="25" s="1"/>
  <c r="P74" i="25"/>
  <c r="AC74" i="25"/>
  <c r="AE30" i="26"/>
  <c r="T30" i="26"/>
  <c r="P74" i="26"/>
  <c r="AC74" i="26"/>
  <c r="R29" i="26"/>
  <c r="S29" i="26"/>
  <c r="AG29" i="26" s="1"/>
  <c r="AC151" i="25"/>
  <c r="P151" i="25"/>
  <c r="AA42" i="25"/>
  <c r="AO42" i="25" s="1"/>
  <c r="AL42" i="25"/>
  <c r="AE8" i="25"/>
  <c r="T8" i="25"/>
  <c r="AC52" i="25"/>
  <c r="P52" i="25"/>
  <c r="P18" i="25"/>
  <c r="AC18" i="25"/>
  <c r="AC16" i="25" s="1"/>
  <c r="O183" i="25"/>
  <c r="P183" i="25" s="1"/>
  <c r="Q183" i="25" s="1"/>
  <c r="O172" i="26"/>
  <c r="P172" i="26" s="1"/>
  <c r="S172" i="26" s="1"/>
  <c r="O84" i="26"/>
  <c r="O139" i="26"/>
  <c r="P139" i="26" s="1"/>
  <c r="P95" i="26"/>
  <c r="AC95" i="26"/>
  <c r="C84" i="2"/>
  <c r="U86" i="2" s="1"/>
  <c r="AI86" i="2" s="1"/>
  <c r="D82" i="2"/>
  <c r="BM82" i="2" s="1"/>
  <c r="O84" i="25"/>
  <c r="AF155" i="26"/>
  <c r="T155" i="26"/>
  <c r="AD162" i="26"/>
  <c r="S162" i="26"/>
  <c r="Q162" i="26"/>
  <c r="AE162" i="26" s="1"/>
  <c r="R162" i="26"/>
  <c r="AF162" i="26" s="1"/>
  <c r="S184" i="26"/>
  <c r="AG184" i="26" s="1"/>
  <c r="Q184" i="26"/>
  <c r="O106" i="26"/>
  <c r="O216" i="25"/>
  <c r="P216" i="25" s="1"/>
  <c r="O139" i="25"/>
  <c r="P139" i="25" s="1"/>
  <c r="P51" i="25"/>
  <c r="S51" i="25" s="1"/>
  <c r="AG51" i="25" s="1"/>
  <c r="AC51" i="25"/>
  <c r="AC27" i="26"/>
  <c r="P62" i="25"/>
  <c r="AC62" i="25"/>
  <c r="P73" i="26"/>
  <c r="AC73" i="26"/>
  <c r="Q73" i="26"/>
  <c r="AE73" i="26" s="1"/>
  <c r="P73" i="25"/>
  <c r="Q73" i="25" s="1"/>
  <c r="AE73" i="25" s="1"/>
  <c r="AC73" i="25"/>
  <c r="AC29" i="25"/>
  <c r="P29" i="25"/>
  <c r="AE29" i="26"/>
  <c r="O166" i="26"/>
  <c r="O227" i="26"/>
  <c r="P227" i="26" s="1"/>
  <c r="AD96" i="26"/>
  <c r="Q96" i="26"/>
  <c r="AE96" i="26" s="1"/>
  <c r="AD118" i="26"/>
  <c r="S118" i="26"/>
  <c r="AG118" i="26" s="1"/>
  <c r="Q118" i="26"/>
  <c r="R118" i="26"/>
  <c r="AF118" i="26" s="1"/>
  <c r="AD18" i="26"/>
  <c r="Q18" i="26"/>
  <c r="AE248" i="26"/>
  <c r="T248" i="26"/>
  <c r="AF77" i="26"/>
  <c r="T77" i="26"/>
  <c r="AF13" i="26"/>
  <c r="T13" i="26"/>
  <c r="AE123" i="26"/>
  <c r="T123" i="26"/>
  <c r="J162" i="6"/>
  <c r="N162" i="6" s="1"/>
  <c r="H173" i="6"/>
  <c r="L173" i="6" s="1"/>
  <c r="J96" i="6"/>
  <c r="N96" i="6" s="1"/>
  <c r="O96" i="6" s="1"/>
  <c r="P96" i="6" s="1"/>
  <c r="AD96" i="6" s="1"/>
  <c r="H107" i="6"/>
  <c r="L107" i="6" s="1"/>
  <c r="O23" i="6"/>
  <c r="M151" i="6"/>
  <c r="O151" i="6" s="1"/>
  <c r="P151" i="6" s="1"/>
  <c r="AD151" i="6" s="1"/>
  <c r="I162" i="6"/>
  <c r="H52" i="6"/>
  <c r="L41" i="6"/>
  <c r="J41" i="6"/>
  <c r="N41" i="6" s="1"/>
  <c r="O67" i="6"/>
  <c r="O32" i="6"/>
  <c r="P32" i="6" s="1"/>
  <c r="R32" i="6" s="1"/>
  <c r="O19" i="6"/>
  <c r="V69" i="6"/>
  <c r="AJ58" i="6"/>
  <c r="W90" i="6"/>
  <c r="AK79" i="6"/>
  <c r="AP79" i="6" s="1"/>
  <c r="AK90" i="6"/>
  <c r="AP90" i="6" s="1"/>
  <c r="W101" i="6"/>
  <c r="AE145" i="6"/>
  <c r="T145" i="6"/>
  <c r="O56" i="6"/>
  <c r="Q96" i="25"/>
  <c r="AE96" i="25" s="1"/>
  <c r="R96" i="25"/>
  <c r="AF96" i="25" s="1"/>
  <c r="AF35" i="25"/>
  <c r="T35" i="25"/>
  <c r="AG242" i="25"/>
  <c r="AG240" i="25" s="1"/>
  <c r="AU240" i="25" s="1"/>
  <c r="T242" i="25"/>
  <c r="P62" i="26"/>
  <c r="AC62" i="26"/>
  <c r="AC60" i="26" s="1"/>
  <c r="Q161" i="26"/>
  <c r="R161" i="26"/>
  <c r="AF9" i="26"/>
  <c r="T9" i="26"/>
  <c r="AE145" i="26"/>
  <c r="T145" i="26"/>
  <c r="O216" i="26"/>
  <c r="O183" i="26"/>
  <c r="O194" i="26"/>
  <c r="O205" i="26"/>
  <c r="AD129" i="26"/>
  <c r="S129" i="26"/>
  <c r="AG129" i="26" s="1"/>
  <c r="R129" i="26"/>
  <c r="AF129" i="26" s="1"/>
  <c r="Q129" i="26"/>
  <c r="Q217" i="26"/>
  <c r="R217" i="26"/>
  <c r="AF217" i="26" s="1"/>
  <c r="AG162" i="26"/>
  <c r="T162" i="26"/>
  <c r="AD151" i="26"/>
  <c r="Q151" i="26"/>
  <c r="AG96" i="26"/>
  <c r="T96" i="26"/>
  <c r="S230" i="26"/>
  <c r="R230" i="26"/>
  <c r="AE168" i="26"/>
  <c r="T168" i="26"/>
  <c r="AF12" i="26"/>
  <c r="T12" i="26"/>
  <c r="AE56" i="25"/>
  <c r="T56" i="25"/>
  <c r="Q218" i="25"/>
  <c r="AE218" i="25" s="1"/>
  <c r="S218" i="25"/>
  <c r="AG218" i="25" s="1"/>
  <c r="T32" i="25"/>
  <c r="AE32" i="25"/>
  <c r="O166" i="25"/>
  <c r="O172" i="25"/>
  <c r="P172" i="25" s="1"/>
  <c r="O194" i="25"/>
  <c r="T175" i="25"/>
  <c r="Z175" i="25" s="1"/>
  <c r="AC41" i="25"/>
  <c r="R97" i="25"/>
  <c r="AF97" i="25" s="1"/>
  <c r="Q97" i="25"/>
  <c r="AE97" i="25" s="1"/>
  <c r="AF69" i="25"/>
  <c r="T69" i="25"/>
  <c r="AE167" i="25"/>
  <c r="T167" i="25"/>
  <c r="AE157" i="25"/>
  <c r="T157" i="25"/>
  <c r="T34" i="25"/>
  <c r="AE34" i="25"/>
  <c r="AO27" i="25"/>
  <c r="O205" i="25"/>
  <c r="P205" i="25" s="1"/>
  <c r="O128" i="25"/>
  <c r="P128" i="25" s="1"/>
  <c r="R128" i="25" s="1"/>
  <c r="T109" i="25"/>
  <c r="AD155" i="25"/>
  <c r="R155" i="25"/>
  <c r="S98" i="25"/>
  <c r="AG98" i="25" s="1"/>
  <c r="Q98" i="25"/>
  <c r="S219" i="25"/>
  <c r="Q219" i="25"/>
  <c r="R219" i="25"/>
  <c r="AD7" i="25"/>
  <c r="S7" i="25"/>
  <c r="AG7" i="25" s="1"/>
  <c r="AG5" i="25" s="1"/>
  <c r="R7" i="25"/>
  <c r="AF7" i="25" s="1"/>
  <c r="Q7" i="25"/>
  <c r="AF46" i="25"/>
  <c r="T46" i="25"/>
  <c r="AE222" i="25"/>
  <c r="T222" i="25"/>
  <c r="AF146" i="25"/>
  <c r="T146" i="25"/>
  <c r="AI249" i="26"/>
  <c r="AW249" i="26" s="1"/>
  <c r="U250" i="26"/>
  <c r="X246" i="26"/>
  <c r="AJ246" i="26"/>
  <c r="AY246" i="26" s="1"/>
  <c r="AP246" i="26"/>
  <c r="Z155" i="26"/>
  <c r="AN155" i="26" s="1"/>
  <c r="AH155" i="26"/>
  <c r="P166" i="26"/>
  <c r="R166" i="26" s="1"/>
  <c r="AF166" i="26" s="1"/>
  <c r="AC166" i="26"/>
  <c r="H232" i="26"/>
  <c r="H221" i="26"/>
  <c r="H188" i="26"/>
  <c r="H199" i="26"/>
  <c r="L177" i="26"/>
  <c r="H210" i="26"/>
  <c r="J177" i="26"/>
  <c r="N177" i="26" s="1"/>
  <c r="Z162" i="26"/>
  <c r="AN162" i="26" s="1"/>
  <c r="AH162" i="26"/>
  <c r="AC111" i="26"/>
  <c r="P111" i="26"/>
  <c r="AC122" i="26"/>
  <c r="P122" i="26"/>
  <c r="Z96" i="26"/>
  <c r="AN96" i="26" s="1"/>
  <c r="AH96" i="26"/>
  <c r="M110" i="26"/>
  <c r="O110" i="26" s="1"/>
  <c r="I121" i="26"/>
  <c r="P99" i="26"/>
  <c r="AC99" i="26"/>
  <c r="AI86" i="26"/>
  <c r="AI82" i="26" s="1"/>
  <c r="AW82" i="26" s="1"/>
  <c r="AI95" i="26"/>
  <c r="U97" i="26"/>
  <c r="AI98" i="26"/>
  <c r="C109" i="26"/>
  <c r="AE109" i="26" s="1"/>
  <c r="A115" i="26"/>
  <c r="C117" i="26" s="1"/>
  <c r="D104" i="26"/>
  <c r="BM104" i="26" s="1"/>
  <c r="AK64" i="26"/>
  <c r="W75" i="26"/>
  <c r="X64" i="26"/>
  <c r="AJ64" i="26"/>
  <c r="V75" i="26"/>
  <c r="W74" i="26"/>
  <c r="AK63" i="26"/>
  <c r="X63" i="26"/>
  <c r="V74" i="26"/>
  <c r="AJ63" i="26"/>
  <c r="W73" i="26"/>
  <c r="AK62" i="26"/>
  <c r="X62" i="26"/>
  <c r="AJ62" i="26"/>
  <c r="V73" i="26"/>
  <c r="AK58" i="26"/>
  <c r="AP58" i="26" s="1"/>
  <c r="W69" i="26"/>
  <c r="AJ57" i="26"/>
  <c r="V68" i="26"/>
  <c r="AK56" i="26"/>
  <c r="W67" i="26"/>
  <c r="AA45" i="26"/>
  <c r="AL45" i="26"/>
  <c r="X56" i="26"/>
  <c r="AJ56" i="26"/>
  <c r="V67" i="26"/>
  <c r="AK55" i="26"/>
  <c r="W66" i="26"/>
  <c r="X55" i="26"/>
  <c r="AJ55" i="26"/>
  <c r="V66" i="26"/>
  <c r="AK54" i="26"/>
  <c r="W65" i="26"/>
  <c r="X54" i="26"/>
  <c r="AJ54" i="26"/>
  <c r="V65" i="26"/>
  <c r="AK27" i="26"/>
  <c r="AP35" i="26"/>
  <c r="AK46" i="26"/>
  <c r="W57" i="26"/>
  <c r="X57" i="26" s="1"/>
  <c r="AL57" i="26" s="1"/>
  <c r="X47" i="26"/>
  <c r="AL47" i="26" s="1"/>
  <c r="AJ47" i="26"/>
  <c r="AJ38" i="26" s="1"/>
  <c r="AY38" i="26" s="1"/>
  <c r="V58" i="26"/>
  <c r="AO5" i="26"/>
  <c r="AO16" i="26"/>
  <c r="Z234" i="26"/>
  <c r="AN234" i="26" s="1"/>
  <c r="AR234" i="26" s="1"/>
  <c r="AH234" i="26"/>
  <c r="Z69" i="26"/>
  <c r="AN69" i="26" s="1"/>
  <c r="AR69" i="26" s="1"/>
  <c r="AH69" i="26"/>
  <c r="AC100" i="26"/>
  <c r="P100" i="26"/>
  <c r="P98" i="26"/>
  <c r="Q98" i="26" s="1"/>
  <c r="AC98" i="26"/>
  <c r="AC97" i="26"/>
  <c r="P97" i="26"/>
  <c r="S97" i="26" s="1"/>
  <c r="AG97" i="26" s="1"/>
  <c r="Q97" i="26"/>
  <c r="AE97" i="26" s="1"/>
  <c r="AC19" i="26"/>
  <c r="P19" i="26"/>
  <c r="AC52" i="26"/>
  <c r="P52" i="26"/>
  <c r="AC51" i="26"/>
  <c r="AC49" i="26" s="1"/>
  <c r="P51" i="26"/>
  <c r="AC140" i="26"/>
  <c r="P140" i="26"/>
  <c r="T259" i="26"/>
  <c r="AE259" i="26"/>
  <c r="AE257" i="26" s="1"/>
  <c r="AU257" i="26" s="1"/>
  <c r="T254" i="26"/>
  <c r="AF254" i="26"/>
  <c r="AU254" i="26" s="1"/>
  <c r="T252" i="26"/>
  <c r="AE252" i="26"/>
  <c r="AU252" i="26" s="1"/>
  <c r="AH249" i="26"/>
  <c r="Z249" i="26"/>
  <c r="AN249" i="26" s="1"/>
  <c r="V249" i="26"/>
  <c r="Y249" i="26"/>
  <c r="AM249" i="26" s="1"/>
  <c r="W249" i="26"/>
  <c r="AK249" i="26" s="1"/>
  <c r="BA249" i="26" s="1"/>
  <c r="Z247" i="26"/>
  <c r="AN247" i="26" s="1"/>
  <c r="V247" i="26"/>
  <c r="AH247" i="26"/>
  <c r="Y247" i="26"/>
  <c r="AM247" i="26" s="1"/>
  <c r="W247" i="26"/>
  <c r="AK247" i="26" s="1"/>
  <c r="Z229" i="26"/>
  <c r="AN229" i="26" s="1"/>
  <c r="AH229" i="26"/>
  <c r="T228" i="26"/>
  <c r="AE228" i="26"/>
  <c r="Z219" i="26"/>
  <c r="Z186" i="26"/>
  <c r="T109" i="26"/>
  <c r="T108" i="26"/>
  <c r="AE108" i="26"/>
  <c r="T78" i="26"/>
  <c r="AE78" i="26"/>
  <c r="AH77" i="26"/>
  <c r="Z77" i="26"/>
  <c r="AN77" i="26" s="1"/>
  <c r="T64" i="26"/>
  <c r="AE64" i="26"/>
  <c r="AH45" i="26"/>
  <c r="Z45" i="26"/>
  <c r="AN45" i="26" s="1"/>
  <c r="T34" i="26"/>
  <c r="AE34" i="26"/>
  <c r="AH58" i="26"/>
  <c r="Z58" i="26"/>
  <c r="AN58" i="26" s="1"/>
  <c r="AR58" i="26" s="1"/>
  <c r="AH242" i="26"/>
  <c r="Y242" i="26"/>
  <c r="AM242" i="26" s="1"/>
  <c r="V242" i="26"/>
  <c r="Z242" i="26"/>
  <c r="AN242" i="26" s="1"/>
  <c r="AN240" i="26" s="1"/>
  <c r="W242" i="26"/>
  <c r="AK242" i="26" s="1"/>
  <c r="AK240" i="26" s="1"/>
  <c r="AH9" i="26"/>
  <c r="Z9" i="26"/>
  <c r="AN9" i="26" s="1"/>
  <c r="AR9" i="26" s="1"/>
  <c r="Y9" i="26"/>
  <c r="AH168" i="26"/>
  <c r="Z168" i="26"/>
  <c r="AN168" i="26" s="1"/>
  <c r="AR168" i="26" s="1"/>
  <c r="AH12" i="26"/>
  <c r="Z12" i="26"/>
  <c r="AN12" i="26" s="1"/>
  <c r="AR12" i="26" s="1"/>
  <c r="Y12" i="26"/>
  <c r="AH146" i="26"/>
  <c r="Z146" i="26"/>
  <c r="AN146" i="26" s="1"/>
  <c r="AR146" i="26" s="1"/>
  <c r="AH13" i="26"/>
  <c r="Z13" i="26"/>
  <c r="AH135" i="26"/>
  <c r="Z135" i="26"/>
  <c r="AN135" i="26" s="1"/>
  <c r="AR135" i="26" s="1"/>
  <c r="AH145" i="26"/>
  <c r="Z145" i="26"/>
  <c r="AN145" i="26" s="1"/>
  <c r="AR145" i="26" s="1"/>
  <c r="AH134" i="26"/>
  <c r="Z134" i="26"/>
  <c r="AN134" i="26" s="1"/>
  <c r="AR134" i="26" s="1"/>
  <c r="AH157" i="26"/>
  <c r="Z157" i="26"/>
  <c r="AN157" i="26" s="1"/>
  <c r="AR157" i="26" s="1"/>
  <c r="T212" i="26"/>
  <c r="AE212" i="26"/>
  <c r="AH211" i="26"/>
  <c r="Z211" i="26"/>
  <c r="AN211" i="26" s="1"/>
  <c r="AR211" i="26" s="1"/>
  <c r="AH196" i="26"/>
  <c r="Z196" i="26"/>
  <c r="AN196" i="26" s="1"/>
  <c r="AH189" i="26"/>
  <c r="Z189" i="26"/>
  <c r="AN189" i="26" s="1"/>
  <c r="AR189" i="26" s="1"/>
  <c r="Z178" i="26"/>
  <c r="AN178" i="26" s="1"/>
  <c r="AR178" i="26" s="1"/>
  <c r="AH178" i="26"/>
  <c r="Z124" i="26"/>
  <c r="AN124" i="26" s="1"/>
  <c r="AR124" i="26" s="1"/>
  <c r="AH124" i="26"/>
  <c r="AH113" i="26"/>
  <c r="Z113" i="26"/>
  <c r="AN113" i="26" s="1"/>
  <c r="AR113" i="26" s="1"/>
  <c r="AH90" i="26"/>
  <c r="Z90" i="26"/>
  <c r="AN90" i="26" s="1"/>
  <c r="AR90" i="26" s="1"/>
  <c r="AH79" i="26"/>
  <c r="Z79" i="26"/>
  <c r="AN79" i="26" s="1"/>
  <c r="AR79" i="26" s="1"/>
  <c r="AH25" i="26"/>
  <c r="Z25" i="26"/>
  <c r="Z223" i="26"/>
  <c r="AN223" i="26" s="1"/>
  <c r="AR223" i="26" s="1"/>
  <c r="AH223" i="26"/>
  <c r="AH68" i="26"/>
  <c r="Z68" i="26"/>
  <c r="AN68" i="26" s="1"/>
  <c r="AR68" i="26" s="1"/>
  <c r="AH233" i="26"/>
  <c r="Z233" i="26"/>
  <c r="AN233" i="26" s="1"/>
  <c r="AR233" i="26" s="1"/>
  <c r="Z218" i="26"/>
  <c r="AN218" i="26" s="1"/>
  <c r="AH218" i="26"/>
  <c r="BA246" i="26"/>
  <c r="AL27" i="26"/>
  <c r="AL5" i="26"/>
  <c r="AU248" i="26"/>
  <c r="AD107" i="26"/>
  <c r="Q107" i="26"/>
  <c r="R107" i="26"/>
  <c r="AF107" i="26" s="1"/>
  <c r="AD88" i="26"/>
  <c r="R88" i="26"/>
  <c r="AD87" i="26"/>
  <c r="S87" i="26"/>
  <c r="AG87" i="26" s="1"/>
  <c r="R87" i="26"/>
  <c r="AF87" i="26" s="1"/>
  <c r="AE87" i="26"/>
  <c r="T87" i="26"/>
  <c r="AD86" i="26"/>
  <c r="S86" i="26"/>
  <c r="AG86" i="26" s="1"/>
  <c r="R86" i="26"/>
  <c r="AE86" i="26"/>
  <c r="AN43" i="26"/>
  <c r="AR43" i="26" s="1"/>
  <c r="Y43" i="26"/>
  <c r="AN31" i="26"/>
  <c r="Y31" i="26"/>
  <c r="AR31" i="26"/>
  <c r="AO27" i="26"/>
  <c r="AD185" i="26"/>
  <c r="S185" i="26"/>
  <c r="AG185" i="26" s="1"/>
  <c r="R185" i="26"/>
  <c r="AF185" i="26" s="1"/>
  <c r="Q185" i="26"/>
  <c r="AD184" i="26"/>
  <c r="R184" i="26"/>
  <c r="AF184" i="26" s="1"/>
  <c r="AE184" i="26"/>
  <c r="T184" i="26"/>
  <c r="Q164" i="26"/>
  <c r="S164" i="26"/>
  <c r="R164" i="26"/>
  <c r="T164" i="26" s="1"/>
  <c r="AD144" i="26"/>
  <c r="R144" i="26"/>
  <c r="AF144" i="26" s="1"/>
  <c r="Q144" i="26"/>
  <c r="R120" i="26"/>
  <c r="T120" i="26" s="1"/>
  <c r="AD89" i="26"/>
  <c r="R89" i="26"/>
  <c r="AE89" i="26"/>
  <c r="AD76" i="26"/>
  <c r="S76" i="26"/>
  <c r="AG76" i="26" s="1"/>
  <c r="Q76" i="26"/>
  <c r="R76" i="26"/>
  <c r="AF76" i="26" s="1"/>
  <c r="AD75" i="26"/>
  <c r="S75" i="26"/>
  <c r="AG75" i="26" s="1"/>
  <c r="Q75" i="26"/>
  <c r="R75" i="26"/>
  <c r="AF75" i="26" s="1"/>
  <c r="AD65" i="26"/>
  <c r="R65" i="26"/>
  <c r="AF65" i="26" s="1"/>
  <c r="S65" i="26"/>
  <c r="AD55" i="26"/>
  <c r="R55" i="26"/>
  <c r="AF55" i="26" s="1"/>
  <c r="Q55" i="26"/>
  <c r="S55" i="26"/>
  <c r="AG55" i="26" s="1"/>
  <c r="AD54" i="26"/>
  <c r="Q54" i="26"/>
  <c r="R54" i="26"/>
  <c r="AF54" i="26" s="1"/>
  <c r="S54" i="26"/>
  <c r="AG54" i="26" s="1"/>
  <c r="AD53" i="26"/>
  <c r="S53" i="26"/>
  <c r="AG53" i="26" s="1"/>
  <c r="R53" i="26"/>
  <c r="AF53" i="26" s="1"/>
  <c r="Q53" i="26"/>
  <c r="AD44" i="26"/>
  <c r="R44" i="26"/>
  <c r="AF44" i="26" s="1"/>
  <c r="Q44" i="26"/>
  <c r="AE44" i="26" s="1"/>
  <c r="S44" i="26"/>
  <c r="AD42" i="26"/>
  <c r="Q42" i="26"/>
  <c r="S42" i="26"/>
  <c r="AG42" i="26" s="1"/>
  <c r="R42" i="26"/>
  <c r="AF42" i="26" s="1"/>
  <c r="AD33" i="26"/>
  <c r="S33" i="26"/>
  <c r="AG33" i="26" s="1"/>
  <c r="R33" i="26"/>
  <c r="AF33" i="26" s="1"/>
  <c r="Q33" i="26"/>
  <c r="AD32" i="26"/>
  <c r="AD27" i="26" s="1"/>
  <c r="R32" i="26"/>
  <c r="AF32" i="26" s="1"/>
  <c r="S32" i="26"/>
  <c r="AG32" i="26" s="1"/>
  <c r="Q32" i="26"/>
  <c r="AD23" i="26"/>
  <c r="Q23" i="26"/>
  <c r="AE23" i="26" s="1"/>
  <c r="R23" i="26"/>
  <c r="AD22" i="26"/>
  <c r="Q22" i="26"/>
  <c r="AE22" i="26" s="1"/>
  <c r="R22" i="26"/>
  <c r="S22" i="26"/>
  <c r="AG22" i="26" s="1"/>
  <c r="AD21" i="26"/>
  <c r="Q21" i="26"/>
  <c r="AE21" i="26" s="1"/>
  <c r="S21" i="26"/>
  <c r="AG21" i="26" s="1"/>
  <c r="R21" i="26"/>
  <c r="AD20" i="26"/>
  <c r="R20" i="26"/>
  <c r="AF20" i="26" s="1"/>
  <c r="S20" i="26"/>
  <c r="AG20" i="26" s="1"/>
  <c r="Q20" i="26"/>
  <c r="AD8" i="26"/>
  <c r="Q8" i="26"/>
  <c r="AE8" i="26" s="1"/>
  <c r="S8" i="26"/>
  <c r="AG8" i="26" s="1"/>
  <c r="R8" i="26"/>
  <c r="AD7" i="26"/>
  <c r="AD5" i="26" s="1"/>
  <c r="S7" i="26"/>
  <c r="AG7" i="26" s="1"/>
  <c r="AG5" i="26" s="1"/>
  <c r="R7" i="26"/>
  <c r="AF7" i="26" s="1"/>
  <c r="Q7" i="26"/>
  <c r="AD255" i="26"/>
  <c r="Q255" i="26"/>
  <c r="AE255" i="26" s="1"/>
  <c r="R255" i="26"/>
  <c r="AD253" i="26"/>
  <c r="R253" i="26"/>
  <c r="AF253" i="26" s="1"/>
  <c r="AE253" i="26"/>
  <c r="AU253" i="26" s="1"/>
  <c r="T253" i="26"/>
  <c r="S208" i="26"/>
  <c r="R208" i="26"/>
  <c r="Q208" i="26"/>
  <c r="AD152" i="26"/>
  <c r="S152" i="26"/>
  <c r="AG152" i="26" s="1"/>
  <c r="R152" i="26"/>
  <c r="AD130" i="26"/>
  <c r="R130" i="26"/>
  <c r="AF130" i="26" s="1"/>
  <c r="Q130" i="26"/>
  <c r="AE130" i="26" s="1"/>
  <c r="S130" i="26"/>
  <c r="AD163" i="26"/>
  <c r="Q163" i="26"/>
  <c r="S163" i="26"/>
  <c r="AG163" i="26" s="1"/>
  <c r="R163" i="26"/>
  <c r="AF163" i="26" s="1"/>
  <c r="AD119" i="26"/>
  <c r="R119" i="26"/>
  <c r="AD173" i="26"/>
  <c r="S173" i="26"/>
  <c r="AG173" i="26" s="1"/>
  <c r="Q173" i="26"/>
  <c r="R173" i="26"/>
  <c r="AF173" i="26" s="1"/>
  <c r="AD141" i="26"/>
  <c r="Q141" i="26"/>
  <c r="AE141" i="26" s="1"/>
  <c r="R141" i="26"/>
  <c r="S141" i="26"/>
  <c r="AG141" i="26" s="1"/>
  <c r="R131" i="26"/>
  <c r="Q131" i="26"/>
  <c r="S131" i="26"/>
  <c r="AD251" i="26"/>
  <c r="AU251" i="26" s="1"/>
  <c r="T251" i="26"/>
  <c r="AD195" i="26"/>
  <c r="S195" i="26"/>
  <c r="AG195" i="26" s="1"/>
  <c r="R195" i="26"/>
  <c r="AF195" i="26" s="1"/>
  <c r="Q195" i="26"/>
  <c r="AD250" i="26"/>
  <c r="R250" i="26"/>
  <c r="AF250" i="26" s="1"/>
  <c r="Q250" i="26"/>
  <c r="AD238" i="26"/>
  <c r="AD236" i="26" s="1"/>
  <c r="AU236" i="26" s="1"/>
  <c r="T238" i="26"/>
  <c r="R197" i="26"/>
  <c r="Q197" i="26"/>
  <c r="AF206" i="26"/>
  <c r="T206" i="26"/>
  <c r="AE85" i="26"/>
  <c r="T85" i="26"/>
  <c r="AE67" i="26"/>
  <c r="T67" i="26"/>
  <c r="AE36" i="26"/>
  <c r="T36" i="26"/>
  <c r="AE35" i="26"/>
  <c r="T35" i="26"/>
  <c r="AE156" i="26"/>
  <c r="T156" i="26"/>
  <c r="AF57" i="26"/>
  <c r="T57" i="26"/>
  <c r="AF167" i="26"/>
  <c r="T167" i="26"/>
  <c r="AF133" i="26"/>
  <c r="T133" i="26"/>
  <c r="AE11" i="26"/>
  <c r="T11" i="26"/>
  <c r="AE46" i="26"/>
  <c r="T46" i="26"/>
  <c r="AF174" i="26"/>
  <c r="T174" i="26"/>
  <c r="AE47" i="26"/>
  <c r="T47" i="26"/>
  <c r="AE10" i="26"/>
  <c r="T10" i="26"/>
  <c r="AE14" i="26"/>
  <c r="T14" i="26"/>
  <c r="AE207" i="26"/>
  <c r="T207" i="26"/>
  <c r="AF201" i="26"/>
  <c r="T201" i="26"/>
  <c r="AF190" i="26"/>
  <c r="T190" i="26"/>
  <c r="AF179" i="26"/>
  <c r="T179" i="26"/>
  <c r="AE91" i="26"/>
  <c r="T91" i="26"/>
  <c r="AF24" i="26"/>
  <c r="T24" i="26"/>
  <c r="AF222" i="26"/>
  <c r="T222" i="26"/>
  <c r="AE112" i="26"/>
  <c r="T112" i="26"/>
  <c r="AI249" i="25"/>
  <c r="AW249" i="25" s="1"/>
  <c r="U250" i="25"/>
  <c r="H199" i="25"/>
  <c r="H210" i="25"/>
  <c r="H232" i="25"/>
  <c r="L177" i="25"/>
  <c r="H221" i="25"/>
  <c r="J177" i="25"/>
  <c r="N177" i="25" s="1"/>
  <c r="H188" i="25"/>
  <c r="I121" i="25"/>
  <c r="M110" i="25"/>
  <c r="O110" i="25" s="1"/>
  <c r="P99" i="25"/>
  <c r="AC99" i="25"/>
  <c r="R99" i="25"/>
  <c r="AF99" i="25" s="1"/>
  <c r="S99" i="25"/>
  <c r="AG99" i="25" s="1"/>
  <c r="Q99" i="25"/>
  <c r="AE99" i="25" s="1"/>
  <c r="AI86" i="25"/>
  <c r="AI82" i="25" s="1"/>
  <c r="AW82" i="25" s="1"/>
  <c r="AI98" i="25"/>
  <c r="AI95" i="25"/>
  <c r="U97" i="25"/>
  <c r="D104" i="25"/>
  <c r="BM104" i="25" s="1"/>
  <c r="A115" i="25"/>
  <c r="C117" i="25" s="1"/>
  <c r="C109" i="25"/>
  <c r="AK63" i="25"/>
  <c r="W74" i="25"/>
  <c r="X63" i="25"/>
  <c r="AJ63" i="25"/>
  <c r="V74" i="25"/>
  <c r="AK62" i="25"/>
  <c r="W73" i="25"/>
  <c r="X62" i="25"/>
  <c r="AJ62" i="25"/>
  <c r="V73" i="25"/>
  <c r="AK58" i="25"/>
  <c r="AP58" i="25" s="1"/>
  <c r="W69" i="25"/>
  <c r="AJ57" i="25"/>
  <c r="V68" i="25"/>
  <c r="AK56" i="25"/>
  <c r="W67" i="25"/>
  <c r="AA45" i="25"/>
  <c r="AO45" i="25" s="1"/>
  <c r="AL45" i="25"/>
  <c r="X56" i="25"/>
  <c r="AJ56" i="25"/>
  <c r="V67" i="25"/>
  <c r="I122" i="25"/>
  <c r="M122" i="25" s="1"/>
  <c r="O122" i="25" s="1"/>
  <c r="M111" i="25"/>
  <c r="O111" i="25" s="1"/>
  <c r="AC100" i="25"/>
  <c r="P100" i="25"/>
  <c r="Q100" i="25" s="1"/>
  <c r="AE100" i="25" s="1"/>
  <c r="AK55" i="25"/>
  <c r="W66" i="25"/>
  <c r="X55" i="25"/>
  <c r="AJ55" i="25"/>
  <c r="V66" i="25"/>
  <c r="AK54" i="25"/>
  <c r="W65" i="25"/>
  <c r="X54" i="25"/>
  <c r="AJ54" i="25"/>
  <c r="V65" i="25"/>
  <c r="AK53" i="25"/>
  <c r="W64" i="25"/>
  <c r="X53" i="25"/>
  <c r="AJ53" i="25"/>
  <c r="V64" i="25"/>
  <c r="AK27" i="25"/>
  <c r="AP35" i="25"/>
  <c r="AK46" i="25"/>
  <c r="W57" i="25"/>
  <c r="X57" i="25" s="1"/>
  <c r="AL57" i="25" s="1"/>
  <c r="X47" i="25"/>
  <c r="AL47" i="25" s="1"/>
  <c r="AJ47" i="25"/>
  <c r="AJ38" i="25" s="1"/>
  <c r="AY38" i="25" s="1"/>
  <c r="V58" i="25"/>
  <c r="AO16" i="25"/>
  <c r="AO5" i="25"/>
  <c r="AC206" i="25"/>
  <c r="P206" i="25"/>
  <c r="AC195" i="25"/>
  <c r="P195" i="25"/>
  <c r="AC217" i="25"/>
  <c r="P217" i="25"/>
  <c r="R217" i="25" s="1"/>
  <c r="AF217" i="25" s="1"/>
  <c r="AC140" i="25"/>
  <c r="P140" i="25"/>
  <c r="AC162" i="25"/>
  <c r="P162" i="25"/>
  <c r="R162" i="25" s="1"/>
  <c r="AF162" i="25" s="1"/>
  <c r="AC40" i="25"/>
  <c r="P40" i="25"/>
  <c r="Z197" i="25"/>
  <c r="T173" i="25"/>
  <c r="AE173" i="25"/>
  <c r="Z142" i="25"/>
  <c r="T141" i="25"/>
  <c r="AE141" i="25"/>
  <c r="T119" i="25"/>
  <c r="AE119" i="25"/>
  <c r="AH53" i="25"/>
  <c r="Z53" i="25"/>
  <c r="AN53" i="25" s="1"/>
  <c r="T42" i="25"/>
  <c r="AE42" i="25"/>
  <c r="T31" i="25"/>
  <c r="AE31" i="25"/>
  <c r="AH47" i="25"/>
  <c r="Z47" i="25"/>
  <c r="AH212" i="25"/>
  <c r="Z212" i="25"/>
  <c r="AN212" i="25" s="1"/>
  <c r="AR212" i="25" s="1"/>
  <c r="T189" i="25"/>
  <c r="AF189" i="25"/>
  <c r="Z179" i="25"/>
  <c r="AN179" i="25" s="1"/>
  <c r="AR179" i="25" s="1"/>
  <c r="AH179" i="25"/>
  <c r="AH178" i="25"/>
  <c r="Z178" i="25"/>
  <c r="AN178" i="25" s="1"/>
  <c r="AR178" i="25" s="1"/>
  <c r="Z168" i="25"/>
  <c r="AN168" i="25" s="1"/>
  <c r="AR168" i="25" s="1"/>
  <c r="AH168" i="25"/>
  <c r="AH156" i="25"/>
  <c r="Z156" i="25"/>
  <c r="AN156" i="25" s="1"/>
  <c r="AR156" i="25" s="1"/>
  <c r="AH135" i="25"/>
  <c r="Z135" i="25"/>
  <c r="AN135" i="25" s="1"/>
  <c r="AR135" i="25" s="1"/>
  <c r="AH134" i="25"/>
  <c r="Z134" i="25"/>
  <c r="AN134" i="25" s="1"/>
  <c r="AR134" i="25" s="1"/>
  <c r="AH133" i="25"/>
  <c r="Z133" i="25"/>
  <c r="AN133" i="25" s="1"/>
  <c r="T123" i="25"/>
  <c r="AE123" i="25"/>
  <c r="AH113" i="25"/>
  <c r="Z113" i="25"/>
  <c r="AN113" i="25" s="1"/>
  <c r="AR113" i="25" s="1"/>
  <c r="AH101" i="25"/>
  <c r="Z101" i="25"/>
  <c r="AN101" i="25" s="1"/>
  <c r="AR101" i="25" s="1"/>
  <c r="AH91" i="25"/>
  <c r="Z91" i="25"/>
  <c r="AN91" i="25" s="1"/>
  <c r="AR91" i="25" s="1"/>
  <c r="AH90" i="25"/>
  <c r="Z90" i="25"/>
  <c r="AN90" i="25" s="1"/>
  <c r="AR90" i="25" s="1"/>
  <c r="AH58" i="25"/>
  <c r="Z58" i="25"/>
  <c r="AN58" i="25" s="1"/>
  <c r="AR58" i="25" s="1"/>
  <c r="T24" i="25"/>
  <c r="AE24" i="25"/>
  <c r="AH223" i="25"/>
  <c r="Z223" i="25"/>
  <c r="AN223" i="25" s="1"/>
  <c r="AR223" i="25" s="1"/>
  <c r="AH211" i="25"/>
  <c r="Z211" i="25"/>
  <c r="AN211" i="25" s="1"/>
  <c r="AR211" i="25" s="1"/>
  <c r="AH200" i="25"/>
  <c r="Z200" i="25"/>
  <c r="AN200" i="25" s="1"/>
  <c r="AR200" i="25" s="1"/>
  <c r="AD98" i="25"/>
  <c r="AF98" i="25"/>
  <c r="AL27" i="25"/>
  <c r="O227" i="25"/>
  <c r="O95" i="25"/>
  <c r="O150" i="25"/>
  <c r="AL5" i="25"/>
  <c r="O161" i="25"/>
  <c r="O117" i="25"/>
  <c r="O106" i="25"/>
  <c r="AD184" i="25"/>
  <c r="Q184" i="25"/>
  <c r="AE184" i="25" s="1"/>
  <c r="S184" i="25"/>
  <c r="AD228" i="25"/>
  <c r="T228" i="25"/>
  <c r="AD151" i="25"/>
  <c r="Q151" i="25"/>
  <c r="AD88" i="25"/>
  <c r="Q88" i="25"/>
  <c r="AE88" i="25" s="1"/>
  <c r="S88" i="25"/>
  <c r="R88" i="25"/>
  <c r="AF88" i="25" s="1"/>
  <c r="AD87" i="25"/>
  <c r="Q87" i="25"/>
  <c r="AE87" i="25" s="1"/>
  <c r="R87" i="25"/>
  <c r="AF87" i="25" s="1"/>
  <c r="S87" i="25"/>
  <c r="AD86" i="25"/>
  <c r="Q86" i="25"/>
  <c r="AE86" i="25" s="1"/>
  <c r="R86" i="25"/>
  <c r="AF86" i="25" s="1"/>
  <c r="S86" i="25"/>
  <c r="AD97" i="25"/>
  <c r="S97" i="25"/>
  <c r="AN33" i="25"/>
  <c r="AR33" i="25" s="1"/>
  <c r="Y33" i="25"/>
  <c r="AD89" i="25"/>
  <c r="R89" i="25"/>
  <c r="AF89" i="25" s="1"/>
  <c r="Q89" i="25"/>
  <c r="AD85" i="25"/>
  <c r="Q85" i="25"/>
  <c r="AE85" i="25" s="1"/>
  <c r="S85" i="25"/>
  <c r="AG85" i="25" s="1"/>
  <c r="R85" i="25"/>
  <c r="AD96" i="25"/>
  <c r="S96" i="25"/>
  <c r="AD259" i="25"/>
  <c r="AD257" i="25" s="1"/>
  <c r="R259" i="25"/>
  <c r="Q259" i="25"/>
  <c r="AE259" i="25" s="1"/>
  <c r="AE257" i="25" s="1"/>
  <c r="AD255" i="25"/>
  <c r="R255" i="25"/>
  <c r="AF255" i="25" s="1"/>
  <c r="Q255" i="25"/>
  <c r="AD254" i="25"/>
  <c r="R254" i="25"/>
  <c r="AF254" i="25" s="1"/>
  <c r="Q254" i="25"/>
  <c r="AD253" i="25"/>
  <c r="R253" i="25"/>
  <c r="AF253" i="25" s="1"/>
  <c r="Q253" i="25"/>
  <c r="AD252" i="25"/>
  <c r="R252" i="25"/>
  <c r="AF252" i="25" s="1"/>
  <c r="Q252" i="25"/>
  <c r="AD251" i="25"/>
  <c r="R251" i="25"/>
  <c r="AF251" i="25" s="1"/>
  <c r="Q251" i="25"/>
  <c r="AD250" i="25"/>
  <c r="R250" i="25"/>
  <c r="AF250" i="25" s="1"/>
  <c r="Q250" i="25"/>
  <c r="AD249" i="25"/>
  <c r="R249" i="25"/>
  <c r="AF249" i="25" s="1"/>
  <c r="Q249" i="25"/>
  <c r="AD248" i="25"/>
  <c r="R248" i="25"/>
  <c r="AF248" i="25" s="1"/>
  <c r="Q248" i="25"/>
  <c r="AD247" i="25"/>
  <c r="R247" i="25"/>
  <c r="AF247" i="25" s="1"/>
  <c r="Q247" i="25"/>
  <c r="AD246" i="25"/>
  <c r="R246" i="25"/>
  <c r="AF246" i="25" s="1"/>
  <c r="Q246" i="25"/>
  <c r="AD238" i="25"/>
  <c r="AD236" i="25" s="1"/>
  <c r="Q238" i="25"/>
  <c r="AE238" i="25" s="1"/>
  <c r="AE236" i="25" s="1"/>
  <c r="S238" i="25"/>
  <c r="AG238" i="25" s="1"/>
  <c r="AG236" i="25" s="1"/>
  <c r="R238" i="25"/>
  <c r="AD229" i="25"/>
  <c r="Q229" i="25"/>
  <c r="S229" i="25"/>
  <c r="AG229" i="25" s="1"/>
  <c r="AD218" i="25"/>
  <c r="R218" i="25"/>
  <c r="Q208" i="25"/>
  <c r="T208" i="25" s="1"/>
  <c r="AD196" i="25"/>
  <c r="Q196" i="25"/>
  <c r="R196" i="25"/>
  <c r="AF196" i="25" s="1"/>
  <c r="Q164" i="25"/>
  <c r="S164" i="25"/>
  <c r="S153" i="25"/>
  <c r="Q153" i="25"/>
  <c r="AD129" i="25"/>
  <c r="R129" i="25"/>
  <c r="AF129" i="25" s="1"/>
  <c r="Q129" i="25"/>
  <c r="R120" i="25"/>
  <c r="Q120" i="25"/>
  <c r="S120" i="25"/>
  <c r="T120" i="25" s="1"/>
  <c r="AD108" i="25"/>
  <c r="S108" i="25"/>
  <c r="AG108" i="25" s="1"/>
  <c r="Q108" i="25"/>
  <c r="AD78" i="25"/>
  <c r="R78" i="25"/>
  <c r="Q78" i="25"/>
  <c r="AE78" i="25" s="1"/>
  <c r="AD77" i="25"/>
  <c r="S77" i="25"/>
  <c r="AG77" i="25" s="1"/>
  <c r="R77" i="25"/>
  <c r="AF77" i="25" s="1"/>
  <c r="Q77" i="25"/>
  <c r="AD76" i="25"/>
  <c r="Q76" i="25"/>
  <c r="R76" i="25"/>
  <c r="AF76" i="25" s="1"/>
  <c r="S76" i="25"/>
  <c r="AG76" i="25" s="1"/>
  <c r="AD75" i="25"/>
  <c r="Q75" i="25"/>
  <c r="AE75" i="25" s="1"/>
  <c r="R75" i="25"/>
  <c r="AF75" i="25" s="1"/>
  <c r="S75" i="25"/>
  <c r="AG75" i="25" s="1"/>
  <c r="T75" i="25"/>
  <c r="AD67" i="25"/>
  <c r="R67" i="25"/>
  <c r="AF67" i="25" s="1"/>
  <c r="Q67" i="25"/>
  <c r="AD66" i="25"/>
  <c r="Q66" i="25"/>
  <c r="AE66" i="25" s="1"/>
  <c r="S66" i="25"/>
  <c r="AG66" i="25" s="1"/>
  <c r="R66" i="25"/>
  <c r="AD65" i="25"/>
  <c r="S65" i="25"/>
  <c r="AG65" i="25" s="1"/>
  <c r="Q65" i="25"/>
  <c r="AE65" i="25" s="1"/>
  <c r="R65" i="25"/>
  <c r="AD64" i="25"/>
  <c r="S64" i="25"/>
  <c r="AG64" i="25" s="1"/>
  <c r="R64" i="25"/>
  <c r="AF64" i="25" s="1"/>
  <c r="Q64" i="25"/>
  <c r="AD55" i="25"/>
  <c r="S55" i="25"/>
  <c r="AG55" i="25" s="1"/>
  <c r="R55" i="25"/>
  <c r="AF55" i="25" s="1"/>
  <c r="Q55" i="25"/>
  <c r="AD54" i="25"/>
  <c r="S54" i="25"/>
  <c r="AG54" i="25" s="1"/>
  <c r="R54" i="25"/>
  <c r="AF54" i="25" s="1"/>
  <c r="Q54" i="25"/>
  <c r="AD45" i="25"/>
  <c r="Q45" i="25"/>
  <c r="AE45" i="25" s="1"/>
  <c r="R45" i="25"/>
  <c r="AD43" i="25"/>
  <c r="Q43" i="25"/>
  <c r="R43" i="25"/>
  <c r="AF43" i="25" s="1"/>
  <c r="S43" i="25"/>
  <c r="AG43" i="25" s="1"/>
  <c r="AD23" i="25"/>
  <c r="AD20" i="25"/>
  <c r="R20" i="25"/>
  <c r="AF20" i="25" s="1"/>
  <c r="S20" i="25"/>
  <c r="AG20" i="25" s="1"/>
  <c r="T20" i="25"/>
  <c r="AD207" i="25"/>
  <c r="S207" i="25"/>
  <c r="AG207" i="25" s="1"/>
  <c r="Q207" i="25"/>
  <c r="AE207" i="25" s="1"/>
  <c r="R207" i="25"/>
  <c r="AE144" i="25"/>
  <c r="T144" i="25"/>
  <c r="AE22" i="25"/>
  <c r="T22" i="25"/>
  <c r="AE68" i="25"/>
  <c r="T68" i="25"/>
  <c r="AF36" i="25"/>
  <c r="T36" i="25"/>
  <c r="AE79" i="25"/>
  <c r="T79" i="25"/>
  <c r="AE80" i="25"/>
  <c r="T80" i="25"/>
  <c r="AF11" i="25"/>
  <c r="T11" i="25"/>
  <c r="AF10" i="25"/>
  <c r="T10" i="25"/>
  <c r="AE13" i="25"/>
  <c r="T13" i="25"/>
  <c r="AE14" i="25"/>
  <c r="T14" i="25"/>
  <c r="AE9" i="25"/>
  <c r="T9" i="25"/>
  <c r="AE12" i="25"/>
  <c r="T12" i="25"/>
  <c r="AE234" i="25"/>
  <c r="T234" i="25"/>
  <c r="AE190" i="25"/>
  <c r="T190" i="25"/>
  <c r="AF185" i="25"/>
  <c r="T185" i="25"/>
  <c r="AE174" i="25"/>
  <c r="T174" i="25"/>
  <c r="AF145" i="25"/>
  <c r="T145" i="25"/>
  <c r="AF112" i="25"/>
  <c r="T112" i="25"/>
  <c r="AE57" i="25"/>
  <c r="T57" i="25"/>
  <c r="AE25" i="25"/>
  <c r="T25" i="25"/>
  <c r="AE233" i="25"/>
  <c r="T233" i="25"/>
  <c r="AE201" i="25"/>
  <c r="T201" i="25"/>
  <c r="AF14" i="23"/>
  <c r="T14" i="23"/>
  <c r="S86" i="23"/>
  <c r="AG86" i="23" s="1"/>
  <c r="R86" i="23"/>
  <c r="AF86" i="23" s="1"/>
  <c r="Q218" i="23"/>
  <c r="AE218" i="23" s="1"/>
  <c r="S218" i="23"/>
  <c r="AG218" i="23" s="1"/>
  <c r="AE200" i="23"/>
  <c r="T200" i="23"/>
  <c r="AF35" i="23"/>
  <c r="T35" i="23"/>
  <c r="R42" i="23"/>
  <c r="AF42" i="23" s="1"/>
  <c r="S42" i="23"/>
  <c r="AG42" i="23" s="1"/>
  <c r="AD42" i="23"/>
  <c r="Q42" i="23"/>
  <c r="AD218" i="23"/>
  <c r="R218" i="23"/>
  <c r="O84" i="23"/>
  <c r="P84" i="23" s="1"/>
  <c r="O62" i="23"/>
  <c r="P62" i="23" s="1"/>
  <c r="S62" i="23" s="1"/>
  <c r="AE179" i="23"/>
  <c r="T179" i="23"/>
  <c r="AC30" i="23"/>
  <c r="P30" i="23"/>
  <c r="AE189" i="23"/>
  <c r="T189" i="23"/>
  <c r="Q227" i="23"/>
  <c r="AD227" i="23"/>
  <c r="AD225" i="23" s="1"/>
  <c r="T190" i="23"/>
  <c r="AF190" i="23"/>
  <c r="AG174" i="23"/>
  <c r="T174" i="23"/>
  <c r="AE46" i="23"/>
  <c r="T46" i="23"/>
  <c r="S32" i="23"/>
  <c r="R32" i="23"/>
  <c r="AF201" i="23"/>
  <c r="T201" i="23"/>
  <c r="AE69" i="23"/>
  <c r="T69" i="23"/>
  <c r="O153" i="23"/>
  <c r="AF13" i="23"/>
  <c r="T13" i="23"/>
  <c r="O131" i="23"/>
  <c r="O95" i="23"/>
  <c r="P95" i="23" s="1"/>
  <c r="O117" i="23"/>
  <c r="P117" i="23" s="1"/>
  <c r="Q117" i="23" s="1"/>
  <c r="O106" i="23"/>
  <c r="AD86" i="23"/>
  <c r="Q86" i="23"/>
  <c r="Q20" i="23"/>
  <c r="AD20" i="23"/>
  <c r="Q10" i="23"/>
  <c r="R10" i="23"/>
  <c r="S10" i="23"/>
  <c r="P41" i="23"/>
  <c r="AC41" i="23"/>
  <c r="AC19" i="23"/>
  <c r="P19" i="23"/>
  <c r="AC133" i="23"/>
  <c r="P133" i="23"/>
  <c r="T31" i="23"/>
  <c r="AE31" i="23"/>
  <c r="Q54" i="23"/>
  <c r="S54" i="23"/>
  <c r="R54" i="23"/>
  <c r="AF79" i="23"/>
  <c r="T79" i="23"/>
  <c r="O161" i="23"/>
  <c r="P161" i="23" s="1"/>
  <c r="O150" i="23"/>
  <c r="O18" i="23"/>
  <c r="P18" i="23" s="1"/>
  <c r="AD217" i="23"/>
  <c r="S217" i="23"/>
  <c r="AE145" i="23"/>
  <c r="T145" i="23"/>
  <c r="AF111" i="23"/>
  <c r="T111" i="23"/>
  <c r="AE123" i="23"/>
  <c r="T123" i="23"/>
  <c r="AI240" i="6"/>
  <c r="AW240" i="6" s="1"/>
  <c r="U241" i="6"/>
  <c r="AD244" i="6"/>
  <c r="R244" i="6"/>
  <c r="AF244" i="6" s="1"/>
  <c r="Q244" i="6"/>
  <c r="AD243" i="6"/>
  <c r="R243" i="6"/>
  <c r="AF243" i="6" s="1"/>
  <c r="Q243" i="6"/>
  <c r="AD242" i="6"/>
  <c r="R242" i="6"/>
  <c r="AF242" i="6" s="1"/>
  <c r="Q242" i="6"/>
  <c r="AD241" i="6"/>
  <c r="R241" i="6"/>
  <c r="AF241" i="6" s="1"/>
  <c r="Q241" i="6"/>
  <c r="AD240" i="6"/>
  <c r="R240" i="6"/>
  <c r="AF240" i="6" s="1"/>
  <c r="Q240" i="6"/>
  <c r="AD239" i="6"/>
  <c r="R239" i="6"/>
  <c r="AF239" i="6" s="1"/>
  <c r="Q239" i="6"/>
  <c r="O40" i="23"/>
  <c r="P40" i="23" s="1"/>
  <c r="Q40" i="23" s="1"/>
  <c r="AC206" i="23"/>
  <c r="P206" i="23"/>
  <c r="Q206" i="23" s="1"/>
  <c r="AE206" i="23" s="1"/>
  <c r="P173" i="23"/>
  <c r="AC173" i="23"/>
  <c r="AC184" i="23"/>
  <c r="P184" i="23"/>
  <c r="P195" i="23"/>
  <c r="AC195" i="23"/>
  <c r="Q32" i="23"/>
  <c r="AD141" i="23"/>
  <c r="Q141" i="23"/>
  <c r="S119" i="23"/>
  <c r="AG119" i="23" s="1"/>
  <c r="AD119" i="23"/>
  <c r="Q119" i="23"/>
  <c r="R119" i="23"/>
  <c r="AF119" i="23" s="1"/>
  <c r="AD9" i="23"/>
  <c r="Q9" i="23"/>
  <c r="S9" i="23"/>
  <c r="AG9" i="23" s="1"/>
  <c r="AE185" i="23"/>
  <c r="T185" i="23"/>
  <c r="AC63" i="23"/>
  <c r="P63" i="23"/>
  <c r="AF223" i="23"/>
  <c r="T223" i="23"/>
  <c r="AF366" i="2"/>
  <c r="T366" i="2"/>
  <c r="O7" i="23"/>
  <c r="P7" i="23" s="1"/>
  <c r="R7" i="23" s="1"/>
  <c r="O458" i="2"/>
  <c r="O34" i="6"/>
  <c r="J219" i="6"/>
  <c r="N219" i="6" s="1"/>
  <c r="L219" i="6"/>
  <c r="J175" i="6"/>
  <c r="N175" i="6" s="1"/>
  <c r="L175" i="6"/>
  <c r="AE146" i="6"/>
  <c r="T146" i="6"/>
  <c r="AD231" i="6"/>
  <c r="AD229" i="6" s="1"/>
  <c r="S231" i="6"/>
  <c r="AE231" i="6"/>
  <c r="AE229" i="6" s="1"/>
  <c r="L208" i="6"/>
  <c r="J208" i="6"/>
  <c r="N208" i="6" s="1"/>
  <c r="O208" i="6" s="1"/>
  <c r="P208" i="6" s="1"/>
  <c r="L197" i="6"/>
  <c r="J197" i="6"/>
  <c r="N197" i="6" s="1"/>
  <c r="O197" i="6" s="1"/>
  <c r="L186" i="6"/>
  <c r="J186" i="6"/>
  <c r="N186" i="6" s="1"/>
  <c r="AD227" i="6"/>
  <c r="AD225" i="6" s="1"/>
  <c r="R227" i="6"/>
  <c r="AF227" i="6" s="1"/>
  <c r="AF225" i="6" s="1"/>
  <c r="Q227" i="6"/>
  <c r="O51" i="23"/>
  <c r="O128" i="23"/>
  <c r="O29" i="23"/>
  <c r="O73" i="23"/>
  <c r="O139" i="23"/>
  <c r="O183" i="23"/>
  <c r="O205" i="23"/>
  <c r="P205" i="23" s="1"/>
  <c r="O172" i="23"/>
  <c r="P172" i="23" s="1"/>
  <c r="O194" i="23"/>
  <c r="P194" i="23" s="1"/>
  <c r="O216" i="23"/>
  <c r="O120" i="23"/>
  <c r="O144" i="23"/>
  <c r="O98" i="23"/>
  <c r="AE58" i="6"/>
  <c r="T58" i="6"/>
  <c r="O87" i="23"/>
  <c r="O109" i="23"/>
  <c r="O142" i="23"/>
  <c r="O65" i="23"/>
  <c r="AF36" i="23"/>
  <c r="T36" i="23"/>
  <c r="AF343" i="2"/>
  <c r="T343" i="2"/>
  <c r="M155" i="23"/>
  <c r="I166" i="23"/>
  <c r="J155" i="23"/>
  <c r="N155" i="23" s="1"/>
  <c r="L155" i="23"/>
  <c r="J166" i="23"/>
  <c r="N166" i="23" s="1"/>
  <c r="L166" i="23"/>
  <c r="J199" i="23"/>
  <c r="N199" i="23" s="1"/>
  <c r="L199" i="23"/>
  <c r="L188" i="23"/>
  <c r="J188" i="23"/>
  <c r="N188" i="23" s="1"/>
  <c r="L177" i="23"/>
  <c r="J177" i="23"/>
  <c r="N177" i="23" s="1"/>
  <c r="L210" i="23"/>
  <c r="J210" i="23"/>
  <c r="N210" i="23" s="1"/>
  <c r="L221" i="23"/>
  <c r="J221" i="23"/>
  <c r="N221" i="23" s="1"/>
  <c r="M45" i="23"/>
  <c r="J164" i="23"/>
  <c r="N164" i="23" s="1"/>
  <c r="L164" i="23"/>
  <c r="H197" i="23"/>
  <c r="H219" i="23"/>
  <c r="H186" i="23"/>
  <c r="H175" i="23"/>
  <c r="H208" i="23"/>
  <c r="AC162" i="23"/>
  <c r="P162" i="23"/>
  <c r="AC96" i="23"/>
  <c r="P96" i="23"/>
  <c r="AC85" i="23"/>
  <c r="P85" i="23"/>
  <c r="AC129" i="23"/>
  <c r="P129" i="23"/>
  <c r="AC151" i="23"/>
  <c r="P151" i="23"/>
  <c r="AC118" i="23"/>
  <c r="P118" i="23"/>
  <c r="AC107" i="23"/>
  <c r="P107" i="23"/>
  <c r="AC52" i="23"/>
  <c r="P52" i="23"/>
  <c r="AH14" i="23"/>
  <c r="Z14" i="23"/>
  <c r="AN14" i="23" s="1"/>
  <c r="AR14" i="23" s="1"/>
  <c r="AH146" i="23"/>
  <c r="Z146" i="23"/>
  <c r="AN146" i="23" s="1"/>
  <c r="AR146" i="23" s="1"/>
  <c r="Z222" i="23"/>
  <c r="AN222" i="23" s="1"/>
  <c r="AR222" i="23" s="1"/>
  <c r="AH222" i="23"/>
  <c r="T211" i="23"/>
  <c r="AE211" i="23"/>
  <c r="Z178" i="23"/>
  <c r="AN178" i="23" s="1"/>
  <c r="AR178" i="23" s="1"/>
  <c r="AH178" i="23"/>
  <c r="O76" i="23"/>
  <c r="AD74" i="23"/>
  <c r="Q74" i="23"/>
  <c r="R74" i="23"/>
  <c r="AF74" i="23" s="1"/>
  <c r="AD140" i="23"/>
  <c r="S140" i="23"/>
  <c r="AG140" i="23" s="1"/>
  <c r="R140" i="23"/>
  <c r="AF140" i="23" s="1"/>
  <c r="Q140" i="23"/>
  <c r="AD207" i="23"/>
  <c r="S207" i="23"/>
  <c r="AG207" i="23" s="1"/>
  <c r="R207" i="23"/>
  <c r="AD122" i="23"/>
  <c r="Q122" i="23"/>
  <c r="R122" i="23"/>
  <c r="AF122" i="23" s="1"/>
  <c r="AD108" i="23"/>
  <c r="S108" i="23"/>
  <c r="AG108" i="23" s="1"/>
  <c r="R108" i="23"/>
  <c r="AF108" i="23" s="1"/>
  <c r="Q108" i="23"/>
  <c r="AD97" i="23"/>
  <c r="R97" i="23"/>
  <c r="AF97" i="23" s="1"/>
  <c r="S97" i="23"/>
  <c r="AG97" i="23" s="1"/>
  <c r="Q97" i="23"/>
  <c r="AD75" i="23"/>
  <c r="Q75" i="23"/>
  <c r="R75" i="23"/>
  <c r="AF75" i="23" s="1"/>
  <c r="AD64" i="23"/>
  <c r="S64" i="23"/>
  <c r="AG64" i="23" s="1"/>
  <c r="R64" i="23"/>
  <c r="AF64" i="23" s="1"/>
  <c r="Q64" i="23"/>
  <c r="R43" i="23"/>
  <c r="S43" i="23"/>
  <c r="Q43" i="23"/>
  <c r="Q21" i="23"/>
  <c r="S21" i="23"/>
  <c r="R21" i="23"/>
  <c r="AD8" i="23"/>
  <c r="Q8" i="23"/>
  <c r="AE8" i="23" s="1"/>
  <c r="R8" i="23"/>
  <c r="S8" i="23"/>
  <c r="AG8" i="23" s="1"/>
  <c r="AD196" i="23"/>
  <c r="S196" i="23"/>
  <c r="AG196" i="23" s="1"/>
  <c r="Q196" i="23"/>
  <c r="AD152" i="23"/>
  <c r="R152" i="23"/>
  <c r="AF152" i="23" s="1"/>
  <c r="S152" i="23"/>
  <c r="AG152" i="23" s="1"/>
  <c r="Q152" i="23"/>
  <c r="AD130" i="23"/>
  <c r="R130" i="23"/>
  <c r="AF130" i="23" s="1"/>
  <c r="S130" i="23"/>
  <c r="AG130" i="23" s="1"/>
  <c r="Q130" i="23"/>
  <c r="AE168" i="23"/>
  <c r="T168" i="23"/>
  <c r="AE134" i="23"/>
  <c r="T134" i="23"/>
  <c r="AE167" i="23"/>
  <c r="T167" i="23"/>
  <c r="AE112" i="23"/>
  <c r="T112" i="23"/>
  <c r="AE90" i="23"/>
  <c r="T90" i="23"/>
  <c r="AE163" i="23"/>
  <c r="T163" i="23"/>
  <c r="AE157" i="23"/>
  <c r="T157" i="23"/>
  <c r="AE113" i="23"/>
  <c r="T113" i="23"/>
  <c r="AE156" i="23"/>
  <c r="T156" i="23"/>
  <c r="AE53" i="23"/>
  <c r="T53" i="23"/>
  <c r="AE91" i="23"/>
  <c r="T91" i="23"/>
  <c r="AE58" i="23"/>
  <c r="T58" i="23"/>
  <c r="AE102" i="23"/>
  <c r="T102" i="23"/>
  <c r="AE135" i="23"/>
  <c r="T135" i="23"/>
  <c r="AE80" i="23"/>
  <c r="T80" i="23"/>
  <c r="AE25" i="23"/>
  <c r="T25" i="23"/>
  <c r="AE24" i="23"/>
  <c r="T24" i="23"/>
  <c r="AF124" i="23"/>
  <c r="T124" i="23"/>
  <c r="AE47" i="23"/>
  <c r="T47" i="23"/>
  <c r="AF57" i="23"/>
  <c r="T57" i="23"/>
  <c r="AE101" i="23"/>
  <c r="T101" i="23"/>
  <c r="AF68" i="23"/>
  <c r="T68" i="23"/>
  <c r="M89" i="2"/>
  <c r="I122" i="2"/>
  <c r="M122" i="2" s="1"/>
  <c r="I111" i="2"/>
  <c r="M111" i="2" s="1"/>
  <c r="I100" i="2"/>
  <c r="M100" i="2" s="1"/>
  <c r="O65" i="6"/>
  <c r="P65" i="6" s="1"/>
  <c r="R65" i="6" s="1"/>
  <c r="AE91" i="6"/>
  <c r="T91" i="6"/>
  <c r="AJ57" i="2"/>
  <c r="V68" i="2"/>
  <c r="W299" i="2"/>
  <c r="AK288" i="2"/>
  <c r="AP288" i="2" s="1"/>
  <c r="V322" i="2"/>
  <c r="AJ311" i="2"/>
  <c r="W69" i="2"/>
  <c r="AK58" i="2"/>
  <c r="AP58" i="2" s="1"/>
  <c r="AK299" i="2"/>
  <c r="AP299" i="2" s="1"/>
  <c r="W310" i="2"/>
  <c r="O460" i="2"/>
  <c r="AE223" i="6"/>
  <c r="T223" i="6"/>
  <c r="AE222" i="6"/>
  <c r="T222" i="6"/>
  <c r="AE454" i="2"/>
  <c r="T454" i="2"/>
  <c r="AE453" i="2"/>
  <c r="T453" i="2"/>
  <c r="AE201" i="2"/>
  <c r="T201" i="2"/>
  <c r="AE443" i="2"/>
  <c r="T443" i="2"/>
  <c r="AE212" i="6"/>
  <c r="T212" i="6"/>
  <c r="AE211" i="6"/>
  <c r="T211" i="6"/>
  <c r="AE442" i="2"/>
  <c r="T442" i="2"/>
  <c r="AF432" i="2"/>
  <c r="T432" i="2"/>
  <c r="AF431" i="2"/>
  <c r="T431" i="2"/>
  <c r="AH431" i="2" s="1"/>
  <c r="AF46" i="6"/>
  <c r="T46" i="6"/>
  <c r="T201" i="6"/>
  <c r="AE201" i="6"/>
  <c r="Z431" i="2"/>
  <c r="AE200" i="6"/>
  <c r="T200" i="6"/>
  <c r="AF387" i="2"/>
  <c r="T387" i="2"/>
  <c r="AE190" i="6"/>
  <c r="T190" i="6"/>
  <c r="AE189" i="6"/>
  <c r="T189" i="6"/>
  <c r="AE421" i="2"/>
  <c r="T421" i="2"/>
  <c r="AE420" i="2"/>
  <c r="T420" i="2"/>
  <c r="AE179" i="6"/>
  <c r="T179" i="6"/>
  <c r="AE178" i="6"/>
  <c r="T178" i="6"/>
  <c r="AE410" i="2"/>
  <c r="T410" i="2"/>
  <c r="AE409" i="2"/>
  <c r="T409" i="2"/>
  <c r="AE57" i="6"/>
  <c r="T57" i="6"/>
  <c r="AH168" i="6"/>
  <c r="Z168" i="6"/>
  <c r="AE167" i="6"/>
  <c r="T167" i="6"/>
  <c r="AF399" i="2"/>
  <c r="T399" i="2"/>
  <c r="AE398" i="2"/>
  <c r="T398" i="2"/>
  <c r="R238" i="6"/>
  <c r="AF238" i="6" s="1"/>
  <c r="AD238" i="6"/>
  <c r="Q238" i="6"/>
  <c r="T157" i="6"/>
  <c r="AE157" i="6"/>
  <c r="O44" i="2"/>
  <c r="O18" i="2"/>
  <c r="AE156" i="6"/>
  <c r="T156" i="6"/>
  <c r="AF388" i="2"/>
  <c r="T388" i="2"/>
  <c r="T377" i="2"/>
  <c r="AE377" i="2"/>
  <c r="AE376" i="2"/>
  <c r="T376" i="2"/>
  <c r="AE135" i="6"/>
  <c r="T135" i="6"/>
  <c r="AF134" i="6"/>
  <c r="T134" i="6"/>
  <c r="AE365" i="2"/>
  <c r="T365" i="2"/>
  <c r="AE124" i="6"/>
  <c r="T124" i="6"/>
  <c r="AE123" i="6"/>
  <c r="T123" i="6"/>
  <c r="AE355" i="2"/>
  <c r="T355" i="2"/>
  <c r="AE354" i="2"/>
  <c r="T354" i="2"/>
  <c r="T112" i="6"/>
  <c r="AE112" i="6"/>
  <c r="AH344" i="2"/>
  <c r="Z344" i="2"/>
  <c r="T299" i="2"/>
  <c r="AE299" i="2"/>
  <c r="AE113" i="6"/>
  <c r="T113" i="6"/>
  <c r="O54" i="2"/>
  <c r="AE102" i="6"/>
  <c r="T102" i="6"/>
  <c r="AE101" i="6"/>
  <c r="T101" i="6"/>
  <c r="AE333" i="2"/>
  <c r="T333" i="2"/>
  <c r="AE332" i="2"/>
  <c r="T332" i="2"/>
  <c r="AF13" i="6"/>
  <c r="T13" i="6"/>
  <c r="AE90" i="6"/>
  <c r="T90" i="6"/>
  <c r="AE322" i="2"/>
  <c r="T322" i="2"/>
  <c r="AE321" i="2"/>
  <c r="T321" i="2"/>
  <c r="AE80" i="6"/>
  <c r="T80" i="6"/>
  <c r="AE79" i="6"/>
  <c r="T79" i="6"/>
  <c r="AE311" i="2"/>
  <c r="T311" i="2"/>
  <c r="AE310" i="2"/>
  <c r="T310" i="2"/>
  <c r="AE69" i="6"/>
  <c r="T69" i="6"/>
  <c r="AF68" i="6"/>
  <c r="T68" i="6"/>
  <c r="AE300" i="2"/>
  <c r="T300" i="2"/>
  <c r="T288" i="2"/>
  <c r="AE288" i="2"/>
  <c r="AE289" i="2"/>
  <c r="T289" i="2"/>
  <c r="AH47" i="6"/>
  <c r="Z47" i="6"/>
  <c r="AE278" i="2"/>
  <c r="T278" i="2"/>
  <c r="AF277" i="2"/>
  <c r="T277" i="2"/>
  <c r="O55" i="2"/>
  <c r="AE36" i="6"/>
  <c r="T36" i="6"/>
  <c r="AE35" i="6"/>
  <c r="T35" i="6"/>
  <c r="AE267" i="2"/>
  <c r="T267" i="2"/>
  <c r="AE266" i="2"/>
  <c r="T266" i="2"/>
  <c r="T256" i="2"/>
  <c r="AE256" i="2"/>
  <c r="AF25" i="6"/>
  <c r="T25" i="6"/>
  <c r="AF24" i="6"/>
  <c r="T24" i="6"/>
  <c r="AE255" i="2"/>
  <c r="T255" i="2"/>
  <c r="T14" i="6"/>
  <c r="AE14" i="6"/>
  <c r="AE245" i="2"/>
  <c r="T245" i="2"/>
  <c r="AE244" i="2"/>
  <c r="T244" i="2"/>
  <c r="AE233" i="2"/>
  <c r="T233" i="2"/>
  <c r="AF234" i="2"/>
  <c r="T234" i="2"/>
  <c r="AE223" i="2"/>
  <c r="T223" i="2"/>
  <c r="AE222" i="2"/>
  <c r="T222" i="2"/>
  <c r="T101" i="2"/>
  <c r="AE101" i="2"/>
  <c r="T211" i="2"/>
  <c r="AE211" i="2"/>
  <c r="T189" i="2"/>
  <c r="AE189" i="2"/>
  <c r="O199" i="2"/>
  <c r="AE212" i="2"/>
  <c r="T212" i="2"/>
  <c r="AE200" i="2"/>
  <c r="T200" i="2"/>
  <c r="AE190" i="2"/>
  <c r="T190" i="2"/>
  <c r="AE179" i="2"/>
  <c r="T179" i="2"/>
  <c r="AF178" i="2"/>
  <c r="T178" i="2"/>
  <c r="AE168" i="2"/>
  <c r="T168" i="2"/>
  <c r="AE167" i="2"/>
  <c r="T167" i="2"/>
  <c r="AE157" i="2"/>
  <c r="T157" i="2"/>
  <c r="AF156" i="2"/>
  <c r="T156" i="2"/>
  <c r="AE146" i="2"/>
  <c r="T146" i="2"/>
  <c r="AE145" i="2"/>
  <c r="T145" i="2"/>
  <c r="AE135" i="2"/>
  <c r="T135" i="2"/>
  <c r="AE134" i="2"/>
  <c r="T134" i="2"/>
  <c r="AE124" i="2"/>
  <c r="T124" i="2"/>
  <c r="AE123" i="2"/>
  <c r="T123" i="2"/>
  <c r="AE113" i="2"/>
  <c r="T113" i="2"/>
  <c r="AF112" i="2"/>
  <c r="T112" i="2"/>
  <c r="AE102" i="2"/>
  <c r="T102" i="2"/>
  <c r="AF237" i="6"/>
  <c r="AU237" i="6" s="1"/>
  <c r="T237" i="6"/>
  <c r="AF91" i="2"/>
  <c r="T91" i="2"/>
  <c r="AE90" i="2"/>
  <c r="T90" i="2"/>
  <c r="T79" i="2"/>
  <c r="AE79" i="2"/>
  <c r="AF80" i="2"/>
  <c r="T80" i="2"/>
  <c r="AF58" i="2"/>
  <c r="T58" i="2"/>
  <c r="T47" i="2"/>
  <c r="AE47" i="2"/>
  <c r="AE69" i="2"/>
  <c r="T69" i="2"/>
  <c r="AE68" i="2"/>
  <c r="T68" i="2"/>
  <c r="AE57" i="2"/>
  <c r="T57" i="2"/>
  <c r="AL47" i="2"/>
  <c r="T46" i="2"/>
  <c r="AE46" i="2"/>
  <c r="T25" i="2"/>
  <c r="AE25" i="2"/>
  <c r="AF36" i="2"/>
  <c r="T36" i="2"/>
  <c r="O33" i="2"/>
  <c r="AC33" i="2" s="1"/>
  <c r="AE35" i="2"/>
  <c r="T35" i="2"/>
  <c r="AL25" i="2"/>
  <c r="AE24" i="2"/>
  <c r="T24" i="2"/>
  <c r="AE13" i="2"/>
  <c r="T13" i="2"/>
  <c r="T14" i="2"/>
  <c r="Z14" i="2" s="1"/>
  <c r="AE14" i="2"/>
  <c r="O142" i="2"/>
  <c r="P142" i="2" s="1"/>
  <c r="X63" i="2"/>
  <c r="O21" i="2"/>
  <c r="O164" i="2"/>
  <c r="P164" i="2" s="1"/>
  <c r="S164" i="2" s="1"/>
  <c r="O186" i="2"/>
  <c r="P186" i="2" s="1"/>
  <c r="S186" i="2" s="1"/>
  <c r="O40" i="2"/>
  <c r="O41" i="2"/>
  <c r="O52" i="2"/>
  <c r="O43" i="2"/>
  <c r="O30" i="2"/>
  <c r="O63" i="2"/>
  <c r="O19" i="2"/>
  <c r="U75" i="2"/>
  <c r="AI75" i="2" s="1"/>
  <c r="M74" i="2"/>
  <c r="O74" i="2" s="1"/>
  <c r="AC74" i="2" s="1"/>
  <c r="M85" i="2"/>
  <c r="O85" i="2" s="1"/>
  <c r="P85" i="2" s="1"/>
  <c r="R85" i="2" s="1"/>
  <c r="AF85" i="2" s="1"/>
  <c r="J437" i="2"/>
  <c r="N437" i="2" s="1"/>
  <c r="L437" i="2"/>
  <c r="J393" i="2"/>
  <c r="N393" i="2" s="1"/>
  <c r="L393" i="2"/>
  <c r="J382" i="2"/>
  <c r="N382" i="2" s="1"/>
  <c r="L382" i="2"/>
  <c r="J360" i="2"/>
  <c r="N360" i="2" s="1"/>
  <c r="L360" i="2"/>
  <c r="J261" i="2"/>
  <c r="N261" i="2" s="1"/>
  <c r="L261" i="2"/>
  <c r="O243" i="2"/>
  <c r="J349" i="2"/>
  <c r="N349" i="2" s="1"/>
  <c r="L349" i="2"/>
  <c r="J338" i="2"/>
  <c r="N338" i="2" s="1"/>
  <c r="L338" i="2"/>
  <c r="J283" i="2"/>
  <c r="N283" i="2" s="1"/>
  <c r="L283" i="2"/>
  <c r="J404" i="2"/>
  <c r="N404" i="2" s="1"/>
  <c r="L404" i="2"/>
  <c r="L250" i="2"/>
  <c r="J250" i="2"/>
  <c r="N250" i="2" s="1"/>
  <c r="J217" i="2"/>
  <c r="N217" i="2" s="1"/>
  <c r="L217" i="2"/>
  <c r="X56" i="2"/>
  <c r="O54" i="6"/>
  <c r="P54" i="6" s="1"/>
  <c r="R54" i="6" s="1"/>
  <c r="X34" i="2"/>
  <c r="L12" i="6"/>
  <c r="J12" i="6"/>
  <c r="N12" i="6" s="1"/>
  <c r="L132" i="6"/>
  <c r="J132" i="6"/>
  <c r="N132" i="6" s="1"/>
  <c r="L131" i="6"/>
  <c r="J131" i="6"/>
  <c r="N131" i="6" s="1"/>
  <c r="L121" i="6"/>
  <c r="J121" i="6"/>
  <c r="N121" i="6" s="1"/>
  <c r="L110" i="6"/>
  <c r="J110" i="6"/>
  <c r="N110" i="6" s="1"/>
  <c r="L99" i="6"/>
  <c r="J99" i="6"/>
  <c r="N99" i="6" s="1"/>
  <c r="L98" i="6"/>
  <c r="J98" i="6"/>
  <c r="N98" i="6" s="1"/>
  <c r="J120" i="6"/>
  <c r="N120" i="6" s="1"/>
  <c r="L120" i="6"/>
  <c r="J109" i="6"/>
  <c r="N109" i="6" s="1"/>
  <c r="L109" i="6"/>
  <c r="L406" i="2"/>
  <c r="J406" i="2"/>
  <c r="N406" i="2" s="1"/>
  <c r="L439" i="2"/>
  <c r="J439" i="2"/>
  <c r="N439" i="2" s="1"/>
  <c r="O439" i="2" s="1"/>
  <c r="P439" i="2" s="1"/>
  <c r="R439" i="2" s="1"/>
  <c r="L395" i="2"/>
  <c r="J395" i="2"/>
  <c r="N395" i="2" s="1"/>
  <c r="L451" i="2"/>
  <c r="J451" i="2"/>
  <c r="N451" i="2" s="1"/>
  <c r="L385" i="2"/>
  <c r="J385" i="2"/>
  <c r="N385" i="2" s="1"/>
  <c r="L429" i="2"/>
  <c r="J429" i="2"/>
  <c r="N429" i="2" s="1"/>
  <c r="L418" i="2"/>
  <c r="J418" i="2"/>
  <c r="N418" i="2" s="1"/>
  <c r="L407" i="2"/>
  <c r="J407" i="2"/>
  <c r="N407" i="2" s="1"/>
  <c r="L396" i="2"/>
  <c r="J396" i="2"/>
  <c r="N396" i="2" s="1"/>
  <c r="L440" i="2"/>
  <c r="J440" i="2"/>
  <c r="N440" i="2" s="1"/>
  <c r="L363" i="2"/>
  <c r="J363" i="2"/>
  <c r="N363" i="2" s="1"/>
  <c r="L352" i="2"/>
  <c r="J352" i="2"/>
  <c r="N352" i="2" s="1"/>
  <c r="L341" i="2"/>
  <c r="J341" i="2"/>
  <c r="N341" i="2" s="1"/>
  <c r="L330" i="2"/>
  <c r="J330" i="2"/>
  <c r="N330" i="2" s="1"/>
  <c r="L319" i="2"/>
  <c r="J319" i="2"/>
  <c r="N319" i="2" s="1"/>
  <c r="L362" i="2"/>
  <c r="J362" i="2"/>
  <c r="N362" i="2" s="1"/>
  <c r="L351" i="2"/>
  <c r="J351" i="2"/>
  <c r="N351" i="2" s="1"/>
  <c r="O351" i="2" s="1"/>
  <c r="P351" i="2" s="1"/>
  <c r="H23" i="2"/>
  <c r="H45" i="2"/>
  <c r="H34" i="2"/>
  <c r="H56" i="2"/>
  <c r="H67" i="2"/>
  <c r="L12" i="2"/>
  <c r="H78" i="2"/>
  <c r="J12" i="2"/>
  <c r="N12" i="2" s="1"/>
  <c r="O464" i="2"/>
  <c r="O77" i="2"/>
  <c r="J417" i="2"/>
  <c r="N417" i="2" s="1"/>
  <c r="L417" i="2"/>
  <c r="J450" i="2"/>
  <c r="N450" i="2" s="1"/>
  <c r="L450" i="2"/>
  <c r="J384" i="2"/>
  <c r="N384" i="2" s="1"/>
  <c r="L384" i="2"/>
  <c r="J428" i="2"/>
  <c r="N428" i="2" s="1"/>
  <c r="L428" i="2"/>
  <c r="J340" i="2"/>
  <c r="N340" i="2" s="1"/>
  <c r="L340" i="2"/>
  <c r="J329" i="2"/>
  <c r="N329" i="2" s="1"/>
  <c r="L329" i="2"/>
  <c r="J318" i="2"/>
  <c r="N318" i="2" s="1"/>
  <c r="L318" i="2"/>
  <c r="L286" i="2"/>
  <c r="J286" i="2"/>
  <c r="N286" i="2" s="1"/>
  <c r="L264" i="2"/>
  <c r="J264" i="2"/>
  <c r="N264" i="2" s="1"/>
  <c r="L297" i="2"/>
  <c r="J297" i="2"/>
  <c r="N297" i="2" s="1"/>
  <c r="L253" i="2"/>
  <c r="J253" i="2"/>
  <c r="N253" i="2" s="1"/>
  <c r="L263" i="2"/>
  <c r="J263" i="2"/>
  <c r="N263" i="2" s="1"/>
  <c r="L252" i="2"/>
  <c r="J252" i="2"/>
  <c r="N252" i="2" s="1"/>
  <c r="L274" i="2"/>
  <c r="J274" i="2"/>
  <c r="N274" i="2" s="1"/>
  <c r="L285" i="2"/>
  <c r="J285" i="2"/>
  <c r="N285" i="2" s="1"/>
  <c r="L296" i="2"/>
  <c r="J296" i="2"/>
  <c r="N296" i="2" s="1"/>
  <c r="O296" i="2" s="1"/>
  <c r="L162" i="2"/>
  <c r="J162" i="2"/>
  <c r="N162" i="2" s="1"/>
  <c r="L228" i="2"/>
  <c r="J228" i="2"/>
  <c r="N228" i="2" s="1"/>
  <c r="L206" i="2"/>
  <c r="J206" i="2"/>
  <c r="N206" i="2" s="1"/>
  <c r="L195" i="2"/>
  <c r="J195" i="2"/>
  <c r="N195" i="2" s="1"/>
  <c r="L140" i="2"/>
  <c r="J140" i="2"/>
  <c r="N140" i="2" s="1"/>
  <c r="L316" i="2"/>
  <c r="J316" i="2"/>
  <c r="N316" i="2" s="1"/>
  <c r="L106" i="2"/>
  <c r="J106" i="2"/>
  <c r="N106" i="2" s="1"/>
  <c r="L84" i="2"/>
  <c r="J84" i="2"/>
  <c r="N84" i="2" s="1"/>
  <c r="L298" i="2"/>
  <c r="J298" i="2"/>
  <c r="N298" i="2" s="1"/>
  <c r="L265" i="2"/>
  <c r="J265" i="2"/>
  <c r="N265" i="2" s="1"/>
  <c r="L287" i="2"/>
  <c r="J287" i="2"/>
  <c r="N287" i="2" s="1"/>
  <c r="L254" i="2"/>
  <c r="J254" i="2"/>
  <c r="N254" i="2" s="1"/>
  <c r="L276" i="2"/>
  <c r="N276" i="2"/>
  <c r="L275" i="2"/>
  <c r="N275" i="2"/>
  <c r="P248" i="6"/>
  <c r="R248" i="6" s="1"/>
  <c r="AF248" i="6" s="1"/>
  <c r="AF246" i="6" s="1"/>
  <c r="P236" i="6"/>
  <c r="R236" i="6" s="1"/>
  <c r="AF236" i="6" s="1"/>
  <c r="P235" i="6"/>
  <c r="Q235" i="6" s="1"/>
  <c r="AW246" i="6"/>
  <c r="AC459" i="2"/>
  <c r="P459" i="2"/>
  <c r="Q459" i="2" s="1"/>
  <c r="X67" i="2"/>
  <c r="X51" i="2"/>
  <c r="X32" i="2"/>
  <c r="X20" i="2"/>
  <c r="X62" i="2"/>
  <c r="X18" i="2"/>
  <c r="X22" i="2"/>
  <c r="X21" i="2"/>
  <c r="X23" i="2"/>
  <c r="X33" i="2"/>
  <c r="X54" i="2"/>
  <c r="X55" i="2"/>
  <c r="X30" i="2"/>
  <c r="X64" i="2"/>
  <c r="X45" i="2"/>
  <c r="X29" i="2"/>
  <c r="AI73" i="2"/>
  <c r="X44" i="2"/>
  <c r="X41" i="2"/>
  <c r="AI437" i="2"/>
  <c r="X19" i="2"/>
  <c r="X53" i="2"/>
  <c r="X42" i="2"/>
  <c r="X66" i="2"/>
  <c r="X31" i="2"/>
  <c r="X65" i="2"/>
  <c r="AI52" i="2"/>
  <c r="X52" i="2"/>
  <c r="X40" i="2"/>
  <c r="P22" i="2"/>
  <c r="AD22" i="2" s="1"/>
  <c r="P210" i="2"/>
  <c r="R210" i="2" s="1"/>
  <c r="AF210" i="2" s="1"/>
  <c r="AC11" i="2"/>
  <c r="AC236" i="6"/>
  <c r="L294" i="2"/>
  <c r="L151" i="2"/>
  <c r="P140" i="6"/>
  <c r="Q140" i="6" s="1"/>
  <c r="AE140" i="6" s="1"/>
  <c r="L184" i="2"/>
  <c r="L272" i="2"/>
  <c r="L415" i="2"/>
  <c r="N107" i="2"/>
  <c r="L327" i="2"/>
  <c r="L96" i="2"/>
  <c r="L426" i="2"/>
  <c r="L448" i="2"/>
  <c r="P66" i="2"/>
  <c r="AD66" i="2" s="1"/>
  <c r="AI305" i="2"/>
  <c r="O98" i="2"/>
  <c r="AI349" i="2"/>
  <c r="AI415" i="2"/>
  <c r="P188" i="2"/>
  <c r="R188" i="2" s="1"/>
  <c r="AF188" i="2" s="1"/>
  <c r="AI107" i="2"/>
  <c r="AI195" i="2"/>
  <c r="AI217" i="2"/>
  <c r="O241" i="2"/>
  <c r="P241" i="2" s="1"/>
  <c r="R241" i="2" s="1"/>
  <c r="O75" i="2"/>
  <c r="AC75" i="2" s="1"/>
  <c r="R142" i="6"/>
  <c r="AC74" i="6"/>
  <c r="P45" i="6"/>
  <c r="R45" i="6" s="1"/>
  <c r="AF45" i="6" s="1"/>
  <c r="AC248" i="6"/>
  <c r="AC246" i="6" s="1"/>
  <c r="O85" i="6"/>
  <c r="AC85" i="6" s="1"/>
  <c r="O42" i="2"/>
  <c r="P42" i="2" s="1"/>
  <c r="AD42" i="2" s="1"/>
  <c r="O76" i="2"/>
  <c r="P76" i="2" s="1"/>
  <c r="AD76" i="2" s="1"/>
  <c r="O73" i="2"/>
  <c r="P73" i="2" s="1"/>
  <c r="AD73" i="2" s="1"/>
  <c r="P232" i="2"/>
  <c r="Q232" i="2" s="1"/>
  <c r="AC31" i="2"/>
  <c r="P9" i="2"/>
  <c r="AD9" i="2" s="1"/>
  <c r="P208" i="2"/>
  <c r="S208" i="2" s="1"/>
  <c r="R11" i="2"/>
  <c r="AF11" i="2" s="1"/>
  <c r="AD8" i="6"/>
  <c r="S8" i="6"/>
  <c r="AG8" i="6" s="1"/>
  <c r="AC8" i="6"/>
  <c r="O10" i="6"/>
  <c r="P10" i="6" s="1"/>
  <c r="P76" i="6"/>
  <c r="Q76" i="6" s="1"/>
  <c r="AC235" i="6"/>
  <c r="AI173" i="6"/>
  <c r="R74" i="6"/>
  <c r="AF74" i="6" s="1"/>
  <c r="AI118" i="6"/>
  <c r="P153" i="6"/>
  <c r="Q153" i="6" s="1"/>
  <c r="N51" i="6"/>
  <c r="L51" i="6"/>
  <c r="AI19" i="6"/>
  <c r="AI41" i="6"/>
  <c r="AI195" i="6"/>
  <c r="L29" i="6"/>
  <c r="N29" i="6"/>
  <c r="AI206" i="6"/>
  <c r="L106" i="6"/>
  <c r="N106" i="6"/>
  <c r="N172" i="6"/>
  <c r="L172" i="6"/>
  <c r="Q142" i="6"/>
  <c r="AI96" i="6"/>
  <c r="N161" i="6"/>
  <c r="L161" i="6"/>
  <c r="N95" i="6"/>
  <c r="L95" i="6"/>
  <c r="AI8" i="6"/>
  <c r="AI63" i="6"/>
  <c r="L128" i="6"/>
  <c r="N128" i="6"/>
  <c r="P21" i="6"/>
  <c r="R21" i="6" s="1"/>
  <c r="AI129" i="6"/>
  <c r="L40" i="6"/>
  <c r="N40" i="6"/>
  <c r="AI184" i="6"/>
  <c r="N117" i="6"/>
  <c r="L117" i="6"/>
  <c r="N7" i="6"/>
  <c r="L7" i="6"/>
  <c r="AD74" i="6"/>
  <c r="Q74" i="6"/>
  <c r="AE74" i="6" s="1"/>
  <c r="P43" i="6"/>
  <c r="S43" i="6" s="1"/>
  <c r="N139" i="6"/>
  <c r="L139" i="6"/>
  <c r="AI140" i="6"/>
  <c r="AI52" i="6"/>
  <c r="L73" i="6"/>
  <c r="N73" i="6"/>
  <c r="O164" i="6"/>
  <c r="L84" i="6"/>
  <c r="N84" i="6"/>
  <c r="Q8" i="6"/>
  <c r="L150" i="6"/>
  <c r="N150" i="6"/>
  <c r="R8" i="6"/>
  <c r="AF8" i="6" s="1"/>
  <c r="AI162" i="6"/>
  <c r="L205" i="6"/>
  <c r="N205" i="6"/>
  <c r="N183" i="6"/>
  <c r="L183" i="6"/>
  <c r="AI30" i="6"/>
  <c r="AI74" i="6"/>
  <c r="N62" i="6"/>
  <c r="L62" i="6"/>
  <c r="L216" i="6"/>
  <c r="N216" i="6"/>
  <c r="AI217" i="6"/>
  <c r="AI107" i="6"/>
  <c r="S142" i="6"/>
  <c r="AI85" i="6"/>
  <c r="L194" i="6"/>
  <c r="N194" i="6"/>
  <c r="O30" i="6"/>
  <c r="O87" i="6"/>
  <c r="AI151" i="6"/>
  <c r="L18" i="6"/>
  <c r="N18" i="6"/>
  <c r="AD221" i="2"/>
  <c r="Q221" i="2"/>
  <c r="AE221" i="2" s="1"/>
  <c r="P153" i="2"/>
  <c r="Q153" i="2" s="1"/>
  <c r="R221" i="2"/>
  <c r="AF221" i="2" s="1"/>
  <c r="AI85" i="2"/>
  <c r="O64" i="2"/>
  <c r="AC221" i="2"/>
  <c r="P177" i="2"/>
  <c r="AD177" i="2" s="1"/>
  <c r="AI74" i="2"/>
  <c r="Q31" i="2"/>
  <c r="AE31" i="2" s="1"/>
  <c r="O51" i="2"/>
  <c r="S11" i="2"/>
  <c r="AG11" i="2" s="1"/>
  <c r="AI239" i="2"/>
  <c r="AI327" i="2"/>
  <c r="P219" i="2"/>
  <c r="S219" i="2" s="1"/>
  <c r="AI129" i="2"/>
  <c r="AI393" i="2"/>
  <c r="P307" i="2"/>
  <c r="S307" i="2" s="1"/>
  <c r="P109" i="2"/>
  <c r="P20" i="2"/>
  <c r="AD20" i="2" s="1"/>
  <c r="AC20" i="2"/>
  <c r="AI64" i="2"/>
  <c r="P8" i="2"/>
  <c r="AD8" i="2" s="1"/>
  <c r="AC8" i="2"/>
  <c r="P120" i="2"/>
  <c r="N249" i="2"/>
  <c r="L249" i="2"/>
  <c r="L194" i="2"/>
  <c r="N194" i="2"/>
  <c r="N227" i="2"/>
  <c r="L227" i="2"/>
  <c r="L271" i="2"/>
  <c r="N271" i="2"/>
  <c r="N370" i="2"/>
  <c r="L370" i="2"/>
  <c r="AI77" i="2"/>
  <c r="AI40" i="2"/>
  <c r="AC7" i="2"/>
  <c r="P7" i="2"/>
  <c r="AD7" i="2" s="1"/>
  <c r="L359" i="2"/>
  <c r="N359" i="2"/>
  <c r="L183" i="2"/>
  <c r="N183" i="2"/>
  <c r="L172" i="2"/>
  <c r="N172" i="2"/>
  <c r="L238" i="2"/>
  <c r="N238" i="2"/>
  <c r="L326" i="2"/>
  <c r="N326" i="2"/>
  <c r="L381" i="2"/>
  <c r="N381" i="2"/>
  <c r="AI29" i="2"/>
  <c r="P29" i="2"/>
  <c r="AD29" i="2" s="1"/>
  <c r="AC29" i="2"/>
  <c r="Q131" i="2"/>
  <c r="O230" i="2"/>
  <c r="Q175" i="2"/>
  <c r="L128" i="2"/>
  <c r="N128" i="2"/>
  <c r="L348" i="2"/>
  <c r="N348" i="2"/>
  <c r="N282" i="2"/>
  <c r="L282" i="2"/>
  <c r="L425" i="2"/>
  <c r="N425" i="2"/>
  <c r="P62" i="2"/>
  <c r="AD62" i="2" s="1"/>
  <c r="AC62" i="2"/>
  <c r="R131" i="2"/>
  <c r="P65" i="2"/>
  <c r="AD65" i="2" s="1"/>
  <c r="AC65" i="2"/>
  <c r="L436" i="2"/>
  <c r="N436" i="2"/>
  <c r="L414" i="2"/>
  <c r="N414" i="2"/>
  <c r="R175" i="2"/>
  <c r="N95" i="2"/>
  <c r="L95" i="2"/>
  <c r="AI51" i="2"/>
  <c r="N139" i="2"/>
  <c r="L139" i="2"/>
  <c r="L392" i="2"/>
  <c r="N392" i="2"/>
  <c r="L337" i="2"/>
  <c r="N337" i="2"/>
  <c r="AI7" i="2"/>
  <c r="O373" i="2"/>
  <c r="AI76" i="2"/>
  <c r="S175" i="2"/>
  <c r="AI19" i="2"/>
  <c r="L150" i="2"/>
  <c r="N150" i="2"/>
  <c r="L260" i="2"/>
  <c r="N260" i="2"/>
  <c r="L293" i="2"/>
  <c r="N293" i="2"/>
  <c r="AI30" i="2"/>
  <c r="AI65" i="2"/>
  <c r="P53" i="2"/>
  <c r="AD53" i="2" s="1"/>
  <c r="AC53" i="2"/>
  <c r="R31" i="2"/>
  <c r="P197" i="2"/>
  <c r="S197" i="2" s="1"/>
  <c r="N205" i="2"/>
  <c r="L205" i="2"/>
  <c r="L304" i="2"/>
  <c r="N304" i="2"/>
  <c r="L403" i="2"/>
  <c r="N403" i="2"/>
  <c r="AI22" i="2"/>
  <c r="S131" i="2"/>
  <c r="S31" i="2"/>
  <c r="AG31" i="2" s="1"/>
  <c r="AI33" i="2"/>
  <c r="L117" i="2"/>
  <c r="N117" i="2"/>
  <c r="AI41" i="2"/>
  <c r="L161" i="2"/>
  <c r="N161" i="2"/>
  <c r="L216" i="2"/>
  <c r="N216" i="2"/>
  <c r="L315" i="2"/>
  <c r="N315" i="2"/>
  <c r="L447" i="2"/>
  <c r="N447" i="2"/>
  <c r="AI10" i="2"/>
  <c r="P87" i="2"/>
  <c r="I99" i="2"/>
  <c r="M88" i="2"/>
  <c r="O88" i="2" s="1"/>
  <c r="AC10" i="2"/>
  <c r="P10" i="2"/>
  <c r="AD10" i="2" s="1"/>
  <c r="P32" i="2"/>
  <c r="AD32" i="2" s="1"/>
  <c r="AC32" i="2"/>
  <c r="Q11" i="2"/>
  <c r="AE11" i="2" s="1"/>
  <c r="S195" i="23" l="1"/>
  <c r="AG195" i="23" s="1"/>
  <c r="R195" i="23"/>
  <c r="AF195" i="23" s="1"/>
  <c r="AG231" i="6"/>
  <c r="AG229" i="6" s="1"/>
  <c r="T231" i="6"/>
  <c r="AC71" i="26"/>
  <c r="P150" i="26"/>
  <c r="S150" i="26" s="1"/>
  <c r="R150" i="26"/>
  <c r="Q150" i="26"/>
  <c r="Q40" i="26"/>
  <c r="AD40" i="26"/>
  <c r="R40" i="26"/>
  <c r="AF40" i="26" s="1"/>
  <c r="S40" i="26"/>
  <c r="AG40" i="26" s="1"/>
  <c r="AF29" i="26"/>
  <c r="T29" i="26"/>
  <c r="S99" i="26"/>
  <c r="AG99" i="26" s="1"/>
  <c r="R99" i="26"/>
  <c r="AF99" i="26" s="1"/>
  <c r="T153" i="25"/>
  <c r="Z153" i="25" s="1"/>
  <c r="AC87" i="2"/>
  <c r="AI87" i="2"/>
  <c r="I86" i="2"/>
  <c r="M86" i="2" s="1"/>
  <c r="O86" i="2" s="1"/>
  <c r="AI84" i="2"/>
  <c r="AI82" i="2" s="1"/>
  <c r="AW82" i="2" s="1"/>
  <c r="AC16" i="26"/>
  <c r="Z66" i="26"/>
  <c r="AN66" i="26" s="1"/>
  <c r="AH66" i="26"/>
  <c r="AF89" i="26"/>
  <c r="T89" i="26"/>
  <c r="T21" i="25"/>
  <c r="AG21" i="25"/>
  <c r="T131" i="25"/>
  <c r="Z131" i="25" s="1"/>
  <c r="T44" i="25"/>
  <c r="AE44" i="25"/>
  <c r="AC49" i="25"/>
  <c r="AC60" i="25"/>
  <c r="AC71" i="25"/>
  <c r="AC27" i="25"/>
  <c r="Z163" i="25"/>
  <c r="AN163" i="25" s="1"/>
  <c r="AH163" i="25"/>
  <c r="AE118" i="25"/>
  <c r="T118" i="25"/>
  <c r="S74" i="25"/>
  <c r="AG74" i="25" s="1"/>
  <c r="Q74" i="25"/>
  <c r="R74" i="25"/>
  <c r="AF74" i="25" s="1"/>
  <c r="S151" i="25"/>
  <c r="AG151" i="25" s="1"/>
  <c r="R151" i="25"/>
  <c r="AF218" i="25"/>
  <c r="T218" i="25"/>
  <c r="AF207" i="25"/>
  <c r="T207" i="25"/>
  <c r="BA247" i="26"/>
  <c r="AE107" i="26"/>
  <c r="T107" i="26"/>
  <c r="AG130" i="26"/>
  <c r="T130" i="26"/>
  <c r="T230" i="26"/>
  <c r="Z230" i="26" s="1"/>
  <c r="AD5" i="25"/>
  <c r="AH152" i="25"/>
  <c r="Z152" i="25"/>
  <c r="AN152" i="25" s="1"/>
  <c r="AE23" i="25"/>
  <c r="T23" i="25"/>
  <c r="AH35" i="25"/>
  <c r="AQ35" i="25" s="1"/>
  <c r="Z35" i="25"/>
  <c r="AH242" i="25"/>
  <c r="AH240" i="25" s="1"/>
  <c r="Y242" i="25"/>
  <c r="AM242" i="25" s="1"/>
  <c r="V242" i="25"/>
  <c r="Z242" i="25"/>
  <c r="AN242" i="25" s="1"/>
  <c r="AN240" i="25" s="1"/>
  <c r="W242" i="25"/>
  <c r="AK242" i="25" s="1"/>
  <c r="AK240" i="25" s="1"/>
  <c r="AH118" i="25"/>
  <c r="Z118" i="25"/>
  <c r="AN118" i="25" s="1"/>
  <c r="AH56" i="25"/>
  <c r="Z56" i="25"/>
  <c r="AN56" i="25" s="1"/>
  <c r="AH69" i="25"/>
  <c r="Z69" i="25"/>
  <c r="AN69" i="25" s="1"/>
  <c r="AR69" i="25" s="1"/>
  <c r="AE43" i="25"/>
  <c r="T43" i="25"/>
  <c r="AD87" i="2"/>
  <c r="C95" i="2"/>
  <c r="I97" i="2" s="1"/>
  <c r="M97" i="2" s="1"/>
  <c r="O97" i="2" s="1"/>
  <c r="A104" i="2"/>
  <c r="C98" i="2"/>
  <c r="D93" i="2"/>
  <c r="BM93" i="2" s="1"/>
  <c r="AD107" i="25"/>
  <c r="S107" i="25"/>
  <c r="AG107" i="25" s="1"/>
  <c r="R107" i="25"/>
  <c r="AF107" i="25" s="1"/>
  <c r="Q107" i="25"/>
  <c r="S139" i="26"/>
  <c r="R139" i="26"/>
  <c r="Q139" i="26"/>
  <c r="T150" i="26"/>
  <c r="Z150" i="26" s="1"/>
  <c r="AH212" i="23"/>
  <c r="Z212" i="23"/>
  <c r="AN212" i="23" s="1"/>
  <c r="AR212" i="23" s="1"/>
  <c r="AO38" i="25"/>
  <c r="Q140" i="25"/>
  <c r="AE140" i="25" s="1"/>
  <c r="R140" i="25"/>
  <c r="AF140" i="25" s="1"/>
  <c r="AF78" i="25"/>
  <c r="T78" i="25"/>
  <c r="P128" i="26"/>
  <c r="Q128" i="26" s="1"/>
  <c r="AD41" i="26"/>
  <c r="Q41" i="26"/>
  <c r="R18" i="25"/>
  <c r="AF18" i="25" s="1"/>
  <c r="S18" i="25"/>
  <c r="AG18" i="25" s="1"/>
  <c r="AD30" i="25"/>
  <c r="S30" i="25"/>
  <c r="AG30" i="25" s="1"/>
  <c r="Q30" i="25"/>
  <c r="R30" i="25"/>
  <c r="AF30" i="25" s="1"/>
  <c r="S19" i="25"/>
  <c r="AG19" i="25" s="1"/>
  <c r="AD19" i="25"/>
  <c r="R19" i="25"/>
  <c r="AF19" i="25" s="1"/>
  <c r="Q19" i="25"/>
  <c r="S41" i="25"/>
  <c r="AG41" i="25" s="1"/>
  <c r="AD41" i="25"/>
  <c r="Q41" i="25"/>
  <c r="S52" i="25"/>
  <c r="AG52" i="25" s="1"/>
  <c r="AG49" i="25" s="1"/>
  <c r="R52" i="25"/>
  <c r="AF52" i="25" s="1"/>
  <c r="AD52" i="25"/>
  <c r="Q52" i="25"/>
  <c r="P84" i="26"/>
  <c r="AC84" i="26"/>
  <c r="AC82" i="26" s="1"/>
  <c r="R51" i="25"/>
  <c r="AF51" i="25" s="1"/>
  <c r="AF49" i="25" s="1"/>
  <c r="AD51" i="25"/>
  <c r="Q51" i="25"/>
  <c r="AH63" i="26"/>
  <c r="Z63" i="26"/>
  <c r="AN63" i="26" s="1"/>
  <c r="AF27" i="26"/>
  <c r="AG27" i="26"/>
  <c r="AC38" i="25"/>
  <c r="R63" i="25"/>
  <c r="AF63" i="25" s="1"/>
  <c r="AD63" i="25"/>
  <c r="Q63" i="25"/>
  <c r="S63" i="25"/>
  <c r="AG63" i="25" s="1"/>
  <c r="AD74" i="25"/>
  <c r="AH30" i="26"/>
  <c r="Z30" i="26"/>
  <c r="AD74" i="26"/>
  <c r="R74" i="26"/>
  <c r="AF74" i="26" s="1"/>
  <c r="Q74" i="26"/>
  <c r="S74" i="26"/>
  <c r="AG74" i="26" s="1"/>
  <c r="AD18" i="25"/>
  <c r="Q18" i="25"/>
  <c r="R73" i="25"/>
  <c r="S73" i="25"/>
  <c r="AG73" i="25" s="1"/>
  <c r="Z8" i="25"/>
  <c r="AH8" i="25"/>
  <c r="AD73" i="25"/>
  <c r="Z109" i="25"/>
  <c r="AN109" i="25" s="1"/>
  <c r="AH109" i="25"/>
  <c r="AE64" i="25"/>
  <c r="T64" i="25"/>
  <c r="Q172" i="26"/>
  <c r="R172" i="26"/>
  <c r="AD95" i="26"/>
  <c r="R95" i="26"/>
  <c r="AF95" i="26" s="1"/>
  <c r="Q95" i="26"/>
  <c r="S95" i="26"/>
  <c r="AG95" i="26" s="1"/>
  <c r="P84" i="25"/>
  <c r="AC84" i="25"/>
  <c r="AC82" i="25" s="1"/>
  <c r="P106" i="26"/>
  <c r="S106" i="26" s="1"/>
  <c r="AG106" i="26" s="1"/>
  <c r="AG97" i="25"/>
  <c r="T97" i="25"/>
  <c r="AH123" i="26"/>
  <c r="Z123" i="26"/>
  <c r="AN123" i="26" s="1"/>
  <c r="AR123" i="26" s="1"/>
  <c r="S117" i="26"/>
  <c r="Q117" i="26"/>
  <c r="AD38" i="26"/>
  <c r="AF38" i="26"/>
  <c r="AD62" i="25"/>
  <c r="R62" i="25"/>
  <c r="AF62" i="25" s="1"/>
  <c r="Q62" i="25"/>
  <c r="S62" i="25"/>
  <c r="AG62" i="25" s="1"/>
  <c r="S73" i="26"/>
  <c r="AG73" i="26" s="1"/>
  <c r="AG71" i="26" s="1"/>
  <c r="AD73" i="26"/>
  <c r="AD71" i="26" s="1"/>
  <c r="R73" i="26"/>
  <c r="AH29" i="26"/>
  <c r="Z29" i="26"/>
  <c r="Q29" i="25"/>
  <c r="R29" i="25"/>
  <c r="AF29" i="25" s="1"/>
  <c r="AD29" i="25"/>
  <c r="S29" i="25"/>
  <c r="AG29" i="25" s="1"/>
  <c r="R227" i="26"/>
  <c r="S227" i="26"/>
  <c r="S62" i="26"/>
  <c r="AG62" i="26" s="1"/>
  <c r="Q62" i="26"/>
  <c r="AE62" i="26" s="1"/>
  <c r="AE60" i="26" s="1"/>
  <c r="P194" i="25"/>
  <c r="T161" i="26"/>
  <c r="Z161" i="26" s="1"/>
  <c r="T118" i="26"/>
  <c r="AE118" i="26"/>
  <c r="T40" i="26"/>
  <c r="AE40" i="26"/>
  <c r="T18" i="26"/>
  <c r="AE18" i="26"/>
  <c r="AH248" i="26"/>
  <c r="Z248" i="26"/>
  <c r="AN248" i="26" s="1"/>
  <c r="Y248" i="26"/>
  <c r="AM248" i="26" s="1"/>
  <c r="W248" i="26"/>
  <c r="AK248" i="26" s="1"/>
  <c r="V248" i="26"/>
  <c r="J173" i="6"/>
  <c r="N173" i="6" s="1"/>
  <c r="H184" i="6"/>
  <c r="J107" i="6"/>
  <c r="N107" i="6" s="1"/>
  <c r="O107" i="6" s="1"/>
  <c r="H118" i="6"/>
  <c r="AC23" i="6"/>
  <c r="P23" i="6"/>
  <c r="O41" i="6"/>
  <c r="M162" i="6"/>
  <c r="O162" i="6" s="1"/>
  <c r="I173" i="6"/>
  <c r="H63" i="6"/>
  <c r="J52" i="6"/>
  <c r="N52" i="6" s="1"/>
  <c r="L52" i="6"/>
  <c r="AC67" i="6"/>
  <c r="P67" i="6"/>
  <c r="O186" i="6"/>
  <c r="AC19" i="6"/>
  <c r="P19" i="6"/>
  <c r="AJ69" i="6"/>
  <c r="V80" i="6"/>
  <c r="W112" i="6"/>
  <c r="AK101" i="6"/>
  <c r="AP101" i="6" s="1"/>
  <c r="AH145" i="6"/>
  <c r="Z145" i="6"/>
  <c r="AN145" i="6" s="1"/>
  <c r="AC56" i="6"/>
  <c r="P56" i="6"/>
  <c r="AE42" i="23"/>
  <c r="T42" i="23"/>
  <c r="T98" i="25"/>
  <c r="AE98" i="25"/>
  <c r="AG88" i="25"/>
  <c r="T88" i="25"/>
  <c r="AF45" i="25"/>
  <c r="T45" i="25"/>
  <c r="Q227" i="26"/>
  <c r="AD62" i="26"/>
  <c r="AD60" i="26" s="1"/>
  <c r="R62" i="26"/>
  <c r="AL38" i="26"/>
  <c r="AC93" i="26"/>
  <c r="AD166" i="26"/>
  <c r="Q166" i="26"/>
  <c r="P216" i="26"/>
  <c r="Q216" i="26" s="1"/>
  <c r="P183" i="26"/>
  <c r="P194" i="26"/>
  <c r="Q194" i="26" s="1"/>
  <c r="P205" i="26"/>
  <c r="R205" i="26" s="1"/>
  <c r="T129" i="26"/>
  <c r="AE129" i="26"/>
  <c r="T217" i="26"/>
  <c r="AE217" i="26"/>
  <c r="T151" i="26"/>
  <c r="AE151" i="26"/>
  <c r="T131" i="26"/>
  <c r="Z131" i="26" s="1"/>
  <c r="AO45" i="26"/>
  <c r="Y45" i="26"/>
  <c r="AE33" i="26"/>
  <c r="T33" i="26"/>
  <c r="AF23" i="26"/>
  <c r="T23" i="26"/>
  <c r="P166" i="25"/>
  <c r="AC166" i="25"/>
  <c r="AG86" i="25"/>
  <c r="T86" i="25"/>
  <c r="AF65" i="25"/>
  <c r="T65" i="25"/>
  <c r="AH32" i="25"/>
  <c r="Z32" i="25"/>
  <c r="AH167" i="25"/>
  <c r="Z167" i="25"/>
  <c r="AN167" i="25" s="1"/>
  <c r="AR167" i="25" s="1"/>
  <c r="Z157" i="25"/>
  <c r="AN157" i="25" s="1"/>
  <c r="AR157" i="25" s="1"/>
  <c r="AH157" i="25"/>
  <c r="AE7" i="25"/>
  <c r="AE5" i="25" s="1"/>
  <c r="T7" i="25"/>
  <c r="AH46" i="25"/>
  <c r="AQ46" i="25" s="1"/>
  <c r="Z46" i="25"/>
  <c r="Z222" i="25"/>
  <c r="AN222" i="25" s="1"/>
  <c r="AR222" i="25" s="1"/>
  <c r="AH222" i="25"/>
  <c r="AH146" i="25"/>
  <c r="Z146" i="25"/>
  <c r="AN146" i="25" s="1"/>
  <c r="AR146" i="25" s="1"/>
  <c r="Q206" i="25"/>
  <c r="AE206" i="25" s="1"/>
  <c r="R206" i="25"/>
  <c r="AF206" i="25" s="1"/>
  <c r="AH34" i="25"/>
  <c r="Z34" i="25"/>
  <c r="T155" i="25"/>
  <c r="AF155" i="25"/>
  <c r="T164" i="25"/>
  <c r="Z164" i="25" s="1"/>
  <c r="T219" i="25"/>
  <c r="Z219" i="25" s="1"/>
  <c r="AF5" i="25"/>
  <c r="AE151" i="25"/>
  <c r="AE253" i="25"/>
  <c r="AU253" i="25" s="1"/>
  <c r="T253" i="25"/>
  <c r="AE249" i="25"/>
  <c r="AU249" i="25" s="1"/>
  <c r="T249" i="25"/>
  <c r="AE246" i="25"/>
  <c r="AU246" i="25" s="1"/>
  <c r="T246" i="25"/>
  <c r="AI250" i="26"/>
  <c r="AW250" i="26" s="1"/>
  <c r="U251" i="26"/>
  <c r="AL246" i="26"/>
  <c r="AA246" i="26"/>
  <c r="L232" i="26"/>
  <c r="J232" i="26"/>
  <c r="N232" i="26" s="1"/>
  <c r="L221" i="26"/>
  <c r="J221" i="26"/>
  <c r="N221" i="26" s="1"/>
  <c r="J188" i="26"/>
  <c r="N188" i="26" s="1"/>
  <c r="L188" i="26"/>
  <c r="O188" i="26" s="1"/>
  <c r="J199" i="26"/>
  <c r="N199" i="26" s="1"/>
  <c r="L199" i="26"/>
  <c r="L210" i="26"/>
  <c r="J210" i="26"/>
  <c r="N210" i="26" s="1"/>
  <c r="AC110" i="26"/>
  <c r="P110" i="26"/>
  <c r="S110" i="26" s="1"/>
  <c r="AG110" i="26" s="1"/>
  <c r="Q110" i="26"/>
  <c r="AE110" i="26" s="1"/>
  <c r="I132" i="26"/>
  <c r="M121" i="26"/>
  <c r="O121" i="26" s="1"/>
  <c r="AI97" i="26"/>
  <c r="AI93" i="26" s="1"/>
  <c r="AW93" i="26" s="1"/>
  <c r="AF109" i="26"/>
  <c r="AG109" i="26"/>
  <c r="AD109" i="26"/>
  <c r="AC109" i="26"/>
  <c r="AI109" i="26"/>
  <c r="C120" i="26"/>
  <c r="AH120" i="26" s="1"/>
  <c r="D115" i="26"/>
  <c r="BM115" i="26" s="1"/>
  <c r="A126" i="26"/>
  <c r="C128" i="26" s="1"/>
  <c r="AC106" i="26"/>
  <c r="AC104" i="26" s="1"/>
  <c r="AI106" i="26"/>
  <c r="U108" i="26"/>
  <c r="AK75" i="26"/>
  <c r="W86" i="26"/>
  <c r="AL64" i="26"/>
  <c r="AA64" i="26"/>
  <c r="X75" i="26"/>
  <c r="AJ75" i="26"/>
  <c r="V86" i="26"/>
  <c r="W85" i="26"/>
  <c r="AK74" i="26"/>
  <c r="AL63" i="26"/>
  <c r="AA63" i="26"/>
  <c r="X74" i="26"/>
  <c r="V85" i="26"/>
  <c r="AJ74" i="26"/>
  <c r="AK73" i="26"/>
  <c r="W84" i="26"/>
  <c r="AL62" i="26"/>
  <c r="AA62" i="26"/>
  <c r="AO62" i="26" s="1"/>
  <c r="X73" i="26"/>
  <c r="AJ73" i="26"/>
  <c r="V84" i="26"/>
  <c r="AK69" i="26"/>
  <c r="AP69" i="26" s="1"/>
  <c r="W80" i="26"/>
  <c r="AJ68" i="26"/>
  <c r="V79" i="26"/>
  <c r="AK67" i="26"/>
  <c r="W78" i="26"/>
  <c r="AA56" i="26"/>
  <c r="AL56" i="26"/>
  <c r="X67" i="26"/>
  <c r="AJ67" i="26"/>
  <c r="V78" i="26"/>
  <c r="AK66" i="26"/>
  <c r="W77" i="26"/>
  <c r="AL55" i="26"/>
  <c r="AA55" i="26"/>
  <c r="AO55" i="26" s="1"/>
  <c r="X66" i="26"/>
  <c r="V77" i="26"/>
  <c r="AJ66" i="26"/>
  <c r="AK65" i="26"/>
  <c r="W76" i="26"/>
  <c r="AL54" i="26"/>
  <c r="AA54" i="26"/>
  <c r="AO54" i="26" s="1"/>
  <c r="X65" i="26"/>
  <c r="AJ65" i="26"/>
  <c r="V76" i="26"/>
  <c r="AK38" i="26"/>
  <c r="AP46" i="26"/>
  <c r="AK57" i="26"/>
  <c r="W68" i="26"/>
  <c r="X68" i="26" s="1"/>
  <c r="X58" i="26"/>
  <c r="V69" i="26"/>
  <c r="AJ58" i="26"/>
  <c r="AJ49" i="26" s="1"/>
  <c r="AY49" i="26" s="1"/>
  <c r="AH259" i="26"/>
  <c r="Z259" i="26"/>
  <c r="AN259" i="26" s="1"/>
  <c r="AN257" i="26" s="1"/>
  <c r="Y259" i="26"/>
  <c r="AM259" i="26" s="1"/>
  <c r="W259" i="26"/>
  <c r="AK259" i="26" s="1"/>
  <c r="AK257" i="26" s="1"/>
  <c r="V259" i="26"/>
  <c r="AH254" i="26"/>
  <c r="Z254" i="26"/>
  <c r="AN254" i="26" s="1"/>
  <c r="Z252" i="26"/>
  <c r="AN252" i="26" s="1"/>
  <c r="AH252" i="26"/>
  <c r="AP249" i="26"/>
  <c r="X247" i="26"/>
  <c r="AJ247" i="26"/>
  <c r="AY247" i="26" s="1"/>
  <c r="AP247" i="26"/>
  <c r="AH228" i="26"/>
  <c r="Z228" i="26"/>
  <c r="AN228" i="26" s="1"/>
  <c r="AH109" i="26"/>
  <c r="Z109" i="26"/>
  <c r="AN109" i="26" s="1"/>
  <c r="AH108" i="26"/>
  <c r="Z108" i="26"/>
  <c r="AN108" i="26" s="1"/>
  <c r="AH78" i="26"/>
  <c r="Z78" i="26"/>
  <c r="AN78" i="26" s="1"/>
  <c r="AH64" i="26"/>
  <c r="Z64" i="26"/>
  <c r="AN64" i="26" s="1"/>
  <c r="AH34" i="26"/>
  <c r="Z34" i="26"/>
  <c r="AN34" i="26" s="1"/>
  <c r="AR34" i="26" s="1"/>
  <c r="Y34" i="26"/>
  <c r="AH240" i="26"/>
  <c r="AP242" i="26"/>
  <c r="AP240" i="26" s="1"/>
  <c r="AM240" i="26"/>
  <c r="BA240" i="26" s="1"/>
  <c r="X242" i="26"/>
  <c r="AJ242" i="26"/>
  <c r="AJ240" i="26" s="1"/>
  <c r="AY240" i="26" s="1"/>
  <c r="AQ13" i="26"/>
  <c r="AH212" i="26"/>
  <c r="Z212" i="26"/>
  <c r="AN212" i="26" s="1"/>
  <c r="AR212" i="26" s="1"/>
  <c r="AQ25" i="26"/>
  <c r="Z107" i="26"/>
  <c r="AN107" i="26" s="1"/>
  <c r="AH107" i="26"/>
  <c r="AH87" i="26"/>
  <c r="Z87" i="26"/>
  <c r="AN87" i="26" s="1"/>
  <c r="AB43" i="26"/>
  <c r="E43" i="26" s="1"/>
  <c r="F43" i="26" s="1"/>
  <c r="AM43" i="26"/>
  <c r="AB31" i="26"/>
  <c r="E31" i="26" s="1"/>
  <c r="F31" i="26" s="1"/>
  <c r="AM31" i="26"/>
  <c r="Z184" i="26"/>
  <c r="AN184" i="26" s="1"/>
  <c r="AH184" i="26"/>
  <c r="Z164" i="26"/>
  <c r="Z120" i="26"/>
  <c r="AH89" i="26"/>
  <c r="Z89" i="26"/>
  <c r="AN89" i="26" s="1"/>
  <c r="AH253" i="26"/>
  <c r="Z253" i="26"/>
  <c r="AN253" i="26" s="1"/>
  <c r="T208" i="26"/>
  <c r="AH130" i="26"/>
  <c r="Z130" i="26"/>
  <c r="AN130" i="26" s="1"/>
  <c r="T163" i="26"/>
  <c r="AE163" i="26"/>
  <c r="Z251" i="26"/>
  <c r="AN251" i="26" s="1"/>
  <c r="AH251" i="26"/>
  <c r="T195" i="26"/>
  <c r="AE195" i="26"/>
  <c r="AH238" i="26"/>
  <c r="Z238" i="26"/>
  <c r="AN238" i="26" s="1"/>
  <c r="AN236" i="26" s="1"/>
  <c r="Y238" i="26"/>
  <c r="AM238" i="26" s="1"/>
  <c r="W238" i="26"/>
  <c r="AK238" i="26" s="1"/>
  <c r="AK236" i="26" s="1"/>
  <c r="V238" i="26"/>
  <c r="T197" i="26"/>
  <c r="AH206" i="26"/>
  <c r="Z206" i="26"/>
  <c r="AN206" i="26" s="1"/>
  <c r="Z85" i="26"/>
  <c r="AN85" i="26" s="1"/>
  <c r="AH85" i="26"/>
  <c r="AH67" i="26"/>
  <c r="Z67" i="26"/>
  <c r="Z36" i="26"/>
  <c r="AH36" i="26"/>
  <c r="Z35" i="26"/>
  <c r="AH35" i="26"/>
  <c r="Z156" i="26"/>
  <c r="AN156" i="26" s="1"/>
  <c r="AR156" i="26" s="1"/>
  <c r="AH156" i="26"/>
  <c r="Z57" i="26"/>
  <c r="AN57" i="26" s="1"/>
  <c r="AR57" i="26" s="1"/>
  <c r="AB57" i="26"/>
  <c r="E57" i="26" s="1"/>
  <c r="F57" i="26" s="1"/>
  <c r="AH57" i="26"/>
  <c r="Z167" i="26"/>
  <c r="AN167" i="26" s="1"/>
  <c r="AR167" i="26" s="1"/>
  <c r="AH167" i="26"/>
  <c r="Z133" i="26"/>
  <c r="AN133" i="26" s="1"/>
  <c r="AH133" i="26"/>
  <c r="Z11" i="26"/>
  <c r="AH11" i="26"/>
  <c r="Z46" i="26"/>
  <c r="AN46" i="26" s="1"/>
  <c r="AR46" i="26" s="1"/>
  <c r="AB46" i="26"/>
  <c r="E46" i="26" s="1"/>
  <c r="F46" i="26" s="1"/>
  <c r="AH46" i="26"/>
  <c r="AH174" i="26"/>
  <c r="Z174" i="26"/>
  <c r="AN174" i="26" s="1"/>
  <c r="Z47" i="26"/>
  <c r="AN47" i="26" s="1"/>
  <c r="AR47" i="26" s="1"/>
  <c r="AB47" i="26"/>
  <c r="E47" i="26" s="1"/>
  <c r="F47" i="26" s="1"/>
  <c r="AH47" i="26"/>
  <c r="Z10" i="26"/>
  <c r="AH10" i="26"/>
  <c r="Z14" i="26"/>
  <c r="AH14" i="26"/>
  <c r="AH207" i="26"/>
  <c r="Z207" i="26"/>
  <c r="AN207" i="26" s="1"/>
  <c r="Z201" i="26"/>
  <c r="AN201" i="26" s="1"/>
  <c r="AR201" i="26" s="1"/>
  <c r="AH201" i="26"/>
  <c r="Z190" i="26"/>
  <c r="AN190" i="26" s="1"/>
  <c r="AR190" i="26" s="1"/>
  <c r="AH190" i="26"/>
  <c r="Z179" i="26"/>
  <c r="AN179" i="26" s="1"/>
  <c r="AR179" i="26" s="1"/>
  <c r="AH179" i="26"/>
  <c r="Z91" i="26"/>
  <c r="AN91" i="26" s="1"/>
  <c r="AR91" i="26" s="1"/>
  <c r="AH91" i="26"/>
  <c r="Z24" i="26"/>
  <c r="AN24" i="26" s="1"/>
  <c r="AR24" i="26" s="1"/>
  <c r="AB24" i="26"/>
  <c r="E24" i="26" s="1"/>
  <c r="F24" i="26" s="1"/>
  <c r="AH24" i="26"/>
  <c r="AH222" i="26"/>
  <c r="Z222" i="26"/>
  <c r="AN222" i="26" s="1"/>
  <c r="AR222" i="26" s="1"/>
  <c r="AH112" i="26"/>
  <c r="Z112" i="26"/>
  <c r="AN112" i="26" s="1"/>
  <c r="AR112" i="26" s="1"/>
  <c r="O177" i="26"/>
  <c r="AD111" i="26"/>
  <c r="R111" i="26"/>
  <c r="AF111" i="26" s="1"/>
  <c r="Q111" i="26"/>
  <c r="AD122" i="26"/>
  <c r="R122" i="26"/>
  <c r="AF122" i="26" s="1"/>
  <c r="Q122" i="26"/>
  <c r="AD99" i="26"/>
  <c r="Q99" i="26"/>
  <c r="R117" i="26"/>
  <c r="AD100" i="26"/>
  <c r="R100" i="26"/>
  <c r="AF100" i="26" s="1"/>
  <c r="Q100" i="26"/>
  <c r="AD98" i="26"/>
  <c r="S98" i="26"/>
  <c r="AG98" i="26" s="1"/>
  <c r="R98" i="26"/>
  <c r="AF98" i="26" s="1"/>
  <c r="AE98" i="26"/>
  <c r="T98" i="26"/>
  <c r="AD97" i="26"/>
  <c r="R97" i="26"/>
  <c r="AD19" i="26"/>
  <c r="AD16" i="26" s="1"/>
  <c r="S19" i="26"/>
  <c r="AG19" i="26" s="1"/>
  <c r="AG16" i="26" s="1"/>
  <c r="R19" i="26"/>
  <c r="AF19" i="26" s="1"/>
  <c r="Q19" i="26"/>
  <c r="AD52" i="26"/>
  <c r="S52" i="26"/>
  <c r="AG52" i="26" s="1"/>
  <c r="R52" i="26"/>
  <c r="AF52" i="26" s="1"/>
  <c r="Q52" i="26"/>
  <c r="AD51" i="26"/>
  <c r="AD49" i="26" s="1"/>
  <c r="R51" i="26"/>
  <c r="AF51" i="26" s="1"/>
  <c r="Q51" i="26"/>
  <c r="AE51" i="26" s="1"/>
  <c r="S51" i="26"/>
  <c r="AD140" i="26"/>
  <c r="S140" i="26"/>
  <c r="AG140" i="26" s="1"/>
  <c r="R140" i="26"/>
  <c r="AF140" i="26" s="1"/>
  <c r="Q140" i="26"/>
  <c r="AJ249" i="26"/>
  <c r="AY249" i="26" s="1"/>
  <c r="X249" i="26"/>
  <c r="AM9" i="26"/>
  <c r="AB9" i="26"/>
  <c r="E9" i="26" s="1"/>
  <c r="F9" i="26" s="1"/>
  <c r="AM12" i="26"/>
  <c r="AB12" i="26"/>
  <c r="E12" i="26" s="1"/>
  <c r="F12" i="26" s="1"/>
  <c r="AN13" i="26"/>
  <c r="AB13" i="26"/>
  <c r="E13" i="26" s="1"/>
  <c r="F13" i="26" s="1"/>
  <c r="AN25" i="26"/>
  <c r="AB25" i="26"/>
  <c r="E25" i="26" s="1"/>
  <c r="F25" i="26" s="1"/>
  <c r="AF88" i="26"/>
  <c r="T88" i="26"/>
  <c r="AF86" i="26"/>
  <c r="T86" i="26"/>
  <c r="AE185" i="26"/>
  <c r="T185" i="26"/>
  <c r="AE144" i="26"/>
  <c r="T144" i="26"/>
  <c r="AE76" i="26"/>
  <c r="T76" i="26"/>
  <c r="AE75" i="26"/>
  <c r="T75" i="26"/>
  <c r="AG65" i="26"/>
  <c r="T65" i="26"/>
  <c r="AE55" i="26"/>
  <c r="T55" i="26"/>
  <c r="AE54" i="26"/>
  <c r="T54" i="26"/>
  <c r="AE53" i="26"/>
  <c r="T53" i="26"/>
  <c r="AG44" i="26"/>
  <c r="AG38" i="26" s="1"/>
  <c r="T44" i="26"/>
  <c r="AE42" i="26"/>
  <c r="T42" i="26"/>
  <c r="AE32" i="26"/>
  <c r="AE27" i="26" s="1"/>
  <c r="T32" i="26"/>
  <c r="AF22" i="26"/>
  <c r="T22" i="26"/>
  <c r="AF21" i="26"/>
  <c r="T21" i="26"/>
  <c r="AE20" i="26"/>
  <c r="T20" i="26"/>
  <c r="AF8" i="26"/>
  <c r="AF5" i="26" s="1"/>
  <c r="T8" i="26"/>
  <c r="AE7" i="26"/>
  <c r="AE5" i="26" s="1"/>
  <c r="T7" i="26"/>
  <c r="AF255" i="26"/>
  <c r="AU255" i="26" s="1"/>
  <c r="T255" i="26"/>
  <c r="AF152" i="26"/>
  <c r="T152" i="26"/>
  <c r="AF119" i="26"/>
  <c r="T119" i="26"/>
  <c r="AE173" i="26"/>
  <c r="T173" i="26"/>
  <c r="AF141" i="26"/>
  <c r="T141" i="26"/>
  <c r="AE250" i="26"/>
  <c r="AU250" i="26" s="1"/>
  <c r="T250" i="26"/>
  <c r="AI250" i="25"/>
  <c r="AW250" i="25" s="1"/>
  <c r="U251" i="25"/>
  <c r="J199" i="25"/>
  <c r="N199" i="25" s="1"/>
  <c r="L199" i="25"/>
  <c r="O199" i="25" s="1"/>
  <c r="J210" i="25"/>
  <c r="N210" i="25" s="1"/>
  <c r="L210" i="25"/>
  <c r="O210" i="25" s="1"/>
  <c r="J232" i="25"/>
  <c r="N232" i="25" s="1"/>
  <c r="L232" i="25"/>
  <c r="J221" i="25"/>
  <c r="N221" i="25" s="1"/>
  <c r="L221" i="25"/>
  <c r="J188" i="25"/>
  <c r="N188" i="25" s="1"/>
  <c r="L188" i="25"/>
  <c r="M121" i="25"/>
  <c r="O121" i="25" s="1"/>
  <c r="I132" i="25"/>
  <c r="P110" i="25"/>
  <c r="S110" i="25" s="1"/>
  <c r="AG110" i="25" s="1"/>
  <c r="AC110" i="25"/>
  <c r="R110" i="25"/>
  <c r="AF110" i="25" s="1"/>
  <c r="Q110" i="25"/>
  <c r="AE110" i="25" s="1"/>
  <c r="AI97" i="25"/>
  <c r="AI93" i="25" s="1"/>
  <c r="AW93" i="25" s="1"/>
  <c r="AI106" i="25"/>
  <c r="U108" i="25"/>
  <c r="AC117" i="25"/>
  <c r="A126" i="25"/>
  <c r="C128" i="25" s="1"/>
  <c r="C120" i="25"/>
  <c r="AH120" i="25" s="1"/>
  <c r="D115" i="25"/>
  <c r="BM115" i="25" s="1"/>
  <c r="AE109" i="25"/>
  <c r="AF109" i="25"/>
  <c r="AG109" i="25"/>
  <c r="AD109" i="25"/>
  <c r="AC109" i="25"/>
  <c r="AI109" i="25"/>
  <c r="AK74" i="25"/>
  <c r="W85" i="25"/>
  <c r="AL63" i="25"/>
  <c r="AA63" i="25"/>
  <c r="AO63" i="25" s="1"/>
  <c r="X74" i="25"/>
  <c r="AJ74" i="25"/>
  <c r="V85" i="25"/>
  <c r="AK73" i="25"/>
  <c r="W84" i="25"/>
  <c r="AL62" i="25"/>
  <c r="AA62" i="25"/>
  <c r="AO62" i="25" s="1"/>
  <c r="X73" i="25"/>
  <c r="AJ73" i="25"/>
  <c r="V84" i="25"/>
  <c r="AK69" i="25"/>
  <c r="AP69" i="25" s="1"/>
  <c r="W80" i="25"/>
  <c r="AJ68" i="25"/>
  <c r="V79" i="25"/>
  <c r="AK67" i="25"/>
  <c r="W78" i="25"/>
  <c r="AA56" i="25"/>
  <c r="AL56" i="25"/>
  <c r="X67" i="25"/>
  <c r="AJ67" i="25"/>
  <c r="V78" i="25"/>
  <c r="P122" i="25"/>
  <c r="AC122" i="25"/>
  <c r="Q122" i="25"/>
  <c r="AC111" i="25"/>
  <c r="P111" i="25"/>
  <c r="R111" i="25" s="1"/>
  <c r="AF111" i="25" s="1"/>
  <c r="AK66" i="25"/>
  <c r="W77" i="25"/>
  <c r="AL55" i="25"/>
  <c r="AA55" i="25"/>
  <c r="AO55" i="25" s="1"/>
  <c r="X66" i="25"/>
  <c r="AJ66" i="25"/>
  <c r="V77" i="25"/>
  <c r="AK65" i="25"/>
  <c r="W76" i="25"/>
  <c r="AL54" i="25"/>
  <c r="AA54" i="25"/>
  <c r="AO54" i="25" s="1"/>
  <c r="X65" i="25"/>
  <c r="AJ65" i="25"/>
  <c r="V76" i="25"/>
  <c r="AK64" i="25"/>
  <c r="W75" i="25"/>
  <c r="AL53" i="25"/>
  <c r="AA53" i="25"/>
  <c r="X64" i="25"/>
  <c r="AJ64" i="25"/>
  <c r="V75" i="25"/>
  <c r="AK38" i="25"/>
  <c r="AP46" i="25"/>
  <c r="AK57" i="25"/>
  <c r="W68" i="25"/>
  <c r="X68" i="25" s="1"/>
  <c r="X58" i="25"/>
  <c r="AJ58" i="25"/>
  <c r="AJ49" i="25" s="1"/>
  <c r="AY49" i="25" s="1"/>
  <c r="V69" i="25"/>
  <c r="AH173" i="25"/>
  <c r="Z173" i="25"/>
  <c r="AN173" i="25" s="1"/>
  <c r="AH141" i="25"/>
  <c r="Z141" i="25"/>
  <c r="AN141" i="25" s="1"/>
  <c r="Z119" i="25"/>
  <c r="AN119" i="25" s="1"/>
  <c r="AH119" i="25"/>
  <c r="AH42" i="25"/>
  <c r="Z42" i="25"/>
  <c r="AN42" i="25" s="1"/>
  <c r="AR42" i="25" s="1"/>
  <c r="Y42" i="25"/>
  <c r="AH31" i="25"/>
  <c r="Z31" i="25"/>
  <c r="AN31" i="25" s="1"/>
  <c r="AR31" i="25" s="1"/>
  <c r="Y31" i="25"/>
  <c r="Z189" i="25"/>
  <c r="AN189" i="25" s="1"/>
  <c r="AR189" i="25" s="1"/>
  <c r="AH189" i="25"/>
  <c r="Z123" i="25"/>
  <c r="AN123" i="25" s="1"/>
  <c r="AR123" i="25" s="1"/>
  <c r="AH123" i="25"/>
  <c r="AH24" i="25"/>
  <c r="Z24" i="25"/>
  <c r="P227" i="25"/>
  <c r="Q227" i="25" s="1"/>
  <c r="AC95" i="25"/>
  <c r="AC93" i="25" s="1"/>
  <c r="P95" i="25"/>
  <c r="P150" i="25"/>
  <c r="R150" i="25" s="1"/>
  <c r="P161" i="25"/>
  <c r="P117" i="25"/>
  <c r="R117" i="25" s="1"/>
  <c r="AC106" i="25"/>
  <c r="P106" i="25"/>
  <c r="R106" i="25" s="1"/>
  <c r="AF106" i="25" s="1"/>
  <c r="AH228" i="25"/>
  <c r="Z228" i="25"/>
  <c r="AN228" i="25" s="1"/>
  <c r="AB33" i="25"/>
  <c r="E33" i="25" s="1"/>
  <c r="F33" i="25" s="1"/>
  <c r="AM33" i="25"/>
  <c r="Z208" i="25"/>
  <c r="Z120" i="25"/>
  <c r="T108" i="25"/>
  <c r="AE108" i="25"/>
  <c r="AH75" i="25"/>
  <c r="Z75" i="25"/>
  <c r="AN75" i="25" s="1"/>
  <c r="AH20" i="25"/>
  <c r="Z20" i="25"/>
  <c r="AH144" i="25"/>
  <c r="Z144" i="25"/>
  <c r="AN144" i="25" s="1"/>
  <c r="Z22" i="25"/>
  <c r="AH22" i="25"/>
  <c r="Z68" i="25"/>
  <c r="AN68" i="25" s="1"/>
  <c r="AR68" i="25" s="1"/>
  <c r="AH68" i="25"/>
  <c r="Z36" i="25"/>
  <c r="AN36" i="25" s="1"/>
  <c r="AR36" i="25" s="1"/>
  <c r="AB36" i="25"/>
  <c r="E36" i="25" s="1"/>
  <c r="F36" i="25" s="1"/>
  <c r="AH36" i="25"/>
  <c r="Z79" i="25"/>
  <c r="AN79" i="25" s="1"/>
  <c r="AR79" i="25" s="1"/>
  <c r="AH79" i="25"/>
  <c r="Z80" i="25"/>
  <c r="AN80" i="25" s="1"/>
  <c r="AR80" i="25" s="1"/>
  <c r="AH80" i="25"/>
  <c r="Z11" i="25"/>
  <c r="AH11" i="25"/>
  <c r="Z10" i="25"/>
  <c r="AH10" i="25"/>
  <c r="Z13" i="25"/>
  <c r="AH13" i="25"/>
  <c r="Z14" i="25"/>
  <c r="AN14" i="25" s="1"/>
  <c r="AR14" i="25" s="1"/>
  <c r="AB14" i="25"/>
  <c r="E14" i="25" s="1"/>
  <c r="F14" i="25" s="1"/>
  <c r="AH14" i="25"/>
  <c r="Z9" i="25"/>
  <c r="AH9" i="25"/>
  <c r="Z12" i="25"/>
  <c r="AH12" i="25"/>
  <c r="Z234" i="25"/>
  <c r="AN234" i="25" s="1"/>
  <c r="AR234" i="25" s="1"/>
  <c r="AH234" i="25"/>
  <c r="Z190" i="25"/>
  <c r="AN190" i="25" s="1"/>
  <c r="AR190" i="25" s="1"/>
  <c r="AH190" i="25"/>
  <c r="Z185" i="25"/>
  <c r="AN185" i="25" s="1"/>
  <c r="AH185" i="25"/>
  <c r="AH174" i="25"/>
  <c r="Z174" i="25"/>
  <c r="AN174" i="25" s="1"/>
  <c r="AH145" i="25"/>
  <c r="Z145" i="25"/>
  <c r="AN145" i="25" s="1"/>
  <c r="AR145" i="25" s="1"/>
  <c r="Z112" i="25"/>
  <c r="AN112" i="25" s="1"/>
  <c r="AR112" i="25" s="1"/>
  <c r="AH112" i="25"/>
  <c r="Z57" i="25"/>
  <c r="AH57" i="25"/>
  <c r="Z25" i="25"/>
  <c r="AH25" i="25"/>
  <c r="AH233" i="25"/>
  <c r="Z233" i="25"/>
  <c r="AN233" i="25" s="1"/>
  <c r="AR233" i="25" s="1"/>
  <c r="AH201" i="25"/>
  <c r="Z201" i="25"/>
  <c r="AN201" i="25" s="1"/>
  <c r="AR201" i="25" s="1"/>
  <c r="O177" i="25"/>
  <c r="AL38" i="25"/>
  <c r="AQ47" i="25"/>
  <c r="AD99" i="25"/>
  <c r="T99" i="25"/>
  <c r="AD100" i="25"/>
  <c r="R100" i="25"/>
  <c r="R205" i="25"/>
  <c r="S205" i="25"/>
  <c r="Q205" i="25"/>
  <c r="R216" i="25"/>
  <c r="S216" i="25"/>
  <c r="Q216" i="25"/>
  <c r="Q139" i="25"/>
  <c r="R139" i="25"/>
  <c r="S139" i="25"/>
  <c r="Q128" i="25"/>
  <c r="S128" i="25"/>
  <c r="Q172" i="25"/>
  <c r="S172" i="25"/>
  <c r="R172" i="25"/>
  <c r="R183" i="25"/>
  <c r="S183" i="25"/>
  <c r="AD206" i="25"/>
  <c r="S206" i="25"/>
  <c r="AD195" i="25"/>
  <c r="R195" i="25"/>
  <c r="S195" i="25"/>
  <c r="AG195" i="25" s="1"/>
  <c r="Q195" i="25"/>
  <c r="AE195" i="25" s="1"/>
  <c r="AD217" i="25"/>
  <c r="Q217" i="25"/>
  <c r="S217" i="25"/>
  <c r="AG217" i="25" s="1"/>
  <c r="AD140" i="25"/>
  <c r="S140" i="25"/>
  <c r="AD162" i="25"/>
  <c r="S162" i="25"/>
  <c r="Q162" i="25"/>
  <c r="AE162" i="25" s="1"/>
  <c r="AD40" i="25"/>
  <c r="Q40" i="25"/>
  <c r="AE40" i="25" s="1"/>
  <c r="S40" i="25"/>
  <c r="AG40" i="25" s="1"/>
  <c r="R40" i="25"/>
  <c r="AN47" i="25"/>
  <c r="AB47" i="25"/>
  <c r="E47" i="25" s="1"/>
  <c r="F47" i="25" s="1"/>
  <c r="AG184" i="25"/>
  <c r="T184" i="25"/>
  <c r="AG87" i="25"/>
  <c r="T87" i="25"/>
  <c r="AE89" i="25"/>
  <c r="T89" i="25"/>
  <c r="AF85" i="25"/>
  <c r="T85" i="25"/>
  <c r="AG96" i="25"/>
  <c r="T96" i="25"/>
  <c r="AF259" i="25"/>
  <c r="AF257" i="25" s="1"/>
  <c r="AU257" i="25" s="1"/>
  <c r="T259" i="25"/>
  <c r="AE255" i="25"/>
  <c r="AU255" i="25" s="1"/>
  <c r="T255" i="25"/>
  <c r="AE254" i="25"/>
  <c r="AU254" i="25" s="1"/>
  <c r="T254" i="25"/>
  <c r="AE252" i="25"/>
  <c r="AU252" i="25" s="1"/>
  <c r="T252" i="25"/>
  <c r="AE251" i="25"/>
  <c r="AU251" i="25" s="1"/>
  <c r="T251" i="25"/>
  <c r="AE250" i="25"/>
  <c r="AU250" i="25" s="1"/>
  <c r="T250" i="25"/>
  <c r="AE248" i="25"/>
  <c r="AU248" i="25" s="1"/>
  <c r="T248" i="25"/>
  <c r="AE247" i="25"/>
  <c r="AU247" i="25" s="1"/>
  <c r="T247" i="25"/>
  <c r="AF238" i="25"/>
  <c r="AF236" i="25" s="1"/>
  <c r="AU236" i="25" s="1"/>
  <c r="T238" i="25"/>
  <c r="AE229" i="25"/>
  <c r="T229" i="25"/>
  <c r="AE196" i="25"/>
  <c r="T196" i="25"/>
  <c r="AE129" i="25"/>
  <c r="T129" i="25"/>
  <c r="AE77" i="25"/>
  <c r="T77" i="25"/>
  <c r="AE76" i="25"/>
  <c r="T76" i="25"/>
  <c r="AE67" i="25"/>
  <c r="T67" i="25"/>
  <c r="AF66" i="25"/>
  <c r="T66" i="25"/>
  <c r="AE55" i="25"/>
  <c r="T55" i="25"/>
  <c r="AE54" i="25"/>
  <c r="T54" i="25"/>
  <c r="T10" i="23"/>
  <c r="Z10" i="23" s="1"/>
  <c r="T21" i="23"/>
  <c r="AE97" i="23"/>
  <c r="T97" i="23"/>
  <c r="R173" i="23"/>
  <c r="AF173" i="23" s="1"/>
  <c r="Q173" i="23"/>
  <c r="AE173" i="23" s="1"/>
  <c r="AD41" i="23"/>
  <c r="Q41" i="23"/>
  <c r="AE41" i="23" s="1"/>
  <c r="T227" i="23"/>
  <c r="AE227" i="23"/>
  <c r="AE225" i="23" s="1"/>
  <c r="AU225" i="23" s="1"/>
  <c r="Z200" i="23"/>
  <c r="AN200" i="23" s="1"/>
  <c r="AR200" i="23" s="1"/>
  <c r="AH200" i="23"/>
  <c r="Z35" i="23"/>
  <c r="AN35" i="23" s="1"/>
  <c r="AR35" i="23" s="1"/>
  <c r="AH35" i="23"/>
  <c r="AH174" i="23"/>
  <c r="Z174" i="23"/>
  <c r="AN174" i="23" s="1"/>
  <c r="T32" i="23"/>
  <c r="Z32" i="23" s="1"/>
  <c r="R84" i="23"/>
  <c r="S84" i="23"/>
  <c r="Q84" i="23"/>
  <c r="S30" i="23"/>
  <c r="AG30" i="23" s="1"/>
  <c r="R30" i="23"/>
  <c r="AF30" i="23" s="1"/>
  <c r="AD30" i="23"/>
  <c r="Q30" i="23"/>
  <c r="T218" i="23"/>
  <c r="AF218" i="23"/>
  <c r="Z179" i="23"/>
  <c r="AN179" i="23" s="1"/>
  <c r="AR179" i="23" s="1"/>
  <c r="AH179" i="23"/>
  <c r="AH189" i="23"/>
  <c r="Z189" i="23"/>
  <c r="AN189" i="23" s="1"/>
  <c r="AR189" i="23" s="1"/>
  <c r="AH46" i="23"/>
  <c r="Z46" i="23"/>
  <c r="AN46" i="23" s="1"/>
  <c r="AR46" i="23" s="1"/>
  <c r="Z190" i="23"/>
  <c r="AN190" i="23" s="1"/>
  <c r="AR190" i="23" s="1"/>
  <c r="AH190" i="23"/>
  <c r="Z201" i="23"/>
  <c r="AN201" i="23" s="1"/>
  <c r="AR201" i="23" s="1"/>
  <c r="AH201" i="23"/>
  <c r="Z69" i="23"/>
  <c r="AN69" i="23" s="1"/>
  <c r="AR69" i="23" s="1"/>
  <c r="AH69" i="23"/>
  <c r="P153" i="23"/>
  <c r="Z13" i="23"/>
  <c r="AN13" i="23" s="1"/>
  <c r="AR13" i="23" s="1"/>
  <c r="AH13" i="23"/>
  <c r="P131" i="23"/>
  <c r="R133" i="23"/>
  <c r="AF133" i="23" s="1"/>
  <c r="Q133" i="23"/>
  <c r="AD133" i="23"/>
  <c r="S184" i="23"/>
  <c r="AG184" i="23" s="1"/>
  <c r="Q184" i="23"/>
  <c r="P106" i="23"/>
  <c r="T54" i="23"/>
  <c r="Z54" i="23" s="1"/>
  <c r="T20" i="23"/>
  <c r="AE20" i="23"/>
  <c r="AH79" i="23"/>
  <c r="Z79" i="23"/>
  <c r="AN79" i="23" s="1"/>
  <c r="AR79" i="23" s="1"/>
  <c r="P150" i="23"/>
  <c r="S150" i="23" s="1"/>
  <c r="AG217" i="23"/>
  <c r="T217" i="23"/>
  <c r="AH145" i="23"/>
  <c r="Z145" i="23"/>
  <c r="AN145" i="23" s="1"/>
  <c r="AR145" i="23" s="1"/>
  <c r="R206" i="23"/>
  <c r="AD206" i="23"/>
  <c r="S206" i="23"/>
  <c r="AG206" i="23" s="1"/>
  <c r="AD184" i="23"/>
  <c r="R184" i="23"/>
  <c r="AF184" i="23" s="1"/>
  <c r="AD195" i="23"/>
  <c r="Q195" i="23"/>
  <c r="S41" i="23"/>
  <c r="AG41" i="23" s="1"/>
  <c r="R41" i="23"/>
  <c r="T86" i="23"/>
  <c r="AE86" i="23"/>
  <c r="T43" i="23"/>
  <c r="Z43" i="23" s="1"/>
  <c r="AD19" i="23"/>
  <c r="S19" i="23"/>
  <c r="AG19" i="23" s="1"/>
  <c r="R19" i="23"/>
  <c r="AF19" i="23" s="1"/>
  <c r="Q19" i="23"/>
  <c r="R40" i="23"/>
  <c r="S40" i="23"/>
  <c r="Q62" i="23"/>
  <c r="R62" i="23"/>
  <c r="Q95" i="23"/>
  <c r="S95" i="23"/>
  <c r="R95" i="23"/>
  <c r="AH31" i="23"/>
  <c r="Z31" i="23"/>
  <c r="AN31" i="23" s="1"/>
  <c r="AD173" i="23"/>
  <c r="S173" i="23"/>
  <c r="Q161" i="23"/>
  <c r="S161" i="23"/>
  <c r="R161" i="23"/>
  <c r="AH111" i="23"/>
  <c r="Z111" i="23"/>
  <c r="AN111" i="23" s="1"/>
  <c r="AH123" i="23"/>
  <c r="Z123" i="23"/>
  <c r="AN123" i="23" s="1"/>
  <c r="AR123" i="23" s="1"/>
  <c r="AI241" i="6"/>
  <c r="AW241" i="6" s="1"/>
  <c r="U242" i="6"/>
  <c r="O219" i="6"/>
  <c r="P219" i="6" s="1"/>
  <c r="R219" i="6" s="1"/>
  <c r="O175" i="6"/>
  <c r="AE244" i="6"/>
  <c r="AU244" i="6" s="1"/>
  <c r="T244" i="6"/>
  <c r="AE243" i="6"/>
  <c r="AU243" i="6" s="1"/>
  <c r="T243" i="6"/>
  <c r="AE242" i="6"/>
  <c r="AU242" i="6" s="1"/>
  <c r="T242" i="6"/>
  <c r="AE241" i="6"/>
  <c r="AU241" i="6" s="1"/>
  <c r="T241" i="6"/>
  <c r="AE240" i="6"/>
  <c r="AU240" i="6" s="1"/>
  <c r="T240" i="6"/>
  <c r="AE239" i="6"/>
  <c r="AU239" i="6" s="1"/>
  <c r="T239" i="6"/>
  <c r="T141" i="23"/>
  <c r="AE141" i="23"/>
  <c r="AU229" i="6"/>
  <c r="S117" i="23"/>
  <c r="R117" i="23"/>
  <c r="T119" i="23"/>
  <c r="AE119" i="23"/>
  <c r="T9" i="23"/>
  <c r="AE9" i="23"/>
  <c r="AH185" i="23"/>
  <c r="Z185" i="23"/>
  <c r="AN185" i="23" s="1"/>
  <c r="AD63" i="23"/>
  <c r="Q63" i="23"/>
  <c r="AE63" i="23" s="1"/>
  <c r="R63" i="23"/>
  <c r="AF63" i="23" s="1"/>
  <c r="S63" i="23"/>
  <c r="Z223" i="23"/>
  <c r="AN223" i="23" s="1"/>
  <c r="AR223" i="23" s="1"/>
  <c r="AH223" i="23"/>
  <c r="AH366" i="2"/>
  <c r="Z366" i="2"/>
  <c r="AN366" i="2" s="1"/>
  <c r="AC34" i="6"/>
  <c r="P34" i="6"/>
  <c r="AC144" i="23"/>
  <c r="P144" i="23"/>
  <c r="R144" i="23" s="1"/>
  <c r="AF144" i="23" s="1"/>
  <c r="P87" i="23"/>
  <c r="R87" i="23" s="1"/>
  <c r="P65" i="23"/>
  <c r="S18" i="23"/>
  <c r="R18" i="23"/>
  <c r="Q18" i="23"/>
  <c r="P216" i="23"/>
  <c r="P458" i="2"/>
  <c r="AC458" i="2"/>
  <c r="AH146" i="6"/>
  <c r="Z146" i="6"/>
  <c r="AN146" i="6" s="1"/>
  <c r="AR146" i="6" s="1"/>
  <c r="AE227" i="6"/>
  <c r="AE225" i="6" s="1"/>
  <c r="T227" i="6"/>
  <c r="V227" i="6" s="1"/>
  <c r="AU225" i="6"/>
  <c r="P197" i="6"/>
  <c r="Q197" i="6" s="1"/>
  <c r="P51" i="23"/>
  <c r="P128" i="23"/>
  <c r="P29" i="23"/>
  <c r="Q29" i="23" s="1"/>
  <c r="P73" i="23"/>
  <c r="P139" i="23"/>
  <c r="R139" i="23" s="1"/>
  <c r="P183" i="23"/>
  <c r="P120" i="23"/>
  <c r="S120" i="23" s="1"/>
  <c r="P98" i="23"/>
  <c r="AH58" i="6"/>
  <c r="Z58" i="6"/>
  <c r="AN58" i="6" s="1"/>
  <c r="S194" i="23"/>
  <c r="R194" i="23"/>
  <c r="P109" i="23"/>
  <c r="P142" i="23"/>
  <c r="AH91" i="6"/>
  <c r="Z91" i="6"/>
  <c r="AN91" i="6" s="1"/>
  <c r="AJ322" i="2"/>
  <c r="V333" i="2"/>
  <c r="Q194" i="23"/>
  <c r="O155" i="23"/>
  <c r="O164" i="23"/>
  <c r="R205" i="23"/>
  <c r="S205" i="23"/>
  <c r="Q205" i="23"/>
  <c r="R172" i="23"/>
  <c r="Q172" i="23"/>
  <c r="S172" i="23"/>
  <c r="AH36" i="23"/>
  <c r="Z36" i="23"/>
  <c r="AN36" i="23" s="1"/>
  <c r="AR36" i="23" s="1"/>
  <c r="AH343" i="2"/>
  <c r="Z343" i="2"/>
  <c r="AN343" i="2" s="1"/>
  <c r="AD107" i="23"/>
  <c r="Q107" i="23"/>
  <c r="R107" i="23"/>
  <c r="AF107" i="23" s="1"/>
  <c r="S107" i="23"/>
  <c r="AG107" i="23" s="1"/>
  <c r="AF207" i="23"/>
  <c r="T207" i="23"/>
  <c r="M166" i="23"/>
  <c r="O166" i="23" s="1"/>
  <c r="I177" i="23"/>
  <c r="M56" i="23"/>
  <c r="J197" i="23"/>
  <c r="N197" i="23" s="1"/>
  <c r="L197" i="23"/>
  <c r="L219" i="23"/>
  <c r="J219" i="23"/>
  <c r="N219" i="23" s="1"/>
  <c r="L186" i="23"/>
  <c r="J186" i="23"/>
  <c r="N186" i="23" s="1"/>
  <c r="L175" i="23"/>
  <c r="J175" i="23"/>
  <c r="N175" i="23" s="1"/>
  <c r="L208" i="23"/>
  <c r="J208" i="23"/>
  <c r="N208" i="23" s="1"/>
  <c r="J23" i="23"/>
  <c r="N23" i="23" s="1"/>
  <c r="L23" i="23"/>
  <c r="J34" i="23"/>
  <c r="N34" i="23" s="1"/>
  <c r="L34" i="23"/>
  <c r="J45" i="23"/>
  <c r="N45" i="23" s="1"/>
  <c r="L45" i="23"/>
  <c r="J56" i="23"/>
  <c r="N56" i="23" s="1"/>
  <c r="L56" i="23"/>
  <c r="J67" i="23"/>
  <c r="N67" i="23" s="1"/>
  <c r="L67" i="23"/>
  <c r="AH211" i="23"/>
  <c r="Z211" i="23"/>
  <c r="AN211" i="23" s="1"/>
  <c r="AR211" i="23" s="1"/>
  <c r="P76" i="23"/>
  <c r="AH97" i="23"/>
  <c r="Z97" i="23"/>
  <c r="AN97" i="23" s="1"/>
  <c r="T75" i="23"/>
  <c r="AE75" i="23"/>
  <c r="Z21" i="23"/>
  <c r="Z168" i="23"/>
  <c r="AN168" i="23" s="1"/>
  <c r="AR168" i="23" s="1"/>
  <c r="AH168" i="23"/>
  <c r="Z134" i="23"/>
  <c r="AN134" i="23" s="1"/>
  <c r="AR134" i="23" s="1"/>
  <c r="AH134" i="23"/>
  <c r="Z167" i="23"/>
  <c r="AN167" i="23" s="1"/>
  <c r="AR167" i="23" s="1"/>
  <c r="AH167" i="23"/>
  <c r="Z112" i="23"/>
  <c r="AN112" i="23" s="1"/>
  <c r="AR112" i="23" s="1"/>
  <c r="AH112" i="23"/>
  <c r="Z90" i="23"/>
  <c r="AN90" i="23" s="1"/>
  <c r="AR90" i="23" s="1"/>
  <c r="AH90" i="23"/>
  <c r="Z163" i="23"/>
  <c r="AN163" i="23" s="1"/>
  <c r="AH163" i="23"/>
  <c r="Z157" i="23"/>
  <c r="AN157" i="23" s="1"/>
  <c r="AR157" i="23" s="1"/>
  <c r="AH157" i="23"/>
  <c r="Z113" i="23"/>
  <c r="AN113" i="23" s="1"/>
  <c r="AR113" i="23" s="1"/>
  <c r="AH113" i="23"/>
  <c r="Z156" i="23"/>
  <c r="AN156" i="23" s="1"/>
  <c r="AR156" i="23" s="1"/>
  <c r="AH156" i="23"/>
  <c r="Z53" i="23"/>
  <c r="AN53" i="23" s="1"/>
  <c r="AH53" i="23"/>
  <c r="Z91" i="23"/>
  <c r="AN91" i="23" s="1"/>
  <c r="AR91" i="23" s="1"/>
  <c r="AH91" i="23"/>
  <c r="Z58" i="23"/>
  <c r="AN58" i="23" s="1"/>
  <c r="AR58" i="23" s="1"/>
  <c r="AH58" i="23"/>
  <c r="Z102" i="23"/>
  <c r="AN102" i="23" s="1"/>
  <c r="AR102" i="23" s="1"/>
  <c r="AH102" i="23"/>
  <c r="Z135" i="23"/>
  <c r="AN135" i="23" s="1"/>
  <c r="AR135" i="23" s="1"/>
  <c r="AH135" i="23"/>
  <c r="Z80" i="23"/>
  <c r="AN80" i="23" s="1"/>
  <c r="AR80" i="23" s="1"/>
  <c r="AH80" i="23"/>
  <c r="Z25" i="23"/>
  <c r="AN25" i="23" s="1"/>
  <c r="AR25" i="23" s="1"/>
  <c r="AH25" i="23"/>
  <c r="Z24" i="23"/>
  <c r="AN24" i="23" s="1"/>
  <c r="AR24" i="23" s="1"/>
  <c r="AH24" i="23"/>
  <c r="Z124" i="23"/>
  <c r="AN124" i="23" s="1"/>
  <c r="AR124" i="23" s="1"/>
  <c r="AH124" i="23"/>
  <c r="Z47" i="23"/>
  <c r="AN47" i="23" s="1"/>
  <c r="AR47" i="23" s="1"/>
  <c r="AH47" i="23"/>
  <c r="Z57" i="23"/>
  <c r="AN57" i="23" s="1"/>
  <c r="AR57" i="23" s="1"/>
  <c r="AH57" i="23"/>
  <c r="Z101" i="23"/>
  <c r="AN101" i="23" s="1"/>
  <c r="AR101" i="23" s="1"/>
  <c r="AH101" i="23"/>
  <c r="Z68" i="23"/>
  <c r="AN68" i="23" s="1"/>
  <c r="AR68" i="23" s="1"/>
  <c r="AH68" i="23"/>
  <c r="AD162" i="23"/>
  <c r="R162" i="23"/>
  <c r="AF162" i="23" s="1"/>
  <c r="S162" i="23"/>
  <c r="AG162" i="23" s="1"/>
  <c r="Q162" i="23"/>
  <c r="AD96" i="23"/>
  <c r="Q96" i="23"/>
  <c r="AE96" i="23" s="1"/>
  <c r="S96" i="23"/>
  <c r="AG96" i="23" s="1"/>
  <c r="R96" i="23"/>
  <c r="AD85" i="23"/>
  <c r="R85" i="23"/>
  <c r="AF85" i="23" s="1"/>
  <c r="Q85" i="23"/>
  <c r="S85" i="23"/>
  <c r="AG85" i="23" s="1"/>
  <c r="AD129" i="23"/>
  <c r="S129" i="23"/>
  <c r="AG129" i="23" s="1"/>
  <c r="R129" i="23"/>
  <c r="AF129" i="23" s="1"/>
  <c r="Q129" i="23"/>
  <c r="AD151" i="23"/>
  <c r="S151" i="23"/>
  <c r="AG151" i="23" s="1"/>
  <c r="Q151" i="23"/>
  <c r="R151" i="23"/>
  <c r="AF151" i="23" s="1"/>
  <c r="AD118" i="23"/>
  <c r="S118" i="23"/>
  <c r="AG118" i="23" s="1"/>
  <c r="R118" i="23"/>
  <c r="AF118" i="23" s="1"/>
  <c r="Q118" i="23"/>
  <c r="AD52" i="23"/>
  <c r="Q52" i="23"/>
  <c r="R52" i="23"/>
  <c r="AF52" i="23" s="1"/>
  <c r="S52" i="23"/>
  <c r="AG52" i="23" s="1"/>
  <c r="S7" i="23"/>
  <c r="Q7" i="23"/>
  <c r="AE74" i="23"/>
  <c r="T74" i="23"/>
  <c r="AE140" i="23"/>
  <c r="T140" i="23"/>
  <c r="AE122" i="23"/>
  <c r="T122" i="23"/>
  <c r="AE108" i="23"/>
  <c r="T108" i="23"/>
  <c r="AE64" i="23"/>
  <c r="T64" i="23"/>
  <c r="AF8" i="23"/>
  <c r="T8" i="23"/>
  <c r="AE196" i="23"/>
  <c r="T196" i="23"/>
  <c r="AE152" i="23"/>
  <c r="T152" i="23"/>
  <c r="AE130" i="23"/>
  <c r="T130" i="23"/>
  <c r="O428" i="2"/>
  <c r="AH432" i="2"/>
  <c r="Z432" i="2"/>
  <c r="AI71" i="2"/>
  <c r="AW71" i="2" s="1"/>
  <c r="AI38" i="2"/>
  <c r="AW38" i="2" s="1"/>
  <c r="AI60" i="2"/>
  <c r="AW60" i="2" s="1"/>
  <c r="AI27" i="2"/>
  <c r="AW27" i="2" s="1"/>
  <c r="AI49" i="2"/>
  <c r="AW49" i="2" s="1"/>
  <c r="AI16" i="2"/>
  <c r="AW16" i="2" s="1"/>
  <c r="Z201" i="2"/>
  <c r="AN201" i="2" s="1"/>
  <c r="AH201" i="2"/>
  <c r="AH46" i="6"/>
  <c r="Z46" i="6"/>
  <c r="AN46" i="6" s="1"/>
  <c r="AH57" i="6"/>
  <c r="Z57" i="6"/>
  <c r="AN57" i="6" s="1"/>
  <c r="AC460" i="2"/>
  <c r="P460" i="2"/>
  <c r="Z443" i="2"/>
  <c r="AH443" i="2"/>
  <c r="AJ68" i="2"/>
  <c r="X68" i="2"/>
  <c r="AL68" i="2" s="1"/>
  <c r="V79" i="2"/>
  <c r="AH387" i="2"/>
  <c r="Z387" i="2"/>
  <c r="AN387" i="2" s="1"/>
  <c r="X69" i="2"/>
  <c r="AL69" i="2" s="1"/>
  <c r="AK69" i="2"/>
  <c r="AP69" i="2" s="1"/>
  <c r="W80" i="2"/>
  <c r="AK310" i="2"/>
  <c r="AP310" i="2" s="1"/>
  <c r="W321" i="2"/>
  <c r="Z223" i="6"/>
  <c r="AN223" i="6" s="1"/>
  <c r="AR223" i="6" s="1"/>
  <c r="AH223" i="6"/>
  <c r="Z222" i="6"/>
  <c r="AN222" i="6" s="1"/>
  <c r="AR222" i="6" s="1"/>
  <c r="AH222" i="6"/>
  <c r="Z454" i="2"/>
  <c r="AN454" i="2" s="1"/>
  <c r="AR454" i="2" s="1"/>
  <c r="AH454" i="2"/>
  <c r="Z453" i="2"/>
  <c r="AN453" i="2" s="1"/>
  <c r="AR453" i="2" s="1"/>
  <c r="AH453" i="2"/>
  <c r="Z212" i="6"/>
  <c r="AN212" i="6" s="1"/>
  <c r="AR212" i="6" s="1"/>
  <c r="AH212" i="6"/>
  <c r="Z211" i="6"/>
  <c r="AN211" i="6" s="1"/>
  <c r="AR211" i="6" s="1"/>
  <c r="AH211" i="6"/>
  <c r="Z442" i="2"/>
  <c r="AN442" i="2" s="1"/>
  <c r="AR442" i="2" s="1"/>
  <c r="AH442" i="2"/>
  <c r="AN443" i="2"/>
  <c r="AH201" i="6"/>
  <c r="Z201" i="6"/>
  <c r="Z200" i="6"/>
  <c r="AN200" i="6" s="1"/>
  <c r="AR200" i="6" s="1"/>
  <c r="AH200" i="6"/>
  <c r="AN432" i="2"/>
  <c r="AN431" i="2"/>
  <c r="AE238" i="6"/>
  <c r="AU238" i="6" s="1"/>
  <c r="T238" i="6"/>
  <c r="Z190" i="6"/>
  <c r="AH190" i="6"/>
  <c r="Z189" i="6"/>
  <c r="AN189" i="6" s="1"/>
  <c r="AR189" i="6" s="1"/>
  <c r="AH189" i="6"/>
  <c r="Z421" i="2"/>
  <c r="AH421" i="2"/>
  <c r="Z420" i="2"/>
  <c r="AN420" i="2" s="1"/>
  <c r="AR420" i="2" s="1"/>
  <c r="AH420" i="2"/>
  <c r="Z179" i="6"/>
  <c r="AN179" i="6" s="1"/>
  <c r="AR179" i="6" s="1"/>
  <c r="AH179" i="6"/>
  <c r="Z178" i="6"/>
  <c r="AH178" i="6"/>
  <c r="Z410" i="2"/>
  <c r="AN410" i="2" s="1"/>
  <c r="AR410" i="2" s="1"/>
  <c r="AH410" i="2"/>
  <c r="Z409" i="2"/>
  <c r="AN409" i="2" s="1"/>
  <c r="AR409" i="2" s="1"/>
  <c r="AH409" i="2"/>
  <c r="Z167" i="6"/>
  <c r="AN167" i="6" s="1"/>
  <c r="AR167" i="6" s="1"/>
  <c r="AH167" i="6"/>
  <c r="Z399" i="2"/>
  <c r="AH399" i="2"/>
  <c r="Z398" i="2"/>
  <c r="AN398" i="2" s="1"/>
  <c r="AR398" i="2" s="1"/>
  <c r="AH398" i="2"/>
  <c r="AN168" i="6"/>
  <c r="AH102" i="2"/>
  <c r="Z102" i="2"/>
  <c r="AH157" i="6"/>
  <c r="Z157" i="6"/>
  <c r="Z156" i="6"/>
  <c r="AN156" i="6" s="1"/>
  <c r="AR156" i="6" s="1"/>
  <c r="AH156" i="6"/>
  <c r="Z388" i="2"/>
  <c r="AN388" i="2" s="1"/>
  <c r="AR388" i="2" s="1"/>
  <c r="AH388" i="2"/>
  <c r="AC44" i="2"/>
  <c r="P44" i="2"/>
  <c r="P18" i="2"/>
  <c r="R18" i="2" s="1"/>
  <c r="AF18" i="2" s="1"/>
  <c r="AC18" i="2"/>
  <c r="AH377" i="2"/>
  <c r="Z377" i="2"/>
  <c r="Z376" i="2"/>
  <c r="AH376" i="2"/>
  <c r="O106" i="2"/>
  <c r="P106" i="2" s="1"/>
  <c r="AN344" i="2"/>
  <c r="AH13" i="6"/>
  <c r="Z13" i="6"/>
  <c r="Z135" i="6"/>
  <c r="AN135" i="6" s="1"/>
  <c r="AR135" i="6" s="1"/>
  <c r="AH135" i="6"/>
  <c r="Z134" i="6"/>
  <c r="AH134" i="6"/>
  <c r="Z365" i="2"/>
  <c r="AH365" i="2"/>
  <c r="Z124" i="6"/>
  <c r="AN124" i="6" s="1"/>
  <c r="AR124" i="6" s="1"/>
  <c r="AH124" i="6"/>
  <c r="Z123" i="6"/>
  <c r="AH123" i="6"/>
  <c r="Z355" i="2"/>
  <c r="AN355" i="2" s="1"/>
  <c r="AR355" i="2" s="1"/>
  <c r="AH355" i="2"/>
  <c r="Z354" i="2"/>
  <c r="AH354" i="2"/>
  <c r="AH112" i="6"/>
  <c r="Z112" i="6"/>
  <c r="Z299" i="2"/>
  <c r="AH299" i="2"/>
  <c r="Z113" i="6"/>
  <c r="AN113" i="6" s="1"/>
  <c r="AR113" i="6" s="1"/>
  <c r="AH113" i="6"/>
  <c r="Z102" i="6"/>
  <c r="AH102" i="6"/>
  <c r="Z101" i="6"/>
  <c r="AN101" i="6" s="1"/>
  <c r="AR101" i="6" s="1"/>
  <c r="AH101" i="6"/>
  <c r="AH333" i="2"/>
  <c r="Z333" i="2"/>
  <c r="Z332" i="2"/>
  <c r="AN332" i="2" s="1"/>
  <c r="AR332" i="2" s="1"/>
  <c r="AH332" i="2"/>
  <c r="AC54" i="2"/>
  <c r="P54" i="2"/>
  <c r="Z90" i="6"/>
  <c r="AH90" i="6"/>
  <c r="Z322" i="2"/>
  <c r="AN322" i="2" s="1"/>
  <c r="AR322" i="2" s="1"/>
  <c r="AH322" i="2"/>
  <c r="Z321" i="2"/>
  <c r="AN321" i="2" s="1"/>
  <c r="AR321" i="2" s="1"/>
  <c r="AH321" i="2"/>
  <c r="Z80" i="6"/>
  <c r="AN80" i="6" s="1"/>
  <c r="AR80" i="6" s="1"/>
  <c r="AH80" i="6"/>
  <c r="Z79" i="6"/>
  <c r="AH79" i="6"/>
  <c r="Z311" i="2"/>
  <c r="AH311" i="2"/>
  <c r="Z310" i="2"/>
  <c r="AH310" i="2"/>
  <c r="Z69" i="6"/>
  <c r="AH69" i="6"/>
  <c r="Z68" i="6"/>
  <c r="AN68" i="6" s="1"/>
  <c r="AR68" i="6" s="1"/>
  <c r="AH68" i="6"/>
  <c r="Z300" i="2"/>
  <c r="AH300" i="2"/>
  <c r="AH288" i="2"/>
  <c r="Z288" i="2"/>
  <c r="Z289" i="2"/>
  <c r="AH289" i="2"/>
  <c r="AH101" i="2"/>
  <c r="Z101" i="2"/>
  <c r="Z278" i="2"/>
  <c r="AN278" i="2" s="1"/>
  <c r="AR278" i="2" s="1"/>
  <c r="AH278" i="2"/>
  <c r="Z277" i="2"/>
  <c r="AN277" i="2" s="1"/>
  <c r="AR277" i="2" s="1"/>
  <c r="AH277" i="2"/>
  <c r="O285" i="2"/>
  <c r="AN47" i="6"/>
  <c r="Z36" i="6"/>
  <c r="AH36" i="6"/>
  <c r="Z35" i="6"/>
  <c r="AH35" i="6"/>
  <c r="Z267" i="2"/>
  <c r="AH267" i="2"/>
  <c r="Z266" i="2"/>
  <c r="AN266" i="2" s="1"/>
  <c r="AR266" i="2" s="1"/>
  <c r="AH266" i="2"/>
  <c r="P55" i="2"/>
  <c r="AC55" i="2"/>
  <c r="Z233" i="2"/>
  <c r="AH233" i="2"/>
  <c r="AH256" i="2"/>
  <c r="Z256" i="2"/>
  <c r="Z25" i="6"/>
  <c r="AH25" i="6"/>
  <c r="Z24" i="6"/>
  <c r="AN24" i="6" s="1"/>
  <c r="AR24" i="6" s="1"/>
  <c r="AH24" i="6"/>
  <c r="Z255" i="2"/>
  <c r="AH255" i="2"/>
  <c r="AH14" i="6"/>
  <c r="Z14" i="6"/>
  <c r="Z245" i="2"/>
  <c r="AN245" i="2" s="1"/>
  <c r="AR245" i="2" s="1"/>
  <c r="AH245" i="2"/>
  <c r="Z244" i="2"/>
  <c r="AN244" i="2" s="1"/>
  <c r="AR244" i="2" s="1"/>
  <c r="AH244" i="2"/>
  <c r="Z234" i="2"/>
  <c r="AN234" i="2" s="1"/>
  <c r="AR234" i="2" s="1"/>
  <c r="AH234" i="2"/>
  <c r="AH58" i="2"/>
  <c r="AQ58" i="2" s="1"/>
  <c r="Z58" i="2"/>
  <c r="Z223" i="2"/>
  <c r="AH223" i="2"/>
  <c r="Z222" i="2"/>
  <c r="AH222" i="2"/>
  <c r="O406" i="2"/>
  <c r="AH211" i="2"/>
  <c r="Z211" i="2"/>
  <c r="AH189" i="2"/>
  <c r="Z189" i="2"/>
  <c r="Z212" i="2"/>
  <c r="AH212" i="2"/>
  <c r="P199" i="2"/>
  <c r="AC199" i="2"/>
  <c r="Z200" i="2"/>
  <c r="AH200" i="2"/>
  <c r="Z190" i="2"/>
  <c r="AN190" i="2" s="1"/>
  <c r="AR190" i="2" s="1"/>
  <c r="AH190" i="2"/>
  <c r="Z179" i="2"/>
  <c r="AH179" i="2"/>
  <c r="Z178" i="2"/>
  <c r="AH178" i="2"/>
  <c r="Z168" i="2"/>
  <c r="AN168" i="2" s="1"/>
  <c r="AR168" i="2" s="1"/>
  <c r="AH168" i="2"/>
  <c r="Z167" i="2"/>
  <c r="AN167" i="2" s="1"/>
  <c r="AR167" i="2" s="1"/>
  <c r="AH167" i="2"/>
  <c r="Z157" i="2"/>
  <c r="AH157" i="2"/>
  <c r="Z156" i="2"/>
  <c r="AH156" i="2"/>
  <c r="Z146" i="2"/>
  <c r="AN146" i="2" s="1"/>
  <c r="AR146" i="2" s="1"/>
  <c r="AH146" i="2"/>
  <c r="Z145" i="2"/>
  <c r="AN145" i="2" s="1"/>
  <c r="AR145" i="2" s="1"/>
  <c r="AH145" i="2"/>
  <c r="Z135" i="2"/>
  <c r="AH135" i="2"/>
  <c r="Z134" i="2"/>
  <c r="AH134" i="2"/>
  <c r="Z124" i="2"/>
  <c r="AN124" i="2" s="1"/>
  <c r="AR124" i="2" s="1"/>
  <c r="AH124" i="2"/>
  <c r="AH123" i="2"/>
  <c r="Z123" i="2"/>
  <c r="AH237" i="6"/>
  <c r="Z237" i="6"/>
  <c r="AN237" i="6" s="1"/>
  <c r="Y237" i="6"/>
  <c r="AM237" i="6" s="1"/>
  <c r="W237" i="6"/>
  <c r="AK237" i="6" s="1"/>
  <c r="V237" i="6"/>
  <c r="Z113" i="2"/>
  <c r="AH113" i="2"/>
  <c r="Z112" i="2"/>
  <c r="AH112" i="2"/>
  <c r="Z91" i="2"/>
  <c r="AH91" i="2"/>
  <c r="Z90" i="2"/>
  <c r="AN90" i="2" s="1"/>
  <c r="AR90" i="2" s="1"/>
  <c r="AH90" i="2"/>
  <c r="O362" i="2"/>
  <c r="AH79" i="2"/>
  <c r="Z79" i="2"/>
  <c r="Z80" i="2"/>
  <c r="AH80" i="2"/>
  <c r="Z47" i="2"/>
  <c r="AH47" i="2"/>
  <c r="AQ47" i="2" s="1"/>
  <c r="AH69" i="2"/>
  <c r="Z69" i="2"/>
  <c r="Z68" i="2"/>
  <c r="AH68" i="2"/>
  <c r="AH57" i="2"/>
  <c r="Z57" i="2"/>
  <c r="AH46" i="2"/>
  <c r="Z46" i="2"/>
  <c r="AH25" i="2"/>
  <c r="AQ25" i="2" s="1"/>
  <c r="Z25" i="2"/>
  <c r="Z36" i="2"/>
  <c r="AN36" i="2" s="1"/>
  <c r="AR36" i="2" s="1"/>
  <c r="AH36" i="2"/>
  <c r="AB36" i="2"/>
  <c r="E36" i="2" s="1"/>
  <c r="F36" i="2" s="1"/>
  <c r="Z35" i="2"/>
  <c r="AH35" i="2"/>
  <c r="AI5" i="2"/>
  <c r="P33" i="2"/>
  <c r="Z13" i="2"/>
  <c r="AH13" i="2"/>
  <c r="Z24" i="2"/>
  <c r="AH24" i="2"/>
  <c r="AH14" i="2"/>
  <c r="AN14" i="2"/>
  <c r="AM13" i="2"/>
  <c r="O395" i="2"/>
  <c r="O263" i="2"/>
  <c r="P21" i="2"/>
  <c r="AC21" i="2"/>
  <c r="O98" i="6"/>
  <c r="O84" i="2"/>
  <c r="AC41" i="2"/>
  <c r="P41" i="2"/>
  <c r="P52" i="2"/>
  <c r="AC52" i="2"/>
  <c r="P40" i="2"/>
  <c r="AC40" i="2"/>
  <c r="AC43" i="2"/>
  <c r="P43" i="2"/>
  <c r="P30" i="2"/>
  <c r="AC30" i="2"/>
  <c r="P63" i="2"/>
  <c r="AC63" i="2"/>
  <c r="AC19" i="2"/>
  <c r="P19" i="2"/>
  <c r="U97" i="2"/>
  <c r="AI97" i="2" s="1"/>
  <c r="M96" i="2"/>
  <c r="O96" i="2" s="1"/>
  <c r="O340" i="2"/>
  <c r="AC243" i="2"/>
  <c r="P243" i="2"/>
  <c r="O109" i="6"/>
  <c r="O131" i="6"/>
  <c r="P98" i="2"/>
  <c r="Q98" i="2" s="1"/>
  <c r="O318" i="2"/>
  <c r="O417" i="2"/>
  <c r="P417" i="2" s="1"/>
  <c r="R417" i="2" s="1"/>
  <c r="O384" i="2"/>
  <c r="O120" i="6"/>
  <c r="P120" i="6" s="1"/>
  <c r="O450" i="2"/>
  <c r="O329" i="2"/>
  <c r="P329" i="2" s="1"/>
  <c r="R329" i="2" s="1"/>
  <c r="O252" i="2"/>
  <c r="P252" i="2" s="1"/>
  <c r="R252" i="2" s="1"/>
  <c r="O274" i="2"/>
  <c r="P274" i="2" s="1"/>
  <c r="R274" i="2" s="1"/>
  <c r="O12" i="6"/>
  <c r="J23" i="2"/>
  <c r="N23" i="2" s="1"/>
  <c r="L23" i="2"/>
  <c r="J45" i="2"/>
  <c r="N45" i="2" s="1"/>
  <c r="L45" i="2"/>
  <c r="H89" i="2"/>
  <c r="J34" i="2"/>
  <c r="N34" i="2" s="1"/>
  <c r="L34" i="2"/>
  <c r="J56" i="2"/>
  <c r="N56" i="2" s="1"/>
  <c r="L56" i="2"/>
  <c r="L67" i="2"/>
  <c r="J67" i="2"/>
  <c r="N67" i="2" s="1"/>
  <c r="J78" i="2"/>
  <c r="N78" i="2" s="1"/>
  <c r="L78" i="2"/>
  <c r="J144" i="2"/>
  <c r="N144" i="2" s="1"/>
  <c r="L144" i="2"/>
  <c r="J155" i="2"/>
  <c r="N155" i="2" s="1"/>
  <c r="L155" i="2"/>
  <c r="L166" i="2"/>
  <c r="J166" i="2"/>
  <c r="N166" i="2" s="1"/>
  <c r="O12" i="2"/>
  <c r="P464" i="2"/>
  <c r="AC464" i="2"/>
  <c r="AC462" i="2" s="1"/>
  <c r="AC77" i="2"/>
  <c r="P77" i="2"/>
  <c r="P296" i="2"/>
  <c r="S296" i="2" s="1"/>
  <c r="O298" i="2"/>
  <c r="O265" i="2"/>
  <c r="O287" i="2"/>
  <c r="O254" i="2"/>
  <c r="O276" i="2"/>
  <c r="AD235" i="6"/>
  <c r="R235" i="6"/>
  <c r="AF235" i="6" s="1"/>
  <c r="AD236" i="6"/>
  <c r="Q236" i="6"/>
  <c r="X77" i="2"/>
  <c r="AD248" i="6"/>
  <c r="AD246" i="6" s="1"/>
  <c r="Q248" i="6"/>
  <c r="X84" i="2"/>
  <c r="X87" i="2"/>
  <c r="AD459" i="2"/>
  <c r="R459" i="2"/>
  <c r="AF459" i="2" s="1"/>
  <c r="X78" i="2"/>
  <c r="X76" i="2"/>
  <c r="X74" i="2"/>
  <c r="X85" i="2"/>
  <c r="X73" i="2"/>
  <c r="X89" i="2"/>
  <c r="AI140" i="2"/>
  <c r="AI338" i="2"/>
  <c r="AI261" i="2"/>
  <c r="AI448" i="2"/>
  <c r="AI206" i="2"/>
  <c r="AI283" i="2"/>
  <c r="AI96" i="2"/>
  <c r="AI316" i="2"/>
  <c r="AI371" i="2"/>
  <c r="AI173" i="2"/>
  <c r="X86" i="2"/>
  <c r="AI272" i="2"/>
  <c r="X88" i="2"/>
  <c r="AI151" i="2"/>
  <c r="AI250" i="2"/>
  <c r="AI360" i="2"/>
  <c r="AI118" i="2"/>
  <c r="AI184" i="2"/>
  <c r="AI294" i="2"/>
  <c r="AI162" i="2"/>
  <c r="AI382" i="2"/>
  <c r="AI228" i="2"/>
  <c r="AI404" i="2"/>
  <c r="AI426" i="2"/>
  <c r="X75" i="2"/>
  <c r="R22" i="2"/>
  <c r="AF22" i="2" s="1"/>
  <c r="S22" i="2"/>
  <c r="AG22" i="2" s="1"/>
  <c r="AD210" i="2"/>
  <c r="R140" i="6"/>
  <c r="AF140" i="6" s="1"/>
  <c r="S140" i="6"/>
  <c r="AG140" i="6" s="1"/>
  <c r="AD140" i="6"/>
  <c r="Q210" i="2"/>
  <c r="AE210" i="2" s="1"/>
  <c r="Q22" i="2"/>
  <c r="AE22" i="2" s="1"/>
  <c r="AC85" i="2"/>
  <c r="R66" i="2"/>
  <c r="AF66" i="2" s="1"/>
  <c r="Q66" i="2"/>
  <c r="AE66" i="2" s="1"/>
  <c r="S66" i="2"/>
  <c r="AG66" i="2" s="1"/>
  <c r="AD45" i="6"/>
  <c r="AE459" i="2"/>
  <c r="P75" i="2"/>
  <c r="AD75" i="2" s="1"/>
  <c r="Q188" i="2"/>
  <c r="AE188" i="2" s="1"/>
  <c r="AD188" i="2"/>
  <c r="AC42" i="2"/>
  <c r="R32" i="2"/>
  <c r="AF32" i="2" s="1"/>
  <c r="R153" i="2"/>
  <c r="S153" i="2"/>
  <c r="AD85" i="2"/>
  <c r="Q177" i="2"/>
  <c r="AE177" i="2" s="1"/>
  <c r="S76" i="2"/>
  <c r="AG76" i="2" s="1"/>
  <c r="R9" i="2"/>
  <c r="AF9" i="2" s="1"/>
  <c r="P74" i="2"/>
  <c r="AD74" i="2" s="1"/>
  <c r="S29" i="2"/>
  <c r="AG29" i="2" s="1"/>
  <c r="O249" i="2"/>
  <c r="P249" i="2" s="1"/>
  <c r="S65" i="6"/>
  <c r="AC96" i="6"/>
  <c r="P85" i="6"/>
  <c r="AD85" i="6" s="1"/>
  <c r="Q45" i="6"/>
  <c r="AE45" i="6" s="1"/>
  <c r="S32" i="6"/>
  <c r="O62" i="6"/>
  <c r="P62" i="6" s="1"/>
  <c r="Q62" i="6" s="1"/>
  <c r="R153" i="6"/>
  <c r="O183" i="6"/>
  <c r="P183" i="6" s="1"/>
  <c r="Q183" i="6" s="1"/>
  <c r="O7" i="6"/>
  <c r="P7" i="6" s="1"/>
  <c r="O95" i="6"/>
  <c r="O117" i="6"/>
  <c r="P117" i="6" s="1"/>
  <c r="S117" i="6" s="1"/>
  <c r="O172" i="6"/>
  <c r="P172" i="6" s="1"/>
  <c r="S172" i="6" s="1"/>
  <c r="Q197" i="2"/>
  <c r="R197" i="2"/>
  <c r="AC76" i="2"/>
  <c r="T131" i="2"/>
  <c r="O282" i="2"/>
  <c r="P282" i="2" s="1"/>
  <c r="S282" i="2" s="1"/>
  <c r="Q85" i="2"/>
  <c r="R29" i="2"/>
  <c r="AF29" i="2" s="1"/>
  <c r="S8" i="2"/>
  <c r="AG8" i="2" s="1"/>
  <c r="Q76" i="2"/>
  <c r="AE76" i="2" s="1"/>
  <c r="T221" i="2"/>
  <c r="R76" i="2"/>
  <c r="AF76" i="2" s="1"/>
  <c r="S85" i="2"/>
  <c r="AG85" i="2" s="1"/>
  <c r="Q9" i="2"/>
  <c r="AE9" i="2" s="1"/>
  <c r="S73" i="2"/>
  <c r="AG73" i="2" s="1"/>
  <c r="R307" i="2"/>
  <c r="AC73" i="2"/>
  <c r="S42" i="2"/>
  <c r="AG42" i="2" s="1"/>
  <c r="Q219" i="2"/>
  <c r="Q73" i="2"/>
  <c r="AE73" i="2" s="1"/>
  <c r="AC51" i="2"/>
  <c r="R73" i="2"/>
  <c r="AF73" i="2" s="1"/>
  <c r="O326" i="2"/>
  <c r="P326" i="2" s="1"/>
  <c r="Q326" i="2" s="1"/>
  <c r="O183" i="2"/>
  <c r="P183" i="2" s="1"/>
  <c r="S183" i="2" s="1"/>
  <c r="Q208" i="2"/>
  <c r="Q29" i="2"/>
  <c r="AE29" i="2" s="1"/>
  <c r="R42" i="2"/>
  <c r="AF42" i="2" s="1"/>
  <c r="S9" i="2"/>
  <c r="AG9" i="2" s="1"/>
  <c r="P51" i="2"/>
  <c r="AD51" i="2" s="1"/>
  <c r="O436" i="2"/>
  <c r="P436" i="2" s="1"/>
  <c r="Q436" i="2" s="1"/>
  <c r="S32" i="2"/>
  <c r="AG32" i="2" s="1"/>
  <c r="Q241" i="2"/>
  <c r="Q307" i="2"/>
  <c r="R208" i="2"/>
  <c r="S241" i="2"/>
  <c r="R8" i="2"/>
  <c r="AF8" i="2" s="1"/>
  <c r="AD232" i="2"/>
  <c r="R232" i="2"/>
  <c r="AF232" i="2" s="1"/>
  <c r="S65" i="2"/>
  <c r="AG65" i="2" s="1"/>
  <c r="S53" i="2"/>
  <c r="AG53" i="2" s="1"/>
  <c r="AC151" i="6"/>
  <c r="O51" i="6"/>
  <c r="P51" i="6" s="1"/>
  <c r="R151" i="6"/>
  <c r="AF151" i="6" s="1"/>
  <c r="S151" i="6"/>
  <c r="AG151" i="6" s="1"/>
  <c r="Q151" i="6"/>
  <c r="AE151" i="6" s="1"/>
  <c r="S54" i="6"/>
  <c r="Q54" i="6"/>
  <c r="O161" i="6"/>
  <c r="P161" i="6" s="1"/>
  <c r="R161" i="6" s="1"/>
  <c r="S21" i="6"/>
  <c r="AE235" i="6"/>
  <c r="Q21" i="6"/>
  <c r="S76" i="6"/>
  <c r="R76" i="6"/>
  <c r="AI110" i="6"/>
  <c r="AI220" i="6"/>
  <c r="AI154" i="6"/>
  <c r="O106" i="6"/>
  <c r="AI11" i="6"/>
  <c r="S153" i="6"/>
  <c r="R96" i="6"/>
  <c r="AF96" i="6" s="1"/>
  <c r="Q65" i="6"/>
  <c r="S96" i="6"/>
  <c r="AG96" i="6" s="1"/>
  <c r="R208" i="6"/>
  <c r="AI44" i="6"/>
  <c r="O84" i="6"/>
  <c r="Q43" i="6"/>
  <c r="AI66" i="6"/>
  <c r="O205" i="6"/>
  <c r="R43" i="6"/>
  <c r="T142" i="6"/>
  <c r="P30" i="6"/>
  <c r="AD30" i="6" s="1"/>
  <c r="AC30" i="6"/>
  <c r="AI33" i="6"/>
  <c r="Q208" i="6"/>
  <c r="AI55" i="6"/>
  <c r="S208" i="6"/>
  <c r="AI121" i="6"/>
  <c r="AI143" i="6"/>
  <c r="AI132" i="6"/>
  <c r="AI176" i="6"/>
  <c r="P87" i="6"/>
  <c r="R87" i="6" s="1"/>
  <c r="Q10" i="6"/>
  <c r="O216" i="6"/>
  <c r="AI22" i="6"/>
  <c r="S10" i="6"/>
  <c r="Q96" i="6"/>
  <c r="R10" i="6"/>
  <c r="T74" i="6"/>
  <c r="Z74" i="6" s="1"/>
  <c r="AI99" i="6"/>
  <c r="AI165" i="6"/>
  <c r="O150" i="6"/>
  <c r="Q32" i="6"/>
  <c r="O128" i="6"/>
  <c r="AI77" i="6"/>
  <c r="AI209" i="6"/>
  <c r="O194" i="6"/>
  <c r="AI198" i="6"/>
  <c r="O40" i="6"/>
  <c r="O18" i="6"/>
  <c r="AI187" i="6"/>
  <c r="AI88" i="6"/>
  <c r="AE8" i="6"/>
  <c r="T8" i="6"/>
  <c r="Z8" i="6" s="1"/>
  <c r="P164" i="6"/>
  <c r="Q164" i="6" s="1"/>
  <c r="O73" i="6"/>
  <c r="O139" i="6"/>
  <c r="O29" i="6"/>
  <c r="O117" i="2"/>
  <c r="P117" i="2" s="1"/>
  <c r="S117" i="2" s="1"/>
  <c r="Q42" i="2"/>
  <c r="AE42" i="2" s="1"/>
  <c r="O337" i="2"/>
  <c r="O271" i="2"/>
  <c r="P271" i="2" s="1"/>
  <c r="R271" i="2" s="1"/>
  <c r="O227" i="2"/>
  <c r="P227" i="2" s="1"/>
  <c r="S227" i="2" s="1"/>
  <c r="AC64" i="2"/>
  <c r="P64" i="2"/>
  <c r="R20" i="2"/>
  <c r="AF20" i="2" s="1"/>
  <c r="Q186" i="2"/>
  <c r="O172" i="2"/>
  <c r="Q87" i="2"/>
  <c r="AE87" i="2" s="1"/>
  <c r="Q20" i="2"/>
  <c r="AE20" i="2" s="1"/>
  <c r="R186" i="2"/>
  <c r="R87" i="2"/>
  <c r="AF87" i="2" s="1"/>
  <c r="S87" i="2"/>
  <c r="AG87" i="2" s="1"/>
  <c r="O95" i="2"/>
  <c r="S20" i="2"/>
  <c r="AG20" i="2" s="1"/>
  <c r="R219" i="2"/>
  <c r="O194" i="2"/>
  <c r="O304" i="2"/>
  <c r="P304" i="2" s="1"/>
  <c r="R304" i="2" s="1"/>
  <c r="R53" i="2"/>
  <c r="AF53" i="2" s="1"/>
  <c r="O260" i="2"/>
  <c r="P260" i="2" s="1"/>
  <c r="S260" i="2" s="1"/>
  <c r="R177" i="2"/>
  <c r="AF177" i="2" s="1"/>
  <c r="O425" i="2"/>
  <c r="P425" i="2" s="1"/>
  <c r="Q425" i="2" s="1"/>
  <c r="O370" i="2"/>
  <c r="P370" i="2" s="1"/>
  <c r="S370" i="2" s="1"/>
  <c r="Q8" i="2"/>
  <c r="AE8" i="2" s="1"/>
  <c r="AE232" i="2"/>
  <c r="AI396" i="2"/>
  <c r="O205" i="2"/>
  <c r="O348" i="2"/>
  <c r="AI220" i="2"/>
  <c r="AI231" i="2"/>
  <c r="AI352" i="2"/>
  <c r="AI440" i="2"/>
  <c r="Q109" i="2"/>
  <c r="Q439" i="2"/>
  <c r="AI275" i="2"/>
  <c r="O392" i="2"/>
  <c r="O238" i="2"/>
  <c r="O359" i="2"/>
  <c r="S7" i="2"/>
  <c r="AG7" i="2" s="1"/>
  <c r="AI132" i="2"/>
  <c r="AI110" i="2"/>
  <c r="AI253" i="2"/>
  <c r="AI264" i="2"/>
  <c r="AI407" i="2"/>
  <c r="Q120" i="2"/>
  <c r="R109" i="2"/>
  <c r="Q351" i="2"/>
  <c r="P230" i="2"/>
  <c r="S230" i="2" s="1"/>
  <c r="S10" i="2"/>
  <c r="AG10" i="2" s="1"/>
  <c r="AC88" i="2"/>
  <c r="P88" i="2"/>
  <c r="AD88" i="2" s="1"/>
  <c r="O315" i="2"/>
  <c r="O293" i="2"/>
  <c r="O139" i="2"/>
  <c r="S62" i="2"/>
  <c r="AG62" i="2" s="1"/>
  <c r="O128" i="2"/>
  <c r="R7" i="2"/>
  <c r="AF7" i="2" s="1"/>
  <c r="AI187" i="2"/>
  <c r="AI330" i="2"/>
  <c r="AI319" i="2"/>
  <c r="AI451" i="2"/>
  <c r="R120" i="2"/>
  <c r="S109" i="2"/>
  <c r="S439" i="2"/>
  <c r="R351" i="2"/>
  <c r="AI308" i="2"/>
  <c r="O447" i="2"/>
  <c r="Q10" i="2"/>
  <c r="AE10" i="2" s="1"/>
  <c r="AI143" i="2"/>
  <c r="AI165" i="2"/>
  <c r="AI286" i="2"/>
  <c r="AI374" i="2"/>
  <c r="S120" i="2"/>
  <c r="S351" i="2"/>
  <c r="Q142" i="2"/>
  <c r="AF31" i="2"/>
  <c r="T31" i="2"/>
  <c r="T11" i="2"/>
  <c r="P373" i="2"/>
  <c r="S373" i="2" s="1"/>
  <c r="T175" i="2"/>
  <c r="AI95" i="2"/>
  <c r="AI99" i="2"/>
  <c r="AI121" i="2"/>
  <c r="AI341" i="2"/>
  <c r="AI418" i="2"/>
  <c r="R142" i="2"/>
  <c r="I110" i="2"/>
  <c r="M99" i="2"/>
  <c r="O99" i="2" s="1"/>
  <c r="O403" i="2"/>
  <c r="Q53" i="2"/>
  <c r="AE53" i="2" s="1"/>
  <c r="O414" i="2"/>
  <c r="Q65" i="2"/>
  <c r="Q62" i="2"/>
  <c r="AE62" i="2" s="1"/>
  <c r="O381" i="2"/>
  <c r="Q7" i="2"/>
  <c r="AE7" i="2" s="1"/>
  <c r="AI154" i="2"/>
  <c r="AI242" i="2"/>
  <c r="AI363" i="2"/>
  <c r="AI385" i="2"/>
  <c r="Q164" i="2"/>
  <c r="S142" i="2"/>
  <c r="AI198" i="2"/>
  <c r="R10" i="2"/>
  <c r="AF10" i="2" s="1"/>
  <c r="O216" i="2"/>
  <c r="Q32" i="2"/>
  <c r="O161" i="2"/>
  <c r="O150" i="2"/>
  <c r="R65" i="2"/>
  <c r="AF65" i="2" s="1"/>
  <c r="R62" i="2"/>
  <c r="AF62" i="2" s="1"/>
  <c r="AI176" i="2"/>
  <c r="AI209" i="2"/>
  <c r="AI297" i="2"/>
  <c r="AI429" i="2"/>
  <c r="R164" i="2"/>
  <c r="V231" i="6" l="1"/>
  <c r="Z231" i="6"/>
  <c r="AN231" i="6" s="1"/>
  <c r="AN229" i="6" s="1"/>
  <c r="AH231" i="6"/>
  <c r="AH229" i="6" s="1"/>
  <c r="W231" i="6"/>
  <c r="AK231" i="6" s="1"/>
  <c r="AK229" i="6" s="1"/>
  <c r="Y231" i="6"/>
  <c r="AM231" i="6" s="1"/>
  <c r="Y251" i="26"/>
  <c r="AM251" i="26" s="1"/>
  <c r="V251" i="26"/>
  <c r="W251" i="26"/>
  <c r="AK251" i="26" s="1"/>
  <c r="Z88" i="25"/>
  <c r="AN88" i="25" s="1"/>
  <c r="AH88" i="25"/>
  <c r="AC86" i="2"/>
  <c r="P86" i="2"/>
  <c r="T139" i="26"/>
  <c r="Z139" i="26" s="1"/>
  <c r="AD84" i="26"/>
  <c r="AD82" i="26" s="1"/>
  <c r="S84" i="26"/>
  <c r="AG84" i="26" s="1"/>
  <c r="AG82" i="26" s="1"/>
  <c r="R84" i="26"/>
  <c r="AF84" i="26" s="1"/>
  <c r="Q84" i="26"/>
  <c r="AG71" i="25"/>
  <c r="AD71" i="25"/>
  <c r="AG16" i="25"/>
  <c r="AE74" i="25"/>
  <c r="T74" i="25"/>
  <c r="Z21" i="25"/>
  <c r="AH21" i="25"/>
  <c r="AD16" i="25"/>
  <c r="AD60" i="25"/>
  <c r="AG60" i="25"/>
  <c r="AD27" i="25"/>
  <c r="AG27" i="25"/>
  <c r="AE71" i="25"/>
  <c r="AF151" i="25"/>
  <c r="T151" i="25"/>
  <c r="Z218" i="25"/>
  <c r="AN218" i="25" s="1"/>
  <c r="AH218" i="25"/>
  <c r="Z207" i="25"/>
  <c r="AN207" i="25" s="1"/>
  <c r="AH207" i="25"/>
  <c r="AH23" i="25"/>
  <c r="Z23" i="25"/>
  <c r="AN35" i="25"/>
  <c r="AB35" i="25"/>
  <c r="E35" i="25" s="1"/>
  <c r="F35" i="25" s="1"/>
  <c r="AM240" i="25"/>
  <c r="BA240" i="25" s="1"/>
  <c r="AP242" i="25"/>
  <c r="AP240" i="25" s="1"/>
  <c r="X242" i="25"/>
  <c r="AJ242" i="25"/>
  <c r="AJ240" i="25" s="1"/>
  <c r="AY240" i="25" s="1"/>
  <c r="Z43" i="25"/>
  <c r="AN43" i="25" s="1"/>
  <c r="AR43" i="25" s="1"/>
  <c r="Y43" i="25"/>
  <c r="AH43" i="25"/>
  <c r="AE98" i="2"/>
  <c r="AH44" i="25"/>
  <c r="Z44" i="25"/>
  <c r="AN44" i="25" s="1"/>
  <c r="AR44" i="25" s="1"/>
  <c r="Y44" i="25"/>
  <c r="O221" i="25"/>
  <c r="AH98" i="25"/>
  <c r="Z98" i="25"/>
  <c r="AN98" i="25" s="1"/>
  <c r="AF195" i="25"/>
  <c r="T195" i="25"/>
  <c r="T216" i="25"/>
  <c r="Z216" i="25" s="1"/>
  <c r="AH78" i="25"/>
  <c r="Z78" i="25"/>
  <c r="AN78" i="25" s="1"/>
  <c r="AH64" i="25"/>
  <c r="Z64" i="25"/>
  <c r="AN64" i="25" s="1"/>
  <c r="AH97" i="25"/>
  <c r="Z97" i="25"/>
  <c r="AN97" i="25" s="1"/>
  <c r="AH45" i="25"/>
  <c r="Z45" i="25"/>
  <c r="AN45" i="25" s="1"/>
  <c r="AR45" i="25" s="1"/>
  <c r="Y45" i="25"/>
  <c r="AH42" i="23"/>
  <c r="Z42" i="23"/>
  <c r="AN42" i="23" s="1"/>
  <c r="AM45" i="26"/>
  <c r="AB45" i="26"/>
  <c r="E45" i="26" s="1"/>
  <c r="F45" i="26" s="1"/>
  <c r="AC97" i="2"/>
  <c r="P97" i="2"/>
  <c r="C106" i="2"/>
  <c r="A115" i="2"/>
  <c r="C109" i="2"/>
  <c r="D104" i="2"/>
  <c r="BM104" i="2" s="1"/>
  <c r="AI98" i="2"/>
  <c r="AI93" i="2" s="1"/>
  <c r="AW93" i="2" s="1"/>
  <c r="AC98" i="2"/>
  <c r="T107" i="25"/>
  <c r="AE107" i="25"/>
  <c r="AF73" i="25"/>
  <c r="AF71" i="25" s="1"/>
  <c r="AU71" i="25" s="1"/>
  <c r="T73" i="25"/>
  <c r="AF16" i="25"/>
  <c r="BA248" i="26"/>
  <c r="AE99" i="26"/>
  <c r="T99" i="26"/>
  <c r="AD166" i="25"/>
  <c r="Q166" i="25"/>
  <c r="R166" i="25"/>
  <c r="AF166" i="25" s="1"/>
  <c r="AN46" i="25"/>
  <c r="AB46" i="25"/>
  <c r="E46" i="25" s="1"/>
  <c r="F46" i="25" s="1"/>
  <c r="S128" i="26"/>
  <c r="R128" i="26"/>
  <c r="T128" i="26" s="1"/>
  <c r="Z128" i="26" s="1"/>
  <c r="T172" i="26"/>
  <c r="Z172" i="26" s="1"/>
  <c r="T41" i="26"/>
  <c r="AE41" i="26"/>
  <c r="AF49" i="26"/>
  <c r="AE30" i="25"/>
  <c r="T30" i="25"/>
  <c r="AD49" i="25"/>
  <c r="T227" i="26"/>
  <c r="Z227" i="26" s="1"/>
  <c r="AD38" i="25"/>
  <c r="AG38" i="25"/>
  <c r="T19" i="25"/>
  <c r="AE19" i="25"/>
  <c r="AE41" i="25"/>
  <c r="T41" i="25"/>
  <c r="T52" i="25"/>
  <c r="AE52" i="25"/>
  <c r="T51" i="25"/>
  <c r="AE51" i="25"/>
  <c r="AU27" i="26"/>
  <c r="AE38" i="25"/>
  <c r="AE63" i="25"/>
  <c r="T63" i="25"/>
  <c r="Z74" i="25"/>
  <c r="AN74" i="25" s="1"/>
  <c r="AH74" i="25"/>
  <c r="AD106" i="26"/>
  <c r="Q106" i="26"/>
  <c r="AE106" i="26" s="1"/>
  <c r="AH30" i="25"/>
  <c r="Z30" i="25"/>
  <c r="Y30" i="26"/>
  <c r="AN30" i="26"/>
  <c r="AR30" i="26" s="1"/>
  <c r="AE74" i="26"/>
  <c r="AE71" i="26" s="1"/>
  <c r="T74" i="26"/>
  <c r="T18" i="25"/>
  <c r="AE18" i="25"/>
  <c r="AN8" i="25"/>
  <c r="AR8" i="25" s="1"/>
  <c r="Y8" i="25"/>
  <c r="AF27" i="25"/>
  <c r="AG162" i="25"/>
  <c r="T162" i="25"/>
  <c r="AD93" i="26"/>
  <c r="AG93" i="26"/>
  <c r="T95" i="26"/>
  <c r="AE95" i="26"/>
  <c r="T117" i="26"/>
  <c r="R84" i="25"/>
  <c r="AF84" i="25" s="1"/>
  <c r="AF82" i="25" s="1"/>
  <c r="Q84" i="25"/>
  <c r="AD84" i="25"/>
  <c r="AD82" i="25" s="1"/>
  <c r="S84" i="25"/>
  <c r="AG84" i="25" s="1"/>
  <c r="AG82" i="25" s="1"/>
  <c r="R106" i="26"/>
  <c r="AN29" i="26"/>
  <c r="AR29" i="26" s="1"/>
  <c r="Y29" i="26"/>
  <c r="S161" i="25"/>
  <c r="Q161" i="25"/>
  <c r="Q106" i="25"/>
  <c r="S106" i="25"/>
  <c r="AG106" i="25" s="1"/>
  <c r="AG104" i="25" s="1"/>
  <c r="AP248" i="26"/>
  <c r="X248" i="26"/>
  <c r="AJ248" i="26"/>
  <c r="AY248" i="26" s="1"/>
  <c r="O199" i="26"/>
  <c r="AO64" i="26"/>
  <c r="AR64" i="26" s="1"/>
  <c r="Y64" i="26"/>
  <c r="AF73" i="26"/>
  <c r="AF71" i="26" s="1"/>
  <c r="T73" i="26"/>
  <c r="R183" i="26"/>
  <c r="Q183" i="26"/>
  <c r="S183" i="26"/>
  <c r="AF82" i="26"/>
  <c r="AG60" i="26"/>
  <c r="AF60" i="25"/>
  <c r="AE62" i="25"/>
  <c r="T62" i="25"/>
  <c r="AE84" i="26"/>
  <c r="AE82" i="26" s="1"/>
  <c r="T84" i="26"/>
  <c r="Q194" i="25"/>
  <c r="S194" i="25"/>
  <c r="R194" i="25"/>
  <c r="AE29" i="25"/>
  <c r="T29" i="25"/>
  <c r="Q40" i="2"/>
  <c r="AE40" i="2" s="1"/>
  <c r="S40" i="2"/>
  <c r="AG40" i="2" s="1"/>
  <c r="AG104" i="26"/>
  <c r="AE38" i="26"/>
  <c r="AU38" i="26" s="1"/>
  <c r="AH118" i="26"/>
  <c r="Z118" i="26"/>
  <c r="AN118" i="26" s="1"/>
  <c r="Z40" i="26"/>
  <c r="AH40" i="26"/>
  <c r="Z18" i="26"/>
  <c r="AH18" i="26"/>
  <c r="Q205" i="26"/>
  <c r="S205" i="26"/>
  <c r="AO38" i="26"/>
  <c r="AR45" i="26"/>
  <c r="AN36" i="26"/>
  <c r="AB36" i="26"/>
  <c r="E36" i="26" s="1"/>
  <c r="F36" i="26" s="1"/>
  <c r="H195" i="6"/>
  <c r="L195" i="6" s="1"/>
  <c r="J184" i="6"/>
  <c r="N184" i="6" s="1"/>
  <c r="L184" i="6"/>
  <c r="P107" i="6"/>
  <c r="AC107" i="6"/>
  <c r="H129" i="6"/>
  <c r="J118" i="6"/>
  <c r="N118" i="6" s="1"/>
  <c r="L118" i="6"/>
  <c r="J195" i="6"/>
  <c r="N195" i="6" s="1"/>
  <c r="H206" i="6"/>
  <c r="O52" i="6"/>
  <c r="R23" i="6"/>
  <c r="AF23" i="6" s="1"/>
  <c r="Q23" i="6"/>
  <c r="AD23" i="6"/>
  <c r="AC41" i="6"/>
  <c r="P41" i="6"/>
  <c r="R41" i="6" s="1"/>
  <c r="AF41" i="6" s="1"/>
  <c r="P162" i="6"/>
  <c r="AC162" i="6"/>
  <c r="M173" i="6"/>
  <c r="O173" i="6" s="1"/>
  <c r="I184" i="6"/>
  <c r="L63" i="6"/>
  <c r="J63" i="6"/>
  <c r="N63" i="6" s="1"/>
  <c r="R162" i="6"/>
  <c r="AF162" i="6" s="1"/>
  <c r="Q162" i="6"/>
  <c r="AE162" i="6" s="1"/>
  <c r="AC52" i="6"/>
  <c r="P52" i="6"/>
  <c r="AD67" i="6"/>
  <c r="R67" i="6"/>
  <c r="AF67" i="6" s="1"/>
  <c r="Q67" i="6"/>
  <c r="P186" i="6"/>
  <c r="AD19" i="6"/>
  <c r="Q19" i="6"/>
  <c r="R19" i="6"/>
  <c r="AF19" i="6" s="1"/>
  <c r="S19" i="6"/>
  <c r="AG19" i="6" s="1"/>
  <c r="Y227" i="6"/>
  <c r="AM227" i="6" s="1"/>
  <c r="W227" i="6"/>
  <c r="V91" i="6"/>
  <c r="AJ80" i="6"/>
  <c r="AK112" i="6"/>
  <c r="AP112" i="6" s="1"/>
  <c r="W123" i="6"/>
  <c r="BA237" i="6"/>
  <c r="AD56" i="6"/>
  <c r="R56" i="6"/>
  <c r="AF56" i="6" s="1"/>
  <c r="Q56" i="6"/>
  <c r="AE30" i="23"/>
  <c r="T30" i="23"/>
  <c r="AF62" i="26"/>
  <c r="AF60" i="26" s="1"/>
  <c r="T62" i="26"/>
  <c r="T166" i="26"/>
  <c r="AE166" i="26"/>
  <c r="AU5" i="26"/>
  <c r="BA251" i="26"/>
  <c r="AF16" i="26"/>
  <c r="AN14" i="26"/>
  <c r="AB14" i="26"/>
  <c r="E14" i="26" s="1"/>
  <c r="F14" i="26" s="1"/>
  <c r="AR13" i="26"/>
  <c r="AS13" i="26"/>
  <c r="AR25" i="26"/>
  <c r="AS25" i="26"/>
  <c r="Z129" i="26"/>
  <c r="AN129" i="26" s="1"/>
  <c r="AH129" i="26"/>
  <c r="Z217" i="26"/>
  <c r="AN217" i="26" s="1"/>
  <c r="AH217" i="26"/>
  <c r="AH151" i="26"/>
  <c r="Z151" i="26"/>
  <c r="AN151" i="26" s="1"/>
  <c r="AN120" i="26"/>
  <c r="R216" i="26"/>
  <c r="S216" i="26"/>
  <c r="S194" i="26"/>
  <c r="R194" i="26"/>
  <c r="AH33" i="26"/>
  <c r="Z33" i="26"/>
  <c r="AN33" i="26" s="1"/>
  <c r="AR33" i="26" s="1"/>
  <c r="Y33" i="26"/>
  <c r="AH23" i="26"/>
  <c r="Z23" i="26"/>
  <c r="AN11" i="26"/>
  <c r="AR11" i="26" s="1"/>
  <c r="Y11" i="26"/>
  <c r="O232" i="25"/>
  <c r="R227" i="25"/>
  <c r="S227" i="25"/>
  <c r="AF117" i="25"/>
  <c r="AC104" i="25"/>
  <c r="AF104" i="25"/>
  <c r="AN120" i="25"/>
  <c r="O188" i="25"/>
  <c r="AH86" i="25"/>
  <c r="Z86" i="25"/>
  <c r="AN86" i="25" s="1"/>
  <c r="AH65" i="25"/>
  <c r="Z65" i="25"/>
  <c r="AN65" i="25" s="1"/>
  <c r="AH7" i="25"/>
  <c r="AH5" i="25" s="1"/>
  <c r="Z7" i="25"/>
  <c r="Z151" i="25"/>
  <c r="AN151" i="25" s="1"/>
  <c r="AH151" i="25"/>
  <c r="AH253" i="25"/>
  <c r="Z253" i="25"/>
  <c r="AN253" i="25" s="1"/>
  <c r="AH249" i="25"/>
  <c r="Z249" i="25"/>
  <c r="AN249" i="25" s="1"/>
  <c r="Y249" i="25"/>
  <c r="AM249" i="25" s="1"/>
  <c r="W249" i="25"/>
  <c r="AK249" i="25" s="1"/>
  <c r="BA249" i="25" s="1"/>
  <c r="V249" i="25"/>
  <c r="AH246" i="25"/>
  <c r="Z246" i="25"/>
  <c r="AN246" i="25" s="1"/>
  <c r="Y246" i="25"/>
  <c r="AM246" i="25" s="1"/>
  <c r="W246" i="25"/>
  <c r="AK246" i="25" s="1"/>
  <c r="V246" i="25"/>
  <c r="Y32" i="25"/>
  <c r="AN32" i="25"/>
  <c r="AR32" i="25" s="1"/>
  <c r="T172" i="25"/>
  <c r="Z172" i="25" s="1"/>
  <c r="AN13" i="25"/>
  <c r="AB13" i="25"/>
  <c r="E13" i="25" s="1"/>
  <c r="F13" i="25" s="1"/>
  <c r="AN57" i="25"/>
  <c r="AB57" i="25"/>
  <c r="E57" i="25" s="1"/>
  <c r="F57" i="25" s="1"/>
  <c r="AN25" i="25"/>
  <c r="AB25" i="25"/>
  <c r="E25" i="25" s="1"/>
  <c r="F25" i="25" s="1"/>
  <c r="Y34" i="25"/>
  <c r="AN34" i="25"/>
  <c r="AR34" i="25" s="1"/>
  <c r="AH155" i="25"/>
  <c r="Z155" i="25"/>
  <c r="AN155" i="25" s="1"/>
  <c r="T139" i="25"/>
  <c r="Z139" i="25" s="1"/>
  <c r="AU5" i="25"/>
  <c r="AG140" i="25"/>
  <c r="T140" i="25"/>
  <c r="AR35" i="25"/>
  <c r="AS35" i="25"/>
  <c r="AI251" i="26"/>
  <c r="AW251" i="26" s="1"/>
  <c r="U252" i="26"/>
  <c r="AQ246" i="26"/>
  <c r="BF246" i="26" s="1"/>
  <c r="AC188" i="26"/>
  <c r="P188" i="26"/>
  <c r="M132" i="26"/>
  <c r="O132" i="26" s="1"/>
  <c r="I143" i="26"/>
  <c r="AC121" i="26"/>
  <c r="P121" i="26"/>
  <c r="AF120" i="26"/>
  <c r="AE120" i="26"/>
  <c r="AD120" i="26"/>
  <c r="AC120" i="26"/>
  <c r="AG120" i="26"/>
  <c r="AI120" i="26"/>
  <c r="AE117" i="26"/>
  <c r="AG117" i="26"/>
  <c r="AC117" i="26"/>
  <c r="AC115" i="26" s="1"/>
  <c r="AD117" i="26"/>
  <c r="AI117" i="26"/>
  <c r="U119" i="26"/>
  <c r="A137" i="26"/>
  <c r="C139" i="26" s="1"/>
  <c r="D126" i="26"/>
  <c r="BM126" i="26" s="1"/>
  <c r="C131" i="26"/>
  <c r="AI108" i="26"/>
  <c r="AI104" i="26" s="1"/>
  <c r="AW104" i="26" s="1"/>
  <c r="AK86" i="26"/>
  <c r="W97" i="26"/>
  <c r="AL75" i="26"/>
  <c r="AA75" i="26"/>
  <c r="X86" i="26"/>
  <c r="AJ86" i="26"/>
  <c r="V97" i="26"/>
  <c r="AK85" i="26"/>
  <c r="W96" i="26"/>
  <c r="AL74" i="26"/>
  <c r="AA74" i="26"/>
  <c r="X85" i="26"/>
  <c r="V96" i="26"/>
  <c r="AJ85" i="26"/>
  <c r="AK84" i="26"/>
  <c r="W95" i="26"/>
  <c r="AL73" i="26"/>
  <c r="AA73" i="26"/>
  <c r="X84" i="26"/>
  <c r="AJ84" i="26"/>
  <c r="V95" i="26"/>
  <c r="AK80" i="26"/>
  <c r="AP80" i="26" s="1"/>
  <c r="W91" i="26"/>
  <c r="AB68" i="26"/>
  <c r="E68" i="26" s="1"/>
  <c r="F68" i="26" s="1"/>
  <c r="AL68" i="26"/>
  <c r="AJ79" i="26"/>
  <c r="V90" i="26"/>
  <c r="AK78" i="26"/>
  <c r="W89" i="26"/>
  <c r="AL67" i="26"/>
  <c r="AA67" i="26"/>
  <c r="X78" i="26"/>
  <c r="AJ78" i="26"/>
  <c r="V89" i="26"/>
  <c r="AK77" i="26"/>
  <c r="W88" i="26"/>
  <c r="AL66" i="26"/>
  <c r="AA66" i="26"/>
  <c r="X77" i="26"/>
  <c r="AJ77" i="26"/>
  <c r="V88" i="26"/>
  <c r="AK76" i="26"/>
  <c r="W87" i="26"/>
  <c r="AL65" i="26"/>
  <c r="AA65" i="26"/>
  <c r="AO65" i="26" s="1"/>
  <c r="X76" i="26"/>
  <c r="AJ76" i="26"/>
  <c r="V87" i="26"/>
  <c r="AK49" i="26"/>
  <c r="AP57" i="26"/>
  <c r="AK68" i="26"/>
  <c r="W79" i="26"/>
  <c r="X79" i="26" s="1"/>
  <c r="AB58" i="26"/>
  <c r="E58" i="26" s="1"/>
  <c r="F58" i="26" s="1"/>
  <c r="AL58" i="26"/>
  <c r="X69" i="26"/>
  <c r="AJ69" i="26"/>
  <c r="AJ60" i="26" s="1"/>
  <c r="AY60" i="26" s="1"/>
  <c r="V80" i="26"/>
  <c r="AH257" i="26"/>
  <c r="AP259" i="26"/>
  <c r="AP257" i="26" s="1"/>
  <c r="AM257" i="26"/>
  <c r="BA257" i="26" s="1"/>
  <c r="X259" i="26"/>
  <c r="AJ259" i="26"/>
  <c r="AJ257" i="26" s="1"/>
  <c r="AY257" i="26" s="1"/>
  <c r="AL247" i="26"/>
  <c r="AA247" i="26"/>
  <c r="AL242" i="26"/>
  <c r="AA242" i="26"/>
  <c r="AS43" i="26"/>
  <c r="AP43" i="26"/>
  <c r="AQ43" i="26"/>
  <c r="AS31" i="26"/>
  <c r="AQ31" i="26"/>
  <c r="AP31" i="26"/>
  <c r="Z208" i="26"/>
  <c r="AH163" i="26"/>
  <c r="Z163" i="26"/>
  <c r="AN163" i="26" s="1"/>
  <c r="AP251" i="26"/>
  <c r="Z195" i="26"/>
  <c r="AN195" i="26" s="1"/>
  <c r="AH195" i="26"/>
  <c r="AH236" i="26"/>
  <c r="AP238" i="26"/>
  <c r="AP236" i="26" s="1"/>
  <c r="AM236" i="26"/>
  <c r="BA236" i="26" s="1"/>
  <c r="X238" i="26"/>
  <c r="AJ238" i="26"/>
  <c r="AJ236" i="26" s="1"/>
  <c r="AY236" i="26" s="1"/>
  <c r="Z197" i="26"/>
  <c r="AQ36" i="26"/>
  <c r="AQ35" i="26"/>
  <c r="AQ57" i="26"/>
  <c r="AS57" i="26"/>
  <c r="AQ46" i="26"/>
  <c r="AS46" i="26"/>
  <c r="AQ47" i="26"/>
  <c r="AS47" i="26"/>
  <c r="AQ14" i="26"/>
  <c r="AQ24" i="26"/>
  <c r="AS24" i="26"/>
  <c r="P177" i="26"/>
  <c r="R177" i="26" s="1"/>
  <c r="AF177" i="26" s="1"/>
  <c r="AC177" i="26"/>
  <c r="AH98" i="26"/>
  <c r="Z98" i="26"/>
  <c r="AN98" i="26" s="1"/>
  <c r="AL249" i="26"/>
  <c r="AA249" i="26"/>
  <c r="AS9" i="26"/>
  <c r="AP9" i="26"/>
  <c r="AQ9" i="26"/>
  <c r="AS12" i="26"/>
  <c r="AP12" i="26"/>
  <c r="AQ12" i="26"/>
  <c r="Z88" i="26"/>
  <c r="AN88" i="26" s="1"/>
  <c r="AH88" i="26"/>
  <c r="Z86" i="26"/>
  <c r="AH86" i="26"/>
  <c r="Z185" i="26"/>
  <c r="AN185" i="26" s="1"/>
  <c r="AH185" i="26"/>
  <c r="Z144" i="26"/>
  <c r="AN144" i="26" s="1"/>
  <c r="AH144" i="26"/>
  <c r="AH76" i="26"/>
  <c r="Z76" i="26"/>
  <c r="Z75" i="26"/>
  <c r="AN75" i="26" s="1"/>
  <c r="AH75" i="26"/>
  <c r="Z65" i="26"/>
  <c r="AH65" i="26"/>
  <c r="Z55" i="26"/>
  <c r="AH55" i="26"/>
  <c r="Z54" i="26"/>
  <c r="AH54" i="26"/>
  <c r="Z53" i="26"/>
  <c r="AH53" i="26"/>
  <c r="Z44" i="26"/>
  <c r="AH44" i="26"/>
  <c r="Z42" i="26"/>
  <c r="AH42" i="26"/>
  <c r="Z32" i="26"/>
  <c r="AH32" i="26"/>
  <c r="Z22" i="26"/>
  <c r="AH22" i="26"/>
  <c r="Z21" i="26"/>
  <c r="AH21" i="26"/>
  <c r="Z20" i="26"/>
  <c r="AH20" i="26"/>
  <c r="Z8" i="26"/>
  <c r="AH8" i="26"/>
  <c r="Z7" i="26"/>
  <c r="AH7" i="26"/>
  <c r="Z255" i="26"/>
  <c r="AN255" i="26" s="1"/>
  <c r="AH255" i="26"/>
  <c r="Z152" i="26"/>
  <c r="AN152" i="26" s="1"/>
  <c r="AH152" i="26"/>
  <c r="AH119" i="26"/>
  <c r="Z119" i="26"/>
  <c r="AN119" i="26" s="1"/>
  <c r="Z173" i="26"/>
  <c r="AN173" i="26" s="1"/>
  <c r="AH173" i="26"/>
  <c r="Z141" i="26"/>
  <c r="AN141" i="26" s="1"/>
  <c r="AH141" i="26"/>
  <c r="V250" i="26"/>
  <c r="Y250" i="26"/>
  <c r="AM250" i="26" s="1"/>
  <c r="Z250" i="26"/>
  <c r="AN250" i="26" s="1"/>
  <c r="W250" i="26"/>
  <c r="AK250" i="26" s="1"/>
  <c r="AH250" i="26"/>
  <c r="AF117" i="26"/>
  <c r="O232" i="26"/>
  <c r="O221" i="26"/>
  <c r="O210" i="26"/>
  <c r="AO246" i="26"/>
  <c r="AS246" i="26" s="1"/>
  <c r="AB246" i="26"/>
  <c r="E246" i="26" s="1"/>
  <c r="F246" i="26" s="1"/>
  <c r="AD110" i="26"/>
  <c r="R110" i="26"/>
  <c r="AO63" i="26"/>
  <c r="AR63" i="26" s="1"/>
  <c r="Y63" i="26"/>
  <c r="AO56" i="26"/>
  <c r="Y56" i="26"/>
  <c r="AM34" i="26"/>
  <c r="AB34" i="26"/>
  <c r="E34" i="26" s="1"/>
  <c r="F34" i="26" s="1"/>
  <c r="AN67" i="26"/>
  <c r="AN35" i="26"/>
  <c r="AB35" i="26"/>
  <c r="E35" i="26" s="1"/>
  <c r="F35" i="26" s="1"/>
  <c r="AN10" i="26"/>
  <c r="AR10" i="26" s="1"/>
  <c r="Y10" i="26"/>
  <c r="AE111" i="26"/>
  <c r="T111" i="26"/>
  <c r="AE122" i="26"/>
  <c r="T122" i="26"/>
  <c r="AE100" i="26"/>
  <c r="T100" i="26"/>
  <c r="AF97" i="26"/>
  <c r="AF93" i="26" s="1"/>
  <c r="T97" i="26"/>
  <c r="AE19" i="26"/>
  <c r="AE16" i="26" s="1"/>
  <c r="T19" i="26"/>
  <c r="AE52" i="26"/>
  <c r="AE49" i="26" s="1"/>
  <c r="T52" i="26"/>
  <c r="AG51" i="26"/>
  <c r="AG49" i="26" s="1"/>
  <c r="T51" i="26"/>
  <c r="AE140" i="26"/>
  <c r="T140" i="26"/>
  <c r="AI251" i="25"/>
  <c r="AW251" i="25" s="1"/>
  <c r="U252" i="25"/>
  <c r="AC199" i="25"/>
  <c r="P199" i="25"/>
  <c r="AC210" i="25"/>
  <c r="P210" i="25"/>
  <c r="AC121" i="25"/>
  <c r="P121" i="25"/>
  <c r="I143" i="25"/>
  <c r="M132" i="25"/>
  <c r="O132" i="25" s="1"/>
  <c r="AI108" i="25"/>
  <c r="AI104" i="25" s="1"/>
  <c r="AW104" i="25" s="1"/>
  <c r="AI117" i="25"/>
  <c r="U119" i="25"/>
  <c r="D126" i="25"/>
  <c r="BM126" i="25" s="1"/>
  <c r="AE128" i="25"/>
  <c r="C131" i="25"/>
  <c r="A137" i="25"/>
  <c r="C139" i="25" s="1"/>
  <c r="AG120" i="25"/>
  <c r="AE120" i="25"/>
  <c r="AF120" i="25"/>
  <c r="AD120" i="25"/>
  <c r="AC120" i="25"/>
  <c r="AC115" i="25" s="1"/>
  <c r="AI120" i="25"/>
  <c r="AK85" i="25"/>
  <c r="W96" i="25"/>
  <c r="AL74" i="25"/>
  <c r="AA74" i="25"/>
  <c r="X85" i="25"/>
  <c r="AJ85" i="25"/>
  <c r="V96" i="25"/>
  <c r="AK84" i="25"/>
  <c r="W95" i="25"/>
  <c r="AL73" i="25"/>
  <c r="AA73" i="25"/>
  <c r="X84" i="25"/>
  <c r="AJ84" i="25"/>
  <c r="V95" i="25"/>
  <c r="AK80" i="25"/>
  <c r="AP80" i="25" s="1"/>
  <c r="W91" i="25"/>
  <c r="AJ79" i="25"/>
  <c r="V90" i="25"/>
  <c r="AK78" i="25"/>
  <c r="W89" i="25"/>
  <c r="Y56" i="25"/>
  <c r="AO56" i="25"/>
  <c r="AR56" i="25" s="1"/>
  <c r="AA67" i="25"/>
  <c r="AO67" i="25" s="1"/>
  <c r="AL67" i="25"/>
  <c r="X78" i="25"/>
  <c r="AJ78" i="25"/>
  <c r="V89" i="25"/>
  <c r="AK77" i="25"/>
  <c r="W88" i="25"/>
  <c r="AL66" i="25"/>
  <c r="AA66" i="25"/>
  <c r="AO66" i="25" s="1"/>
  <c r="X77" i="25"/>
  <c r="AJ77" i="25"/>
  <c r="V88" i="25"/>
  <c r="AK76" i="25"/>
  <c r="W87" i="25"/>
  <c r="AL65" i="25"/>
  <c r="AA65" i="25"/>
  <c r="X76" i="25"/>
  <c r="AJ76" i="25"/>
  <c r="V87" i="25"/>
  <c r="AK75" i="25"/>
  <c r="W86" i="25"/>
  <c r="Y53" i="25"/>
  <c r="AO53" i="25"/>
  <c r="AL64" i="25"/>
  <c r="AA64" i="25"/>
  <c r="X75" i="25"/>
  <c r="AJ75" i="25"/>
  <c r="V86" i="25"/>
  <c r="AK49" i="25"/>
  <c r="AP57" i="25"/>
  <c r="AK68" i="25"/>
  <c r="W79" i="25"/>
  <c r="X79" i="25" s="1"/>
  <c r="AB58" i="25"/>
  <c r="E58" i="25" s="1"/>
  <c r="F58" i="25" s="1"/>
  <c r="AL58" i="25"/>
  <c r="AL49" i="25" s="1"/>
  <c r="X69" i="25"/>
  <c r="AJ69" i="25"/>
  <c r="AJ60" i="25" s="1"/>
  <c r="AY60" i="25" s="1"/>
  <c r="V80" i="25"/>
  <c r="AL242" i="25"/>
  <c r="AA242" i="25"/>
  <c r="AQ24" i="25"/>
  <c r="AQ33" i="25"/>
  <c r="AP33" i="25"/>
  <c r="AS33" i="25"/>
  <c r="AH108" i="25"/>
  <c r="Z108" i="25"/>
  <c r="AN108" i="25" s="1"/>
  <c r="AQ36" i="25"/>
  <c r="AS36" i="25"/>
  <c r="AQ13" i="25"/>
  <c r="AQ14" i="25"/>
  <c r="AS14" i="25"/>
  <c r="AQ57" i="25"/>
  <c r="AQ25" i="25"/>
  <c r="P177" i="25"/>
  <c r="AC177" i="25"/>
  <c r="AH99" i="25"/>
  <c r="Z99" i="25"/>
  <c r="AN99" i="25" s="1"/>
  <c r="T205" i="25"/>
  <c r="T128" i="25"/>
  <c r="T183" i="25"/>
  <c r="AH195" i="25"/>
  <c r="Z195" i="25"/>
  <c r="AN195" i="25" s="1"/>
  <c r="T217" i="25"/>
  <c r="AE217" i="25"/>
  <c r="AS47" i="25"/>
  <c r="AR47" i="25"/>
  <c r="Z184" i="25"/>
  <c r="AN184" i="25" s="1"/>
  <c r="AH184" i="25"/>
  <c r="Z87" i="25"/>
  <c r="AN87" i="25" s="1"/>
  <c r="AH87" i="25"/>
  <c r="Z89" i="25"/>
  <c r="AN89" i="25" s="1"/>
  <c r="AH89" i="25"/>
  <c r="Z85" i="25"/>
  <c r="AN85" i="25" s="1"/>
  <c r="AH85" i="25"/>
  <c r="Z96" i="25"/>
  <c r="AN96" i="25" s="1"/>
  <c r="AH96" i="25"/>
  <c r="V259" i="25"/>
  <c r="W259" i="25"/>
  <c r="AK259" i="25" s="1"/>
  <c r="AK257" i="25" s="1"/>
  <c r="Y259" i="25"/>
  <c r="AM259" i="25" s="1"/>
  <c r="Z259" i="25"/>
  <c r="AN259" i="25" s="1"/>
  <c r="AN257" i="25" s="1"/>
  <c r="AH259" i="25"/>
  <c r="Z255" i="25"/>
  <c r="AN255" i="25" s="1"/>
  <c r="AH255" i="25"/>
  <c r="Z254" i="25"/>
  <c r="AN254" i="25" s="1"/>
  <c r="AH254" i="25"/>
  <c r="Z252" i="25"/>
  <c r="AN252" i="25" s="1"/>
  <c r="AH252" i="25"/>
  <c r="V251" i="25"/>
  <c r="W251" i="25"/>
  <c r="AK251" i="25" s="1"/>
  <c r="Y251" i="25"/>
  <c r="AM251" i="25" s="1"/>
  <c r="Z251" i="25"/>
  <c r="AN251" i="25" s="1"/>
  <c r="AH251" i="25"/>
  <c r="V250" i="25"/>
  <c r="W250" i="25"/>
  <c r="AK250" i="25" s="1"/>
  <c r="Y250" i="25"/>
  <c r="AM250" i="25" s="1"/>
  <c r="Z250" i="25"/>
  <c r="AN250" i="25" s="1"/>
  <c r="AH250" i="25"/>
  <c r="V248" i="25"/>
  <c r="W248" i="25"/>
  <c r="AK248" i="25" s="1"/>
  <c r="Y248" i="25"/>
  <c r="AM248" i="25" s="1"/>
  <c r="Z248" i="25"/>
  <c r="AN248" i="25" s="1"/>
  <c r="AH248" i="25"/>
  <c r="V247" i="25"/>
  <c r="W247" i="25"/>
  <c r="AK247" i="25" s="1"/>
  <c r="Y247" i="25"/>
  <c r="AM247" i="25" s="1"/>
  <c r="Z247" i="25"/>
  <c r="AN247" i="25" s="1"/>
  <c r="AH247" i="25"/>
  <c r="V238" i="25"/>
  <c r="W238" i="25"/>
  <c r="AK238" i="25" s="1"/>
  <c r="AK236" i="25" s="1"/>
  <c r="Y238" i="25"/>
  <c r="AM238" i="25" s="1"/>
  <c r="Z238" i="25"/>
  <c r="AN238" i="25" s="1"/>
  <c r="AN236" i="25" s="1"/>
  <c r="AH238" i="25"/>
  <c r="Z229" i="25"/>
  <c r="AN229" i="25" s="1"/>
  <c r="AH229" i="25"/>
  <c r="Z196" i="25"/>
  <c r="AN196" i="25" s="1"/>
  <c r="AH196" i="25"/>
  <c r="Z129" i="25"/>
  <c r="AN129" i="25" s="1"/>
  <c r="AH129" i="25"/>
  <c r="Z77" i="25"/>
  <c r="AN77" i="25" s="1"/>
  <c r="AH77" i="25"/>
  <c r="Z76" i="25"/>
  <c r="AN76" i="25" s="1"/>
  <c r="AH76" i="25"/>
  <c r="Z67" i="25"/>
  <c r="AH67" i="25"/>
  <c r="Z66" i="25"/>
  <c r="AH66" i="25"/>
  <c r="Z55" i="25"/>
  <c r="AH55" i="25"/>
  <c r="Z54" i="25"/>
  <c r="AH54" i="25"/>
  <c r="AD110" i="25"/>
  <c r="T110" i="25"/>
  <c r="AD122" i="25"/>
  <c r="R122" i="25"/>
  <c r="AE122" i="25"/>
  <c r="AD111" i="25"/>
  <c r="Q111" i="25"/>
  <c r="AB68" i="25"/>
  <c r="E68" i="25" s="1"/>
  <c r="F68" i="25" s="1"/>
  <c r="AL68" i="25"/>
  <c r="AM42" i="25"/>
  <c r="AB42" i="25"/>
  <c r="E42" i="25" s="1"/>
  <c r="F42" i="25" s="1"/>
  <c r="AM31" i="25"/>
  <c r="AB31" i="25"/>
  <c r="E31" i="25" s="1"/>
  <c r="F31" i="25" s="1"/>
  <c r="AN24" i="25"/>
  <c r="AB24" i="25"/>
  <c r="E24" i="25" s="1"/>
  <c r="F24" i="25" s="1"/>
  <c r="AD95" i="25"/>
  <c r="AD93" i="25" s="1"/>
  <c r="R95" i="25"/>
  <c r="AF95" i="25" s="1"/>
  <c r="Q95" i="25"/>
  <c r="S95" i="25"/>
  <c r="AG95" i="25" s="1"/>
  <c r="AG93" i="25" s="1"/>
  <c r="Q150" i="25"/>
  <c r="S150" i="25"/>
  <c r="R161" i="25"/>
  <c r="AD117" i="25"/>
  <c r="Q117" i="25"/>
  <c r="S117" i="25"/>
  <c r="AG117" i="25" s="1"/>
  <c r="AD106" i="25"/>
  <c r="AM43" i="25"/>
  <c r="AB43" i="25"/>
  <c r="E43" i="25" s="1"/>
  <c r="F43" i="25" s="1"/>
  <c r="AN23" i="25"/>
  <c r="AR23" i="25" s="1"/>
  <c r="Y23" i="25"/>
  <c r="AN20" i="25"/>
  <c r="Y20" i="25"/>
  <c r="AN22" i="25"/>
  <c r="AR22" i="25" s="1"/>
  <c r="Y22" i="25"/>
  <c r="AN11" i="25"/>
  <c r="AR11" i="25" s="1"/>
  <c r="Y11" i="25"/>
  <c r="AN10" i="25"/>
  <c r="AR10" i="25" s="1"/>
  <c r="Y10" i="25"/>
  <c r="AN9" i="25"/>
  <c r="Y9" i="25"/>
  <c r="AN12" i="25"/>
  <c r="AR12" i="25" s="1"/>
  <c r="Y12" i="25"/>
  <c r="AF100" i="25"/>
  <c r="T100" i="25"/>
  <c r="AG206" i="25"/>
  <c r="T206" i="25"/>
  <c r="AF40" i="25"/>
  <c r="AF38" i="25" s="1"/>
  <c r="T40" i="25"/>
  <c r="T84" i="23"/>
  <c r="Z84" i="23" s="1"/>
  <c r="T95" i="23"/>
  <c r="Z95" i="23" s="1"/>
  <c r="T7" i="23"/>
  <c r="Z7" i="23" s="1"/>
  <c r="V227" i="23"/>
  <c r="Z227" i="23"/>
  <c r="AN227" i="23" s="1"/>
  <c r="AN225" i="23" s="1"/>
  <c r="AH227" i="23"/>
  <c r="AH225" i="23" s="1"/>
  <c r="Y227" i="23"/>
  <c r="AM227" i="23" s="1"/>
  <c r="W227" i="23"/>
  <c r="AK227" i="23" s="1"/>
  <c r="AK225" i="23" s="1"/>
  <c r="S131" i="23"/>
  <c r="R131" i="23"/>
  <c r="Q131" i="23"/>
  <c r="T131" i="23" s="1"/>
  <c r="Z131" i="23" s="1"/>
  <c r="AE184" i="23"/>
  <c r="T184" i="23"/>
  <c r="Z217" i="23"/>
  <c r="AN217" i="23" s="1"/>
  <c r="AH217" i="23"/>
  <c r="AF206" i="23"/>
  <c r="T206" i="23"/>
  <c r="R150" i="23"/>
  <c r="Q150" i="23"/>
  <c r="AH20" i="23"/>
  <c r="Z20" i="23"/>
  <c r="AN20" i="23" s="1"/>
  <c r="AH218" i="23"/>
  <c r="Z218" i="23"/>
  <c r="AN218" i="23" s="1"/>
  <c r="T161" i="23"/>
  <c r="Z161" i="23" s="1"/>
  <c r="T133" i="23"/>
  <c r="AE133" i="23"/>
  <c r="R106" i="23"/>
  <c r="S106" i="23"/>
  <c r="Q106" i="23"/>
  <c r="T150" i="23"/>
  <c r="Z150" i="23" s="1"/>
  <c r="T40" i="23"/>
  <c r="Z40" i="23" s="1"/>
  <c r="T62" i="23"/>
  <c r="Z62" i="23" s="1"/>
  <c r="R153" i="23"/>
  <c r="S153" i="23"/>
  <c r="Q153" i="23"/>
  <c r="Z30" i="23"/>
  <c r="AN30" i="23" s="1"/>
  <c r="AH30" i="23"/>
  <c r="AH184" i="23"/>
  <c r="Z184" i="23"/>
  <c r="AN184" i="23" s="1"/>
  <c r="P166" i="23"/>
  <c r="AC166" i="23"/>
  <c r="Q98" i="23"/>
  <c r="R98" i="23"/>
  <c r="S98" i="23"/>
  <c r="P175" i="6"/>
  <c r="R175" i="6" s="1"/>
  <c r="AD144" i="23"/>
  <c r="Q144" i="23"/>
  <c r="T195" i="23"/>
  <c r="AE195" i="23"/>
  <c r="T41" i="23"/>
  <c r="AF41" i="23"/>
  <c r="AH86" i="23"/>
  <c r="Z86" i="23"/>
  <c r="AN86" i="23" s="1"/>
  <c r="T19" i="23"/>
  <c r="AE19" i="23"/>
  <c r="T194" i="23"/>
  <c r="Z194" i="23" s="1"/>
  <c r="T173" i="23"/>
  <c r="AG173" i="23"/>
  <c r="T18" i="23"/>
  <c r="Z18" i="23" s="1"/>
  <c r="R216" i="23"/>
  <c r="Q216" i="23"/>
  <c r="Q109" i="23"/>
  <c r="S109" i="23"/>
  <c r="R109" i="23"/>
  <c r="S76" i="23"/>
  <c r="Q76" i="23"/>
  <c r="R76" i="23"/>
  <c r="S216" i="23"/>
  <c r="Q51" i="23"/>
  <c r="R51" i="23"/>
  <c r="S51" i="23"/>
  <c r="AE118" i="23"/>
  <c r="T118" i="23"/>
  <c r="O45" i="23"/>
  <c r="AG63" i="23"/>
  <c r="T63" i="23"/>
  <c r="Q87" i="23"/>
  <c r="S87" i="23"/>
  <c r="AU459" i="2"/>
  <c r="AI242" i="6"/>
  <c r="AW242" i="6" s="1"/>
  <c r="U243" i="6"/>
  <c r="Z244" i="6"/>
  <c r="AN244" i="6" s="1"/>
  <c r="AH244" i="6"/>
  <c r="V243" i="6"/>
  <c r="AJ243" i="6" s="1"/>
  <c r="AY243" i="6" s="1"/>
  <c r="W243" i="6"/>
  <c r="AK243" i="6" s="1"/>
  <c r="Y243" i="6"/>
  <c r="AM243" i="6" s="1"/>
  <c r="Z243" i="6"/>
  <c r="AN243" i="6" s="1"/>
  <c r="AH243" i="6"/>
  <c r="V242" i="6"/>
  <c r="W242" i="6"/>
  <c r="AK242" i="6" s="1"/>
  <c r="Y242" i="6"/>
  <c r="AM242" i="6" s="1"/>
  <c r="Z242" i="6"/>
  <c r="AN242" i="6" s="1"/>
  <c r="AH242" i="6"/>
  <c r="V241" i="6"/>
  <c r="W241" i="6"/>
  <c r="AK241" i="6" s="1"/>
  <c r="Y241" i="6"/>
  <c r="AM241" i="6" s="1"/>
  <c r="Z241" i="6"/>
  <c r="AN241" i="6" s="1"/>
  <c r="AH241" i="6"/>
  <c r="V240" i="6"/>
  <c r="W240" i="6"/>
  <c r="AK240" i="6" s="1"/>
  <c r="Y240" i="6"/>
  <c r="AM240" i="6" s="1"/>
  <c r="Z240" i="6"/>
  <c r="AN240" i="6" s="1"/>
  <c r="AH240" i="6"/>
  <c r="V239" i="6"/>
  <c r="W239" i="6"/>
  <c r="AK239" i="6" s="1"/>
  <c r="Y239" i="6"/>
  <c r="AM239" i="6" s="1"/>
  <c r="Z239" i="6"/>
  <c r="AN239" i="6" s="1"/>
  <c r="AH239" i="6"/>
  <c r="AU235" i="6"/>
  <c r="AH141" i="23"/>
  <c r="Z141" i="23"/>
  <c r="AN141" i="23" s="1"/>
  <c r="T117" i="23"/>
  <c r="Z117" i="23" s="1"/>
  <c r="AH119" i="23"/>
  <c r="Z119" i="23"/>
  <c r="AN119" i="23" s="1"/>
  <c r="Z9" i="23"/>
  <c r="AN9" i="23" s="1"/>
  <c r="AH9" i="23"/>
  <c r="AD34" i="6"/>
  <c r="Q34" i="6"/>
  <c r="R34" i="6"/>
  <c r="AF34" i="6" s="1"/>
  <c r="Q65" i="23"/>
  <c r="R65" i="23"/>
  <c r="S65" i="23"/>
  <c r="S197" i="6"/>
  <c r="R197" i="6"/>
  <c r="R120" i="23"/>
  <c r="Q120" i="23"/>
  <c r="P155" i="23"/>
  <c r="AC155" i="23"/>
  <c r="Q155" i="23"/>
  <c r="P164" i="23"/>
  <c r="T205" i="23"/>
  <c r="Z205" i="23" s="1"/>
  <c r="Q458" i="2"/>
  <c r="R458" i="2"/>
  <c r="AF458" i="2" s="1"/>
  <c r="AD458" i="2"/>
  <c r="V344" i="2"/>
  <c r="AJ333" i="2"/>
  <c r="AH227" i="6"/>
  <c r="Z227" i="6"/>
  <c r="AN227" i="6" s="1"/>
  <c r="AN225" i="6" s="1"/>
  <c r="AH225" i="6"/>
  <c r="AJ227" i="6"/>
  <c r="AJ225" i="6" s="1"/>
  <c r="AY225" i="6" s="1"/>
  <c r="R128" i="23"/>
  <c r="S128" i="23"/>
  <c r="Q128" i="23"/>
  <c r="R29" i="23"/>
  <c r="S29" i="23"/>
  <c r="S73" i="23"/>
  <c r="R73" i="23"/>
  <c r="Q73" i="23"/>
  <c r="S139" i="23"/>
  <c r="Q139" i="23"/>
  <c r="R183" i="23"/>
  <c r="S183" i="23"/>
  <c r="Q183" i="23"/>
  <c r="S142" i="23"/>
  <c r="R142" i="23"/>
  <c r="Q142" i="23"/>
  <c r="T172" i="23"/>
  <c r="Z172" i="23" s="1"/>
  <c r="O23" i="23"/>
  <c r="O34" i="23"/>
  <c r="O56" i="23"/>
  <c r="O197" i="23"/>
  <c r="P197" i="23" s="1"/>
  <c r="AE107" i="23"/>
  <c r="T107" i="23"/>
  <c r="AH207" i="23"/>
  <c r="Z207" i="23"/>
  <c r="AN207" i="23" s="1"/>
  <c r="M177" i="23"/>
  <c r="O177" i="23" s="1"/>
  <c r="I188" i="23"/>
  <c r="M67" i="23"/>
  <c r="O67" i="23" s="1"/>
  <c r="P67" i="23" s="1"/>
  <c r="AD67" i="23" s="1"/>
  <c r="J12" i="23"/>
  <c r="N12" i="23" s="1"/>
  <c r="L12" i="23"/>
  <c r="J78" i="23"/>
  <c r="N78" i="23" s="1"/>
  <c r="L78" i="23"/>
  <c r="AH75" i="23"/>
  <c r="Z75" i="23"/>
  <c r="AN75" i="23" s="1"/>
  <c r="AH74" i="23"/>
  <c r="Z74" i="23"/>
  <c r="AN74" i="23" s="1"/>
  <c r="Z140" i="23"/>
  <c r="AN140" i="23" s="1"/>
  <c r="AH140" i="23"/>
  <c r="Z122" i="23"/>
  <c r="AN122" i="23" s="1"/>
  <c r="AH122" i="23"/>
  <c r="Z108" i="23"/>
  <c r="AN108" i="23" s="1"/>
  <c r="AH108" i="23"/>
  <c r="Z64" i="23"/>
  <c r="AN64" i="23" s="1"/>
  <c r="AH64" i="23"/>
  <c r="AH8" i="23"/>
  <c r="Z8" i="23"/>
  <c r="AN8" i="23" s="1"/>
  <c r="AH196" i="23"/>
  <c r="Z196" i="23"/>
  <c r="AN196" i="23" s="1"/>
  <c r="Z152" i="23"/>
  <c r="AN152" i="23" s="1"/>
  <c r="AH152" i="23"/>
  <c r="Z130" i="23"/>
  <c r="AN130" i="23" s="1"/>
  <c r="AH130" i="23"/>
  <c r="O219" i="23"/>
  <c r="O186" i="23"/>
  <c r="O175" i="23"/>
  <c r="O208" i="23"/>
  <c r="AE162" i="23"/>
  <c r="T162" i="23"/>
  <c r="AF96" i="23"/>
  <c r="T96" i="23"/>
  <c r="AE85" i="23"/>
  <c r="T85" i="23"/>
  <c r="AE129" i="23"/>
  <c r="T129" i="23"/>
  <c r="AE151" i="23"/>
  <c r="T151" i="23"/>
  <c r="AE52" i="23"/>
  <c r="T52" i="23"/>
  <c r="P428" i="2"/>
  <c r="S428" i="2" s="1"/>
  <c r="Q460" i="2"/>
  <c r="AE460" i="2" s="1"/>
  <c r="AD460" i="2"/>
  <c r="R460" i="2"/>
  <c r="AJ79" i="2"/>
  <c r="V90" i="2"/>
  <c r="X79" i="2"/>
  <c r="X80" i="2"/>
  <c r="AK80" i="2"/>
  <c r="AP80" i="2" s="1"/>
  <c r="W91" i="2"/>
  <c r="AK321" i="2"/>
  <c r="AP321" i="2" s="1"/>
  <c r="W332" i="2"/>
  <c r="AR443" i="2"/>
  <c r="AN421" i="2"/>
  <c r="AR421" i="2" s="1"/>
  <c r="AN354" i="2"/>
  <c r="AR354" i="2" s="1"/>
  <c r="AN35" i="2"/>
  <c r="AB35" i="2"/>
  <c r="E35" i="2" s="1"/>
  <c r="F35" i="2" s="1"/>
  <c r="AR432" i="2"/>
  <c r="AR431" i="2"/>
  <c r="AN201" i="6"/>
  <c r="Z238" i="6"/>
  <c r="AN238" i="6" s="1"/>
  <c r="AH238" i="6"/>
  <c r="V238" i="6"/>
  <c r="W238" i="6"/>
  <c r="AK238" i="6" s="1"/>
  <c r="Y238" i="6"/>
  <c r="AM238" i="6" s="1"/>
  <c r="AN178" i="6"/>
  <c r="AR178" i="6" s="1"/>
  <c r="AN190" i="6"/>
  <c r="AN36" i="6"/>
  <c r="AR168" i="6"/>
  <c r="AN222" i="2"/>
  <c r="AN68" i="2"/>
  <c r="AB68" i="2"/>
  <c r="E68" i="2" s="1"/>
  <c r="F68" i="2" s="1"/>
  <c r="AN399" i="2"/>
  <c r="AN102" i="2"/>
  <c r="AR387" i="2"/>
  <c r="AN69" i="6"/>
  <c r="AN25" i="6"/>
  <c r="AN212" i="2"/>
  <c r="AN200" i="2"/>
  <c r="AN157" i="6"/>
  <c r="R44" i="2"/>
  <c r="AF44" i="2" s="1"/>
  <c r="AD44" i="2"/>
  <c r="S44" i="2"/>
  <c r="AG44" i="2" s="1"/>
  <c r="Q44" i="2"/>
  <c r="AD18" i="2"/>
  <c r="S18" i="2"/>
  <c r="AG18" i="2" s="1"/>
  <c r="Q18" i="2"/>
  <c r="AN377" i="2"/>
  <c r="AN376" i="2"/>
  <c r="AR145" i="6"/>
  <c r="AR344" i="2"/>
  <c r="AR201" i="2"/>
  <c r="AN13" i="6"/>
  <c r="AR366" i="2"/>
  <c r="AN134" i="6"/>
  <c r="AN365" i="2"/>
  <c r="AN123" i="6"/>
  <c r="AN300" i="2"/>
  <c r="AN211" i="2"/>
  <c r="AN123" i="2"/>
  <c r="AR343" i="2"/>
  <c r="AN311" i="2"/>
  <c r="AN299" i="2"/>
  <c r="AN112" i="6"/>
  <c r="AN333" i="2"/>
  <c r="AN310" i="2"/>
  <c r="AN35" i="6"/>
  <c r="AN102" i="6"/>
  <c r="AD54" i="2"/>
  <c r="S54" i="2"/>
  <c r="AG54" i="2" s="1"/>
  <c r="Q54" i="2"/>
  <c r="R54" i="2"/>
  <c r="AF54" i="2" s="1"/>
  <c r="AN90" i="6"/>
  <c r="AR90" i="6" s="1"/>
  <c r="AR91" i="6"/>
  <c r="AN79" i="6"/>
  <c r="AN80" i="2"/>
  <c r="AN24" i="2"/>
  <c r="AB24" i="2"/>
  <c r="E24" i="2" s="1"/>
  <c r="F24" i="2" s="1"/>
  <c r="AN289" i="2"/>
  <c r="AR58" i="6"/>
  <c r="AR57" i="6"/>
  <c r="AN288" i="2"/>
  <c r="AN101" i="2"/>
  <c r="AR47" i="6"/>
  <c r="AR46" i="6"/>
  <c r="AN233" i="2"/>
  <c r="P285" i="2"/>
  <c r="S285" i="2" s="1"/>
  <c r="AN179" i="2"/>
  <c r="AN267" i="2"/>
  <c r="AD55" i="2"/>
  <c r="S55" i="2"/>
  <c r="AG55" i="2" s="1"/>
  <c r="Q55" i="2"/>
  <c r="R55" i="2"/>
  <c r="AF55" i="2" s="1"/>
  <c r="AN256" i="2"/>
  <c r="AN255" i="2"/>
  <c r="AN223" i="2"/>
  <c r="AN157" i="2"/>
  <c r="AN14" i="6"/>
  <c r="AN134" i="2"/>
  <c r="AN58" i="2"/>
  <c r="AB58" i="2"/>
  <c r="E58" i="2" s="1"/>
  <c r="F58" i="2" s="1"/>
  <c r="P406" i="2"/>
  <c r="Q406" i="2" s="1"/>
  <c r="O67" i="2"/>
  <c r="AN189" i="2"/>
  <c r="AD199" i="2"/>
  <c r="R199" i="2"/>
  <c r="AF199" i="2" s="1"/>
  <c r="Q199" i="2"/>
  <c r="AN156" i="2"/>
  <c r="AN112" i="2"/>
  <c r="AN113" i="2"/>
  <c r="AN178" i="2"/>
  <c r="AD40" i="2"/>
  <c r="R40" i="2"/>
  <c r="AN135" i="2"/>
  <c r="AQ36" i="2"/>
  <c r="AS36" i="2"/>
  <c r="AD33" i="2"/>
  <c r="Q33" i="2"/>
  <c r="R33" i="2"/>
  <c r="AF33" i="2" s="1"/>
  <c r="S33" i="2"/>
  <c r="AG33" i="2" s="1"/>
  <c r="AN91" i="2"/>
  <c r="AN13" i="2"/>
  <c r="AB13" i="2"/>
  <c r="E13" i="2" s="1"/>
  <c r="F13" i="2" s="1"/>
  <c r="AP237" i="6"/>
  <c r="X237" i="6"/>
  <c r="AJ237" i="6"/>
  <c r="AY237" i="6" s="1"/>
  <c r="P362" i="2"/>
  <c r="AN79" i="2"/>
  <c r="AB47" i="2"/>
  <c r="E47" i="2" s="1"/>
  <c r="F47" i="2" s="1"/>
  <c r="AN47" i="2"/>
  <c r="AQ69" i="2"/>
  <c r="AQ68" i="2"/>
  <c r="AN69" i="2"/>
  <c r="AB69" i="2"/>
  <c r="E69" i="2" s="1"/>
  <c r="F69" i="2" s="1"/>
  <c r="AN46" i="2"/>
  <c r="AB46" i="2"/>
  <c r="E46" i="2" s="1"/>
  <c r="F46" i="2" s="1"/>
  <c r="AQ57" i="2"/>
  <c r="AN57" i="2"/>
  <c r="AB57" i="2"/>
  <c r="E57" i="2" s="1"/>
  <c r="F57" i="2" s="1"/>
  <c r="AQ46" i="2"/>
  <c r="AB25" i="2"/>
  <c r="E25" i="2" s="1"/>
  <c r="F25" i="2" s="1"/>
  <c r="AN25" i="2"/>
  <c r="AQ35" i="2"/>
  <c r="AG5" i="2"/>
  <c r="AQ24" i="2"/>
  <c r="AR14" i="2"/>
  <c r="AM14" i="2"/>
  <c r="AB14" i="2"/>
  <c r="E14" i="2" s="1"/>
  <c r="F14" i="2" s="1"/>
  <c r="AQ13" i="2"/>
  <c r="AP13" i="2"/>
  <c r="O166" i="2"/>
  <c r="P395" i="2"/>
  <c r="S395" i="2" s="1"/>
  <c r="P263" i="2"/>
  <c r="AC84" i="2"/>
  <c r="P84" i="2"/>
  <c r="AD41" i="2"/>
  <c r="S41" i="2"/>
  <c r="AG41" i="2" s="1"/>
  <c r="Q41" i="2"/>
  <c r="R41" i="2"/>
  <c r="AF41" i="2" s="1"/>
  <c r="R296" i="2"/>
  <c r="Q296" i="2"/>
  <c r="AD21" i="2"/>
  <c r="S21" i="2"/>
  <c r="AG21" i="2" s="1"/>
  <c r="R21" i="2"/>
  <c r="AF21" i="2" s="1"/>
  <c r="Q21" i="2"/>
  <c r="AK111" i="2"/>
  <c r="P98" i="6"/>
  <c r="S98" i="6" s="1"/>
  <c r="AD52" i="2"/>
  <c r="Q52" i="2"/>
  <c r="S52" i="2"/>
  <c r="AG52" i="2" s="1"/>
  <c r="R52" i="2"/>
  <c r="AF52" i="2" s="1"/>
  <c r="R120" i="6"/>
  <c r="S120" i="6"/>
  <c r="Q120" i="6"/>
  <c r="AD43" i="2"/>
  <c r="Q43" i="2"/>
  <c r="R43" i="2"/>
  <c r="AF43" i="2" s="1"/>
  <c r="S43" i="2"/>
  <c r="AG43" i="2" s="1"/>
  <c r="AD30" i="2"/>
  <c r="S30" i="2"/>
  <c r="AG30" i="2" s="1"/>
  <c r="Q30" i="2"/>
  <c r="R30" i="2"/>
  <c r="AF30" i="2" s="1"/>
  <c r="AD63" i="2"/>
  <c r="S63" i="2"/>
  <c r="AG63" i="2" s="1"/>
  <c r="Q63" i="2"/>
  <c r="R63" i="2"/>
  <c r="AF63" i="2" s="1"/>
  <c r="AD19" i="2"/>
  <c r="S19" i="2"/>
  <c r="AG19" i="2" s="1"/>
  <c r="Q19" i="2"/>
  <c r="R19" i="2"/>
  <c r="AF19" i="2" s="1"/>
  <c r="P96" i="2"/>
  <c r="AC96" i="2"/>
  <c r="M107" i="2"/>
  <c r="O107" i="2" s="1"/>
  <c r="P340" i="2"/>
  <c r="Q243" i="2"/>
  <c r="AD243" i="2"/>
  <c r="R243" i="2"/>
  <c r="AF243" i="2" s="1"/>
  <c r="AD98" i="2"/>
  <c r="R98" i="2"/>
  <c r="S98" i="2"/>
  <c r="AG98" i="2" s="1"/>
  <c r="P384" i="2"/>
  <c r="P109" i="6"/>
  <c r="P131" i="6"/>
  <c r="S131" i="6" s="1"/>
  <c r="P318" i="2"/>
  <c r="S318" i="2" s="1"/>
  <c r="P450" i="2"/>
  <c r="Q450" i="2" s="1"/>
  <c r="O34" i="2"/>
  <c r="O56" i="2"/>
  <c r="O144" i="2"/>
  <c r="AC12" i="6"/>
  <c r="P12" i="6"/>
  <c r="Z142" i="6"/>
  <c r="Y142" i="6" s="1"/>
  <c r="O23" i="2"/>
  <c r="O78" i="2"/>
  <c r="O155" i="2"/>
  <c r="J89" i="2"/>
  <c r="N89" i="2" s="1"/>
  <c r="H111" i="2"/>
  <c r="H100" i="2"/>
  <c r="L89" i="2"/>
  <c r="H122" i="2"/>
  <c r="P12" i="2"/>
  <c r="AC12" i="2"/>
  <c r="AC5" i="2" s="1"/>
  <c r="O45" i="2"/>
  <c r="Q464" i="2"/>
  <c r="AE464" i="2" s="1"/>
  <c r="AE462" i="2" s="1"/>
  <c r="AD464" i="2"/>
  <c r="AD462" i="2" s="1"/>
  <c r="R464" i="2"/>
  <c r="AD77" i="2"/>
  <c r="Q77" i="2"/>
  <c r="S77" i="2"/>
  <c r="AG77" i="2" s="1"/>
  <c r="R77" i="2"/>
  <c r="AF77" i="2" s="1"/>
  <c r="AC298" i="2"/>
  <c r="P298" i="2"/>
  <c r="P265" i="2"/>
  <c r="AC265" i="2"/>
  <c r="P287" i="2"/>
  <c r="AC287" i="2"/>
  <c r="AC254" i="2"/>
  <c r="P254" i="2"/>
  <c r="AC276" i="2"/>
  <c r="P276" i="2"/>
  <c r="X100" i="2"/>
  <c r="T236" i="6"/>
  <c r="AE236" i="6"/>
  <c r="AU236" i="6" s="1"/>
  <c r="AE248" i="6"/>
  <c r="AE246" i="6" s="1"/>
  <c r="T248" i="6"/>
  <c r="AW5" i="2"/>
  <c r="X98" i="2"/>
  <c r="X96" i="2"/>
  <c r="X97" i="2"/>
  <c r="X95" i="2"/>
  <c r="X99" i="2"/>
  <c r="T140" i="6"/>
  <c r="T210" i="2"/>
  <c r="Z210" i="2" s="1"/>
  <c r="AN210" i="2" s="1"/>
  <c r="T22" i="2"/>
  <c r="AJ22" i="2" s="1"/>
  <c r="AK33" i="2"/>
  <c r="AJ33" i="2"/>
  <c r="T66" i="2"/>
  <c r="AJ66" i="2" s="1"/>
  <c r="T188" i="2"/>
  <c r="Z188" i="2" s="1"/>
  <c r="AN188" i="2" s="1"/>
  <c r="Q85" i="6"/>
  <c r="AE85" i="6" s="1"/>
  <c r="S75" i="2"/>
  <c r="AG75" i="2" s="1"/>
  <c r="AJ67" i="2"/>
  <c r="R75" i="2"/>
  <c r="AF75" i="2" s="1"/>
  <c r="Q75" i="2"/>
  <c r="T76" i="6"/>
  <c r="T153" i="6"/>
  <c r="T65" i="6"/>
  <c r="T459" i="2"/>
  <c r="Z459" i="2" s="1"/>
  <c r="AN459" i="2" s="1"/>
  <c r="P95" i="6"/>
  <c r="Q95" i="6" s="1"/>
  <c r="T307" i="2"/>
  <c r="Z307" i="2" s="1"/>
  <c r="T153" i="2"/>
  <c r="Z153" i="2" s="1"/>
  <c r="AK67" i="2"/>
  <c r="T197" i="2"/>
  <c r="Z197" i="2" s="1"/>
  <c r="T8" i="2"/>
  <c r="T232" i="2"/>
  <c r="AH232" i="2" s="1"/>
  <c r="AH221" i="2"/>
  <c r="Q74" i="2"/>
  <c r="AE74" i="2" s="1"/>
  <c r="Z221" i="2"/>
  <c r="AN221" i="2" s="1"/>
  <c r="T219" i="2"/>
  <c r="R74" i="2"/>
  <c r="AF74" i="2" s="1"/>
  <c r="T177" i="2"/>
  <c r="S329" i="2"/>
  <c r="Z131" i="2"/>
  <c r="S74" i="2"/>
  <c r="AG74" i="2" s="1"/>
  <c r="T29" i="2"/>
  <c r="R51" i="2"/>
  <c r="AF51" i="2" s="1"/>
  <c r="T45" i="6"/>
  <c r="R85" i="6"/>
  <c r="AF85" i="6" s="1"/>
  <c r="S85" i="6"/>
  <c r="AG85" i="6" s="1"/>
  <c r="R164" i="6"/>
  <c r="T21" i="6"/>
  <c r="S62" i="6"/>
  <c r="R62" i="6"/>
  <c r="T54" i="6"/>
  <c r="S164" i="6"/>
  <c r="AE85" i="2"/>
  <c r="T85" i="2"/>
  <c r="Q227" i="2"/>
  <c r="T241" i="2"/>
  <c r="T186" i="2"/>
  <c r="Z186" i="2" s="1"/>
  <c r="R373" i="2"/>
  <c r="T76" i="2"/>
  <c r="AJ76" i="2" s="1"/>
  <c r="S271" i="2"/>
  <c r="AC95" i="2"/>
  <c r="P95" i="2"/>
  <c r="AD95" i="2" s="1"/>
  <c r="P172" i="2"/>
  <c r="R172" i="2" s="1"/>
  <c r="Q274" i="2"/>
  <c r="T20" i="2"/>
  <c r="S274" i="2"/>
  <c r="T208" i="2"/>
  <c r="Q271" i="2"/>
  <c r="T42" i="2"/>
  <c r="S252" i="2"/>
  <c r="T73" i="2"/>
  <c r="AK73" i="2" s="1"/>
  <c r="T120" i="2"/>
  <c r="Z120" i="2" s="1"/>
  <c r="Q88" i="2"/>
  <c r="AE88" i="2" s="1"/>
  <c r="T9" i="2"/>
  <c r="T142" i="2"/>
  <c r="P194" i="2"/>
  <c r="S194" i="2" s="1"/>
  <c r="T351" i="2"/>
  <c r="Z351" i="2" s="1"/>
  <c r="S88" i="2"/>
  <c r="AG88" i="2" s="1"/>
  <c r="S51" i="2"/>
  <c r="AG51" i="2" s="1"/>
  <c r="Q51" i="2"/>
  <c r="AE51" i="2" s="1"/>
  <c r="S51" i="6"/>
  <c r="Q51" i="6"/>
  <c r="R51" i="6"/>
  <c r="Q219" i="6"/>
  <c r="T151" i="6"/>
  <c r="Q87" i="6"/>
  <c r="T208" i="6"/>
  <c r="S219" i="6"/>
  <c r="R172" i="6"/>
  <c r="Q172" i="6"/>
  <c r="S183" i="6"/>
  <c r="Q117" i="6"/>
  <c r="T235" i="6"/>
  <c r="P84" i="6"/>
  <c r="S84" i="6" s="1"/>
  <c r="P139" i="6"/>
  <c r="R139" i="6" s="1"/>
  <c r="Q161" i="6"/>
  <c r="P216" i="6"/>
  <c r="R216" i="6" s="1"/>
  <c r="AE96" i="6"/>
  <c r="T96" i="6"/>
  <c r="Z96" i="6" s="1"/>
  <c r="P29" i="6"/>
  <c r="R7" i="6"/>
  <c r="P205" i="6"/>
  <c r="AH8" i="6"/>
  <c r="AN8" i="6"/>
  <c r="AH74" i="6"/>
  <c r="AN74" i="6"/>
  <c r="R117" i="6"/>
  <c r="R183" i="6"/>
  <c r="S87" i="6"/>
  <c r="T32" i="6"/>
  <c r="T10" i="6"/>
  <c r="Q30" i="6"/>
  <c r="Q7" i="6"/>
  <c r="P194" i="6"/>
  <c r="R194" i="6" s="1"/>
  <c r="P128" i="6"/>
  <c r="Q128" i="6" s="1"/>
  <c r="R30" i="6"/>
  <c r="AF30" i="6" s="1"/>
  <c r="S7" i="6"/>
  <c r="P106" i="6"/>
  <c r="Q106" i="6" s="1"/>
  <c r="P73" i="6"/>
  <c r="S73" i="6" s="1"/>
  <c r="P150" i="6"/>
  <c r="S150" i="6" s="1"/>
  <c r="S30" i="6"/>
  <c r="AG30" i="6" s="1"/>
  <c r="P18" i="6"/>
  <c r="S18" i="6" s="1"/>
  <c r="S161" i="6"/>
  <c r="P40" i="6"/>
  <c r="S40" i="6" s="1"/>
  <c r="T43" i="6"/>
  <c r="T7" i="2"/>
  <c r="Z7" i="2" s="1"/>
  <c r="T87" i="2"/>
  <c r="Q183" i="2"/>
  <c r="Q230" i="2"/>
  <c r="S304" i="2"/>
  <c r="Q106" i="2"/>
  <c r="R88" i="2"/>
  <c r="AF88" i="2" s="1"/>
  <c r="Q252" i="2"/>
  <c r="R106" i="2"/>
  <c r="S106" i="2"/>
  <c r="R260" i="2"/>
  <c r="R227" i="2"/>
  <c r="AD64" i="2"/>
  <c r="Q64" i="2"/>
  <c r="P337" i="2"/>
  <c r="R337" i="2" s="1"/>
  <c r="S425" i="2"/>
  <c r="R64" i="2"/>
  <c r="AF64" i="2" s="1"/>
  <c r="Q329" i="2"/>
  <c r="S64" i="2"/>
  <c r="AG64" i="2" s="1"/>
  <c r="R425" i="2"/>
  <c r="R117" i="2"/>
  <c r="T164" i="2"/>
  <c r="AK40" i="2"/>
  <c r="S417" i="2"/>
  <c r="R230" i="2"/>
  <c r="T62" i="2"/>
  <c r="P293" i="2"/>
  <c r="S293" i="2" s="1"/>
  <c r="P216" i="2"/>
  <c r="S216" i="2" s="1"/>
  <c r="S249" i="2"/>
  <c r="Z175" i="2"/>
  <c r="AK97" i="2"/>
  <c r="P128" i="2"/>
  <c r="S128" i="2" s="1"/>
  <c r="T53" i="2"/>
  <c r="P315" i="2"/>
  <c r="R315" i="2" s="1"/>
  <c r="P205" i="2"/>
  <c r="R205" i="2" s="1"/>
  <c r="AE65" i="2"/>
  <c r="T65" i="2"/>
  <c r="P99" i="2"/>
  <c r="AD99" i="2" s="1"/>
  <c r="AC99" i="2"/>
  <c r="Q117" i="2"/>
  <c r="P392" i="2"/>
  <c r="P381" i="2"/>
  <c r="S381" i="2" s="1"/>
  <c r="I121" i="2"/>
  <c r="M110" i="2"/>
  <c r="O110" i="2" s="1"/>
  <c r="AK31" i="2"/>
  <c r="AH31" i="2"/>
  <c r="Z31" i="2"/>
  <c r="AN31" i="2" s="1"/>
  <c r="P359" i="2"/>
  <c r="P348" i="2"/>
  <c r="S348" i="2" s="1"/>
  <c r="P414" i="2"/>
  <c r="S414" i="2" s="1"/>
  <c r="P403" i="2"/>
  <c r="Q403" i="2" s="1"/>
  <c r="T10" i="2"/>
  <c r="T439" i="2"/>
  <c r="Q417" i="2"/>
  <c r="P139" i="2"/>
  <c r="S139" i="2" s="1"/>
  <c r="Q282" i="2"/>
  <c r="Q249" i="2"/>
  <c r="Q370" i="2"/>
  <c r="AK11" i="2"/>
  <c r="AH11" i="2"/>
  <c r="Z11" i="2"/>
  <c r="R326" i="2"/>
  <c r="R436" i="2"/>
  <c r="P150" i="2"/>
  <c r="S150" i="2" s="1"/>
  <c r="P161" i="2"/>
  <c r="AE32" i="2"/>
  <c r="T32" i="2"/>
  <c r="R183" i="2"/>
  <c r="Q304" i="2"/>
  <c r="R282" i="2"/>
  <c r="R249" i="2"/>
  <c r="R370" i="2"/>
  <c r="Q373" i="2"/>
  <c r="Q260" i="2"/>
  <c r="P447" i="2"/>
  <c r="S447" i="2" s="1"/>
  <c r="AK56" i="2"/>
  <c r="P238" i="2"/>
  <c r="S238" i="2" s="1"/>
  <c r="S326" i="2"/>
  <c r="S436" i="2"/>
  <c r="T109" i="2"/>
  <c r="AJ227" i="23" l="1"/>
  <c r="AJ225" i="23" s="1"/>
  <c r="AY225" i="23" s="1"/>
  <c r="X227" i="23"/>
  <c r="O118" i="6"/>
  <c r="AJ231" i="6"/>
  <c r="AJ229" i="6" s="1"/>
  <c r="AY229" i="6" s="1"/>
  <c r="X231" i="6"/>
  <c r="AM229" i="6"/>
  <c r="BA229" i="6" s="1"/>
  <c r="AP231" i="6"/>
  <c r="AP229" i="6" s="1"/>
  <c r="AJ251" i="26"/>
  <c r="AY251" i="26" s="1"/>
  <c r="X251" i="26"/>
  <c r="AS45" i="26"/>
  <c r="AP45" i="26"/>
  <c r="AQ45" i="26"/>
  <c r="AH99" i="26"/>
  <c r="Z99" i="26"/>
  <c r="AN99" i="26" s="1"/>
  <c r="AL248" i="26"/>
  <c r="AA248" i="26"/>
  <c r="AM64" i="26"/>
  <c r="AB64" i="26"/>
  <c r="E64" i="26" s="1"/>
  <c r="F64" i="26" s="1"/>
  <c r="AR36" i="26"/>
  <c r="AS36" i="26"/>
  <c r="AR14" i="26"/>
  <c r="AS14" i="26"/>
  <c r="AD86" i="2"/>
  <c r="Q86" i="2"/>
  <c r="S86" i="2"/>
  <c r="AG86" i="2" s="1"/>
  <c r="R86" i="2"/>
  <c r="AF86" i="2" s="1"/>
  <c r="AF106" i="2"/>
  <c r="AE106" i="2"/>
  <c r="AG106" i="2"/>
  <c r="I108" i="2"/>
  <c r="M108" i="2" s="1"/>
  <c r="O108" i="2" s="1"/>
  <c r="AC106" i="2"/>
  <c r="AI106" i="2"/>
  <c r="U108" i="2"/>
  <c r="AD106" i="2"/>
  <c r="Y21" i="25"/>
  <c r="AN21" i="25"/>
  <c r="AR21" i="25" s="1"/>
  <c r="BA246" i="25"/>
  <c r="AE49" i="25"/>
  <c r="AU49" i="25" s="1"/>
  <c r="AD97" i="2"/>
  <c r="R97" i="2"/>
  <c r="AF97" i="2" s="1"/>
  <c r="Q97" i="2"/>
  <c r="S97" i="2"/>
  <c r="AG97" i="2" s="1"/>
  <c r="AB44" i="25"/>
  <c r="E44" i="25" s="1"/>
  <c r="F44" i="25" s="1"/>
  <c r="AM44" i="25"/>
  <c r="AE16" i="25"/>
  <c r="AU16" i="25" s="1"/>
  <c r="AE60" i="25"/>
  <c r="AC221" i="25"/>
  <c r="P221" i="25"/>
  <c r="BA250" i="26"/>
  <c r="P199" i="26"/>
  <c r="Q199" i="26" s="1"/>
  <c r="AE199" i="26" s="1"/>
  <c r="AC199" i="26"/>
  <c r="AM45" i="25"/>
  <c r="AB45" i="25"/>
  <c r="E45" i="25" s="1"/>
  <c r="F45" i="25" s="1"/>
  <c r="AE166" i="25"/>
  <c r="T166" i="25"/>
  <c r="AR46" i="25"/>
  <c r="AS46" i="25"/>
  <c r="Z162" i="25"/>
  <c r="AN162" i="25" s="1"/>
  <c r="AH162" i="25"/>
  <c r="AC232" i="25"/>
  <c r="P232" i="25"/>
  <c r="AN23" i="26"/>
  <c r="AR23" i="26" s="1"/>
  <c r="Y23" i="26"/>
  <c r="T97" i="2"/>
  <c r="AE97" i="2"/>
  <c r="P108" i="2"/>
  <c r="R108" i="2" s="1"/>
  <c r="AF108" i="2" s="1"/>
  <c r="AC108" i="2"/>
  <c r="Q108" i="2"/>
  <c r="AE108" i="2" s="1"/>
  <c r="C117" i="2"/>
  <c r="A126" i="2"/>
  <c r="C120" i="2"/>
  <c r="D115" i="2"/>
  <c r="BM115" i="2" s="1"/>
  <c r="AD109" i="2"/>
  <c r="AC109" i="2"/>
  <c r="AI109" i="2"/>
  <c r="AE109" i="2"/>
  <c r="AF109" i="2"/>
  <c r="AG109" i="2"/>
  <c r="Z107" i="25"/>
  <c r="AN107" i="25" s="1"/>
  <c r="AH107" i="25"/>
  <c r="T183" i="26"/>
  <c r="Z183" i="26" s="1"/>
  <c r="AB29" i="26"/>
  <c r="E29" i="26" s="1"/>
  <c r="F29" i="26" s="1"/>
  <c r="AM29" i="26"/>
  <c r="Z73" i="26"/>
  <c r="AH73" i="26"/>
  <c r="AN7" i="25"/>
  <c r="Y7" i="25"/>
  <c r="AH73" i="25"/>
  <c r="AH71" i="25" s="1"/>
  <c r="Z73" i="25"/>
  <c r="AU82" i="26"/>
  <c r="AE27" i="25"/>
  <c r="AU27" i="25" s="1"/>
  <c r="AP249" i="25"/>
  <c r="AC188" i="25"/>
  <c r="P188" i="25"/>
  <c r="AH41" i="26"/>
  <c r="AH38" i="26" s="1"/>
  <c r="Z41" i="26"/>
  <c r="AU60" i="25"/>
  <c r="AH19" i="25"/>
  <c r="Z19" i="25"/>
  <c r="AH41" i="25"/>
  <c r="Z41" i="25"/>
  <c r="AH52" i="25"/>
  <c r="Z52" i="25"/>
  <c r="AH51" i="25"/>
  <c r="AH49" i="25" s="1"/>
  <c r="Z51" i="25"/>
  <c r="AD104" i="26"/>
  <c r="AU71" i="26"/>
  <c r="AE104" i="26"/>
  <c r="AU38" i="25"/>
  <c r="Z63" i="25"/>
  <c r="AH63" i="25"/>
  <c r="AN30" i="25"/>
  <c r="AR30" i="25" s="1"/>
  <c r="Y30" i="25"/>
  <c r="AM30" i="26"/>
  <c r="AB30" i="26"/>
  <c r="E30" i="26" s="1"/>
  <c r="F30" i="26" s="1"/>
  <c r="Z74" i="26"/>
  <c r="AH74" i="26"/>
  <c r="AH18" i="25"/>
  <c r="Z18" i="25"/>
  <c r="AF106" i="26"/>
  <c r="T106" i="26"/>
  <c r="AM8" i="25"/>
  <c r="AB8" i="25"/>
  <c r="E8" i="25" s="1"/>
  <c r="F8" i="25" s="1"/>
  <c r="AE93" i="26"/>
  <c r="AU93" i="26" s="1"/>
  <c r="T194" i="26"/>
  <c r="Z194" i="26" s="1"/>
  <c r="AH95" i="26"/>
  <c r="Z95" i="26"/>
  <c r="AN95" i="26" s="1"/>
  <c r="AH117" i="26"/>
  <c r="Z117" i="26"/>
  <c r="AN117" i="26" s="1"/>
  <c r="T161" i="25"/>
  <c r="Z161" i="25" s="1"/>
  <c r="AE84" i="25"/>
  <c r="AE82" i="25" s="1"/>
  <c r="AU82" i="25" s="1"/>
  <c r="T84" i="25"/>
  <c r="AE106" i="25"/>
  <c r="T106" i="25"/>
  <c r="AP246" i="25"/>
  <c r="T205" i="26"/>
  <c r="Z205" i="26" s="1"/>
  <c r="AT246" i="26"/>
  <c r="S121" i="26"/>
  <c r="AG121" i="26" s="1"/>
  <c r="Q121" i="26"/>
  <c r="T194" i="25"/>
  <c r="Z194" i="25" s="1"/>
  <c r="AU60" i="26"/>
  <c r="T139" i="23"/>
  <c r="Z139" i="23" s="1"/>
  <c r="Z62" i="25"/>
  <c r="AH62" i="25"/>
  <c r="AH84" i="26"/>
  <c r="AH82" i="26" s="1"/>
  <c r="Z84" i="26"/>
  <c r="AH29" i="25"/>
  <c r="AH27" i="25" s="1"/>
  <c r="Z29" i="25"/>
  <c r="T227" i="25"/>
  <c r="Z227" i="25" s="1"/>
  <c r="AU16" i="26"/>
  <c r="Y40" i="26"/>
  <c r="AN40" i="26"/>
  <c r="AR40" i="26" s="1"/>
  <c r="Y18" i="26"/>
  <c r="AN18" i="26"/>
  <c r="AR18" i="26" s="1"/>
  <c r="AD199" i="26"/>
  <c r="R199" i="26"/>
  <c r="AO249" i="26"/>
  <c r="AB249" i="26"/>
  <c r="E249" i="26" s="1"/>
  <c r="F249" i="26" s="1"/>
  <c r="AR56" i="26"/>
  <c r="AO49" i="26"/>
  <c r="AR35" i="26"/>
  <c r="AS35" i="26"/>
  <c r="J129" i="6"/>
  <c r="N129" i="6" s="1"/>
  <c r="L129" i="6"/>
  <c r="O129" i="6" s="1"/>
  <c r="AC118" i="6"/>
  <c r="P118" i="6"/>
  <c r="AD107" i="6"/>
  <c r="R107" i="6"/>
  <c r="AF107" i="6" s="1"/>
  <c r="S107" i="6"/>
  <c r="AG107" i="6" s="1"/>
  <c r="Q107" i="6"/>
  <c r="S118" i="6"/>
  <c r="AG118" i="6" s="1"/>
  <c r="R118" i="6"/>
  <c r="AF118" i="6" s="1"/>
  <c r="Q118" i="6"/>
  <c r="AE118" i="6" s="1"/>
  <c r="H217" i="6"/>
  <c r="J206" i="6"/>
  <c r="N206" i="6" s="1"/>
  <c r="L206" i="6"/>
  <c r="T23" i="6"/>
  <c r="AE23" i="6"/>
  <c r="Z23" i="6"/>
  <c r="AN23" i="6" s="1"/>
  <c r="AH23" i="6"/>
  <c r="AD41" i="6"/>
  <c r="Q41" i="6"/>
  <c r="S41" i="6"/>
  <c r="AG41" i="6" s="1"/>
  <c r="AD162" i="6"/>
  <c r="S162" i="6"/>
  <c r="P173" i="6"/>
  <c r="AC173" i="6"/>
  <c r="M184" i="6"/>
  <c r="O184" i="6" s="1"/>
  <c r="I195" i="6"/>
  <c r="O63" i="6"/>
  <c r="AD52" i="6"/>
  <c r="Q52" i="6"/>
  <c r="S52" i="6"/>
  <c r="AG52" i="6" s="1"/>
  <c r="R52" i="6"/>
  <c r="AF52" i="6" s="1"/>
  <c r="AE19" i="6"/>
  <c r="T19" i="6"/>
  <c r="R186" i="6"/>
  <c r="S186" i="6"/>
  <c r="AE67" i="6"/>
  <c r="T67" i="6"/>
  <c r="Q186" i="6"/>
  <c r="T186" i="6"/>
  <c r="Z186" i="6" s="1"/>
  <c r="Y186" i="6" s="1"/>
  <c r="AM225" i="6"/>
  <c r="AK227" i="6"/>
  <c r="X227" i="6"/>
  <c r="V102" i="6"/>
  <c r="AJ91" i="6"/>
  <c r="AK123" i="6"/>
  <c r="AP123" i="6" s="1"/>
  <c r="W134" i="6"/>
  <c r="AE56" i="6"/>
  <c r="T56" i="6"/>
  <c r="T197" i="6"/>
  <c r="Z197" i="6" s="1"/>
  <c r="Y197" i="6" s="1"/>
  <c r="X249" i="25"/>
  <c r="AJ249" i="25"/>
  <c r="AY249" i="25" s="1"/>
  <c r="X246" i="25"/>
  <c r="AJ246" i="25"/>
  <c r="AY246" i="25" s="1"/>
  <c r="AR13" i="25"/>
  <c r="AS13" i="25"/>
  <c r="AR57" i="25"/>
  <c r="AS57" i="25"/>
  <c r="AR25" i="25"/>
  <c r="AS25" i="25"/>
  <c r="Z140" i="25"/>
  <c r="AN140" i="25" s="1"/>
  <c r="AH140" i="25"/>
  <c r="V252" i="25"/>
  <c r="W252" i="25"/>
  <c r="AK252" i="25" s="1"/>
  <c r="Y252" i="25"/>
  <c r="AM252" i="25" s="1"/>
  <c r="Z62" i="26"/>
  <c r="AH62" i="26"/>
  <c r="AH60" i="26" s="1"/>
  <c r="AH166" i="26"/>
  <c r="Z166" i="26"/>
  <c r="AN166" i="26" s="1"/>
  <c r="AU49" i="26"/>
  <c r="AG115" i="26"/>
  <c r="AM33" i="26"/>
  <c r="AS33" i="26" s="1"/>
  <c r="AB33" i="26"/>
  <c r="E33" i="26" s="1"/>
  <c r="F33" i="26" s="1"/>
  <c r="AM23" i="26"/>
  <c r="AB23" i="26"/>
  <c r="E23" i="26" s="1"/>
  <c r="F23" i="26" s="1"/>
  <c r="AM11" i="26"/>
  <c r="AS11" i="26" s="1"/>
  <c r="AB11" i="26"/>
  <c r="E11" i="26" s="1"/>
  <c r="F11" i="26" s="1"/>
  <c r="T216" i="26"/>
  <c r="Z216" i="26" s="1"/>
  <c r="AO75" i="26"/>
  <c r="AR75" i="26" s="1"/>
  <c r="Y75" i="26"/>
  <c r="AO67" i="26"/>
  <c r="AR67" i="26" s="1"/>
  <c r="Y67" i="26"/>
  <c r="AN55" i="26"/>
  <c r="AR55" i="26" s="1"/>
  <c r="Y55" i="26"/>
  <c r="AN53" i="26"/>
  <c r="AR53" i="26" s="1"/>
  <c r="Y53" i="26"/>
  <c r="AD104" i="25"/>
  <c r="AB32" i="25"/>
  <c r="E32" i="25" s="1"/>
  <c r="F32" i="25" s="1"/>
  <c r="AM32" i="25"/>
  <c r="AF122" i="25"/>
  <c r="T122" i="25"/>
  <c r="AB34" i="25"/>
  <c r="E34" i="25" s="1"/>
  <c r="F34" i="25" s="1"/>
  <c r="AM34" i="25"/>
  <c r="AF93" i="25"/>
  <c r="AR24" i="25"/>
  <c r="AS24" i="25"/>
  <c r="AE117" i="25"/>
  <c r="T117" i="25"/>
  <c r="AR9" i="25"/>
  <c r="AA251" i="26"/>
  <c r="AL251" i="26"/>
  <c r="W252" i="26"/>
  <c r="AK252" i="26" s="1"/>
  <c r="V252" i="26"/>
  <c r="Y252" i="26"/>
  <c r="AM252" i="26" s="1"/>
  <c r="AI252" i="26"/>
  <c r="AW252" i="26" s="1"/>
  <c r="U253" i="26"/>
  <c r="BB246" i="26"/>
  <c r="AV246" i="26"/>
  <c r="AZ246" i="26"/>
  <c r="BK246" i="26"/>
  <c r="BL246" i="26" s="1"/>
  <c r="AX246" i="26"/>
  <c r="AC132" i="26"/>
  <c r="P132" i="26"/>
  <c r="M143" i="26"/>
  <c r="O143" i="26" s="1"/>
  <c r="I154" i="26"/>
  <c r="AI119" i="26"/>
  <c r="AI115" i="26" s="1"/>
  <c r="AW115" i="26" s="1"/>
  <c r="AN128" i="26"/>
  <c r="AH128" i="26"/>
  <c r="AE128" i="26"/>
  <c r="AG128" i="26"/>
  <c r="AF128" i="26"/>
  <c r="AD128" i="26"/>
  <c r="AC128" i="26"/>
  <c r="AI128" i="26"/>
  <c r="U130" i="26"/>
  <c r="D137" i="26"/>
  <c r="BM137" i="26" s="1"/>
  <c r="C142" i="26"/>
  <c r="A148" i="26"/>
  <c r="C150" i="26" s="1"/>
  <c r="AN131" i="26"/>
  <c r="AH131" i="26"/>
  <c r="AE131" i="26"/>
  <c r="AG131" i="26"/>
  <c r="AF131" i="26"/>
  <c r="AD131" i="26"/>
  <c r="AC131" i="26"/>
  <c r="AI131" i="26"/>
  <c r="AK97" i="26"/>
  <c r="W108" i="26"/>
  <c r="AA86" i="26"/>
  <c r="AL86" i="26"/>
  <c r="X97" i="26"/>
  <c r="AJ97" i="26"/>
  <c r="V108" i="26"/>
  <c r="AK96" i="26"/>
  <c r="W107" i="26"/>
  <c r="AO74" i="26"/>
  <c r="AL85" i="26"/>
  <c r="AA85" i="26"/>
  <c r="X96" i="26"/>
  <c r="AJ96" i="26"/>
  <c r="V107" i="26"/>
  <c r="AK95" i="26"/>
  <c r="W106" i="26"/>
  <c r="AO73" i="26"/>
  <c r="AL84" i="26"/>
  <c r="AA84" i="26"/>
  <c r="AO84" i="26" s="1"/>
  <c r="X95" i="26"/>
  <c r="AJ95" i="26"/>
  <c r="V106" i="26"/>
  <c r="AK91" i="26"/>
  <c r="AP91" i="26" s="1"/>
  <c r="W102" i="26"/>
  <c r="AS68" i="26"/>
  <c r="AQ68" i="26"/>
  <c r="AB79" i="26"/>
  <c r="E79" i="26" s="1"/>
  <c r="F79" i="26" s="1"/>
  <c r="AL79" i="26"/>
  <c r="AJ90" i="26"/>
  <c r="V101" i="26"/>
  <c r="AK89" i="26"/>
  <c r="W100" i="26"/>
  <c r="AA78" i="26"/>
  <c r="AL78" i="26"/>
  <c r="AJ89" i="26"/>
  <c r="V100" i="26"/>
  <c r="X89" i="26"/>
  <c r="AK88" i="26"/>
  <c r="W99" i="26"/>
  <c r="AA77" i="26"/>
  <c r="AL77" i="26"/>
  <c r="X88" i="26"/>
  <c r="V99" i="26"/>
  <c r="AJ88" i="26"/>
  <c r="AK87" i="26"/>
  <c r="W98" i="26"/>
  <c r="AL76" i="26"/>
  <c r="AA76" i="26"/>
  <c r="X87" i="26"/>
  <c r="AJ87" i="26"/>
  <c r="V98" i="26"/>
  <c r="AK60" i="26"/>
  <c r="AP68" i="26"/>
  <c r="AK79" i="26"/>
  <c r="W90" i="26"/>
  <c r="X90" i="26" s="1"/>
  <c r="AL49" i="26"/>
  <c r="AS58" i="26"/>
  <c r="AQ58" i="26"/>
  <c r="AB69" i="26"/>
  <c r="E69" i="26" s="1"/>
  <c r="F69" i="26" s="1"/>
  <c r="AL69" i="26"/>
  <c r="X80" i="26"/>
  <c r="AJ80" i="26"/>
  <c r="AJ71" i="26" s="1"/>
  <c r="AY71" i="26" s="1"/>
  <c r="V91" i="26"/>
  <c r="AL259" i="26"/>
  <c r="AA259" i="26"/>
  <c r="AQ248" i="26"/>
  <c r="BF248" i="26" s="1"/>
  <c r="AQ247" i="26"/>
  <c r="BF247" i="26" s="1"/>
  <c r="AQ242" i="26"/>
  <c r="AQ240" i="26" s="1"/>
  <c r="BF240" i="26" s="1"/>
  <c r="AL240" i="26"/>
  <c r="AL238" i="26"/>
  <c r="AA238" i="26"/>
  <c r="AQ249" i="26"/>
  <c r="BF249" i="26" s="1"/>
  <c r="AR249" i="26"/>
  <c r="BH249" i="26" s="1"/>
  <c r="AH27" i="26"/>
  <c r="AH5" i="26"/>
  <c r="X250" i="26"/>
  <c r="AJ250" i="26"/>
  <c r="AY250" i="26" s="1"/>
  <c r="AP250" i="26"/>
  <c r="P232" i="26"/>
  <c r="AC232" i="26"/>
  <c r="Q232" i="26"/>
  <c r="AC221" i="26"/>
  <c r="P221" i="26"/>
  <c r="P210" i="26"/>
  <c r="R210" i="26" s="1"/>
  <c r="AF210" i="26" s="1"/>
  <c r="AC210" i="26"/>
  <c r="AR246" i="26"/>
  <c r="BH246" i="26" s="1"/>
  <c r="BC246" i="26"/>
  <c r="AB63" i="26"/>
  <c r="E63" i="26" s="1"/>
  <c r="F63" i="26" s="1"/>
  <c r="AM63" i="26"/>
  <c r="AB56" i="26"/>
  <c r="E56" i="26" s="1"/>
  <c r="F56" i="26" s="1"/>
  <c r="AM56" i="26"/>
  <c r="AS64" i="26"/>
  <c r="AQ64" i="26"/>
  <c r="AP64" i="26"/>
  <c r="AS34" i="26"/>
  <c r="AQ34" i="26"/>
  <c r="AP34" i="26"/>
  <c r="AQ33" i="26"/>
  <c r="AP33" i="26"/>
  <c r="AS23" i="26"/>
  <c r="AQ23" i="26"/>
  <c r="AP23" i="26"/>
  <c r="AB67" i="26"/>
  <c r="E67" i="26" s="1"/>
  <c r="F67" i="26" s="1"/>
  <c r="AM67" i="26"/>
  <c r="AP11" i="26"/>
  <c r="AQ11" i="26"/>
  <c r="AB10" i="26"/>
  <c r="E10" i="26" s="1"/>
  <c r="F10" i="26" s="1"/>
  <c r="AM10" i="26"/>
  <c r="Z111" i="26"/>
  <c r="AN111" i="26" s="1"/>
  <c r="AH111" i="26"/>
  <c r="Z122" i="26"/>
  <c r="AN122" i="26" s="1"/>
  <c r="AH122" i="26"/>
  <c r="AH100" i="26"/>
  <c r="Z100" i="26"/>
  <c r="AN100" i="26" s="1"/>
  <c r="Z97" i="26"/>
  <c r="AN97" i="26" s="1"/>
  <c r="AH97" i="26"/>
  <c r="Z19" i="26"/>
  <c r="AH19" i="26"/>
  <c r="Z52" i="26"/>
  <c r="AH52" i="26"/>
  <c r="Z51" i="26"/>
  <c r="AH51" i="26"/>
  <c r="Z140" i="26"/>
  <c r="AN140" i="26" s="1"/>
  <c r="AH140" i="26"/>
  <c r="BG246" i="26"/>
  <c r="AD188" i="26"/>
  <c r="R188" i="26"/>
  <c r="AF188" i="26" s="1"/>
  <c r="Q188" i="26"/>
  <c r="AD121" i="26"/>
  <c r="AD115" i="26" s="1"/>
  <c r="R121" i="26"/>
  <c r="AF121" i="26" s="1"/>
  <c r="AF115" i="26" s="1"/>
  <c r="AO66" i="26"/>
  <c r="Y66" i="26"/>
  <c r="AO248" i="26"/>
  <c r="AS248" i="26" s="1"/>
  <c r="AB248" i="26"/>
  <c r="E248" i="26" s="1"/>
  <c r="F248" i="26" s="1"/>
  <c r="AO247" i="26"/>
  <c r="AS247" i="26" s="1"/>
  <c r="AB247" i="26"/>
  <c r="E247" i="26" s="1"/>
  <c r="F247" i="26" s="1"/>
  <c r="AO242" i="26"/>
  <c r="AS242" i="26" s="1"/>
  <c r="AS240" i="26" s="1"/>
  <c r="AB242" i="26"/>
  <c r="E242" i="26" s="1"/>
  <c r="F242" i="26" s="1"/>
  <c r="F240" i="26" s="1"/>
  <c r="AD177" i="26"/>
  <c r="Q177" i="26"/>
  <c r="AN86" i="26"/>
  <c r="AN76" i="26"/>
  <c r="AN65" i="26"/>
  <c r="Y65" i="26"/>
  <c r="AN54" i="26"/>
  <c r="AR54" i="26" s="1"/>
  <c r="Y54" i="26"/>
  <c r="AN44" i="26"/>
  <c r="AR44" i="26" s="1"/>
  <c r="Y44" i="26"/>
  <c r="AN42" i="26"/>
  <c r="Y42" i="26"/>
  <c r="AN32" i="26"/>
  <c r="Y32" i="26"/>
  <c r="AN22" i="26"/>
  <c r="AR22" i="26" s="1"/>
  <c r="Y22" i="26"/>
  <c r="AN21" i="26"/>
  <c r="AR21" i="26" s="1"/>
  <c r="Y21" i="26"/>
  <c r="AN20" i="26"/>
  <c r="AR20" i="26" s="1"/>
  <c r="Y20" i="26"/>
  <c r="AN8" i="26"/>
  <c r="AR8" i="26" s="1"/>
  <c r="Y8" i="26"/>
  <c r="AN7" i="26"/>
  <c r="Y7" i="26"/>
  <c r="AF110" i="26"/>
  <c r="T110" i="26"/>
  <c r="AI252" i="25"/>
  <c r="AW252" i="25" s="1"/>
  <c r="U253" i="25"/>
  <c r="I154" i="25"/>
  <c r="M143" i="25"/>
  <c r="O143" i="25" s="1"/>
  <c r="AC132" i="25"/>
  <c r="P132" i="25"/>
  <c r="R132" i="25" s="1"/>
  <c r="AF132" i="25" s="1"/>
  <c r="AI119" i="25"/>
  <c r="AI115" i="25" s="1"/>
  <c r="AW115" i="25" s="1"/>
  <c r="AG128" i="25"/>
  <c r="AC128" i="25"/>
  <c r="AF128" i="25"/>
  <c r="AD128" i="25"/>
  <c r="AI128" i="25"/>
  <c r="U130" i="25"/>
  <c r="AN131" i="25"/>
  <c r="AH131" i="25"/>
  <c r="AE131" i="25"/>
  <c r="AG131" i="25"/>
  <c r="AC131" i="25"/>
  <c r="AF131" i="25"/>
  <c r="AD131" i="25"/>
  <c r="AI131" i="25"/>
  <c r="C142" i="25"/>
  <c r="A148" i="25"/>
  <c r="C150" i="25" s="1"/>
  <c r="D137" i="25"/>
  <c r="BM137" i="25" s="1"/>
  <c r="AK96" i="25"/>
  <c r="W107" i="25"/>
  <c r="Y74" i="25"/>
  <c r="AO74" i="25"/>
  <c r="AR74" i="25" s="1"/>
  <c r="AL85" i="25"/>
  <c r="AA85" i="25"/>
  <c r="X96" i="25"/>
  <c r="V107" i="25"/>
  <c r="AJ96" i="25"/>
  <c r="AK95" i="25"/>
  <c r="W106" i="25"/>
  <c r="AL84" i="25"/>
  <c r="AA84" i="25"/>
  <c r="AO84" i="25" s="1"/>
  <c r="X95" i="25"/>
  <c r="AJ95" i="25"/>
  <c r="V106" i="25"/>
  <c r="AK91" i="25"/>
  <c r="AP91" i="25" s="1"/>
  <c r="W102" i="25"/>
  <c r="AB79" i="25"/>
  <c r="E79" i="25" s="1"/>
  <c r="F79" i="25" s="1"/>
  <c r="AL79" i="25"/>
  <c r="V101" i="25"/>
  <c r="AJ90" i="25"/>
  <c r="AK89" i="25"/>
  <c r="W100" i="25"/>
  <c r="AB56" i="25"/>
  <c r="E56" i="25" s="1"/>
  <c r="F56" i="25" s="1"/>
  <c r="AM56" i="25"/>
  <c r="AA78" i="25"/>
  <c r="AL78" i="25"/>
  <c r="X89" i="25"/>
  <c r="AJ89" i="25"/>
  <c r="V100" i="25"/>
  <c r="AK88" i="25"/>
  <c r="W99" i="25"/>
  <c r="AL77" i="25"/>
  <c r="AA77" i="25"/>
  <c r="X88" i="25"/>
  <c r="AJ88" i="25"/>
  <c r="V99" i="25"/>
  <c r="AK87" i="25"/>
  <c r="W98" i="25"/>
  <c r="Y65" i="25"/>
  <c r="AO65" i="25"/>
  <c r="AR65" i="25" s="1"/>
  <c r="AL76" i="25"/>
  <c r="AA76" i="25"/>
  <c r="X87" i="25"/>
  <c r="AJ87" i="25"/>
  <c r="V98" i="25"/>
  <c r="AK86" i="25"/>
  <c r="W97" i="25"/>
  <c r="AB53" i="25"/>
  <c r="E53" i="25" s="1"/>
  <c r="F53" i="25" s="1"/>
  <c r="AM53" i="25"/>
  <c r="AO49" i="25"/>
  <c r="AR53" i="25"/>
  <c r="Y64" i="25"/>
  <c r="AO64" i="25"/>
  <c r="AL75" i="25"/>
  <c r="AA75" i="25"/>
  <c r="X86" i="25"/>
  <c r="AJ86" i="25"/>
  <c r="V97" i="25"/>
  <c r="AK60" i="25"/>
  <c r="AP68" i="25"/>
  <c r="AK79" i="25"/>
  <c r="W90" i="25"/>
  <c r="X90" i="25" s="1"/>
  <c r="AS58" i="25"/>
  <c r="AQ58" i="25"/>
  <c r="AB69" i="25"/>
  <c r="E69" i="25" s="1"/>
  <c r="F69" i="25" s="1"/>
  <c r="AL69" i="25"/>
  <c r="AL60" i="25" s="1"/>
  <c r="X80" i="25"/>
  <c r="AJ80" i="25"/>
  <c r="AJ71" i="25" s="1"/>
  <c r="AY71" i="25" s="1"/>
  <c r="V91" i="25"/>
  <c r="AQ242" i="25"/>
  <c r="AQ240" i="25" s="1"/>
  <c r="BF240" i="25" s="1"/>
  <c r="AL240" i="25"/>
  <c r="Z166" i="25"/>
  <c r="AN166" i="25" s="1"/>
  <c r="AH166" i="25"/>
  <c r="Z205" i="25"/>
  <c r="AH128" i="25"/>
  <c r="Z128" i="25"/>
  <c r="AN128" i="25" s="1"/>
  <c r="Z183" i="25"/>
  <c r="Z217" i="25"/>
  <c r="AN217" i="25" s="1"/>
  <c r="AH217" i="25"/>
  <c r="X259" i="25"/>
  <c r="AJ259" i="25"/>
  <c r="AJ257" i="25" s="1"/>
  <c r="AY257" i="25" s="1"/>
  <c r="AP259" i="25"/>
  <c r="AP257" i="25" s="1"/>
  <c r="AM257" i="25"/>
  <c r="BA257" i="25" s="1"/>
  <c r="AH257" i="25"/>
  <c r="AP251" i="25"/>
  <c r="X250" i="25"/>
  <c r="AJ250" i="25"/>
  <c r="AY250" i="25" s="1"/>
  <c r="AP250" i="25"/>
  <c r="X248" i="25"/>
  <c r="AJ248" i="25"/>
  <c r="AY248" i="25" s="1"/>
  <c r="AP248" i="25"/>
  <c r="X247" i="25"/>
  <c r="AJ247" i="25"/>
  <c r="AY247" i="25" s="1"/>
  <c r="AP247" i="25"/>
  <c r="X238" i="25"/>
  <c r="AJ238" i="25"/>
  <c r="AJ236" i="25" s="1"/>
  <c r="AY236" i="25" s="1"/>
  <c r="AP238" i="25"/>
  <c r="AP236" i="25" s="1"/>
  <c r="AM236" i="25"/>
  <c r="BA236" i="25" s="1"/>
  <c r="AH236" i="25"/>
  <c r="AH110" i="25"/>
  <c r="Z110" i="25"/>
  <c r="AN110" i="25" s="1"/>
  <c r="T111" i="25"/>
  <c r="AE111" i="25"/>
  <c r="AS68" i="25"/>
  <c r="AQ68" i="25"/>
  <c r="AS42" i="25"/>
  <c r="AP42" i="25"/>
  <c r="AQ42" i="25"/>
  <c r="AS31" i="25"/>
  <c r="AQ31" i="25"/>
  <c r="AP31" i="25"/>
  <c r="T150" i="25"/>
  <c r="AS45" i="25"/>
  <c r="AP45" i="25"/>
  <c r="AQ45" i="25"/>
  <c r="AS43" i="25"/>
  <c r="AP43" i="25"/>
  <c r="AQ43" i="25"/>
  <c r="AB23" i="25"/>
  <c r="E23" i="25" s="1"/>
  <c r="F23" i="25" s="1"/>
  <c r="AM23" i="25"/>
  <c r="AR20" i="25"/>
  <c r="AB20" i="25"/>
  <c r="E20" i="25" s="1"/>
  <c r="F20" i="25" s="1"/>
  <c r="AM20" i="25"/>
  <c r="AB22" i="25"/>
  <c r="E22" i="25" s="1"/>
  <c r="F22" i="25" s="1"/>
  <c r="AM22" i="25"/>
  <c r="AB11" i="25"/>
  <c r="E11" i="25" s="1"/>
  <c r="F11" i="25" s="1"/>
  <c r="AM11" i="25"/>
  <c r="AB10" i="25"/>
  <c r="E10" i="25" s="1"/>
  <c r="F10" i="25" s="1"/>
  <c r="AM10" i="25"/>
  <c r="AB9" i="25"/>
  <c r="E9" i="25" s="1"/>
  <c r="F9" i="25" s="1"/>
  <c r="AM9" i="25"/>
  <c r="AB12" i="25"/>
  <c r="E12" i="25" s="1"/>
  <c r="F12" i="25" s="1"/>
  <c r="AM12" i="25"/>
  <c r="Z100" i="25"/>
  <c r="AN100" i="25" s="1"/>
  <c r="AH100" i="25"/>
  <c r="Z206" i="25"/>
  <c r="AN206" i="25" s="1"/>
  <c r="AH206" i="25"/>
  <c r="Z40" i="25"/>
  <c r="AH40" i="25"/>
  <c r="BA251" i="25"/>
  <c r="BA250" i="25"/>
  <c r="BA248" i="25"/>
  <c r="BA247" i="25"/>
  <c r="AD199" i="25"/>
  <c r="R199" i="25"/>
  <c r="AF199" i="25" s="1"/>
  <c r="Q199" i="25"/>
  <c r="AD210" i="25"/>
  <c r="R210" i="25"/>
  <c r="AF210" i="25" s="1"/>
  <c r="Q210" i="25"/>
  <c r="AD121" i="25"/>
  <c r="AD115" i="25" s="1"/>
  <c r="S121" i="25"/>
  <c r="AG121" i="25" s="1"/>
  <c r="AG115" i="25" s="1"/>
  <c r="Q121" i="25"/>
  <c r="AE121" i="25" s="1"/>
  <c r="R121" i="25"/>
  <c r="AO73" i="25"/>
  <c r="AO242" i="25"/>
  <c r="AS242" i="25" s="1"/>
  <c r="AS240" i="25" s="1"/>
  <c r="AB242" i="25"/>
  <c r="E242" i="25" s="1"/>
  <c r="F242" i="25" s="1"/>
  <c r="F240" i="25" s="1"/>
  <c r="AD177" i="25"/>
  <c r="R177" i="25"/>
  <c r="AF177" i="25" s="1"/>
  <c r="Q177" i="25"/>
  <c r="AJ251" i="25"/>
  <c r="AY251" i="25" s="1"/>
  <c r="X251" i="25"/>
  <c r="AN67" i="25"/>
  <c r="AR67" i="25" s="1"/>
  <c r="Y67" i="25"/>
  <c r="AN66" i="25"/>
  <c r="AR66" i="25" s="1"/>
  <c r="Y66" i="25"/>
  <c r="AN55" i="25"/>
  <c r="AR55" i="25" s="1"/>
  <c r="Y55" i="25"/>
  <c r="AN54" i="25"/>
  <c r="Y54" i="25"/>
  <c r="AE95" i="25"/>
  <c r="AE93" i="25" s="1"/>
  <c r="T95" i="25"/>
  <c r="T216" i="23"/>
  <c r="Z216" i="23" s="1"/>
  <c r="AM225" i="23"/>
  <c r="BA225" i="23" s="1"/>
  <c r="AP227" i="23"/>
  <c r="AP225" i="23" s="1"/>
  <c r="T153" i="23"/>
  <c r="Z153" i="23" s="1"/>
  <c r="AD155" i="23"/>
  <c r="R155" i="23"/>
  <c r="AF155" i="23" s="1"/>
  <c r="Z206" i="23"/>
  <c r="AN206" i="23" s="1"/>
  <c r="AH206" i="23"/>
  <c r="P23" i="23"/>
  <c r="R23" i="23" s="1"/>
  <c r="AF23" i="23" s="1"/>
  <c r="AC23" i="23"/>
  <c r="AC34" i="23"/>
  <c r="P34" i="23"/>
  <c r="R34" i="23" s="1"/>
  <c r="R166" i="23"/>
  <c r="AF166" i="23" s="1"/>
  <c r="AD166" i="23"/>
  <c r="Q166" i="23"/>
  <c r="T73" i="23"/>
  <c r="Z73" i="23" s="1"/>
  <c r="AH133" i="23"/>
  <c r="Z133" i="23"/>
  <c r="AN133" i="23" s="1"/>
  <c r="P56" i="23"/>
  <c r="AC56" i="23"/>
  <c r="T128" i="23"/>
  <c r="Z128" i="23" s="1"/>
  <c r="T106" i="23"/>
  <c r="Z106" i="23" s="1"/>
  <c r="T98" i="23"/>
  <c r="Z98" i="23" s="1"/>
  <c r="T120" i="23"/>
  <c r="Z120" i="23" s="1"/>
  <c r="R197" i="23"/>
  <c r="S197" i="23"/>
  <c r="AD34" i="23"/>
  <c r="Q34" i="23"/>
  <c r="Q175" i="6"/>
  <c r="S175" i="6"/>
  <c r="T175" i="6" s="1"/>
  <c r="Z175" i="6" s="1"/>
  <c r="Y175" i="6" s="1"/>
  <c r="T144" i="23"/>
  <c r="AE144" i="23"/>
  <c r="T109" i="23"/>
  <c r="Z109" i="23" s="1"/>
  <c r="Z195" i="23"/>
  <c r="AN195" i="23" s="1"/>
  <c r="AH195" i="23"/>
  <c r="Z41" i="23"/>
  <c r="AN41" i="23" s="1"/>
  <c r="AH41" i="23"/>
  <c r="Z19" i="23"/>
  <c r="AN19" i="23" s="1"/>
  <c r="AH19" i="23"/>
  <c r="BA243" i="6"/>
  <c r="BA241" i="6"/>
  <c r="AC45" i="23"/>
  <c r="P45" i="23"/>
  <c r="R45" i="23" s="1"/>
  <c r="AF45" i="23" s="1"/>
  <c r="T51" i="23"/>
  <c r="Z51" i="23" s="1"/>
  <c r="AH173" i="23"/>
  <c r="Z173" i="23"/>
  <c r="AN173" i="23" s="1"/>
  <c r="T76" i="23"/>
  <c r="Z76" i="23" s="1"/>
  <c r="T87" i="23"/>
  <c r="Z87" i="23" s="1"/>
  <c r="Q164" i="23"/>
  <c r="S164" i="23"/>
  <c r="R164" i="23"/>
  <c r="AH118" i="23"/>
  <c r="Z118" i="23"/>
  <c r="AN118" i="23" s="1"/>
  <c r="Z63" i="23"/>
  <c r="AN63" i="23" s="1"/>
  <c r="AH63" i="23"/>
  <c r="T142" i="23"/>
  <c r="Z142" i="23" s="1"/>
  <c r="T65" i="23"/>
  <c r="Z65" i="23" s="1"/>
  <c r="X243" i="6"/>
  <c r="AI243" i="6"/>
  <c r="AW243" i="6" s="1"/>
  <c r="U244" i="6"/>
  <c r="AP243" i="6"/>
  <c r="AP242" i="6"/>
  <c r="X241" i="6"/>
  <c r="AJ241" i="6"/>
  <c r="AY241" i="6" s="1"/>
  <c r="AP241" i="6"/>
  <c r="X240" i="6"/>
  <c r="AJ240" i="6"/>
  <c r="AY240" i="6" s="1"/>
  <c r="AP240" i="6"/>
  <c r="X239" i="6"/>
  <c r="AJ239" i="6"/>
  <c r="AY239" i="6" s="1"/>
  <c r="AP239" i="6"/>
  <c r="BA239" i="6"/>
  <c r="BA238" i="6"/>
  <c r="BA242" i="6"/>
  <c r="BA240" i="6"/>
  <c r="AJ242" i="6"/>
  <c r="AY242" i="6" s="1"/>
  <c r="X242" i="6"/>
  <c r="AA227" i="23"/>
  <c r="AL227" i="23"/>
  <c r="T29" i="23"/>
  <c r="Z29" i="23" s="1"/>
  <c r="AE34" i="6"/>
  <c r="T34" i="6"/>
  <c r="AE155" i="23"/>
  <c r="T155" i="23"/>
  <c r="AE458" i="2"/>
  <c r="AU458" i="2" s="1"/>
  <c r="T458" i="2"/>
  <c r="AJ344" i="2"/>
  <c r="V355" i="2"/>
  <c r="T183" i="23"/>
  <c r="Z183" i="23" s="1"/>
  <c r="AD23" i="23"/>
  <c r="Q23" i="23"/>
  <c r="AF34" i="23"/>
  <c r="O12" i="23"/>
  <c r="AH107" i="23"/>
  <c r="Z107" i="23"/>
  <c r="AN107" i="23" s="1"/>
  <c r="Q428" i="2"/>
  <c r="R428" i="2"/>
  <c r="T428" i="2" s="1"/>
  <c r="Z428" i="2" s="1"/>
  <c r="P177" i="23"/>
  <c r="AC177" i="23"/>
  <c r="Q177" i="23"/>
  <c r="I199" i="23"/>
  <c r="M188" i="23"/>
  <c r="O188" i="23" s="1"/>
  <c r="M78" i="23"/>
  <c r="O78" i="23" s="1"/>
  <c r="AC78" i="23" s="1"/>
  <c r="J89" i="23"/>
  <c r="N89" i="23" s="1"/>
  <c r="L89" i="23"/>
  <c r="P219" i="23"/>
  <c r="S219" i="23" s="1"/>
  <c r="P186" i="23"/>
  <c r="P175" i="23"/>
  <c r="P208" i="23"/>
  <c r="S208" i="23" s="1"/>
  <c r="Z162" i="23"/>
  <c r="AN162" i="23" s="1"/>
  <c r="AH162" i="23"/>
  <c r="Z96" i="23"/>
  <c r="AN96" i="23" s="1"/>
  <c r="AH96" i="23"/>
  <c r="Z85" i="23"/>
  <c r="AN85" i="23" s="1"/>
  <c r="AH85" i="23"/>
  <c r="Z129" i="23"/>
  <c r="AN129" i="23" s="1"/>
  <c r="AH129" i="23"/>
  <c r="Z151" i="23"/>
  <c r="AN151" i="23" s="1"/>
  <c r="AH151" i="23"/>
  <c r="Z52" i="23"/>
  <c r="AN52" i="23" s="1"/>
  <c r="AH52" i="23"/>
  <c r="Q67" i="23"/>
  <c r="AE67" i="23" s="1"/>
  <c r="R67" i="23"/>
  <c r="AC67" i="23"/>
  <c r="Q197" i="23"/>
  <c r="T296" i="2"/>
  <c r="Z296" i="2" s="1"/>
  <c r="AG71" i="2"/>
  <c r="R384" i="2"/>
  <c r="S384" i="2"/>
  <c r="AG27" i="2"/>
  <c r="AG49" i="2"/>
  <c r="AG60" i="2"/>
  <c r="AG38" i="2"/>
  <c r="AG16" i="2"/>
  <c r="AF460" i="2"/>
  <c r="AU460" i="2" s="1"/>
  <c r="T460" i="2"/>
  <c r="AL79" i="2"/>
  <c r="AB79" i="2"/>
  <c r="E79" i="2" s="1"/>
  <c r="F79" i="2" s="1"/>
  <c r="V101" i="2"/>
  <c r="AJ90" i="2"/>
  <c r="X90" i="2"/>
  <c r="X91" i="2"/>
  <c r="W102" i="2"/>
  <c r="AK91" i="2"/>
  <c r="AP91" i="2" s="1"/>
  <c r="AK332" i="2"/>
  <c r="AP332" i="2" s="1"/>
  <c r="W343" i="2"/>
  <c r="AL80" i="2"/>
  <c r="AB80" i="2"/>
  <c r="E80" i="2" s="1"/>
  <c r="F80" i="2" s="1"/>
  <c r="AR35" i="2"/>
  <c r="AS35" i="2"/>
  <c r="AR201" i="6"/>
  <c r="AR223" i="2"/>
  <c r="AJ238" i="6"/>
  <c r="AY238" i="6" s="1"/>
  <c r="X238" i="6"/>
  <c r="AP238" i="6"/>
  <c r="AR190" i="6"/>
  <c r="AR36" i="6"/>
  <c r="AR222" i="2"/>
  <c r="AR68" i="2"/>
  <c r="AS68" i="2"/>
  <c r="AR399" i="2"/>
  <c r="AR102" i="2"/>
  <c r="AR69" i="6"/>
  <c r="AR25" i="6"/>
  <c r="AR212" i="2"/>
  <c r="AR200" i="2"/>
  <c r="AR377" i="2"/>
  <c r="AR376" i="2"/>
  <c r="AR311" i="2"/>
  <c r="AR333" i="2"/>
  <c r="AR157" i="6"/>
  <c r="AE44" i="2"/>
  <c r="T44" i="2"/>
  <c r="AE18" i="2"/>
  <c r="T18" i="2"/>
  <c r="AR13" i="6"/>
  <c r="AR123" i="6"/>
  <c r="AR300" i="2"/>
  <c r="AR211" i="2"/>
  <c r="AR134" i="6"/>
  <c r="AR365" i="2"/>
  <c r="AR123" i="2"/>
  <c r="S406" i="2"/>
  <c r="R406" i="2"/>
  <c r="AR112" i="6"/>
  <c r="AR310" i="2"/>
  <c r="AR35" i="6"/>
  <c r="AR79" i="6"/>
  <c r="AR299" i="2"/>
  <c r="AR102" i="6"/>
  <c r="AR80" i="2"/>
  <c r="AR24" i="2"/>
  <c r="AS24" i="2"/>
  <c r="AR289" i="2"/>
  <c r="AE54" i="2"/>
  <c r="T54" i="2"/>
  <c r="Q263" i="2"/>
  <c r="S263" i="2"/>
  <c r="AR233" i="2"/>
  <c r="Q285" i="2"/>
  <c r="R285" i="2"/>
  <c r="AR288" i="2"/>
  <c r="AR101" i="2"/>
  <c r="AR179" i="2"/>
  <c r="AR157" i="2"/>
  <c r="AR134" i="2"/>
  <c r="AR267" i="2"/>
  <c r="AE55" i="2"/>
  <c r="T55" i="2"/>
  <c r="AR256" i="2"/>
  <c r="AR255" i="2"/>
  <c r="AR14" i="6"/>
  <c r="AR58" i="2"/>
  <c r="AS58" i="2"/>
  <c r="T120" i="6"/>
  <c r="Z120" i="6" s="1"/>
  <c r="Y120" i="6" s="1"/>
  <c r="S109" i="6"/>
  <c r="Q109" i="6"/>
  <c r="AC67" i="2"/>
  <c r="AC60" i="2" s="1"/>
  <c r="P67" i="2"/>
  <c r="AR189" i="2"/>
  <c r="AR156" i="2"/>
  <c r="AR112" i="2"/>
  <c r="AR113" i="2"/>
  <c r="AE199" i="2"/>
  <c r="T199" i="2"/>
  <c r="AR178" i="2"/>
  <c r="AR135" i="2"/>
  <c r="AF40" i="2"/>
  <c r="T40" i="2"/>
  <c r="R340" i="2"/>
  <c r="S340" i="2"/>
  <c r="AE33" i="2"/>
  <c r="T33" i="2"/>
  <c r="AR91" i="2"/>
  <c r="AR13" i="2"/>
  <c r="AS13" i="2"/>
  <c r="AL237" i="6"/>
  <c r="AA237" i="6"/>
  <c r="S362" i="2"/>
  <c r="Q362" i="2"/>
  <c r="R362" i="2"/>
  <c r="R131" i="6"/>
  <c r="Q131" i="6"/>
  <c r="T131" i="6" s="1"/>
  <c r="AR79" i="2"/>
  <c r="AR46" i="2"/>
  <c r="AS46" i="2"/>
  <c r="AR69" i="2"/>
  <c r="AS69" i="2"/>
  <c r="AS47" i="2"/>
  <c r="AR47" i="2"/>
  <c r="AR57" i="2"/>
  <c r="AS57" i="2"/>
  <c r="AS25" i="2"/>
  <c r="AR25" i="2"/>
  <c r="S96" i="2"/>
  <c r="AG96" i="2" s="1"/>
  <c r="R96" i="2"/>
  <c r="AF96" i="2" s="1"/>
  <c r="AC166" i="2"/>
  <c r="P166" i="2"/>
  <c r="Q395" i="2"/>
  <c r="R395" i="2"/>
  <c r="Q98" i="6"/>
  <c r="R98" i="6"/>
  <c r="T98" i="6" s="1"/>
  <c r="Z98" i="6" s="1"/>
  <c r="Y98" i="6" s="1"/>
  <c r="AS14" i="2"/>
  <c r="AQ14" i="2"/>
  <c r="AP14" i="2"/>
  <c r="AD96" i="2"/>
  <c r="Q96" i="2"/>
  <c r="R263" i="2"/>
  <c r="AD84" i="2"/>
  <c r="Q84" i="2"/>
  <c r="R84" i="2"/>
  <c r="AF84" i="2" s="1"/>
  <c r="S84" i="2"/>
  <c r="AG84" i="2" s="1"/>
  <c r="AE41" i="2"/>
  <c r="T41" i="2"/>
  <c r="AC23" i="2"/>
  <c r="AC16" i="2" s="1"/>
  <c r="P23" i="2"/>
  <c r="Q12" i="2"/>
  <c r="R12" i="2"/>
  <c r="AF12" i="2" s="1"/>
  <c r="AF5" i="2" s="1"/>
  <c r="AE21" i="2"/>
  <c r="T21" i="2"/>
  <c r="AK119" i="2"/>
  <c r="AK118" i="2"/>
  <c r="AK122" i="2"/>
  <c r="AE52" i="2"/>
  <c r="T52" i="2"/>
  <c r="AC107" i="2"/>
  <c r="P107" i="2"/>
  <c r="AE43" i="2"/>
  <c r="T43" i="2"/>
  <c r="AE30" i="2"/>
  <c r="T30" i="2"/>
  <c r="AE63" i="2"/>
  <c r="T63" i="2"/>
  <c r="AE19" i="2"/>
  <c r="T19" i="2"/>
  <c r="M118" i="2"/>
  <c r="O118" i="2" s="1"/>
  <c r="Q340" i="2"/>
  <c r="AE243" i="2"/>
  <c r="T243" i="2"/>
  <c r="AF98" i="2"/>
  <c r="T98" i="2"/>
  <c r="Q384" i="2"/>
  <c r="AC155" i="2"/>
  <c r="P155" i="2"/>
  <c r="R109" i="6"/>
  <c r="AC34" i="2"/>
  <c r="AC27" i="2" s="1"/>
  <c r="P34" i="2"/>
  <c r="P56" i="2"/>
  <c r="AC56" i="2"/>
  <c r="AC49" i="2" s="1"/>
  <c r="P144" i="2"/>
  <c r="Q144" i="2" s="1"/>
  <c r="AE144" i="2" s="1"/>
  <c r="AC144" i="2"/>
  <c r="S450" i="2"/>
  <c r="R450" i="2"/>
  <c r="R318" i="2"/>
  <c r="Q318" i="2"/>
  <c r="T318" i="2" s="1"/>
  <c r="Z318" i="2" s="1"/>
  <c r="AD12" i="6"/>
  <c r="Q12" i="6"/>
  <c r="R12" i="6"/>
  <c r="AF12" i="6" s="1"/>
  <c r="AH140" i="6"/>
  <c r="Z140" i="6"/>
  <c r="AN140" i="6" s="1"/>
  <c r="Z65" i="6"/>
  <c r="Y65" i="6" s="1"/>
  <c r="Z45" i="6"/>
  <c r="AN45" i="6" s="1"/>
  <c r="Z21" i="6"/>
  <c r="Y21" i="6" s="1"/>
  <c r="Z54" i="6"/>
  <c r="Y54" i="6" s="1"/>
  <c r="Z151" i="6"/>
  <c r="AN151" i="6" s="1"/>
  <c r="Z32" i="6"/>
  <c r="Y32" i="6" s="1"/>
  <c r="Z10" i="6"/>
  <c r="Y10" i="6" s="1"/>
  <c r="Z43" i="6"/>
  <c r="Y43" i="6" s="1"/>
  <c r="Z208" i="6"/>
  <c r="Y208" i="6" s="1"/>
  <c r="Z153" i="6"/>
  <c r="Y153" i="6" s="1"/>
  <c r="Z76" i="6"/>
  <c r="Y76" i="6" s="1"/>
  <c r="AC78" i="2"/>
  <c r="AC71" i="2" s="1"/>
  <c r="P78" i="2"/>
  <c r="J111" i="2"/>
  <c r="N111" i="2" s="1"/>
  <c r="L111" i="2"/>
  <c r="L100" i="2"/>
  <c r="J100" i="2"/>
  <c r="N100" i="2" s="1"/>
  <c r="J122" i="2"/>
  <c r="N122" i="2" s="1"/>
  <c r="L122" i="2"/>
  <c r="P45" i="2"/>
  <c r="AC45" i="2"/>
  <c r="AC38" i="2" s="1"/>
  <c r="O89" i="2"/>
  <c r="AD12" i="2"/>
  <c r="AD5" i="2" s="1"/>
  <c r="AF464" i="2"/>
  <c r="AF462" i="2" s="1"/>
  <c r="AU462" i="2" s="1"/>
  <c r="T464" i="2"/>
  <c r="AE77" i="2"/>
  <c r="T77" i="2"/>
  <c r="AD298" i="2"/>
  <c r="Q265" i="2"/>
  <c r="R265" i="2"/>
  <c r="AF265" i="2" s="1"/>
  <c r="AD265" i="2"/>
  <c r="Q287" i="2"/>
  <c r="R287" i="2"/>
  <c r="AF287" i="2" s="1"/>
  <c r="AD287" i="2"/>
  <c r="AD254" i="2"/>
  <c r="R298" i="2"/>
  <c r="AF298" i="2" s="1"/>
  <c r="Q298" i="2"/>
  <c r="Q254" i="2"/>
  <c r="R254" i="2"/>
  <c r="AF254" i="2" s="1"/>
  <c r="AD276" i="2"/>
  <c r="R276" i="2"/>
  <c r="AF276" i="2" s="1"/>
  <c r="Q276" i="2"/>
  <c r="AH8" i="2"/>
  <c r="Z8" i="2"/>
  <c r="W236" i="6"/>
  <c r="AK236" i="6" s="1"/>
  <c r="Y236" i="6"/>
  <c r="AM236" i="6" s="1"/>
  <c r="X110" i="2"/>
  <c r="Z236" i="6"/>
  <c r="AN236" i="6" s="1"/>
  <c r="AH236" i="6"/>
  <c r="V236" i="6"/>
  <c r="AU246" i="6"/>
  <c r="V248" i="6"/>
  <c r="AJ248" i="6" s="1"/>
  <c r="AJ246" i="6" s="1"/>
  <c r="AY246" i="6" s="1"/>
  <c r="AH248" i="6"/>
  <c r="AH246" i="6" s="1"/>
  <c r="W248" i="6"/>
  <c r="Y248" i="6"/>
  <c r="AM248" i="6" s="1"/>
  <c r="Z248" i="6"/>
  <c r="AN248" i="6" s="1"/>
  <c r="AN246" i="6" s="1"/>
  <c r="X109" i="2"/>
  <c r="X107" i="2"/>
  <c r="X106" i="2"/>
  <c r="X111" i="2"/>
  <c r="X117" i="2"/>
  <c r="AN11" i="2"/>
  <c r="AH210" i="2"/>
  <c r="Z22" i="2"/>
  <c r="AN22" i="2" s="1"/>
  <c r="AH188" i="2"/>
  <c r="AK66" i="2"/>
  <c r="AH22" i="2"/>
  <c r="AK22" i="2"/>
  <c r="AH66" i="2"/>
  <c r="Z66" i="2"/>
  <c r="AN66" i="2" s="1"/>
  <c r="AA33" i="2"/>
  <c r="AJ98" i="2"/>
  <c r="T75" i="2"/>
  <c r="AK98" i="2"/>
  <c r="AJ23" i="2"/>
  <c r="AE75" i="2"/>
  <c r="AH45" i="6"/>
  <c r="T164" i="6"/>
  <c r="AK23" i="2"/>
  <c r="AK96" i="2"/>
  <c r="AJ96" i="2"/>
  <c r="V459" i="2"/>
  <c r="Y459" i="2"/>
  <c r="AM459" i="2" s="1"/>
  <c r="W459" i="2"/>
  <c r="AK459" i="2" s="1"/>
  <c r="BA459" i="2" s="1"/>
  <c r="AH459" i="2"/>
  <c r="AK8" i="2"/>
  <c r="T51" i="6"/>
  <c r="R95" i="6"/>
  <c r="S95" i="6"/>
  <c r="AJ8" i="2"/>
  <c r="AA67" i="2"/>
  <c r="Z87" i="2"/>
  <c r="AN87" i="2" s="1"/>
  <c r="AJ12" i="2"/>
  <c r="AK12" i="2"/>
  <c r="AK78" i="2"/>
  <c r="Z177" i="2"/>
  <c r="AN177" i="2" s="1"/>
  <c r="AH177" i="2"/>
  <c r="Z232" i="2"/>
  <c r="AN232" i="2" s="1"/>
  <c r="T74" i="2"/>
  <c r="Z74" i="2" s="1"/>
  <c r="AN74" i="2" s="1"/>
  <c r="AK21" i="2"/>
  <c r="T329" i="2"/>
  <c r="AK41" i="2"/>
  <c r="Z219" i="2"/>
  <c r="AJ20" i="2"/>
  <c r="AJ107" i="2"/>
  <c r="Z142" i="2"/>
  <c r="AK107" i="2"/>
  <c r="AJ63" i="2"/>
  <c r="AK63" i="2"/>
  <c r="AH73" i="2"/>
  <c r="Z29" i="2"/>
  <c r="AN29" i="2" s="1"/>
  <c r="AH29" i="2"/>
  <c r="AK29" i="2"/>
  <c r="AJ29" i="2"/>
  <c r="Z73" i="2"/>
  <c r="AN73" i="2" s="1"/>
  <c r="AH7" i="2"/>
  <c r="AK7" i="2"/>
  <c r="T425" i="2"/>
  <c r="T117" i="2"/>
  <c r="AH151" i="6"/>
  <c r="T85" i="6"/>
  <c r="T219" i="6"/>
  <c r="T62" i="6"/>
  <c r="Q150" i="6"/>
  <c r="S194" i="6"/>
  <c r="R84" i="6"/>
  <c r="T172" i="6"/>
  <c r="Q84" i="6"/>
  <c r="R18" i="6"/>
  <c r="S106" i="6"/>
  <c r="R106" i="6"/>
  <c r="AJ21" i="2"/>
  <c r="T271" i="2"/>
  <c r="Q172" i="2"/>
  <c r="AH76" i="2"/>
  <c r="Z76" i="2"/>
  <c r="AN76" i="2" s="1"/>
  <c r="Z241" i="2"/>
  <c r="T227" i="2"/>
  <c r="AH87" i="2"/>
  <c r="AK100" i="2"/>
  <c r="AJ45" i="2"/>
  <c r="AJ73" i="2"/>
  <c r="R95" i="2"/>
  <c r="AF95" i="2" s="1"/>
  <c r="AK85" i="2"/>
  <c r="AH85" i="2"/>
  <c r="Z85" i="2"/>
  <c r="AN85" i="2" s="1"/>
  <c r="R194" i="2"/>
  <c r="T274" i="2"/>
  <c r="Z274" i="2" s="1"/>
  <c r="AJ100" i="2"/>
  <c r="T88" i="2"/>
  <c r="S172" i="2"/>
  <c r="AK42" i="2"/>
  <c r="T252" i="2"/>
  <c r="T51" i="2"/>
  <c r="Q99" i="2"/>
  <c r="AE99" i="2" s="1"/>
  <c r="R128" i="2"/>
  <c r="Q194" i="2"/>
  <c r="AJ87" i="2"/>
  <c r="AK20" i="2"/>
  <c r="AJ77" i="2"/>
  <c r="AK44" i="2"/>
  <c r="Z42" i="2"/>
  <c r="AN42" i="2" s="1"/>
  <c r="Z208" i="2"/>
  <c r="S205" i="2"/>
  <c r="S95" i="2"/>
  <c r="AG95" i="2" s="1"/>
  <c r="Z20" i="2"/>
  <c r="AN20" i="2" s="1"/>
  <c r="AK87" i="2"/>
  <c r="AH20" i="2"/>
  <c r="AK77" i="2"/>
  <c r="AH42" i="2"/>
  <c r="T106" i="2"/>
  <c r="AK106" i="2" s="1"/>
  <c r="S99" i="2"/>
  <c r="AG99" i="2" s="1"/>
  <c r="AK9" i="2"/>
  <c r="Z9" i="2"/>
  <c r="AH9" i="2"/>
  <c r="Q95" i="2"/>
  <c r="AE95" i="2" s="1"/>
  <c r="T161" i="6"/>
  <c r="T87" i="6"/>
  <c r="T183" i="6"/>
  <c r="Q18" i="6"/>
  <c r="Q40" i="6"/>
  <c r="AH235" i="6"/>
  <c r="W235" i="6"/>
  <c r="AK235" i="6" s="1"/>
  <c r="Y235" i="6"/>
  <c r="AM235" i="6" s="1"/>
  <c r="V235" i="6"/>
  <c r="Z235" i="6"/>
  <c r="AN235" i="6" s="1"/>
  <c r="R40" i="6"/>
  <c r="S128" i="6"/>
  <c r="AE30" i="6"/>
  <c r="T30" i="6"/>
  <c r="Z30" i="6" s="1"/>
  <c r="Q216" i="6"/>
  <c r="S216" i="6"/>
  <c r="S205" i="6"/>
  <c r="S29" i="6"/>
  <c r="Q29" i="6"/>
  <c r="Q73" i="6"/>
  <c r="AN96" i="6"/>
  <c r="AH96" i="6"/>
  <c r="Q139" i="6"/>
  <c r="R150" i="6"/>
  <c r="Q205" i="6"/>
  <c r="R29" i="6"/>
  <c r="R73" i="6"/>
  <c r="T117" i="6"/>
  <c r="T7" i="6"/>
  <c r="S139" i="6"/>
  <c r="R205" i="6"/>
  <c r="Q194" i="6"/>
  <c r="R128" i="6"/>
  <c r="R414" i="2"/>
  <c r="Q150" i="2"/>
  <c r="Q337" i="2"/>
  <c r="R447" i="2"/>
  <c r="R381" i="2"/>
  <c r="S337" i="2"/>
  <c r="S161" i="2"/>
  <c r="Q161" i="2"/>
  <c r="R161" i="2"/>
  <c r="AE64" i="2"/>
  <c r="T64" i="2"/>
  <c r="Q348" i="2"/>
  <c r="R150" i="2"/>
  <c r="R348" i="2"/>
  <c r="R216" i="2"/>
  <c r="Q216" i="2"/>
  <c r="R293" i="2"/>
  <c r="AK108" i="2"/>
  <c r="Q315" i="2"/>
  <c r="AK53" i="2"/>
  <c r="AH53" i="2"/>
  <c r="Z53" i="2"/>
  <c r="AN53" i="2" s="1"/>
  <c r="AJ42" i="2"/>
  <c r="AJ11" i="2"/>
  <c r="X11" i="2"/>
  <c r="AK34" i="2"/>
  <c r="Q359" i="2"/>
  <c r="AJ111" i="2"/>
  <c r="AK52" i="2"/>
  <c r="T370" i="2"/>
  <c r="T304" i="2"/>
  <c r="R238" i="2"/>
  <c r="AH109" i="2"/>
  <c r="Z109" i="2"/>
  <c r="AN109" i="2" s="1"/>
  <c r="AK109" i="2"/>
  <c r="T373" i="2"/>
  <c r="AJ7" i="2"/>
  <c r="T249" i="2"/>
  <c r="R359" i="2"/>
  <c r="R99" i="2"/>
  <c r="AF99" i="2" s="1"/>
  <c r="S315" i="2"/>
  <c r="AJ56" i="2"/>
  <c r="T183" i="2"/>
  <c r="AK10" i="2"/>
  <c r="AH10" i="2"/>
  <c r="Z10" i="2"/>
  <c r="S359" i="2"/>
  <c r="AK86" i="2"/>
  <c r="AC110" i="2"/>
  <c r="P110" i="2"/>
  <c r="AD110" i="2" s="1"/>
  <c r="Q392" i="2"/>
  <c r="AH65" i="2"/>
  <c r="Z65" i="2"/>
  <c r="AN65" i="2" s="1"/>
  <c r="AK65" i="2"/>
  <c r="T326" i="2"/>
  <c r="Z164" i="2"/>
  <c r="Z32" i="2"/>
  <c r="AN32" i="2" s="1"/>
  <c r="AK32" i="2"/>
  <c r="AH32" i="2"/>
  <c r="AK55" i="2"/>
  <c r="AK43" i="2"/>
  <c r="AK18" i="2"/>
  <c r="M121" i="2"/>
  <c r="O121" i="2" s="1"/>
  <c r="I132" i="2"/>
  <c r="R392" i="2"/>
  <c r="AK19" i="2"/>
  <c r="AK89" i="2"/>
  <c r="T417" i="2"/>
  <c r="AK54" i="2"/>
  <c r="Q139" i="2"/>
  <c r="R403" i="2"/>
  <c r="AK30" i="2"/>
  <c r="S392" i="2"/>
  <c r="AJ97" i="2"/>
  <c r="AJ44" i="2"/>
  <c r="AJ40" i="2"/>
  <c r="T282" i="2"/>
  <c r="AJ31" i="2"/>
  <c r="Q238" i="2"/>
  <c r="Q447" i="2"/>
  <c r="T436" i="2"/>
  <c r="R139" i="2"/>
  <c r="Z439" i="2"/>
  <c r="S403" i="2"/>
  <c r="Q414" i="2"/>
  <c r="Q381" i="2"/>
  <c r="Q205" i="2"/>
  <c r="Q128" i="2"/>
  <c r="Q293" i="2"/>
  <c r="AH62" i="2"/>
  <c r="Z62" i="2"/>
  <c r="AN62" i="2" s="1"/>
  <c r="AK62" i="2"/>
  <c r="T230" i="2"/>
  <c r="T260" i="2"/>
  <c r="AL231" i="6" l="1"/>
  <c r="AA231" i="6"/>
  <c r="AS249" i="26"/>
  <c r="BC249" i="26"/>
  <c r="AP252" i="25"/>
  <c r="AG82" i="2"/>
  <c r="AE86" i="2"/>
  <c r="T86" i="2"/>
  <c r="AI108" i="2"/>
  <c r="AI104" i="2" s="1"/>
  <c r="AW104" i="2" s="1"/>
  <c r="X108" i="2"/>
  <c r="I119" i="2"/>
  <c r="M119" i="2" s="1"/>
  <c r="O119" i="2" s="1"/>
  <c r="U119" i="2"/>
  <c r="AI117" i="2"/>
  <c r="AE117" i="2"/>
  <c r="AF117" i="2"/>
  <c r="AD117" i="2"/>
  <c r="AG117" i="2"/>
  <c r="AC117" i="2"/>
  <c r="AH71" i="26"/>
  <c r="AS29" i="26"/>
  <c r="AQ29" i="26"/>
  <c r="AP29" i="26"/>
  <c r="AH16" i="25"/>
  <c r="AM7" i="25"/>
  <c r="AM5" i="25" s="1"/>
  <c r="BA5" i="25" s="1"/>
  <c r="AB7" i="25"/>
  <c r="E7" i="25" s="1"/>
  <c r="F7" i="25" s="1"/>
  <c r="F5" i="25" s="1"/>
  <c r="AM21" i="25"/>
  <c r="AB21" i="25"/>
  <c r="E21" i="25" s="1"/>
  <c r="F21" i="25" s="1"/>
  <c r="AD221" i="25"/>
  <c r="Q221" i="25"/>
  <c r="AE221" i="25" s="1"/>
  <c r="R221" i="25"/>
  <c r="R232" i="25"/>
  <c r="AF232" i="25" s="1"/>
  <c r="AD232" i="25"/>
  <c r="Q232" i="25"/>
  <c r="AD188" i="25"/>
  <c r="R188" i="25"/>
  <c r="AF188" i="25" s="1"/>
  <c r="Q188" i="25"/>
  <c r="AQ44" i="25"/>
  <c r="AP44" i="25"/>
  <c r="AS44" i="25"/>
  <c r="AE121" i="26"/>
  <c r="AE115" i="26" s="1"/>
  <c r="AU115" i="26" s="1"/>
  <c r="T121" i="26"/>
  <c r="AF199" i="26"/>
  <c r="T199" i="26"/>
  <c r="AM75" i="26"/>
  <c r="AS75" i="26" s="1"/>
  <c r="AB75" i="26"/>
  <c r="E75" i="26" s="1"/>
  <c r="F75" i="26" s="1"/>
  <c r="AM55" i="26"/>
  <c r="AB55" i="26"/>
  <c r="E55" i="26" s="1"/>
  <c r="F55" i="26" s="1"/>
  <c r="AO86" i="26"/>
  <c r="Y86" i="26"/>
  <c r="AO76" i="26"/>
  <c r="Y76" i="26"/>
  <c r="T197" i="23"/>
  <c r="R56" i="23"/>
  <c r="AF56" i="23" s="1"/>
  <c r="AD56" i="23"/>
  <c r="Q56" i="23"/>
  <c r="AH60" i="25"/>
  <c r="Q221" i="26"/>
  <c r="AE221" i="26" s="1"/>
  <c r="R221" i="26"/>
  <c r="AF221" i="26" s="1"/>
  <c r="Z97" i="2"/>
  <c r="AN97" i="2" s="1"/>
  <c r="AH97" i="2"/>
  <c r="S108" i="2"/>
  <c r="AD108" i="2"/>
  <c r="P119" i="2"/>
  <c r="AD119" i="2" s="1"/>
  <c r="AC119" i="2"/>
  <c r="S119" i="2"/>
  <c r="AG119" i="2" s="1"/>
  <c r="Q119" i="2"/>
  <c r="AE119" i="2" s="1"/>
  <c r="R119" i="2"/>
  <c r="AF119" i="2" s="1"/>
  <c r="T119" i="2"/>
  <c r="C128" i="2"/>
  <c r="A137" i="2"/>
  <c r="C131" i="2"/>
  <c r="AK131" i="2" s="1"/>
  <c r="D126" i="2"/>
  <c r="BM126" i="2" s="1"/>
  <c r="AG120" i="2"/>
  <c r="AK120" i="2"/>
  <c r="AF120" i="2"/>
  <c r="AI120" i="2"/>
  <c r="AC120" i="2"/>
  <c r="AD120" i="2"/>
  <c r="AN120" i="2"/>
  <c r="AE120" i="2"/>
  <c r="AH120" i="2"/>
  <c r="AH86" i="2"/>
  <c r="Z86" i="2"/>
  <c r="AN86" i="2" s="1"/>
  <c r="BA252" i="25"/>
  <c r="AN73" i="26"/>
  <c r="AR73" i="26" s="1"/>
  <c r="Y73" i="26"/>
  <c r="AR7" i="25"/>
  <c r="AR5" i="25" s="1"/>
  <c r="BH5" i="25" s="1"/>
  <c r="AN5" i="25"/>
  <c r="BC5" i="25" s="1"/>
  <c r="AN73" i="25"/>
  <c r="Y73" i="25"/>
  <c r="AL249" i="25"/>
  <c r="AQ249" i="25" s="1"/>
  <c r="BF249" i="25" s="1"/>
  <c r="AA249" i="25"/>
  <c r="AL246" i="25"/>
  <c r="AQ246" i="25" s="1"/>
  <c r="BF246" i="25" s="1"/>
  <c r="AA246" i="25"/>
  <c r="Y41" i="26"/>
  <c r="AN41" i="26"/>
  <c r="Z106" i="26"/>
  <c r="AN106" i="26" s="1"/>
  <c r="AH106" i="26"/>
  <c r="Y19" i="25"/>
  <c r="AN19" i="25"/>
  <c r="AR19" i="25" s="1"/>
  <c r="Y41" i="25"/>
  <c r="AN41" i="25"/>
  <c r="AR41" i="25" s="1"/>
  <c r="Y52" i="25"/>
  <c r="AN52" i="25"/>
  <c r="AR52" i="25" s="1"/>
  <c r="AN51" i="25"/>
  <c r="Y51" i="25"/>
  <c r="AN63" i="25"/>
  <c r="AR63" i="25" s="1"/>
  <c r="Y63" i="25"/>
  <c r="AB30" i="25"/>
  <c r="E30" i="25" s="1"/>
  <c r="F30" i="25" s="1"/>
  <c r="AM30" i="25"/>
  <c r="AF104" i="26"/>
  <c r="AU104" i="26" s="1"/>
  <c r="AS30" i="26"/>
  <c r="AP30" i="26"/>
  <c r="AQ30" i="26"/>
  <c r="AN74" i="26"/>
  <c r="Y74" i="26"/>
  <c r="AN18" i="25"/>
  <c r="Y18" i="25"/>
  <c r="AS8" i="25"/>
  <c r="AP8" i="25"/>
  <c r="AQ8" i="25"/>
  <c r="AE104" i="25"/>
  <c r="Z106" i="25"/>
  <c r="AN106" i="25" s="1"/>
  <c r="AH106" i="25"/>
  <c r="Z84" i="25"/>
  <c r="AH84" i="25"/>
  <c r="AH82" i="25" s="1"/>
  <c r="AN62" i="25"/>
  <c r="Y62" i="25"/>
  <c r="AT240" i="26"/>
  <c r="AN93" i="26"/>
  <c r="AH93" i="26"/>
  <c r="AJ252" i="26"/>
  <c r="AY252" i="26" s="1"/>
  <c r="X252" i="26"/>
  <c r="AE115" i="25"/>
  <c r="AN84" i="26"/>
  <c r="Y84" i="26"/>
  <c r="AH117" i="25"/>
  <c r="Z117" i="25"/>
  <c r="AN117" i="25" s="1"/>
  <c r="AN29" i="25"/>
  <c r="Y29" i="25"/>
  <c r="AS7" i="25"/>
  <c r="AP7" i="25"/>
  <c r="AQ7" i="25"/>
  <c r="AU104" i="25"/>
  <c r="AM40" i="26"/>
  <c r="AB40" i="26"/>
  <c r="E40" i="26" s="1"/>
  <c r="F40" i="26" s="1"/>
  <c r="AM18" i="26"/>
  <c r="AB18" i="26"/>
  <c r="E18" i="26" s="1"/>
  <c r="F18" i="26" s="1"/>
  <c r="AD118" i="6"/>
  <c r="T118" i="6"/>
  <c r="P129" i="6"/>
  <c r="AC129" i="6"/>
  <c r="L217" i="6"/>
  <c r="J217" i="6"/>
  <c r="N217" i="6" s="1"/>
  <c r="AE107" i="6"/>
  <c r="T107" i="6"/>
  <c r="AE41" i="6"/>
  <c r="T41" i="6"/>
  <c r="T162" i="6"/>
  <c r="AG162" i="6"/>
  <c r="AD173" i="6"/>
  <c r="AC184" i="6"/>
  <c r="P184" i="6"/>
  <c r="M195" i="6"/>
  <c r="O195" i="6" s="1"/>
  <c r="I206" i="6"/>
  <c r="P63" i="6"/>
  <c r="Q63" i="6" s="1"/>
  <c r="AE63" i="6" s="1"/>
  <c r="AC63" i="6"/>
  <c r="S63" i="6"/>
  <c r="AG63" i="6" s="1"/>
  <c r="R63" i="6"/>
  <c r="AF63" i="6" s="1"/>
  <c r="R173" i="6"/>
  <c r="AF173" i="6" s="1"/>
  <c r="S173" i="6"/>
  <c r="AG173" i="6" s="1"/>
  <c r="Q173" i="6"/>
  <c r="AE52" i="6"/>
  <c r="T52" i="6"/>
  <c r="Z19" i="6"/>
  <c r="AN19" i="6" s="1"/>
  <c r="AH19" i="6"/>
  <c r="AL227" i="6"/>
  <c r="AA227" i="6"/>
  <c r="Z67" i="6"/>
  <c r="AN67" i="6" s="1"/>
  <c r="AH67" i="6"/>
  <c r="AK225" i="6"/>
  <c r="BA225" i="6" s="1"/>
  <c r="AP227" i="6"/>
  <c r="AP225" i="6" s="1"/>
  <c r="AJ102" i="6"/>
  <c r="V113" i="6"/>
  <c r="W145" i="6"/>
  <c r="AK134" i="6"/>
  <c r="AP134" i="6" s="1"/>
  <c r="Z56" i="6"/>
  <c r="AN56" i="6" s="1"/>
  <c r="AH56" i="6"/>
  <c r="AJ252" i="25"/>
  <c r="AY252" i="25" s="1"/>
  <c r="X252" i="25"/>
  <c r="Y62" i="26"/>
  <c r="AN62" i="26"/>
  <c r="AT247" i="26"/>
  <c r="AT248" i="26"/>
  <c r="AB53" i="26"/>
  <c r="E53" i="26" s="1"/>
  <c r="F53" i="26" s="1"/>
  <c r="AM53" i="26"/>
  <c r="AR86" i="26"/>
  <c r="AR76" i="26"/>
  <c r="BG240" i="26"/>
  <c r="AO77" i="26"/>
  <c r="AR77" i="26" s="1"/>
  <c r="Y77" i="26"/>
  <c r="AN19" i="26"/>
  <c r="Y19" i="26"/>
  <c r="AR66" i="26"/>
  <c r="AO60" i="26"/>
  <c r="AP32" i="25"/>
  <c r="AS32" i="25"/>
  <c r="AQ32" i="25"/>
  <c r="BG240" i="25"/>
  <c r="AH122" i="25"/>
  <c r="Z122" i="25"/>
  <c r="AN122" i="25" s="1"/>
  <c r="AF121" i="25"/>
  <c r="AF115" i="25" s="1"/>
  <c r="T121" i="25"/>
  <c r="AS34" i="25"/>
  <c r="AP34" i="25"/>
  <c r="AQ34" i="25"/>
  <c r="AT240" i="25"/>
  <c r="AU93" i="25"/>
  <c r="AO85" i="25"/>
  <c r="AR85" i="25" s="1"/>
  <c r="Y85" i="25"/>
  <c r="AO77" i="25"/>
  <c r="AR77" i="25" s="1"/>
  <c r="Y77" i="25"/>
  <c r="AO76" i="25"/>
  <c r="AR76" i="25" s="1"/>
  <c r="Y76" i="25"/>
  <c r="AQ251" i="26"/>
  <c r="BF251" i="26" s="1"/>
  <c r="AP252" i="26"/>
  <c r="AA252" i="26"/>
  <c r="AL252" i="26"/>
  <c r="V253" i="26"/>
  <c r="W253" i="26"/>
  <c r="AK253" i="26" s="1"/>
  <c r="Y253" i="26"/>
  <c r="AM253" i="26" s="1"/>
  <c r="AI253" i="26"/>
  <c r="AW253" i="26" s="1"/>
  <c r="U254" i="26"/>
  <c r="AC143" i="26"/>
  <c r="P143" i="26"/>
  <c r="M154" i="26"/>
  <c r="O154" i="26" s="1"/>
  <c r="I165" i="26"/>
  <c r="AI130" i="26"/>
  <c r="AI126" i="26" s="1"/>
  <c r="AW126" i="26" s="1"/>
  <c r="AH139" i="26"/>
  <c r="AN139" i="26"/>
  <c r="AC139" i="26"/>
  <c r="AG139" i="26"/>
  <c r="AF139" i="26"/>
  <c r="AE139" i="26"/>
  <c r="AD139" i="26"/>
  <c r="AI139" i="26"/>
  <c r="U141" i="26"/>
  <c r="AH142" i="26"/>
  <c r="AN142" i="26"/>
  <c r="AI142" i="26"/>
  <c r="AC142" i="26"/>
  <c r="AE142" i="26"/>
  <c r="AG142" i="26"/>
  <c r="AD142" i="26"/>
  <c r="AF142" i="26"/>
  <c r="D148" i="26"/>
  <c r="BM148" i="26" s="1"/>
  <c r="C153" i="26"/>
  <c r="A159" i="26"/>
  <c r="C161" i="26" s="1"/>
  <c r="AK108" i="26"/>
  <c r="W119" i="26"/>
  <c r="AL97" i="26"/>
  <c r="AA97" i="26"/>
  <c r="X108" i="26"/>
  <c r="AJ108" i="26"/>
  <c r="V119" i="26"/>
  <c r="AK107" i="26"/>
  <c r="W118" i="26"/>
  <c r="AL96" i="26"/>
  <c r="AA96" i="26"/>
  <c r="X107" i="26"/>
  <c r="AJ107" i="26"/>
  <c r="V118" i="26"/>
  <c r="AK106" i="26"/>
  <c r="W117" i="26"/>
  <c r="AL95" i="26"/>
  <c r="AA95" i="26"/>
  <c r="X106" i="26"/>
  <c r="AJ106" i="26"/>
  <c r="V117" i="26"/>
  <c r="W113" i="26"/>
  <c r="AK102" i="26"/>
  <c r="AP102" i="26" s="1"/>
  <c r="AS79" i="26"/>
  <c r="AQ79" i="26"/>
  <c r="AB90" i="26"/>
  <c r="E90" i="26" s="1"/>
  <c r="F90" i="26" s="1"/>
  <c r="AL90" i="26"/>
  <c r="V112" i="26"/>
  <c r="AJ101" i="26"/>
  <c r="AK100" i="26"/>
  <c r="W111" i="26"/>
  <c r="X100" i="26"/>
  <c r="V111" i="26"/>
  <c r="AJ100" i="26"/>
  <c r="AA89" i="26"/>
  <c r="AL89" i="26"/>
  <c r="AK99" i="26"/>
  <c r="W110" i="26"/>
  <c r="AA88" i="26"/>
  <c r="AL88" i="26"/>
  <c r="X99" i="26"/>
  <c r="AJ99" i="26"/>
  <c r="V110" i="26"/>
  <c r="AK98" i="26"/>
  <c r="W109" i="26"/>
  <c r="AL87" i="26"/>
  <c r="AA87" i="26"/>
  <c r="X98" i="26"/>
  <c r="AJ98" i="26"/>
  <c r="V109" i="26"/>
  <c r="AK71" i="26"/>
  <c r="AP79" i="26"/>
  <c r="W101" i="26"/>
  <c r="X101" i="26" s="1"/>
  <c r="AK90" i="26"/>
  <c r="AL60" i="26"/>
  <c r="AS69" i="26"/>
  <c r="AQ69" i="26"/>
  <c r="AB80" i="26"/>
  <c r="E80" i="26" s="1"/>
  <c r="F80" i="26" s="1"/>
  <c r="AL80" i="26"/>
  <c r="AL71" i="26" s="1"/>
  <c r="X91" i="26"/>
  <c r="AJ91" i="26"/>
  <c r="AJ82" i="26" s="1"/>
  <c r="AY82" i="26" s="1"/>
  <c r="V102" i="26"/>
  <c r="AQ259" i="26"/>
  <c r="AQ257" i="26" s="1"/>
  <c r="BF257" i="26" s="1"/>
  <c r="AL257" i="26"/>
  <c r="AV248" i="26"/>
  <c r="AZ248" i="26"/>
  <c r="BK248" i="26"/>
  <c r="BL248" i="26" s="1"/>
  <c r="AX248" i="26"/>
  <c r="BB248" i="26"/>
  <c r="AZ247" i="26"/>
  <c r="BK247" i="26"/>
  <c r="BL247" i="26" s="1"/>
  <c r="AX247" i="26"/>
  <c r="AV247" i="26"/>
  <c r="BB247" i="26"/>
  <c r="AZ240" i="26"/>
  <c r="BB240" i="26"/>
  <c r="BK240" i="26"/>
  <c r="BL240" i="26" s="1"/>
  <c r="AX240" i="26"/>
  <c r="AV240" i="26"/>
  <c r="AQ238" i="26"/>
  <c r="AQ236" i="26" s="1"/>
  <c r="BF236" i="26" s="1"/>
  <c r="AL236" i="26"/>
  <c r="AT249" i="26"/>
  <c r="AX249" i="26"/>
  <c r="AV249" i="26"/>
  <c r="BB249" i="26"/>
  <c r="AZ249" i="26"/>
  <c r="BK249" i="26"/>
  <c r="BL249" i="26" s="1"/>
  <c r="BE249" i="26"/>
  <c r="BD249" i="26"/>
  <c r="BI249" i="26"/>
  <c r="BJ249" i="26"/>
  <c r="AA250" i="26"/>
  <c r="AL250" i="26"/>
  <c r="BI246" i="26"/>
  <c r="BJ246" i="26"/>
  <c r="BE246" i="26"/>
  <c r="BD246" i="26"/>
  <c r="AS63" i="26"/>
  <c r="AQ63" i="26"/>
  <c r="AP63" i="26"/>
  <c r="AQ56" i="26"/>
  <c r="AP56" i="26"/>
  <c r="AS56" i="26"/>
  <c r="AS67" i="26"/>
  <c r="AQ67" i="26"/>
  <c r="AP67" i="26"/>
  <c r="AP10" i="26"/>
  <c r="AQ10" i="26"/>
  <c r="AS10" i="26"/>
  <c r="AH16" i="26"/>
  <c r="AH49" i="26"/>
  <c r="AH199" i="26"/>
  <c r="Z199" i="26"/>
  <c r="AN199" i="26" s="1"/>
  <c r="Z121" i="26"/>
  <c r="AN121" i="26" s="1"/>
  <c r="AN115" i="26" s="1"/>
  <c r="AH121" i="26"/>
  <c r="AB66" i="26"/>
  <c r="E66" i="26" s="1"/>
  <c r="F66" i="26" s="1"/>
  <c r="AM66" i="26"/>
  <c r="AR248" i="26"/>
  <c r="BH248" i="26" s="1"/>
  <c r="BC248" i="26"/>
  <c r="AR247" i="26"/>
  <c r="BH247" i="26" s="1"/>
  <c r="BC247" i="26"/>
  <c r="AO240" i="26"/>
  <c r="BC240" i="26" s="1"/>
  <c r="AR242" i="26"/>
  <c r="AR240" i="26" s="1"/>
  <c r="BH240" i="26" s="1"/>
  <c r="AB86" i="26"/>
  <c r="E86" i="26" s="1"/>
  <c r="F86" i="26" s="1"/>
  <c r="AM86" i="26"/>
  <c r="AB76" i="26"/>
  <c r="E76" i="26" s="1"/>
  <c r="F76" i="26" s="1"/>
  <c r="AM76" i="26"/>
  <c r="AS76" i="26" s="1"/>
  <c r="AP75" i="26"/>
  <c r="AQ75" i="26"/>
  <c r="AR65" i="26"/>
  <c r="AB65" i="26"/>
  <c r="E65" i="26" s="1"/>
  <c r="F65" i="26" s="1"/>
  <c r="AM65" i="26"/>
  <c r="AS55" i="26"/>
  <c r="AP55" i="26"/>
  <c r="AQ55" i="26"/>
  <c r="AB54" i="26"/>
  <c r="E54" i="26" s="1"/>
  <c r="F54" i="26" s="1"/>
  <c r="AM54" i="26"/>
  <c r="AB44" i="26"/>
  <c r="E44" i="26" s="1"/>
  <c r="F44" i="26" s="1"/>
  <c r="AM44" i="26"/>
  <c r="AR42" i="26"/>
  <c r="AB42" i="26"/>
  <c r="E42" i="26" s="1"/>
  <c r="F42" i="26" s="1"/>
  <c r="AM42" i="26"/>
  <c r="AR32" i="26"/>
  <c r="AR27" i="26" s="1"/>
  <c r="BH27" i="26" s="1"/>
  <c r="AN27" i="26"/>
  <c r="BC27" i="26" s="1"/>
  <c r="AB32" i="26"/>
  <c r="E32" i="26" s="1"/>
  <c r="F32" i="26" s="1"/>
  <c r="F27" i="26" s="1"/>
  <c r="AM32" i="26"/>
  <c r="AB22" i="26"/>
  <c r="E22" i="26" s="1"/>
  <c r="F22" i="26" s="1"/>
  <c r="AM22" i="26"/>
  <c r="AB21" i="26"/>
  <c r="E21" i="26" s="1"/>
  <c r="F21" i="26" s="1"/>
  <c r="AM21" i="26"/>
  <c r="AB20" i="26"/>
  <c r="E20" i="26" s="1"/>
  <c r="F20" i="26" s="1"/>
  <c r="AM20" i="26"/>
  <c r="AB8" i="26"/>
  <c r="E8" i="26" s="1"/>
  <c r="F8" i="26" s="1"/>
  <c r="AM8" i="26"/>
  <c r="AN5" i="26"/>
  <c r="BC5" i="26" s="1"/>
  <c r="AR7" i="26"/>
  <c r="AR5" i="26" s="1"/>
  <c r="BH5" i="26" s="1"/>
  <c r="AB7" i="26"/>
  <c r="E7" i="26" s="1"/>
  <c r="F7" i="26" s="1"/>
  <c r="F5" i="26" s="1"/>
  <c r="AM7" i="26"/>
  <c r="Z110" i="26"/>
  <c r="AN110" i="26" s="1"/>
  <c r="AH110" i="26"/>
  <c r="BG248" i="26"/>
  <c r="BG249" i="26"/>
  <c r="AC126" i="26"/>
  <c r="BA252" i="26"/>
  <c r="BG247" i="26"/>
  <c r="AO251" i="26"/>
  <c r="AS251" i="26" s="1"/>
  <c r="AB251" i="26"/>
  <c r="E251" i="26" s="1"/>
  <c r="F251" i="26" s="1"/>
  <c r="AD132" i="26"/>
  <c r="AD126" i="26" s="1"/>
  <c r="S132" i="26"/>
  <c r="AG132" i="26" s="1"/>
  <c r="AG126" i="26" s="1"/>
  <c r="R132" i="26"/>
  <c r="AF132" i="26" s="1"/>
  <c r="AF126" i="26" s="1"/>
  <c r="Q132" i="26"/>
  <c r="AO85" i="26"/>
  <c r="AR85" i="26" s="1"/>
  <c r="Y85" i="26"/>
  <c r="AO78" i="26"/>
  <c r="Y78" i="26"/>
  <c r="AO259" i="26"/>
  <c r="AS259" i="26" s="1"/>
  <c r="AS257" i="26" s="1"/>
  <c r="AB259" i="26"/>
  <c r="E259" i="26" s="1"/>
  <c r="F259" i="26" s="1"/>
  <c r="F257" i="26" s="1"/>
  <c r="AO238" i="26"/>
  <c r="AS238" i="26" s="1"/>
  <c r="AS236" i="26" s="1"/>
  <c r="AB238" i="26"/>
  <c r="E238" i="26" s="1"/>
  <c r="F238" i="26" s="1"/>
  <c r="F236" i="26" s="1"/>
  <c r="AD232" i="26"/>
  <c r="R232" i="26"/>
  <c r="AE232" i="26"/>
  <c r="AD221" i="26"/>
  <c r="T221" i="26"/>
  <c r="AD210" i="26"/>
  <c r="Q210" i="26"/>
  <c r="AN52" i="26"/>
  <c r="AR52" i="26" s="1"/>
  <c r="Y52" i="26"/>
  <c r="AN51" i="26"/>
  <c r="Y51" i="26"/>
  <c r="AE188" i="26"/>
  <c r="T188" i="26"/>
  <c r="AE177" i="26"/>
  <c r="T177" i="26"/>
  <c r="V253" i="25"/>
  <c r="AJ253" i="25" s="1"/>
  <c r="AY253" i="25" s="1"/>
  <c r="W253" i="25"/>
  <c r="Y253" i="25"/>
  <c r="AM253" i="25" s="1"/>
  <c r="AI253" i="25"/>
  <c r="AW253" i="25" s="1"/>
  <c r="U254" i="25"/>
  <c r="M154" i="25"/>
  <c r="O154" i="25" s="1"/>
  <c r="I165" i="25"/>
  <c r="P143" i="25"/>
  <c r="AD143" i="25" s="1"/>
  <c r="AC143" i="25"/>
  <c r="S143" i="25"/>
  <c r="AG143" i="25" s="1"/>
  <c r="R143" i="25"/>
  <c r="AF143" i="25" s="1"/>
  <c r="Q143" i="25"/>
  <c r="AI130" i="25"/>
  <c r="AI126" i="25" s="1"/>
  <c r="AW126" i="25" s="1"/>
  <c r="AH142" i="25"/>
  <c r="AN142" i="25"/>
  <c r="AF142" i="25"/>
  <c r="AG142" i="25"/>
  <c r="AE142" i="25"/>
  <c r="AC142" i="25"/>
  <c r="AD142" i="25"/>
  <c r="AI142" i="25"/>
  <c r="AH139" i="25"/>
  <c r="AN139" i="25"/>
  <c r="AG139" i="25"/>
  <c r="AG137" i="25" s="1"/>
  <c r="AF139" i="25"/>
  <c r="AF137" i="25" s="1"/>
  <c r="AE139" i="25"/>
  <c r="AD139" i="25"/>
  <c r="AD137" i="25" s="1"/>
  <c r="AC139" i="25"/>
  <c r="AC137" i="25" s="1"/>
  <c r="AI139" i="25"/>
  <c r="U141" i="25"/>
  <c r="C153" i="25"/>
  <c r="A159" i="25"/>
  <c r="C161" i="25" s="1"/>
  <c r="D148" i="25"/>
  <c r="BM148" i="25" s="1"/>
  <c r="AK107" i="25"/>
  <c r="W118" i="25"/>
  <c r="AB74" i="25"/>
  <c r="E74" i="25" s="1"/>
  <c r="F74" i="25" s="1"/>
  <c r="AM74" i="25"/>
  <c r="AL96" i="25"/>
  <c r="AA96" i="25"/>
  <c r="X107" i="25"/>
  <c r="AJ107" i="25"/>
  <c r="V118" i="25"/>
  <c r="W117" i="25"/>
  <c r="AK106" i="25"/>
  <c r="AA95" i="25"/>
  <c r="AL95" i="25"/>
  <c r="X106" i="25"/>
  <c r="AJ106" i="25"/>
  <c r="V117" i="25"/>
  <c r="AK102" i="25"/>
  <c r="AP102" i="25" s="1"/>
  <c r="W113" i="25"/>
  <c r="AS79" i="25"/>
  <c r="AQ79" i="25"/>
  <c r="V112" i="25"/>
  <c r="AJ101" i="25"/>
  <c r="AB90" i="25"/>
  <c r="E90" i="25" s="1"/>
  <c r="F90" i="25" s="1"/>
  <c r="AL90" i="25"/>
  <c r="W111" i="25"/>
  <c r="AK100" i="25"/>
  <c r="AS56" i="25"/>
  <c r="AQ56" i="25"/>
  <c r="AP56" i="25"/>
  <c r="AA89" i="25"/>
  <c r="AL89" i="25"/>
  <c r="AJ100" i="25"/>
  <c r="X100" i="25"/>
  <c r="V111" i="25"/>
  <c r="W110" i="25"/>
  <c r="AK99" i="25"/>
  <c r="AL88" i="25"/>
  <c r="AA88" i="25"/>
  <c r="X99" i="25"/>
  <c r="AJ99" i="25"/>
  <c r="V110" i="25"/>
  <c r="AK98" i="25"/>
  <c r="W109" i="25"/>
  <c r="AB65" i="25"/>
  <c r="E65" i="25" s="1"/>
  <c r="F65" i="25" s="1"/>
  <c r="AM65" i="25"/>
  <c r="AL87" i="25"/>
  <c r="AA87" i="25"/>
  <c r="X98" i="25"/>
  <c r="AJ98" i="25"/>
  <c r="V109" i="25"/>
  <c r="AK97" i="25"/>
  <c r="W108" i="25"/>
  <c r="AS53" i="25"/>
  <c r="AP53" i="25"/>
  <c r="AQ53" i="25"/>
  <c r="AB64" i="25"/>
  <c r="E64" i="25" s="1"/>
  <c r="F64" i="25" s="1"/>
  <c r="AM64" i="25"/>
  <c r="AO60" i="25"/>
  <c r="AR64" i="25"/>
  <c r="AL86" i="25"/>
  <c r="AA86" i="25"/>
  <c r="X97" i="25"/>
  <c r="AJ97" i="25"/>
  <c r="V108" i="25"/>
  <c r="AK71" i="25"/>
  <c r="AP79" i="25"/>
  <c r="AK90" i="25"/>
  <c r="W101" i="25"/>
  <c r="X101" i="25" s="1"/>
  <c r="AS69" i="25"/>
  <c r="AQ69" i="25"/>
  <c r="AB80" i="25"/>
  <c r="E80" i="25" s="1"/>
  <c r="F80" i="25" s="1"/>
  <c r="AL80" i="25"/>
  <c r="V102" i="25"/>
  <c r="X91" i="25"/>
  <c r="AJ91" i="25"/>
  <c r="AJ82" i="25" s="1"/>
  <c r="AY82" i="25" s="1"/>
  <c r="BK240" i="25"/>
  <c r="BL240" i="25" s="1"/>
  <c r="AX240" i="25"/>
  <c r="AV240" i="25"/>
  <c r="AZ240" i="25"/>
  <c r="BB240" i="25"/>
  <c r="AL259" i="25"/>
  <c r="AA259" i="25"/>
  <c r="AL250" i="25"/>
  <c r="AA250" i="25"/>
  <c r="AL248" i="25"/>
  <c r="AA248" i="25"/>
  <c r="AL247" i="25"/>
  <c r="AA247" i="25"/>
  <c r="AL238" i="25"/>
  <c r="AA238" i="25"/>
  <c r="AH111" i="25"/>
  <c r="Z111" i="25"/>
  <c r="AN111" i="25" s="1"/>
  <c r="Z150" i="25"/>
  <c r="AN150" i="25" s="1"/>
  <c r="AH150" i="25"/>
  <c r="AS23" i="25"/>
  <c r="AQ23" i="25"/>
  <c r="AP23" i="25"/>
  <c r="AS20" i="25"/>
  <c r="AQ20" i="25"/>
  <c r="AP20" i="25"/>
  <c r="AP22" i="25"/>
  <c r="AQ22" i="25"/>
  <c r="AS22" i="25"/>
  <c r="AP11" i="25"/>
  <c r="AQ11" i="25"/>
  <c r="AS11" i="25"/>
  <c r="AP10" i="25"/>
  <c r="AQ10" i="25"/>
  <c r="AS10" i="25"/>
  <c r="AP9" i="25"/>
  <c r="AQ9" i="25"/>
  <c r="AS9" i="25"/>
  <c r="AP12" i="25"/>
  <c r="AQ12" i="25"/>
  <c r="AS12" i="25"/>
  <c r="AH38" i="25"/>
  <c r="AO240" i="25"/>
  <c r="BC240" i="25" s="1"/>
  <c r="AR242" i="25"/>
  <c r="AR240" i="25" s="1"/>
  <c r="BH240" i="25" s="1"/>
  <c r="T177" i="25"/>
  <c r="AE177" i="25"/>
  <c r="AL251" i="25"/>
  <c r="AA251" i="25"/>
  <c r="AO251" i="25" s="1"/>
  <c r="AB251" i="25"/>
  <c r="E251" i="25" s="1"/>
  <c r="F251" i="25" s="1"/>
  <c r="AB67" i="25"/>
  <c r="E67" i="25" s="1"/>
  <c r="F67" i="25" s="1"/>
  <c r="AM67" i="25"/>
  <c r="AB66" i="25"/>
  <c r="E66" i="25" s="1"/>
  <c r="F66" i="25" s="1"/>
  <c r="AM66" i="25"/>
  <c r="AB55" i="25"/>
  <c r="E55" i="25" s="1"/>
  <c r="F55" i="25" s="1"/>
  <c r="AM55" i="25"/>
  <c r="AR54" i="25"/>
  <c r="AB54" i="25"/>
  <c r="E54" i="25" s="1"/>
  <c r="F54" i="25" s="1"/>
  <c r="AM54" i="25"/>
  <c r="Z95" i="25"/>
  <c r="AN95" i="25" s="1"/>
  <c r="AN93" i="25" s="1"/>
  <c r="AH95" i="25"/>
  <c r="AC126" i="25"/>
  <c r="AF126" i="25"/>
  <c r="AD132" i="25"/>
  <c r="AD126" i="25" s="1"/>
  <c r="S132" i="25"/>
  <c r="AG132" i="25" s="1"/>
  <c r="AG126" i="25" s="1"/>
  <c r="Q132" i="25"/>
  <c r="AO78" i="25"/>
  <c r="AR78" i="25" s="1"/>
  <c r="Y78" i="25"/>
  <c r="AO75" i="25"/>
  <c r="Y75" i="25"/>
  <c r="AN40" i="25"/>
  <c r="Y40" i="25"/>
  <c r="AE199" i="25"/>
  <c r="T199" i="25"/>
  <c r="AE210" i="25"/>
  <c r="T210" i="25"/>
  <c r="AE232" i="25"/>
  <c r="T232" i="25"/>
  <c r="AF221" i="25"/>
  <c r="T221" i="25"/>
  <c r="AE188" i="25"/>
  <c r="T188" i="25"/>
  <c r="T166" i="23"/>
  <c r="AE166" i="23"/>
  <c r="T164" i="23"/>
  <c r="Z164" i="23" s="1"/>
  <c r="AE34" i="23"/>
  <c r="T34" i="23"/>
  <c r="Z34" i="23" s="1"/>
  <c r="AN34" i="23" s="1"/>
  <c r="AD45" i="23"/>
  <c r="Q45" i="23"/>
  <c r="AH144" i="23"/>
  <c r="Z144" i="23"/>
  <c r="AN144" i="23" s="1"/>
  <c r="P78" i="23"/>
  <c r="AH34" i="23"/>
  <c r="P12" i="23"/>
  <c r="R12" i="23" s="1"/>
  <c r="AF12" i="23" s="1"/>
  <c r="AC12" i="23"/>
  <c r="AA243" i="6"/>
  <c r="AL243" i="6"/>
  <c r="V244" i="6"/>
  <c r="AJ244" i="6" s="1"/>
  <c r="AY244" i="6" s="1"/>
  <c r="Y244" i="6"/>
  <c r="AM244" i="6" s="1"/>
  <c r="W244" i="6"/>
  <c r="AI244" i="6"/>
  <c r="AW244" i="6" s="1"/>
  <c r="AL241" i="6"/>
  <c r="AA241" i="6"/>
  <c r="AL240" i="6"/>
  <c r="AA240" i="6"/>
  <c r="AL239" i="6"/>
  <c r="AA239" i="6"/>
  <c r="AL242" i="6"/>
  <c r="AA242" i="6"/>
  <c r="AO242" i="6" s="1"/>
  <c r="AB242" i="6"/>
  <c r="E242" i="6" s="1"/>
  <c r="F242" i="6" s="1"/>
  <c r="BA236" i="6"/>
  <c r="BA235" i="6"/>
  <c r="AB227" i="23"/>
  <c r="E227" i="23" s="1"/>
  <c r="F227" i="23" s="1"/>
  <c r="F225" i="23" s="1"/>
  <c r="AO227" i="23"/>
  <c r="AS227" i="23" s="1"/>
  <c r="AS225" i="23" s="1"/>
  <c r="AL225" i="23"/>
  <c r="AQ227" i="23"/>
  <c r="AQ225" i="23" s="1"/>
  <c r="BF225" i="23" s="1"/>
  <c r="AH155" i="23"/>
  <c r="Z155" i="23"/>
  <c r="AN155" i="23" s="1"/>
  <c r="Z34" i="6"/>
  <c r="AN34" i="6" s="1"/>
  <c r="AH34" i="6"/>
  <c r="Y458" i="2"/>
  <c r="AM458" i="2" s="1"/>
  <c r="AH458" i="2"/>
  <c r="Z458" i="2"/>
  <c r="AN458" i="2" s="1"/>
  <c r="V458" i="2"/>
  <c r="W458" i="2"/>
  <c r="AK458" i="2" s="1"/>
  <c r="AJ355" i="2"/>
  <c r="V366" i="2"/>
  <c r="T23" i="23"/>
  <c r="AE23" i="23"/>
  <c r="M199" i="23"/>
  <c r="O199" i="23" s="1"/>
  <c r="I210" i="23"/>
  <c r="AC188" i="23"/>
  <c r="P188" i="23"/>
  <c r="M89" i="23"/>
  <c r="O89" i="23" s="1"/>
  <c r="AC89" i="23" s="1"/>
  <c r="M100" i="23"/>
  <c r="J100" i="23"/>
  <c r="N100" i="23" s="1"/>
  <c r="L100" i="23"/>
  <c r="Z197" i="23"/>
  <c r="T56" i="23"/>
  <c r="AE56" i="23"/>
  <c r="AD177" i="23"/>
  <c r="R177" i="23"/>
  <c r="AE177" i="23"/>
  <c r="Q219" i="23"/>
  <c r="R219" i="23"/>
  <c r="Q186" i="23"/>
  <c r="R186" i="23"/>
  <c r="S186" i="23"/>
  <c r="S175" i="23"/>
  <c r="R175" i="23"/>
  <c r="Q175" i="23"/>
  <c r="R208" i="23"/>
  <c r="Q208" i="23"/>
  <c r="AF67" i="23"/>
  <c r="T67" i="23"/>
  <c r="AK27" i="2"/>
  <c r="T285" i="2"/>
  <c r="Z285" i="2" s="1"/>
  <c r="AK16" i="2"/>
  <c r="T384" i="2"/>
  <c r="Z384" i="2" s="1"/>
  <c r="AQ79" i="2"/>
  <c r="AS79" i="2"/>
  <c r="T406" i="2"/>
  <c r="Z406" i="2" s="1"/>
  <c r="AG93" i="2"/>
  <c r="AH460" i="2"/>
  <c r="V460" i="2"/>
  <c r="W460" i="2"/>
  <c r="AK460" i="2" s="1"/>
  <c r="Y460" i="2"/>
  <c r="AM460" i="2" s="1"/>
  <c r="Z460" i="2"/>
  <c r="AN460" i="2" s="1"/>
  <c r="X101" i="2"/>
  <c r="V112" i="2"/>
  <c r="AJ101" i="2"/>
  <c r="AB90" i="2"/>
  <c r="E90" i="2" s="1"/>
  <c r="F90" i="2" s="1"/>
  <c r="AL90" i="2"/>
  <c r="AS80" i="2"/>
  <c r="AQ80" i="2"/>
  <c r="AB91" i="2"/>
  <c r="E91" i="2" s="1"/>
  <c r="F91" i="2" s="1"/>
  <c r="AL91" i="2"/>
  <c r="W113" i="2"/>
  <c r="AK102" i="2"/>
  <c r="AP102" i="2" s="1"/>
  <c r="X102" i="2"/>
  <c r="AK343" i="2"/>
  <c r="AP343" i="2" s="1"/>
  <c r="W354" i="2"/>
  <c r="AL238" i="6"/>
  <c r="AA238" i="6"/>
  <c r="AH44" i="2"/>
  <c r="Z44" i="2"/>
  <c r="AN44" i="2" s="1"/>
  <c r="AH18" i="2"/>
  <c r="Z18" i="2"/>
  <c r="AN18" i="2" s="1"/>
  <c r="T263" i="2"/>
  <c r="Z263" i="2" s="1"/>
  <c r="AH54" i="2"/>
  <c r="Z54" i="2"/>
  <c r="AN54" i="2" s="1"/>
  <c r="Z55" i="2"/>
  <c r="AN55" i="2" s="1"/>
  <c r="AH55" i="2"/>
  <c r="T109" i="6"/>
  <c r="Z109" i="6" s="1"/>
  <c r="Y109" i="6" s="1"/>
  <c r="AD67" i="2"/>
  <c r="AD60" i="2" s="1"/>
  <c r="Q67" i="2"/>
  <c r="R67" i="2"/>
  <c r="AF67" i="2" s="1"/>
  <c r="AF60" i="2" s="1"/>
  <c r="T362" i="2"/>
  <c r="Z362" i="2" s="1"/>
  <c r="AH33" i="2"/>
  <c r="Z33" i="2"/>
  <c r="AH199" i="2"/>
  <c r="Z199" i="2"/>
  <c r="AN199" i="2" s="1"/>
  <c r="T340" i="2"/>
  <c r="Z340" i="2" s="1"/>
  <c r="AH40" i="2"/>
  <c r="Z40" i="2"/>
  <c r="AN40" i="2" s="1"/>
  <c r="AQ237" i="6"/>
  <c r="BF237" i="6" s="1"/>
  <c r="AO237" i="6"/>
  <c r="BC237" i="6" s="1"/>
  <c r="AB237" i="6"/>
  <c r="E237" i="6" s="1"/>
  <c r="F237" i="6" s="1"/>
  <c r="Q56" i="2"/>
  <c r="R56" i="2"/>
  <c r="AF56" i="2" s="1"/>
  <c r="AF49" i="2" s="1"/>
  <c r="AD166" i="2"/>
  <c r="Q166" i="2"/>
  <c r="R166" i="2"/>
  <c r="AF166" i="2" s="1"/>
  <c r="T395" i="2"/>
  <c r="Z395" i="2" s="1"/>
  <c r="AE96" i="2"/>
  <c r="T96" i="2"/>
  <c r="AK5" i="2"/>
  <c r="O100" i="2"/>
  <c r="AE84" i="2"/>
  <c r="T84" i="2"/>
  <c r="Z41" i="2"/>
  <c r="AN41" i="2" s="1"/>
  <c r="AH41" i="2"/>
  <c r="Q23" i="2"/>
  <c r="R23" i="2"/>
  <c r="AF23" i="2" s="1"/>
  <c r="AF16" i="2" s="1"/>
  <c r="AD23" i="2"/>
  <c r="AD16" i="2" s="1"/>
  <c r="X118" i="2"/>
  <c r="AL118" i="2" s="1"/>
  <c r="AE12" i="2"/>
  <c r="AE5" i="2" s="1"/>
  <c r="AU5" i="2" s="1"/>
  <c r="T12" i="2"/>
  <c r="Q34" i="2"/>
  <c r="AE34" i="2" s="1"/>
  <c r="AE27" i="2" s="1"/>
  <c r="R34" i="2"/>
  <c r="AH21" i="2"/>
  <c r="Z21" i="2"/>
  <c r="AN21" i="2" s="1"/>
  <c r="AK130" i="2"/>
  <c r="AK129" i="2"/>
  <c r="AK133" i="2"/>
  <c r="Q45" i="2"/>
  <c r="R45" i="2"/>
  <c r="AF45" i="2" s="1"/>
  <c r="AF38" i="2" s="1"/>
  <c r="Z52" i="2"/>
  <c r="AN52" i="2" s="1"/>
  <c r="AH52" i="2"/>
  <c r="AH43" i="2"/>
  <c r="Z43" i="2"/>
  <c r="AN43" i="2" s="1"/>
  <c r="AH30" i="2"/>
  <c r="Z30" i="2"/>
  <c r="AN30" i="2" s="1"/>
  <c r="AH19" i="2"/>
  <c r="Z19" i="2"/>
  <c r="AN19" i="2" s="1"/>
  <c r="AD107" i="2"/>
  <c r="AC118" i="2"/>
  <c r="P118" i="2"/>
  <c r="R107" i="2"/>
  <c r="AF107" i="2" s="1"/>
  <c r="S107" i="2"/>
  <c r="AG107" i="2" s="1"/>
  <c r="Q107" i="2"/>
  <c r="AH63" i="2"/>
  <c r="Z63" i="2"/>
  <c r="AN63" i="2" s="1"/>
  <c r="M129" i="2"/>
  <c r="O129" i="2" s="1"/>
  <c r="Z243" i="2"/>
  <c r="AN243" i="2" s="1"/>
  <c r="AH243" i="2"/>
  <c r="Z98" i="2"/>
  <c r="AN98" i="2" s="1"/>
  <c r="AH98" i="2"/>
  <c r="AD155" i="2"/>
  <c r="R155" i="2"/>
  <c r="AF155" i="2" s="1"/>
  <c r="Q155" i="2"/>
  <c r="Z131" i="6"/>
  <c r="Y131" i="6" s="1"/>
  <c r="AD34" i="2"/>
  <c r="AD27" i="2" s="1"/>
  <c r="AD56" i="2"/>
  <c r="AD49" i="2" s="1"/>
  <c r="R144" i="2"/>
  <c r="AD144" i="2"/>
  <c r="T450" i="2"/>
  <c r="Z450" i="2" s="1"/>
  <c r="AE12" i="6"/>
  <c r="T12" i="6"/>
  <c r="Z85" i="6"/>
  <c r="AN85" i="6" s="1"/>
  <c r="Z87" i="6"/>
  <c r="Y87" i="6" s="1"/>
  <c r="Z219" i="6"/>
  <c r="Y219" i="6" s="1"/>
  <c r="Z164" i="6"/>
  <c r="Y164" i="6" s="1"/>
  <c r="Z51" i="6"/>
  <c r="Y51" i="6" s="1"/>
  <c r="Z62" i="6"/>
  <c r="Y62" i="6" s="1"/>
  <c r="Z172" i="6"/>
  <c r="Y172" i="6" s="1"/>
  <c r="Z161" i="6"/>
  <c r="Y161" i="6" s="1"/>
  <c r="Z183" i="6"/>
  <c r="Y183" i="6" s="1"/>
  <c r="Z117" i="6"/>
  <c r="Y117" i="6" s="1"/>
  <c r="Z7" i="6"/>
  <c r="Y7" i="6" s="1"/>
  <c r="R78" i="2"/>
  <c r="AF78" i="2" s="1"/>
  <c r="AF71" i="2" s="1"/>
  <c r="Q78" i="2"/>
  <c r="AD78" i="2"/>
  <c r="AD71" i="2" s="1"/>
  <c r="Z77" i="2"/>
  <c r="AN77" i="2" s="1"/>
  <c r="AH77" i="2"/>
  <c r="L133" i="2"/>
  <c r="J133" i="2"/>
  <c r="N133" i="2" s="1"/>
  <c r="AD45" i="2"/>
  <c r="AD38" i="2" s="1"/>
  <c r="AC89" i="2"/>
  <c r="AC82" i="2" s="1"/>
  <c r="P89" i="2"/>
  <c r="O111" i="2"/>
  <c r="O122" i="2"/>
  <c r="V464" i="2"/>
  <c r="AH464" i="2"/>
  <c r="AH462" i="2" s="1"/>
  <c r="W464" i="2"/>
  <c r="AK464" i="2" s="1"/>
  <c r="AK462" i="2" s="1"/>
  <c r="Y464" i="2"/>
  <c r="AM464" i="2" s="1"/>
  <c r="AM462" i="2" s="1"/>
  <c r="Z464" i="2"/>
  <c r="AN464" i="2" s="1"/>
  <c r="AN462" i="2" s="1"/>
  <c r="T265" i="2"/>
  <c r="AE265" i="2"/>
  <c r="T287" i="2"/>
  <c r="AE287" i="2"/>
  <c r="AE298" i="2"/>
  <c r="T298" i="2"/>
  <c r="AE254" i="2"/>
  <c r="T254" i="2"/>
  <c r="AE276" i="2"/>
  <c r="T276" i="2"/>
  <c r="AP236" i="6"/>
  <c r="AJ236" i="6"/>
  <c r="AY236" i="6" s="1"/>
  <c r="X236" i="6"/>
  <c r="AK248" i="6"/>
  <c r="X248" i="6"/>
  <c r="AM246" i="6"/>
  <c r="X122" i="2"/>
  <c r="X120" i="2"/>
  <c r="AA120" i="2" s="1"/>
  <c r="Y120" i="2" s="1"/>
  <c r="X121" i="2"/>
  <c r="AJ119" i="2"/>
  <c r="X128" i="2"/>
  <c r="AJ120" i="2"/>
  <c r="AJ118" i="2"/>
  <c r="AO67" i="2"/>
  <c r="AO33" i="2"/>
  <c r="AN10" i="2"/>
  <c r="AN8" i="2"/>
  <c r="AN7" i="2"/>
  <c r="AN9" i="2"/>
  <c r="AL22" i="2"/>
  <c r="Z75" i="2"/>
  <c r="AN75" i="2" s="1"/>
  <c r="AH75" i="2"/>
  <c r="AK75" i="2"/>
  <c r="AJ122" i="2"/>
  <c r="AL33" i="2"/>
  <c r="AL66" i="2"/>
  <c r="Z329" i="2"/>
  <c r="AL67" i="2"/>
  <c r="AL23" i="2"/>
  <c r="AL12" i="2"/>
  <c r="X459" i="2"/>
  <c r="AA459" i="2" s="1"/>
  <c r="AO459" i="2" s="1"/>
  <c r="BC459" i="2" s="1"/>
  <c r="AA78" i="2"/>
  <c r="AH85" i="6"/>
  <c r="AJ459" i="2"/>
  <c r="AY459" i="2" s="1"/>
  <c r="AJ74" i="2"/>
  <c r="AA96" i="2"/>
  <c r="X8" i="2"/>
  <c r="AL8" i="2" s="1"/>
  <c r="AP459" i="2"/>
  <c r="T95" i="6"/>
  <c r="AL44" i="2"/>
  <c r="AJ78" i="2"/>
  <c r="AH74" i="2"/>
  <c r="AK74" i="2"/>
  <c r="AJ41" i="2"/>
  <c r="AL21" i="2"/>
  <c r="AL107" i="2"/>
  <c r="AL63" i="2"/>
  <c r="X7" i="2"/>
  <c r="AL29" i="2"/>
  <c r="Z425" i="2"/>
  <c r="T216" i="2"/>
  <c r="AK117" i="2"/>
  <c r="T194" i="2"/>
  <c r="Z194" i="2" s="1"/>
  <c r="Z117" i="2"/>
  <c r="AN117" i="2" s="1"/>
  <c r="AH117" i="2"/>
  <c r="AJ117" i="2"/>
  <c r="T172" i="2"/>
  <c r="AA73" i="2"/>
  <c r="Y73" i="2" s="1"/>
  <c r="T392" i="2"/>
  <c r="Z227" i="2"/>
  <c r="T150" i="6"/>
  <c r="T84" i="6"/>
  <c r="T106" i="6"/>
  <c r="T18" i="6"/>
  <c r="AJ85" i="2"/>
  <c r="Z271" i="2"/>
  <c r="AK76" i="2"/>
  <c r="T348" i="2"/>
  <c r="AA45" i="2"/>
  <c r="AL42" i="2"/>
  <c r="T414" i="2"/>
  <c r="Z414" i="2" s="1"/>
  <c r="AH51" i="2"/>
  <c r="Z51" i="2"/>
  <c r="AN51" i="2" s="1"/>
  <c r="AK51" i="2"/>
  <c r="AK49" i="2" s="1"/>
  <c r="AL77" i="2"/>
  <c r="AH88" i="2"/>
  <c r="Z106" i="2"/>
  <c r="AN106" i="2" s="1"/>
  <c r="T238" i="2"/>
  <c r="T95" i="2"/>
  <c r="AH95" i="2" s="1"/>
  <c r="AH106" i="2"/>
  <c r="AL100" i="2"/>
  <c r="AK88" i="2"/>
  <c r="T150" i="2"/>
  <c r="T447" i="2"/>
  <c r="AL20" i="2"/>
  <c r="Z252" i="2"/>
  <c r="Z88" i="2"/>
  <c r="AN88" i="2" s="1"/>
  <c r="AA87" i="2"/>
  <c r="Y87" i="2" s="1"/>
  <c r="T161" i="2"/>
  <c r="AJ9" i="2"/>
  <c r="X9" i="2"/>
  <c r="T73" i="6"/>
  <c r="T40" i="6"/>
  <c r="T128" i="6"/>
  <c r="AJ235" i="6"/>
  <c r="AY235" i="6" s="1"/>
  <c r="X235" i="6"/>
  <c r="AP235" i="6"/>
  <c r="T139" i="6"/>
  <c r="T29" i="6"/>
  <c r="AH30" i="6"/>
  <c r="AN30" i="6"/>
  <c r="T216" i="6"/>
  <c r="T205" i="6"/>
  <c r="T194" i="6"/>
  <c r="S110" i="2"/>
  <c r="AG110" i="2" s="1"/>
  <c r="T99" i="2"/>
  <c r="AH64" i="2"/>
  <c r="Z64" i="2"/>
  <c r="AN64" i="2" s="1"/>
  <c r="AK64" i="2"/>
  <c r="AK60" i="2" s="1"/>
  <c r="T337" i="2"/>
  <c r="AJ88" i="2"/>
  <c r="Z260" i="2"/>
  <c r="AJ54" i="2"/>
  <c r="Z417" i="2"/>
  <c r="AC121" i="2"/>
  <c r="P121" i="2"/>
  <c r="AD121" i="2" s="1"/>
  <c r="AJ18" i="2"/>
  <c r="Z326" i="2"/>
  <c r="AJ86" i="2"/>
  <c r="Z249" i="2"/>
  <c r="Z373" i="2"/>
  <c r="T293" i="2"/>
  <c r="AJ30" i="2"/>
  <c r="AJ32" i="2"/>
  <c r="Z183" i="2"/>
  <c r="T381" i="2"/>
  <c r="Z436" i="2"/>
  <c r="AL97" i="2"/>
  <c r="AA97" i="2"/>
  <c r="AJ43" i="2"/>
  <c r="AA111" i="2"/>
  <c r="AL111" i="2"/>
  <c r="Z282" i="2"/>
  <c r="AJ55" i="2"/>
  <c r="AA56" i="2"/>
  <c r="AL56" i="2"/>
  <c r="Z230" i="2"/>
  <c r="AA31" i="2"/>
  <c r="Y31" i="2" s="1"/>
  <c r="AL31" i="2"/>
  <c r="AJ75" i="2"/>
  <c r="T403" i="2"/>
  <c r="AJ89" i="2"/>
  <c r="T359" i="2"/>
  <c r="T315" i="2"/>
  <c r="AJ65" i="2"/>
  <c r="AJ109" i="2"/>
  <c r="Z370" i="2"/>
  <c r="AJ108" i="2"/>
  <c r="T128" i="2"/>
  <c r="AJ62" i="2"/>
  <c r="Q110" i="2"/>
  <c r="Z304" i="2"/>
  <c r="AJ53" i="2"/>
  <c r="T205" i="2"/>
  <c r="AA40" i="2"/>
  <c r="AL40" i="2"/>
  <c r="AJ19" i="2"/>
  <c r="M132" i="2"/>
  <c r="O132" i="2" s="1"/>
  <c r="I143" i="2"/>
  <c r="R110" i="2"/>
  <c r="AF110" i="2" s="1"/>
  <c r="AJ10" i="2"/>
  <c r="X10" i="2"/>
  <c r="AJ52" i="2"/>
  <c r="AJ34" i="2"/>
  <c r="AA11" i="2"/>
  <c r="AL11" i="2"/>
  <c r="T139" i="2"/>
  <c r="AQ231" i="6" l="1"/>
  <c r="AQ229" i="6" s="1"/>
  <c r="BF229" i="6" s="1"/>
  <c r="BG229" i="6" s="1"/>
  <c r="AL229" i="6"/>
  <c r="AO231" i="6"/>
  <c r="AB231" i="6"/>
  <c r="E231" i="6" s="1"/>
  <c r="F231" i="6" s="1"/>
  <c r="F229" i="6" s="1"/>
  <c r="AT229" i="6" s="1"/>
  <c r="AI119" i="2"/>
  <c r="AI115" i="2" s="1"/>
  <c r="AW115" i="2" s="1"/>
  <c r="X119" i="2"/>
  <c r="U130" i="2"/>
  <c r="AD128" i="2"/>
  <c r="AE128" i="2"/>
  <c r="AS21" i="25"/>
  <c r="AP21" i="25"/>
  <c r="AQ21" i="25"/>
  <c r="AO249" i="25"/>
  <c r="AB249" i="25"/>
  <c r="E249" i="25" s="1"/>
  <c r="F249" i="25" s="1"/>
  <c r="AO246" i="25"/>
  <c r="AS246" i="25" s="1"/>
  <c r="AB246" i="25"/>
  <c r="E246" i="25" s="1"/>
  <c r="F246" i="25" s="1"/>
  <c r="I130" i="2"/>
  <c r="M130" i="2" s="1"/>
  <c r="O130" i="2" s="1"/>
  <c r="AI128" i="2"/>
  <c r="AC128" i="2"/>
  <c r="AG128" i="2"/>
  <c r="AF128" i="2"/>
  <c r="AE132" i="25"/>
  <c r="AE126" i="25" s="1"/>
  <c r="AU126" i="25" s="1"/>
  <c r="T132" i="25"/>
  <c r="AH118" i="6"/>
  <c r="Z118" i="6"/>
  <c r="AN118" i="6" s="1"/>
  <c r="AB73" i="26"/>
  <c r="E73" i="26" s="1"/>
  <c r="F73" i="26" s="1"/>
  <c r="AM73" i="26"/>
  <c r="AH119" i="2"/>
  <c r="Z119" i="2"/>
  <c r="AN119" i="2" s="1"/>
  <c r="Y97" i="2"/>
  <c r="AM97" i="2" s="1"/>
  <c r="AP97" i="2" s="1"/>
  <c r="AG108" i="2"/>
  <c r="AG104" i="2" s="1"/>
  <c r="T108" i="2"/>
  <c r="C139" i="2"/>
  <c r="A148" i="2"/>
  <c r="C142" i="2"/>
  <c r="D137" i="2"/>
  <c r="BM137" i="2" s="1"/>
  <c r="AI131" i="2"/>
  <c r="AC131" i="2"/>
  <c r="AD131" i="2"/>
  <c r="AH131" i="2"/>
  <c r="AE131" i="2"/>
  <c r="AF131" i="2"/>
  <c r="AG131" i="2"/>
  <c r="AN131" i="2"/>
  <c r="AN71" i="25"/>
  <c r="AR73" i="25"/>
  <c r="AB73" i="25"/>
  <c r="E73" i="25" s="1"/>
  <c r="F73" i="25" s="1"/>
  <c r="AM73" i="25"/>
  <c r="AH104" i="25"/>
  <c r="AM41" i="26"/>
  <c r="AM38" i="26" s="1"/>
  <c r="BA38" i="26" s="1"/>
  <c r="AB41" i="26"/>
  <c r="E41" i="26" s="1"/>
  <c r="F41" i="26" s="1"/>
  <c r="F38" i="26" s="1"/>
  <c r="AR41" i="26"/>
  <c r="AR38" i="26" s="1"/>
  <c r="BH38" i="26" s="1"/>
  <c r="AN38" i="26"/>
  <c r="BC38" i="26" s="1"/>
  <c r="AN104" i="26"/>
  <c r="AR51" i="25"/>
  <c r="AR49" i="25" s="1"/>
  <c r="BH49" i="25" s="1"/>
  <c r="AN49" i="25"/>
  <c r="BC49" i="25" s="1"/>
  <c r="AM19" i="25"/>
  <c r="AB19" i="25"/>
  <c r="E19" i="25" s="1"/>
  <c r="F19" i="25" s="1"/>
  <c r="AM41" i="25"/>
  <c r="AB41" i="25"/>
  <c r="E41" i="25" s="1"/>
  <c r="F41" i="25" s="1"/>
  <c r="AM52" i="25"/>
  <c r="AB52" i="25"/>
  <c r="E52" i="25" s="1"/>
  <c r="F52" i="25" s="1"/>
  <c r="AB51" i="25"/>
  <c r="E51" i="25" s="1"/>
  <c r="F51" i="25" s="1"/>
  <c r="AM51" i="25"/>
  <c r="AR18" i="25"/>
  <c r="AR16" i="25" s="1"/>
  <c r="BH16" i="25" s="1"/>
  <c r="AN16" i="25"/>
  <c r="BC16" i="25" s="1"/>
  <c r="AB74" i="26"/>
  <c r="E74" i="26" s="1"/>
  <c r="F74" i="26" s="1"/>
  <c r="AM74" i="26"/>
  <c r="AB63" i="25"/>
  <c r="E63" i="25" s="1"/>
  <c r="F63" i="25" s="1"/>
  <c r="AM63" i="25"/>
  <c r="AM77" i="26"/>
  <c r="AB77" i="26"/>
  <c r="E77" i="26" s="1"/>
  <c r="F77" i="26" s="1"/>
  <c r="AP30" i="25"/>
  <c r="AQ30" i="25"/>
  <c r="AS30" i="25"/>
  <c r="AR74" i="26"/>
  <c r="AN71" i="26"/>
  <c r="AN16" i="26"/>
  <c r="BC16" i="26" s="1"/>
  <c r="AR19" i="26"/>
  <c r="AR16" i="26" s="1"/>
  <c r="BH16" i="26" s="1"/>
  <c r="AM18" i="25"/>
  <c r="AM16" i="25" s="1"/>
  <c r="BA16" i="25" s="1"/>
  <c r="AB18" i="25"/>
  <c r="E18" i="25" s="1"/>
  <c r="F18" i="25" s="1"/>
  <c r="F16" i="25" s="1"/>
  <c r="AN104" i="25"/>
  <c r="AN84" i="25"/>
  <c r="Y84" i="25"/>
  <c r="AR62" i="25"/>
  <c r="AR60" i="25" s="1"/>
  <c r="BH60" i="25" s="1"/>
  <c r="AN60" i="25"/>
  <c r="BC60" i="25" s="1"/>
  <c r="AM62" i="25"/>
  <c r="AB62" i="25"/>
  <c r="E62" i="25" s="1"/>
  <c r="F62" i="25" s="1"/>
  <c r="F60" i="25" s="1"/>
  <c r="AJ253" i="26"/>
  <c r="AY253" i="26" s="1"/>
  <c r="X253" i="26"/>
  <c r="BA458" i="2"/>
  <c r="AU115" i="25"/>
  <c r="AN82" i="26"/>
  <c r="AR84" i="26"/>
  <c r="AB84" i="26"/>
  <c r="E84" i="26" s="1"/>
  <c r="F84" i="26" s="1"/>
  <c r="AM84" i="26"/>
  <c r="AN27" i="25"/>
  <c r="BC27" i="25" s="1"/>
  <c r="AR29" i="25"/>
  <c r="AR27" i="25" s="1"/>
  <c r="BH27" i="25" s="1"/>
  <c r="AM29" i="25"/>
  <c r="AB29" i="25"/>
  <c r="E29" i="25" s="1"/>
  <c r="F29" i="25" s="1"/>
  <c r="F27" i="25" s="1"/>
  <c r="AR62" i="26"/>
  <c r="AN60" i="26"/>
  <c r="AP40" i="26"/>
  <c r="AQ40" i="26"/>
  <c r="AS40" i="26"/>
  <c r="AQ18" i="26"/>
  <c r="AP18" i="26"/>
  <c r="AS18" i="26"/>
  <c r="AR60" i="26"/>
  <c r="BH60" i="26" s="1"/>
  <c r="BC60" i="26"/>
  <c r="AT251" i="26"/>
  <c r="AT236" i="26"/>
  <c r="AD129" i="6"/>
  <c r="Q129" i="6"/>
  <c r="R129" i="6"/>
  <c r="AF129" i="6" s="1"/>
  <c r="S129" i="6"/>
  <c r="AG129" i="6" s="1"/>
  <c r="AH107" i="6"/>
  <c r="Z107" i="6"/>
  <c r="AN107" i="6" s="1"/>
  <c r="Z41" i="6"/>
  <c r="AN41" i="6" s="1"/>
  <c r="AH41" i="6"/>
  <c r="AH162" i="6"/>
  <c r="Z162" i="6"/>
  <c r="AN162" i="6" s="1"/>
  <c r="AD184" i="6"/>
  <c r="R184" i="6"/>
  <c r="AF184" i="6" s="1"/>
  <c r="P195" i="6"/>
  <c r="AC195" i="6"/>
  <c r="M206" i="6"/>
  <c r="O206" i="6" s="1"/>
  <c r="I217" i="6"/>
  <c r="M217" i="6" s="1"/>
  <c r="O217" i="6" s="1"/>
  <c r="T63" i="6"/>
  <c r="AD63" i="6"/>
  <c r="Q184" i="6"/>
  <c r="S184" i="6"/>
  <c r="AG184" i="6" s="1"/>
  <c r="AE173" i="6"/>
  <c r="T173" i="6"/>
  <c r="Z52" i="6"/>
  <c r="AN52" i="6" s="1"/>
  <c r="AH52" i="6"/>
  <c r="AQ227" i="6"/>
  <c r="AQ225" i="6" s="1"/>
  <c r="BF225" i="6" s="1"/>
  <c r="AL225" i="6"/>
  <c r="AO227" i="6"/>
  <c r="AB227" i="6"/>
  <c r="E227" i="6" s="1"/>
  <c r="F227" i="6" s="1"/>
  <c r="F225" i="6" s="1"/>
  <c r="AJ113" i="6"/>
  <c r="V124" i="6"/>
  <c r="AK145" i="6"/>
  <c r="AP145" i="6" s="1"/>
  <c r="W156" i="6"/>
  <c r="AA252" i="25"/>
  <c r="AL252" i="25"/>
  <c r="AQ252" i="25" s="1"/>
  <c r="BF252" i="25" s="1"/>
  <c r="AR249" i="25"/>
  <c r="BH249" i="25" s="1"/>
  <c r="BC249" i="25"/>
  <c r="AS249" i="25"/>
  <c r="BG249" i="25" s="1"/>
  <c r="AM62" i="26"/>
  <c r="AB62" i="26"/>
  <c r="E62" i="26" s="1"/>
  <c r="F62" i="26" s="1"/>
  <c r="F60" i="26" s="1"/>
  <c r="AM19" i="26"/>
  <c r="AM16" i="26" s="1"/>
  <c r="BA16" i="26" s="1"/>
  <c r="AB19" i="26"/>
  <c r="E19" i="26" s="1"/>
  <c r="F19" i="26" s="1"/>
  <c r="F16" i="26" s="1"/>
  <c r="AF232" i="26"/>
  <c r="T232" i="26"/>
  <c r="AP53" i="26"/>
  <c r="AQ53" i="26"/>
  <c r="AS53" i="26"/>
  <c r="AT257" i="26"/>
  <c r="AR78" i="26"/>
  <c r="AO71" i="26"/>
  <c r="Z121" i="25"/>
  <c r="AN121" i="25" s="1"/>
  <c r="AN115" i="25" s="1"/>
  <c r="AH121" i="25"/>
  <c r="AH115" i="25" s="1"/>
  <c r="AM76" i="25"/>
  <c r="AB76" i="25"/>
  <c r="E76" i="25" s="1"/>
  <c r="F76" i="25" s="1"/>
  <c r="AB85" i="25"/>
  <c r="E85" i="25" s="1"/>
  <c r="F85" i="25" s="1"/>
  <c r="AM85" i="25"/>
  <c r="AB77" i="25"/>
  <c r="E77" i="25" s="1"/>
  <c r="F77" i="25" s="1"/>
  <c r="AM77" i="25"/>
  <c r="AR75" i="25"/>
  <c r="AO71" i="25"/>
  <c r="AX251" i="26"/>
  <c r="BB251" i="26"/>
  <c r="AV251" i="26"/>
  <c r="AZ251" i="26"/>
  <c r="BK251" i="26"/>
  <c r="BL251" i="26" s="1"/>
  <c r="AP253" i="26"/>
  <c r="V254" i="26"/>
  <c r="AJ254" i="26" s="1"/>
  <c r="AY254" i="26" s="1"/>
  <c r="W254" i="26"/>
  <c r="AK254" i="26" s="1"/>
  <c r="Y254" i="26"/>
  <c r="AM254" i="26" s="1"/>
  <c r="X254" i="26"/>
  <c r="AI254" i="26"/>
  <c r="AW254" i="26" s="1"/>
  <c r="U255" i="26"/>
  <c r="AC154" i="26"/>
  <c r="P154" i="26"/>
  <c r="M165" i="26"/>
  <c r="O165" i="26" s="1"/>
  <c r="I176" i="26"/>
  <c r="AI141" i="26"/>
  <c r="AI137" i="26" s="1"/>
  <c r="AW137" i="26" s="1"/>
  <c r="AH150" i="26"/>
  <c r="AN150" i="26"/>
  <c r="AC150" i="26"/>
  <c r="AG150" i="26"/>
  <c r="AF150" i="26"/>
  <c r="AE150" i="26"/>
  <c r="AD150" i="26"/>
  <c r="AI150" i="26"/>
  <c r="U152" i="26"/>
  <c r="AH153" i="26"/>
  <c r="AN153" i="26"/>
  <c r="AI153" i="26"/>
  <c r="AE153" i="26"/>
  <c r="AC153" i="26"/>
  <c r="AG153" i="26"/>
  <c r="AD153" i="26"/>
  <c r="AF153" i="26"/>
  <c r="D159" i="26"/>
  <c r="BM159" i="26" s="1"/>
  <c r="C164" i="26"/>
  <c r="A170" i="26"/>
  <c r="C172" i="26" s="1"/>
  <c r="W130" i="26"/>
  <c r="AK119" i="26"/>
  <c r="Y97" i="26"/>
  <c r="AO97" i="26"/>
  <c r="AR97" i="26" s="1"/>
  <c r="AA108" i="26"/>
  <c r="AL108" i="26"/>
  <c r="X119" i="26"/>
  <c r="AJ119" i="26"/>
  <c r="V130" i="26"/>
  <c r="W129" i="26"/>
  <c r="AK118" i="26"/>
  <c r="AL107" i="26"/>
  <c r="AA107" i="26"/>
  <c r="X118" i="26"/>
  <c r="AJ118" i="26"/>
  <c r="V129" i="26"/>
  <c r="AK117" i="26"/>
  <c r="W128" i="26"/>
  <c r="AL106" i="26"/>
  <c r="AA106" i="26"/>
  <c r="X117" i="26"/>
  <c r="AJ117" i="26"/>
  <c r="V128" i="26"/>
  <c r="W124" i="26"/>
  <c r="AK113" i="26"/>
  <c r="AP113" i="26" s="1"/>
  <c r="AS90" i="26"/>
  <c r="AQ90" i="26"/>
  <c r="AB101" i="26"/>
  <c r="E101" i="26" s="1"/>
  <c r="F101" i="26" s="1"/>
  <c r="AL101" i="26"/>
  <c r="AJ112" i="26"/>
  <c r="V123" i="26"/>
  <c r="AK111" i="26"/>
  <c r="W122" i="26"/>
  <c r="AL100" i="26"/>
  <c r="AA100" i="26"/>
  <c r="X111" i="26"/>
  <c r="AJ111" i="26"/>
  <c r="V122" i="26"/>
  <c r="AK110" i="26"/>
  <c r="W121" i="26"/>
  <c r="AA99" i="26"/>
  <c r="AL99" i="26"/>
  <c r="X110" i="26"/>
  <c r="V121" i="26"/>
  <c r="AJ110" i="26"/>
  <c r="AK109" i="26"/>
  <c r="W120" i="26"/>
  <c r="AL98" i="26"/>
  <c r="AA98" i="26"/>
  <c r="X109" i="26"/>
  <c r="AJ109" i="26"/>
  <c r="V120" i="26"/>
  <c r="AK101" i="26"/>
  <c r="W112" i="26"/>
  <c r="X112" i="26" s="1"/>
  <c r="AK82" i="26"/>
  <c r="AP90" i="26"/>
  <c r="AS80" i="26"/>
  <c r="AQ80" i="26"/>
  <c r="AB91" i="26"/>
  <c r="E91" i="26" s="1"/>
  <c r="F91" i="26" s="1"/>
  <c r="AL91" i="26"/>
  <c r="AL82" i="26" s="1"/>
  <c r="X102" i="26"/>
  <c r="AJ102" i="26"/>
  <c r="AJ93" i="26" s="1"/>
  <c r="AY93" i="26" s="1"/>
  <c r="V113" i="26"/>
  <c r="AZ257" i="26"/>
  <c r="BK257" i="26"/>
  <c r="BL257" i="26" s="1"/>
  <c r="AX257" i="26"/>
  <c r="AV257" i="26"/>
  <c r="BB257" i="26"/>
  <c r="AZ236" i="26"/>
  <c r="BK236" i="26"/>
  <c r="BL236" i="26" s="1"/>
  <c r="AX236" i="26"/>
  <c r="AV236" i="26"/>
  <c r="BB236" i="26"/>
  <c r="AQ250" i="26"/>
  <c r="BF250" i="26" s="1"/>
  <c r="AH115" i="26"/>
  <c r="AQ66" i="26"/>
  <c r="AP66" i="26"/>
  <c r="AS66" i="26"/>
  <c r="BI248" i="26"/>
  <c r="BJ248" i="26"/>
  <c r="BE248" i="26"/>
  <c r="BD248" i="26"/>
  <c r="BI247" i="26"/>
  <c r="BJ247" i="26"/>
  <c r="BE247" i="26"/>
  <c r="BD247" i="26"/>
  <c r="BE240" i="26"/>
  <c r="BD240" i="26"/>
  <c r="BI240" i="26"/>
  <c r="BJ240" i="26"/>
  <c r="AS86" i="26"/>
  <c r="AQ86" i="26"/>
  <c r="AP86" i="26"/>
  <c r="AP76" i="26"/>
  <c r="AQ76" i="26"/>
  <c r="AQ65" i="26"/>
  <c r="AP65" i="26"/>
  <c r="AS65" i="26"/>
  <c r="AP54" i="26"/>
  <c r="AQ54" i="26"/>
  <c r="AS54" i="26"/>
  <c r="AS44" i="26"/>
  <c r="AP44" i="26"/>
  <c r="AQ44" i="26"/>
  <c r="AS42" i="26"/>
  <c r="AP42" i="26"/>
  <c r="AQ42" i="26"/>
  <c r="AS32" i="26"/>
  <c r="AS27" i="26" s="1"/>
  <c r="BI27" i="26" s="1"/>
  <c r="AQ32" i="26"/>
  <c r="AQ27" i="26" s="1"/>
  <c r="BF27" i="26" s="1"/>
  <c r="AP32" i="26"/>
  <c r="AP27" i="26" s="1"/>
  <c r="AM27" i="26"/>
  <c r="BA27" i="26" s="1"/>
  <c r="AQ22" i="26"/>
  <c r="AP22" i="26"/>
  <c r="AS22" i="26"/>
  <c r="AQ21" i="26"/>
  <c r="AP21" i="26"/>
  <c r="AS21" i="26"/>
  <c r="AP20" i="26"/>
  <c r="AQ20" i="26"/>
  <c r="AS20" i="26"/>
  <c r="AS8" i="26"/>
  <c r="AP8" i="26"/>
  <c r="AQ8" i="26"/>
  <c r="AS7" i="26"/>
  <c r="AS5" i="26" s="1"/>
  <c r="BI5" i="26" s="1"/>
  <c r="AP7" i="26"/>
  <c r="AQ7" i="26"/>
  <c r="AM5" i="26"/>
  <c r="BA5" i="26" s="1"/>
  <c r="AH104" i="26"/>
  <c r="AR251" i="26"/>
  <c r="BH251" i="26" s="1"/>
  <c r="BC251" i="26"/>
  <c r="AB85" i="26"/>
  <c r="E85" i="26" s="1"/>
  <c r="F85" i="26" s="1"/>
  <c r="AM85" i="26"/>
  <c r="AB78" i="26"/>
  <c r="E78" i="26" s="1"/>
  <c r="F78" i="26" s="1"/>
  <c r="AM78" i="26"/>
  <c r="AO257" i="26"/>
  <c r="BC257" i="26" s="1"/>
  <c r="AR259" i="26"/>
  <c r="AR257" i="26" s="1"/>
  <c r="BH257" i="26" s="1"/>
  <c r="AR238" i="26"/>
  <c r="AR236" i="26" s="1"/>
  <c r="BH236" i="26" s="1"/>
  <c r="AO236" i="26"/>
  <c r="BC236" i="26" s="1"/>
  <c r="Z221" i="26"/>
  <c r="AN221" i="26" s="1"/>
  <c r="AH221" i="26"/>
  <c r="T210" i="26"/>
  <c r="AE210" i="26"/>
  <c r="AB52" i="26"/>
  <c r="E52" i="26" s="1"/>
  <c r="F52" i="26" s="1"/>
  <c r="AM52" i="26"/>
  <c r="AN49" i="26"/>
  <c r="BC49" i="26" s="1"/>
  <c r="AR51" i="26"/>
  <c r="AR49" i="26" s="1"/>
  <c r="BH49" i="26" s="1"/>
  <c r="AB51" i="26"/>
  <c r="E51" i="26" s="1"/>
  <c r="F51" i="26" s="1"/>
  <c r="AM51" i="26"/>
  <c r="AH188" i="26"/>
  <c r="Z188" i="26"/>
  <c r="AN188" i="26" s="1"/>
  <c r="AH177" i="26"/>
  <c r="Z177" i="26"/>
  <c r="AN177" i="26" s="1"/>
  <c r="BG251" i="26"/>
  <c r="BA253" i="26"/>
  <c r="AC137" i="26"/>
  <c r="BG257" i="26"/>
  <c r="BG236" i="26"/>
  <c r="AO252" i="26"/>
  <c r="AB252" i="26"/>
  <c r="E252" i="26" s="1"/>
  <c r="F252" i="26" s="1"/>
  <c r="AS252" i="26"/>
  <c r="AQ252" i="26"/>
  <c r="BF252" i="26" s="1"/>
  <c r="BG252" i="26" s="1"/>
  <c r="AD143" i="26"/>
  <c r="AD137" i="26" s="1"/>
  <c r="S143" i="26"/>
  <c r="AG143" i="26" s="1"/>
  <c r="AG137" i="26" s="1"/>
  <c r="R143" i="26"/>
  <c r="AF143" i="26" s="1"/>
  <c r="AF137" i="26" s="1"/>
  <c r="Q143" i="26"/>
  <c r="AO96" i="26"/>
  <c r="AR96" i="26" s="1"/>
  <c r="Y96" i="26"/>
  <c r="AO95" i="26"/>
  <c r="Y95" i="26"/>
  <c r="AO89" i="26"/>
  <c r="AR89" i="26" s="1"/>
  <c r="Y89" i="26"/>
  <c r="AO88" i="26"/>
  <c r="AR88" i="26" s="1"/>
  <c r="Y88" i="26"/>
  <c r="AO87" i="26"/>
  <c r="Y87" i="26"/>
  <c r="AO250" i="26"/>
  <c r="AS250" i="26" s="1"/>
  <c r="AB250" i="26"/>
  <c r="E250" i="26" s="1"/>
  <c r="F250" i="26" s="1"/>
  <c r="AE132" i="26"/>
  <c r="AE126" i="26" s="1"/>
  <c r="AU126" i="26" s="1"/>
  <c r="T132" i="26"/>
  <c r="Y254" i="25"/>
  <c r="AM254" i="25" s="1"/>
  <c r="W254" i="25"/>
  <c r="AK254" i="25" s="1"/>
  <c r="BA254" i="25" s="1"/>
  <c r="V254" i="25"/>
  <c r="AJ254" i="25" s="1"/>
  <c r="AY254" i="25" s="1"/>
  <c r="X254" i="25"/>
  <c r="AI254" i="25"/>
  <c r="AW254" i="25" s="1"/>
  <c r="U255" i="25"/>
  <c r="P154" i="25"/>
  <c r="AC154" i="25"/>
  <c r="Q154" i="25"/>
  <c r="I176" i="25"/>
  <c r="M165" i="25"/>
  <c r="O165" i="25" s="1"/>
  <c r="AI141" i="25"/>
  <c r="AI137" i="25" s="1"/>
  <c r="AW137" i="25" s="1"/>
  <c r="AE150" i="25"/>
  <c r="AG150" i="25"/>
  <c r="AF150" i="25"/>
  <c r="AD150" i="25"/>
  <c r="AC150" i="25"/>
  <c r="AI150" i="25"/>
  <c r="U152" i="25"/>
  <c r="AH153" i="25"/>
  <c r="AN153" i="25"/>
  <c r="AE153" i="25"/>
  <c r="AG153" i="25"/>
  <c r="AF153" i="25"/>
  <c r="AD153" i="25"/>
  <c r="AC153" i="25"/>
  <c r="AI153" i="25"/>
  <c r="A170" i="25"/>
  <c r="C172" i="25" s="1"/>
  <c r="C164" i="25"/>
  <c r="D159" i="25"/>
  <c r="BM159" i="25" s="1"/>
  <c r="W129" i="25"/>
  <c r="AK118" i="25"/>
  <c r="AS74" i="25"/>
  <c r="AP74" i="25"/>
  <c r="AQ74" i="25"/>
  <c r="AA107" i="25"/>
  <c r="AL107" i="25"/>
  <c r="X118" i="25"/>
  <c r="AJ118" i="25"/>
  <c r="V129" i="25"/>
  <c r="AK117" i="25"/>
  <c r="W128" i="25"/>
  <c r="AL106" i="25"/>
  <c r="AA106" i="25"/>
  <c r="X117" i="25"/>
  <c r="AJ117" i="25"/>
  <c r="V128" i="25"/>
  <c r="AK113" i="25"/>
  <c r="AP113" i="25" s="1"/>
  <c r="W124" i="25"/>
  <c r="AB101" i="25"/>
  <c r="E101" i="25" s="1"/>
  <c r="F101" i="25" s="1"/>
  <c r="AL101" i="25"/>
  <c r="AJ112" i="25"/>
  <c r="V123" i="25"/>
  <c r="AS90" i="25"/>
  <c r="AQ90" i="25"/>
  <c r="AK111" i="25"/>
  <c r="W122" i="25"/>
  <c r="AA100" i="25"/>
  <c r="AL100" i="25"/>
  <c r="V122" i="25"/>
  <c r="AJ111" i="25"/>
  <c r="X111" i="25"/>
  <c r="AK110" i="25"/>
  <c r="W121" i="25"/>
  <c r="AA99" i="25"/>
  <c r="AL99" i="25"/>
  <c r="X110" i="25"/>
  <c r="V121" i="25"/>
  <c r="AJ110" i="25"/>
  <c r="W120" i="25"/>
  <c r="AK109" i="25"/>
  <c r="AS65" i="25"/>
  <c r="AQ65" i="25"/>
  <c r="AP65" i="25"/>
  <c r="AA98" i="25"/>
  <c r="AL98" i="25"/>
  <c r="X109" i="25"/>
  <c r="V120" i="25"/>
  <c r="AJ109" i="25"/>
  <c r="AK108" i="25"/>
  <c r="W119" i="25"/>
  <c r="AS64" i="25"/>
  <c r="AQ64" i="25"/>
  <c r="AP64" i="25"/>
  <c r="AA97" i="25"/>
  <c r="AO97" i="25" s="1"/>
  <c r="AR97" i="25" s="1"/>
  <c r="AL97" i="25"/>
  <c r="Y97" i="25"/>
  <c r="X108" i="25"/>
  <c r="V119" i="25"/>
  <c r="AJ108" i="25"/>
  <c r="AK82" i="25"/>
  <c r="AP90" i="25"/>
  <c r="AK101" i="25"/>
  <c r="W112" i="25"/>
  <c r="X112" i="25" s="1"/>
  <c r="AL71" i="25"/>
  <c r="AS80" i="25"/>
  <c r="AQ80" i="25"/>
  <c r="AJ102" i="25"/>
  <c r="AJ93" i="25" s="1"/>
  <c r="AY93" i="25" s="1"/>
  <c r="V113" i="25"/>
  <c r="X102" i="25"/>
  <c r="AB91" i="25"/>
  <c r="E91" i="25" s="1"/>
  <c r="F91" i="25" s="1"/>
  <c r="AL91" i="25"/>
  <c r="AL82" i="25" s="1"/>
  <c r="AV246" i="25"/>
  <c r="AZ246" i="25"/>
  <c r="BK246" i="25"/>
  <c r="BL246" i="25" s="1"/>
  <c r="AX246" i="25"/>
  <c r="BB246" i="25"/>
  <c r="AQ259" i="25"/>
  <c r="AQ257" i="25" s="1"/>
  <c r="BF257" i="25" s="1"/>
  <c r="AL257" i="25"/>
  <c r="AQ250" i="25"/>
  <c r="BF250" i="25" s="1"/>
  <c r="AQ248" i="25"/>
  <c r="BF248" i="25" s="1"/>
  <c r="AQ247" i="25"/>
  <c r="BF247" i="25" s="1"/>
  <c r="AQ238" i="25"/>
  <c r="AQ236" i="25" s="1"/>
  <c r="BF236" i="25" s="1"/>
  <c r="AL236" i="25"/>
  <c r="BE240" i="25"/>
  <c r="BD240" i="25"/>
  <c r="BI240" i="25"/>
  <c r="BJ240" i="25"/>
  <c r="Z177" i="25"/>
  <c r="AN177" i="25" s="1"/>
  <c r="AH177" i="25"/>
  <c r="AQ251" i="25"/>
  <c r="BF251" i="25" s="1"/>
  <c r="AS251" i="25"/>
  <c r="BC251" i="25"/>
  <c r="AR251" i="25"/>
  <c r="BH251" i="25" s="1"/>
  <c r="AP67" i="25"/>
  <c r="AQ67" i="25"/>
  <c r="AS67" i="25"/>
  <c r="AQ66" i="25"/>
  <c r="AP66" i="25"/>
  <c r="AS66" i="25"/>
  <c r="AQ55" i="25"/>
  <c r="AP55" i="25"/>
  <c r="AS55" i="25"/>
  <c r="AS54" i="25"/>
  <c r="AP54" i="25"/>
  <c r="AQ54" i="25"/>
  <c r="AH93" i="25"/>
  <c r="AH132" i="25"/>
  <c r="Z132" i="25"/>
  <c r="AN132" i="25" s="1"/>
  <c r="AN126" i="25" s="1"/>
  <c r="AB78" i="25"/>
  <c r="E78" i="25" s="1"/>
  <c r="F78" i="25" s="1"/>
  <c r="AM78" i="25"/>
  <c r="AB75" i="25"/>
  <c r="E75" i="25" s="1"/>
  <c r="F75" i="25" s="1"/>
  <c r="AM75" i="25"/>
  <c r="AR246" i="25"/>
  <c r="BH246" i="25" s="1"/>
  <c r="BC246" i="25"/>
  <c r="AN38" i="25"/>
  <c r="BC38" i="25" s="1"/>
  <c r="AR40" i="25"/>
  <c r="AR38" i="25" s="1"/>
  <c r="BH38" i="25" s="1"/>
  <c r="AB40" i="25"/>
  <c r="E40" i="25" s="1"/>
  <c r="F40" i="25" s="1"/>
  <c r="AM40" i="25"/>
  <c r="Z199" i="25"/>
  <c r="AN199" i="25" s="1"/>
  <c r="AH199" i="25"/>
  <c r="Z210" i="25"/>
  <c r="AN210" i="25" s="1"/>
  <c r="AH210" i="25"/>
  <c r="AH232" i="25"/>
  <c r="Z232" i="25"/>
  <c r="AN232" i="25" s="1"/>
  <c r="AH221" i="25"/>
  <c r="Z221" i="25"/>
  <c r="AN221" i="25" s="1"/>
  <c r="AH188" i="25"/>
  <c r="Z188" i="25"/>
  <c r="AN188" i="25" s="1"/>
  <c r="BG246" i="25"/>
  <c r="AP5" i="25"/>
  <c r="AQ5" i="25"/>
  <c r="BF5" i="25" s="1"/>
  <c r="AS5" i="25"/>
  <c r="AT246" i="25"/>
  <c r="AK253" i="25"/>
  <c r="X253" i="25"/>
  <c r="AE143" i="25"/>
  <c r="AE137" i="25" s="1"/>
  <c r="AU137" i="25" s="1"/>
  <c r="T143" i="25"/>
  <c r="AO96" i="25"/>
  <c r="AR96" i="25" s="1"/>
  <c r="Y96" i="25"/>
  <c r="AO95" i="25"/>
  <c r="Y95" i="25"/>
  <c r="AO89" i="25"/>
  <c r="AR89" i="25" s="1"/>
  <c r="Y89" i="25"/>
  <c r="AO88" i="25"/>
  <c r="Y88" i="25"/>
  <c r="AO87" i="25"/>
  <c r="AR87" i="25" s="1"/>
  <c r="Y87" i="25"/>
  <c r="AO86" i="25"/>
  <c r="AR86" i="25" s="1"/>
  <c r="Y86" i="25"/>
  <c r="AO259" i="25"/>
  <c r="AS259" i="25" s="1"/>
  <c r="AS257" i="25" s="1"/>
  <c r="AB259" i="25"/>
  <c r="E259" i="25" s="1"/>
  <c r="F259" i="25" s="1"/>
  <c r="F257" i="25" s="1"/>
  <c r="AO250" i="25"/>
  <c r="AS250" i="25" s="1"/>
  <c r="AB250" i="25"/>
  <c r="E250" i="25" s="1"/>
  <c r="F250" i="25" s="1"/>
  <c r="AO248" i="25"/>
  <c r="AS248" i="25" s="1"/>
  <c r="AB248" i="25"/>
  <c r="E248" i="25" s="1"/>
  <c r="F248" i="25" s="1"/>
  <c r="AO247" i="25"/>
  <c r="AS247" i="25" s="1"/>
  <c r="AB247" i="25"/>
  <c r="E247" i="25" s="1"/>
  <c r="F247" i="25" s="1"/>
  <c r="AO238" i="25"/>
  <c r="AS238" i="25" s="1"/>
  <c r="AS236" i="25" s="1"/>
  <c r="AB238" i="25"/>
  <c r="E238" i="25" s="1"/>
  <c r="F238" i="25" s="1"/>
  <c r="F236" i="25" s="1"/>
  <c r="AH166" i="23"/>
  <c r="Z166" i="23"/>
  <c r="AN166" i="23" s="1"/>
  <c r="T219" i="23"/>
  <c r="Z219" i="23" s="1"/>
  <c r="T45" i="23"/>
  <c r="AE45" i="23"/>
  <c r="R78" i="23"/>
  <c r="AF78" i="23" s="1"/>
  <c r="AD78" i="23"/>
  <c r="Q78" i="23"/>
  <c r="AD12" i="23"/>
  <c r="Q12" i="23"/>
  <c r="AK244" i="6"/>
  <c r="X244" i="6"/>
  <c r="BG225" i="23"/>
  <c r="AT225" i="23"/>
  <c r="P89" i="23"/>
  <c r="Q89" i="23" s="1"/>
  <c r="AE89" i="23" s="1"/>
  <c r="AF177" i="23"/>
  <c r="T177" i="23"/>
  <c r="BA460" i="2"/>
  <c r="AP458" i="2"/>
  <c r="AQ243" i="6"/>
  <c r="BF243" i="6" s="1"/>
  <c r="AA244" i="6"/>
  <c r="AL244" i="6"/>
  <c r="AQ241" i="6"/>
  <c r="BF241" i="6" s="1"/>
  <c r="AQ240" i="6"/>
  <c r="BF240" i="6" s="1"/>
  <c r="AQ239" i="6"/>
  <c r="BF239" i="6" s="1"/>
  <c r="AQ242" i="6"/>
  <c r="BF242" i="6" s="1"/>
  <c r="AS242" i="6"/>
  <c r="BC242" i="6"/>
  <c r="AR242" i="6"/>
  <c r="BH242" i="6" s="1"/>
  <c r="AO243" i="6"/>
  <c r="AS243" i="6" s="1"/>
  <c r="AB243" i="6"/>
  <c r="E243" i="6" s="1"/>
  <c r="F243" i="6" s="1"/>
  <c r="AO241" i="6"/>
  <c r="AS241" i="6" s="1"/>
  <c r="AB241" i="6"/>
  <c r="E241" i="6" s="1"/>
  <c r="F241" i="6" s="1"/>
  <c r="AO240" i="6"/>
  <c r="AS240" i="6" s="1"/>
  <c r="AB240" i="6"/>
  <c r="E240" i="6" s="1"/>
  <c r="F240" i="6" s="1"/>
  <c r="AO239" i="6"/>
  <c r="AS239" i="6" s="1"/>
  <c r="AB239" i="6"/>
  <c r="E239" i="6" s="1"/>
  <c r="F239" i="6" s="1"/>
  <c r="AR227" i="23"/>
  <c r="AR225" i="23" s="1"/>
  <c r="BH225" i="23" s="1"/>
  <c r="AO225" i="23"/>
  <c r="BC225" i="23" s="1"/>
  <c r="AZ225" i="23"/>
  <c r="AV225" i="23"/>
  <c r="BB225" i="23"/>
  <c r="AX225" i="23"/>
  <c r="BK225" i="23"/>
  <c r="BL225" i="23" s="1"/>
  <c r="Z45" i="23"/>
  <c r="AN45" i="23" s="1"/>
  <c r="AH45" i="23"/>
  <c r="X458" i="2"/>
  <c r="AJ458" i="2"/>
  <c r="AY458" i="2" s="1"/>
  <c r="V377" i="2"/>
  <c r="AJ366" i="2"/>
  <c r="AJ38" i="2"/>
  <c r="AY38" i="2" s="1"/>
  <c r="AH23" i="23"/>
  <c r="Z23" i="23"/>
  <c r="AN23" i="23" s="1"/>
  <c r="T175" i="23"/>
  <c r="Z175" i="23" s="1"/>
  <c r="T186" i="23"/>
  <c r="Z186" i="23" s="1"/>
  <c r="AC199" i="23"/>
  <c r="P199" i="23"/>
  <c r="M210" i="23"/>
  <c r="O210" i="23" s="1"/>
  <c r="I221" i="23"/>
  <c r="M221" i="23" s="1"/>
  <c r="O221" i="23" s="1"/>
  <c r="AH56" i="23"/>
  <c r="Z56" i="23"/>
  <c r="AN56" i="23" s="1"/>
  <c r="T208" i="23"/>
  <c r="Z67" i="23"/>
  <c r="AN67" i="23" s="1"/>
  <c r="AH67" i="23"/>
  <c r="O100" i="23"/>
  <c r="AD188" i="23"/>
  <c r="Q188" i="23"/>
  <c r="AE188" i="23" s="1"/>
  <c r="R188" i="23"/>
  <c r="AK71" i="2"/>
  <c r="AJ71" i="2"/>
  <c r="AY71" i="2" s="1"/>
  <c r="AJ16" i="2"/>
  <c r="AY16" i="2" s="1"/>
  <c r="AJ27" i="2"/>
  <c r="AY27" i="2" s="1"/>
  <c r="AP460" i="2"/>
  <c r="AJ460" i="2"/>
  <c r="AY460" i="2" s="1"/>
  <c r="X460" i="2"/>
  <c r="AK246" i="6"/>
  <c r="BA246" i="6" s="1"/>
  <c r="AP248" i="6"/>
  <c r="AP246" i="6" s="1"/>
  <c r="AQ238" i="6"/>
  <c r="BF238" i="6" s="1"/>
  <c r="AO238" i="6"/>
  <c r="BC238" i="6" s="1"/>
  <c r="AB238" i="6"/>
  <c r="E238" i="6" s="1"/>
  <c r="F238" i="6" s="1"/>
  <c r="BA462" i="2"/>
  <c r="AB101" i="2"/>
  <c r="E101" i="2" s="1"/>
  <c r="F101" i="2" s="1"/>
  <c r="AL101" i="2"/>
  <c r="V123" i="2"/>
  <c r="AJ112" i="2"/>
  <c r="X112" i="2"/>
  <c r="AS90" i="2"/>
  <c r="AQ90" i="2"/>
  <c r="AS91" i="2"/>
  <c r="AQ91" i="2"/>
  <c r="X113" i="2"/>
  <c r="AK113" i="2"/>
  <c r="AP113" i="2" s="1"/>
  <c r="W124" i="2"/>
  <c r="AB102" i="2"/>
  <c r="E102" i="2" s="1"/>
  <c r="F102" i="2" s="1"/>
  <c r="AL102" i="2"/>
  <c r="AK354" i="2"/>
  <c r="AP354" i="2" s="1"/>
  <c r="W365" i="2"/>
  <c r="AE67" i="2"/>
  <c r="AE60" i="2" s="1"/>
  <c r="AU60" i="2" s="1"/>
  <c r="T67" i="2"/>
  <c r="AN33" i="2"/>
  <c r="Y33" i="2"/>
  <c r="Y40" i="2"/>
  <c r="AM40" i="2" s="1"/>
  <c r="AS237" i="6"/>
  <c r="AR237" i="6"/>
  <c r="BH237" i="6" s="1"/>
  <c r="AE56" i="2"/>
  <c r="AE49" i="2" s="1"/>
  <c r="AU49" i="2" s="1"/>
  <c r="T56" i="2"/>
  <c r="AH96" i="2"/>
  <c r="Z96" i="2"/>
  <c r="AE166" i="2"/>
  <c r="T166" i="2"/>
  <c r="AJ5" i="2"/>
  <c r="P100" i="2"/>
  <c r="AC100" i="2"/>
  <c r="AC93" i="2" s="1"/>
  <c r="T23" i="2"/>
  <c r="AE23" i="2"/>
  <c r="AE16" i="2" s="1"/>
  <c r="AU16" i="2" s="1"/>
  <c r="AK84" i="2"/>
  <c r="AK82" i="2" s="1"/>
  <c r="AH84" i="2"/>
  <c r="Z84" i="2"/>
  <c r="AN84" i="2" s="1"/>
  <c r="Z12" i="2"/>
  <c r="AN12" i="2" s="1"/>
  <c r="AN5" i="2" s="1"/>
  <c r="AH12" i="2"/>
  <c r="AH5" i="2" s="1"/>
  <c r="AF34" i="2"/>
  <c r="AF27" i="2" s="1"/>
  <c r="AU27" i="2" s="1"/>
  <c r="T34" i="2"/>
  <c r="AE45" i="2"/>
  <c r="AE38" i="2" s="1"/>
  <c r="AU38" i="2" s="1"/>
  <c r="T45" i="2"/>
  <c r="AK144" i="2"/>
  <c r="AK140" i="2"/>
  <c r="AJ141" i="2"/>
  <c r="AD118" i="2"/>
  <c r="AC129" i="2"/>
  <c r="P129" i="2"/>
  <c r="Q118" i="2"/>
  <c r="S118" i="2"/>
  <c r="AG118" i="2" s="1"/>
  <c r="R118" i="2"/>
  <c r="AF118" i="2" s="1"/>
  <c r="AE107" i="2"/>
  <c r="T107" i="2"/>
  <c r="M140" i="2"/>
  <c r="O140" i="2" s="1"/>
  <c r="AE155" i="2"/>
  <c r="T155" i="2"/>
  <c r="AD89" i="2"/>
  <c r="AD82" i="2" s="1"/>
  <c r="R89" i="2"/>
  <c r="AF89" i="2" s="1"/>
  <c r="AF82" i="2" s="1"/>
  <c r="Q89" i="2"/>
  <c r="T144" i="2"/>
  <c r="AF144" i="2"/>
  <c r="O133" i="2"/>
  <c r="Z12" i="6"/>
  <c r="AN12" i="6" s="1"/>
  <c r="AH12" i="6"/>
  <c r="Z95" i="6"/>
  <c r="Y95" i="6" s="1"/>
  <c r="Z150" i="6"/>
  <c r="Y150" i="6" s="1"/>
  <c r="Z84" i="6"/>
  <c r="Y84" i="6" s="1"/>
  <c r="Z106" i="6"/>
  <c r="Y106" i="6" s="1"/>
  <c r="Z18" i="6"/>
  <c r="Y18" i="6" s="1"/>
  <c r="Z73" i="6"/>
  <c r="Y73" i="6" s="1"/>
  <c r="Z40" i="6"/>
  <c r="Y40" i="6" s="1"/>
  <c r="Z128" i="6"/>
  <c r="Y128" i="6" s="1"/>
  <c r="Z139" i="6"/>
  <c r="Y139" i="6" s="1"/>
  <c r="Z29" i="6"/>
  <c r="Y29" i="6" s="1"/>
  <c r="Z216" i="6"/>
  <c r="Y216" i="6" s="1"/>
  <c r="Z205" i="6"/>
  <c r="Y205" i="6" s="1"/>
  <c r="Z194" i="6"/>
  <c r="Y194" i="6" s="1"/>
  <c r="AE78" i="2"/>
  <c r="AE71" i="2" s="1"/>
  <c r="AU71" i="2" s="1"/>
  <c r="T78" i="2"/>
  <c r="AK45" i="2"/>
  <c r="AK38" i="2" s="1"/>
  <c r="AC111" i="2"/>
  <c r="AC104" i="2" s="1"/>
  <c r="P111" i="2"/>
  <c r="R111" i="2" s="1"/>
  <c r="AF111" i="2" s="1"/>
  <c r="AF104" i="2" s="1"/>
  <c r="AC122" i="2"/>
  <c r="AC115" i="2" s="1"/>
  <c r="P122" i="2"/>
  <c r="Q122" i="2" s="1"/>
  <c r="AE122" i="2" s="1"/>
  <c r="AJ464" i="2"/>
  <c r="AJ462" i="2" s="1"/>
  <c r="AY462" i="2" s="1"/>
  <c r="X464" i="2"/>
  <c r="AP464" i="2"/>
  <c r="AP462" i="2" s="1"/>
  <c r="AH265" i="2"/>
  <c r="Z265" i="2"/>
  <c r="AN265" i="2" s="1"/>
  <c r="AH287" i="2"/>
  <c r="Z287" i="2"/>
  <c r="AN287" i="2" s="1"/>
  <c r="AH298" i="2"/>
  <c r="Z298" i="2"/>
  <c r="AN298" i="2" s="1"/>
  <c r="AH254" i="2"/>
  <c r="Z254" i="2"/>
  <c r="AN254" i="2" s="1"/>
  <c r="Z276" i="2"/>
  <c r="AN276" i="2" s="1"/>
  <c r="AH276" i="2"/>
  <c r="AA236" i="6"/>
  <c r="AL236" i="6"/>
  <c r="AA248" i="6"/>
  <c r="AL248" i="6"/>
  <c r="X131" i="2"/>
  <c r="AL131" i="2" s="1"/>
  <c r="AL122" i="2"/>
  <c r="AA122" i="2"/>
  <c r="X132" i="2"/>
  <c r="AJ131" i="2"/>
  <c r="X129" i="2"/>
  <c r="AJ129" i="2"/>
  <c r="AJ130" i="2"/>
  <c r="X133" i="2"/>
  <c r="AL133" i="2" s="1"/>
  <c r="AJ133" i="2"/>
  <c r="X139" i="2"/>
  <c r="AO120" i="2"/>
  <c r="AR120" i="2" s="1"/>
  <c r="AM120" i="2"/>
  <c r="AP120" i="2" s="1"/>
  <c r="AO73" i="2"/>
  <c r="AM73" i="2"/>
  <c r="AO78" i="2"/>
  <c r="AO97" i="2"/>
  <c r="AR97" i="2" s="1"/>
  <c r="AO96" i="2"/>
  <c r="AO45" i="2"/>
  <c r="AO87" i="2"/>
  <c r="AR87" i="2" s="1"/>
  <c r="AM87" i="2"/>
  <c r="AP87" i="2" s="1"/>
  <c r="AO111" i="2"/>
  <c r="AO56" i="2"/>
  <c r="AO40" i="2"/>
  <c r="AO31" i="2"/>
  <c r="AR31" i="2" s="1"/>
  <c r="AM31" i="2"/>
  <c r="AP31" i="2" s="1"/>
  <c r="AO11" i="2"/>
  <c r="AR11" i="2" s="1"/>
  <c r="Y11" i="2"/>
  <c r="AM11" i="2" s="1"/>
  <c r="AP11" i="2" s="1"/>
  <c r="AA7" i="2"/>
  <c r="AA22" i="2"/>
  <c r="AL78" i="2"/>
  <c r="AA75" i="2"/>
  <c r="Y75" i="2" s="1"/>
  <c r="AA66" i="2"/>
  <c r="Y66" i="2" s="1"/>
  <c r="AL459" i="2"/>
  <c r="AA12" i="2"/>
  <c r="AL98" i="2"/>
  <c r="AA98" i="2"/>
  <c r="AA100" i="2"/>
  <c r="AA44" i="2"/>
  <c r="Y44" i="2" s="1"/>
  <c r="AA23" i="2"/>
  <c r="AL96" i="2"/>
  <c r="AA8" i="2"/>
  <c r="AA107" i="2"/>
  <c r="AA63" i="2"/>
  <c r="Y63" i="2" s="1"/>
  <c r="AA118" i="2"/>
  <c r="AJ84" i="2"/>
  <c r="AJ82" i="2" s="1"/>
  <c r="AY82" i="2" s="1"/>
  <c r="AL45" i="2"/>
  <c r="AL120" i="2"/>
  <c r="AA74" i="2"/>
  <c r="AA21" i="2"/>
  <c r="AA41" i="2"/>
  <c r="AL41" i="2"/>
  <c r="AA29" i="2"/>
  <c r="Y29" i="2" s="1"/>
  <c r="AA77" i="2"/>
  <c r="Y77" i="2" s="1"/>
  <c r="Z216" i="2"/>
  <c r="AL7" i="2"/>
  <c r="Z348" i="2"/>
  <c r="AA42" i="2"/>
  <c r="Y42" i="2" s="1"/>
  <c r="AJ106" i="2"/>
  <c r="AL73" i="2"/>
  <c r="Z392" i="2"/>
  <c r="AL117" i="2"/>
  <c r="Z150" i="2"/>
  <c r="Z172" i="2"/>
  <c r="AB459" i="2"/>
  <c r="E459" i="2" s="1"/>
  <c r="F459" i="2" s="1"/>
  <c r="Z161" i="2"/>
  <c r="AL76" i="2"/>
  <c r="AA76" i="2"/>
  <c r="Y76" i="2" s="1"/>
  <c r="AJ95" i="2"/>
  <c r="Z238" i="2"/>
  <c r="AK95" i="2"/>
  <c r="AH99" i="2"/>
  <c r="AA20" i="2"/>
  <c r="AL87" i="2"/>
  <c r="AA85" i="2"/>
  <c r="Y85" i="2" s="1"/>
  <c r="AL85" i="2"/>
  <c r="Z95" i="2"/>
  <c r="AN95" i="2" s="1"/>
  <c r="S121" i="2"/>
  <c r="AG121" i="2" s="1"/>
  <c r="AJ51" i="2"/>
  <c r="AJ49" i="2" s="1"/>
  <c r="AY49" i="2" s="1"/>
  <c r="AA9" i="2"/>
  <c r="AL9" i="2"/>
  <c r="R121" i="2"/>
  <c r="AF121" i="2" s="1"/>
  <c r="AA88" i="2"/>
  <c r="Y88" i="2" s="1"/>
  <c r="AR459" i="2"/>
  <c r="BH459" i="2" s="1"/>
  <c r="Z447" i="2"/>
  <c r="Z99" i="2"/>
  <c r="AN99" i="2" s="1"/>
  <c r="AA235" i="6"/>
  <c r="AO235" i="6" s="1"/>
  <c r="BC235" i="6" s="1"/>
  <c r="AL235" i="6"/>
  <c r="AK99" i="2"/>
  <c r="AJ64" i="2"/>
  <c r="AJ60" i="2" s="1"/>
  <c r="AY60" i="2" s="1"/>
  <c r="Z337" i="2"/>
  <c r="Q121" i="2"/>
  <c r="AE121" i="2" s="1"/>
  <c r="AA109" i="2"/>
  <c r="Y109" i="2" s="1"/>
  <c r="AL109" i="2"/>
  <c r="AL34" i="2"/>
  <c r="AA34" i="2"/>
  <c r="Z315" i="2"/>
  <c r="AL53" i="2"/>
  <c r="AA53" i="2"/>
  <c r="Y53" i="2" s="1"/>
  <c r="AL62" i="2"/>
  <c r="AA62" i="2"/>
  <c r="Y62" i="2" s="1"/>
  <c r="AA108" i="2"/>
  <c r="AL108" i="2"/>
  <c r="Z293" i="2"/>
  <c r="AL54" i="2"/>
  <c r="AA54" i="2"/>
  <c r="Y54" i="2" s="1"/>
  <c r="AA32" i="2"/>
  <c r="Y32" i="2" s="1"/>
  <c r="AL32" i="2"/>
  <c r="I154" i="2"/>
  <c r="M143" i="2"/>
  <c r="O143" i="2" s="1"/>
  <c r="AE110" i="2"/>
  <c r="T110" i="2"/>
  <c r="AB120" i="2"/>
  <c r="E120" i="2" s="1"/>
  <c r="F120" i="2" s="1"/>
  <c r="AL84" i="2"/>
  <c r="AA84" i="2"/>
  <c r="Z381" i="2"/>
  <c r="AL30" i="2"/>
  <c r="AA30" i="2"/>
  <c r="Y30" i="2" s="1"/>
  <c r="AA86" i="2"/>
  <c r="Y86" i="2" s="1"/>
  <c r="AL86" i="2"/>
  <c r="AL18" i="2"/>
  <c r="AA18" i="2"/>
  <c r="AH128" i="2"/>
  <c r="Z128" i="2"/>
  <c r="AN128" i="2" s="1"/>
  <c r="AK128" i="2"/>
  <c r="AA65" i="2"/>
  <c r="Y65" i="2" s="1"/>
  <c r="AL65" i="2"/>
  <c r="Z359" i="2"/>
  <c r="AL43" i="2"/>
  <c r="AA43" i="2"/>
  <c r="Y43" i="2" s="1"/>
  <c r="Z139" i="2"/>
  <c r="AL52" i="2"/>
  <c r="AA52" i="2"/>
  <c r="Y52" i="2" s="1"/>
  <c r="AA19" i="2"/>
  <c r="AL19" i="2"/>
  <c r="AA55" i="2"/>
  <c r="Y55" i="2" s="1"/>
  <c r="AL55" i="2"/>
  <c r="AL106" i="2"/>
  <c r="AA106" i="2"/>
  <c r="Y106" i="2" s="1"/>
  <c r="Z205" i="2"/>
  <c r="P132" i="2"/>
  <c r="AD132" i="2" s="1"/>
  <c r="AC132" i="2"/>
  <c r="AL10" i="2"/>
  <c r="AA10" i="2"/>
  <c r="AL89" i="2"/>
  <c r="AA89" i="2"/>
  <c r="Z403" i="2"/>
  <c r="AB87" i="2"/>
  <c r="E87" i="2" s="1"/>
  <c r="F87" i="2" s="1"/>
  <c r="AS231" i="6" l="1"/>
  <c r="AS229" i="6" s="1"/>
  <c r="AO229" i="6"/>
  <c r="BC229" i="6" s="1"/>
  <c r="AR231" i="6"/>
  <c r="AR229" i="6" s="1"/>
  <c r="BH229" i="6" s="1"/>
  <c r="F49" i="25"/>
  <c r="AL119" i="2"/>
  <c r="AA119" i="2"/>
  <c r="AI130" i="2"/>
  <c r="AI126" i="2" s="1"/>
  <c r="AW126" i="2" s="1"/>
  <c r="X130" i="2"/>
  <c r="AC130" i="2"/>
  <c r="P130" i="2"/>
  <c r="Q130" i="2" s="1"/>
  <c r="AE130" i="2" s="1"/>
  <c r="S130" i="2"/>
  <c r="AG130" i="2" s="1"/>
  <c r="AE139" i="2"/>
  <c r="AK139" i="2"/>
  <c r="BC71" i="25"/>
  <c r="AO108" i="26"/>
  <c r="AR108" i="26" s="1"/>
  <c r="Y108" i="26"/>
  <c r="AQ73" i="26"/>
  <c r="AS73" i="26"/>
  <c r="AP73" i="26"/>
  <c r="AN139" i="2"/>
  <c r="I141" i="2"/>
  <c r="M141" i="2" s="1"/>
  <c r="O141" i="2" s="1"/>
  <c r="U141" i="2"/>
  <c r="AF139" i="2"/>
  <c r="AI139" i="2"/>
  <c r="AC139" i="2"/>
  <c r="AG139" i="2"/>
  <c r="AD139" i="2"/>
  <c r="AH139" i="2"/>
  <c r="AR71" i="25"/>
  <c r="BH71" i="25" s="1"/>
  <c r="AO252" i="25"/>
  <c r="AS252" i="25" s="1"/>
  <c r="AB252" i="25"/>
  <c r="E252" i="25" s="1"/>
  <c r="F252" i="25" s="1"/>
  <c r="AL253" i="26"/>
  <c r="AQ253" i="26" s="1"/>
  <c r="BF253" i="26" s="1"/>
  <c r="AA253" i="26"/>
  <c r="AH108" i="2"/>
  <c r="Z108" i="2"/>
  <c r="AN108" i="2" s="1"/>
  <c r="AC141" i="2"/>
  <c r="P141" i="2"/>
  <c r="AD141" i="2" s="1"/>
  <c r="Q141" i="2"/>
  <c r="AE141" i="2" s="1"/>
  <c r="R141" i="2"/>
  <c r="AF141" i="2" s="1"/>
  <c r="S141" i="2"/>
  <c r="AG141" i="2" s="1"/>
  <c r="T141" i="2"/>
  <c r="Y108" i="2"/>
  <c r="AM108" i="2" s="1"/>
  <c r="AP108" i="2" s="1"/>
  <c r="AD130" i="2"/>
  <c r="R130" i="2"/>
  <c r="C150" i="2"/>
  <c r="D148" i="2"/>
  <c r="BM148" i="2" s="1"/>
  <c r="A159" i="2"/>
  <c r="C153" i="2"/>
  <c r="AH142" i="2"/>
  <c r="AC142" i="2"/>
  <c r="AG142" i="2"/>
  <c r="AF142" i="2"/>
  <c r="AE142" i="2"/>
  <c r="AK142" i="2"/>
  <c r="AI142" i="2"/>
  <c r="AI137" i="2" s="1"/>
  <c r="AW137" i="2" s="1"/>
  <c r="AN142" i="2"/>
  <c r="AD142" i="2"/>
  <c r="AS73" i="25"/>
  <c r="AQ73" i="25"/>
  <c r="AP73" i="25"/>
  <c r="AP5" i="26"/>
  <c r="AQ5" i="26"/>
  <c r="BF5" i="26" s="1"/>
  <c r="AS41" i="26"/>
  <c r="AQ41" i="26"/>
  <c r="AP41" i="26"/>
  <c r="AP19" i="25"/>
  <c r="AQ19" i="25"/>
  <c r="AS19" i="25"/>
  <c r="AS41" i="25"/>
  <c r="AP41" i="25"/>
  <c r="AQ41" i="25"/>
  <c r="AP52" i="25"/>
  <c r="AS52" i="25"/>
  <c r="AQ52" i="25"/>
  <c r="AM49" i="25"/>
  <c r="BA49" i="25" s="1"/>
  <c r="AS51" i="25"/>
  <c r="AQ51" i="25"/>
  <c r="AP51" i="25"/>
  <c r="AS74" i="26"/>
  <c r="AQ74" i="26"/>
  <c r="AP74" i="26"/>
  <c r="AR71" i="26"/>
  <c r="BH71" i="26" s="1"/>
  <c r="BC71" i="26"/>
  <c r="F38" i="25"/>
  <c r="AQ63" i="25"/>
  <c r="AP63" i="25"/>
  <c r="AS63" i="25"/>
  <c r="F71" i="26"/>
  <c r="AM71" i="26"/>
  <c r="BA71" i="26" s="1"/>
  <c r="AS77" i="26"/>
  <c r="AQ77" i="26"/>
  <c r="AP77" i="26"/>
  <c r="AQ76" i="25"/>
  <c r="AP76" i="25"/>
  <c r="AS76" i="25"/>
  <c r="AN82" i="25"/>
  <c r="AR84" i="25"/>
  <c r="AS19" i="26"/>
  <c r="AS16" i="26" s="1"/>
  <c r="AP19" i="26"/>
  <c r="AP16" i="26" s="1"/>
  <c r="AQ19" i="26"/>
  <c r="AQ16" i="26" s="1"/>
  <c r="BF16" i="26" s="1"/>
  <c r="AQ18" i="25"/>
  <c r="AP18" i="25"/>
  <c r="AP16" i="25" s="1"/>
  <c r="AS18" i="25"/>
  <c r="AS16" i="25" s="1"/>
  <c r="AM71" i="25"/>
  <c r="BA71" i="25" s="1"/>
  <c r="AB84" i="25"/>
  <c r="E84" i="25" s="1"/>
  <c r="F84" i="25" s="1"/>
  <c r="AM84" i="25"/>
  <c r="AS62" i="25"/>
  <c r="AS60" i="25" s="1"/>
  <c r="AM60" i="25"/>
  <c r="BA60" i="25" s="1"/>
  <c r="AQ62" i="25"/>
  <c r="AQ60" i="25" s="1"/>
  <c r="BF60" i="25" s="1"/>
  <c r="AP62" i="25"/>
  <c r="AP60" i="25" s="1"/>
  <c r="Z232" i="26"/>
  <c r="AN232" i="26" s="1"/>
  <c r="AH232" i="26"/>
  <c r="AQ84" i="26"/>
  <c r="AS84" i="26"/>
  <c r="AP84" i="26"/>
  <c r="AS29" i="25"/>
  <c r="AS27" i="25" s="1"/>
  <c r="AP29" i="25"/>
  <c r="AP27" i="25" s="1"/>
  <c r="AQ29" i="25"/>
  <c r="AQ27" i="25" s="1"/>
  <c r="BF27" i="25" s="1"/>
  <c r="AM27" i="25"/>
  <c r="BA27" i="25" s="1"/>
  <c r="AS38" i="26"/>
  <c r="AP38" i="26"/>
  <c r="AQ38" i="26"/>
  <c r="BF38" i="26" s="1"/>
  <c r="F49" i="26"/>
  <c r="AE129" i="6"/>
  <c r="T129" i="6"/>
  <c r="AC206" i="6"/>
  <c r="P206" i="6"/>
  <c r="AC217" i="6"/>
  <c r="P217" i="6"/>
  <c r="AH63" i="6"/>
  <c r="Z63" i="6"/>
  <c r="AN63" i="6" s="1"/>
  <c r="Z173" i="6"/>
  <c r="AN173" i="6" s="1"/>
  <c r="AH173" i="6"/>
  <c r="AD195" i="6"/>
  <c r="S195" i="6"/>
  <c r="AG195" i="6" s="1"/>
  <c r="Q195" i="6"/>
  <c r="R195" i="6"/>
  <c r="AF195" i="6" s="1"/>
  <c r="AE184" i="6"/>
  <c r="T184" i="6"/>
  <c r="AS227" i="6"/>
  <c r="AS225" i="6" s="1"/>
  <c r="AO225" i="6"/>
  <c r="BC225" i="6" s="1"/>
  <c r="AR227" i="6"/>
  <c r="AR225" i="6" s="1"/>
  <c r="BH225" i="6" s="1"/>
  <c r="BA244" i="6"/>
  <c r="AP244" i="6"/>
  <c r="V135" i="6"/>
  <c r="AJ124" i="6"/>
  <c r="W167" i="6"/>
  <c r="AK156" i="6"/>
  <c r="AP156" i="6" s="1"/>
  <c r="BI249" i="25"/>
  <c r="BJ249" i="25"/>
  <c r="BE249" i="25"/>
  <c r="BD249" i="25"/>
  <c r="AT249" i="25"/>
  <c r="AV249" i="25"/>
  <c r="AZ249" i="25"/>
  <c r="BK249" i="25"/>
  <c r="BL249" i="25" s="1"/>
  <c r="AX249" i="25"/>
  <c r="BB249" i="25"/>
  <c r="AQ62" i="26"/>
  <c r="AQ60" i="26" s="1"/>
  <c r="BF60" i="26" s="1"/>
  <c r="AM60" i="26"/>
  <c r="BA60" i="26" s="1"/>
  <c r="AS62" i="26"/>
  <c r="AS60" i="26" s="1"/>
  <c r="AP62" i="26"/>
  <c r="AP60" i="26" s="1"/>
  <c r="AM108" i="26"/>
  <c r="AQ108" i="26" s="1"/>
  <c r="AB108" i="26"/>
  <c r="E108" i="26" s="1"/>
  <c r="F108" i="26" s="1"/>
  <c r="AX252" i="26"/>
  <c r="BB252" i="26"/>
  <c r="AT252" i="26"/>
  <c r="AT250" i="26"/>
  <c r="AS108" i="26"/>
  <c r="AT252" i="25"/>
  <c r="AT247" i="25"/>
  <c r="AT236" i="25"/>
  <c r="AP101" i="25"/>
  <c r="AK93" i="25"/>
  <c r="AQ85" i="25"/>
  <c r="AP85" i="25"/>
  <c r="AS85" i="25"/>
  <c r="AS77" i="25"/>
  <c r="AQ77" i="25"/>
  <c r="AP77" i="25"/>
  <c r="AT250" i="25"/>
  <c r="BG257" i="25"/>
  <c r="BG250" i="25"/>
  <c r="BG236" i="25"/>
  <c r="AT257" i="25"/>
  <c r="BA253" i="25"/>
  <c r="AP253" i="25"/>
  <c r="BG248" i="25"/>
  <c r="AT248" i="25"/>
  <c r="AP254" i="26"/>
  <c r="AA254" i="26"/>
  <c r="AL254" i="26"/>
  <c r="V255" i="26"/>
  <c r="AJ255" i="26" s="1"/>
  <c r="AY255" i="26" s="1"/>
  <c r="Y255" i="26"/>
  <c r="AM255" i="26" s="1"/>
  <c r="W255" i="26"/>
  <c r="AI255" i="26"/>
  <c r="AW255" i="26" s="1"/>
  <c r="AC165" i="26"/>
  <c r="P165" i="26"/>
  <c r="I187" i="26"/>
  <c r="M176" i="26"/>
  <c r="O176" i="26" s="1"/>
  <c r="AI152" i="26"/>
  <c r="AI148" i="26" s="1"/>
  <c r="AW148" i="26" s="1"/>
  <c r="AH161" i="26"/>
  <c r="AN161" i="26"/>
  <c r="AC161" i="26"/>
  <c r="AG161" i="26"/>
  <c r="AF161" i="26"/>
  <c r="AE161" i="26"/>
  <c r="AD161" i="26"/>
  <c r="AI161" i="26"/>
  <c r="U163" i="26"/>
  <c r="AN164" i="26"/>
  <c r="AH164" i="26"/>
  <c r="AE164" i="26"/>
  <c r="AF164" i="26"/>
  <c r="AG164" i="26"/>
  <c r="AC164" i="26"/>
  <c r="AD164" i="26"/>
  <c r="AI164" i="26"/>
  <c r="D170" i="26"/>
  <c r="BM170" i="26" s="1"/>
  <c r="C175" i="26"/>
  <c r="A181" i="26"/>
  <c r="C183" i="26" s="1"/>
  <c r="AK130" i="26"/>
  <c r="W141" i="26"/>
  <c r="AB97" i="26"/>
  <c r="E97" i="26" s="1"/>
  <c r="F97" i="26" s="1"/>
  <c r="AM97" i="26"/>
  <c r="AP108" i="26"/>
  <c r="AL119" i="26"/>
  <c r="AA119" i="26"/>
  <c r="X130" i="26"/>
  <c r="AJ130" i="26"/>
  <c r="V141" i="26"/>
  <c r="AK129" i="26"/>
  <c r="W140" i="26"/>
  <c r="AL118" i="26"/>
  <c r="AA118" i="26"/>
  <c r="X129" i="26"/>
  <c r="AJ129" i="26"/>
  <c r="V140" i="26"/>
  <c r="AK128" i="26"/>
  <c r="W139" i="26"/>
  <c r="AL117" i="26"/>
  <c r="AA117" i="26"/>
  <c r="X128" i="26"/>
  <c r="AJ128" i="26"/>
  <c r="V139" i="26"/>
  <c r="AK124" i="26"/>
  <c r="AP124" i="26" s="1"/>
  <c r="W135" i="26"/>
  <c r="AS101" i="26"/>
  <c r="AQ101" i="26"/>
  <c r="AB112" i="26"/>
  <c r="E112" i="26" s="1"/>
  <c r="F112" i="26" s="1"/>
  <c r="AL112" i="26"/>
  <c r="AJ123" i="26"/>
  <c r="V134" i="26"/>
  <c r="AK122" i="26"/>
  <c r="W133" i="26"/>
  <c r="AA111" i="26"/>
  <c r="AL111" i="26"/>
  <c r="X122" i="26"/>
  <c r="AJ122" i="26"/>
  <c r="V133" i="26"/>
  <c r="W132" i="26"/>
  <c r="AK121" i="26"/>
  <c r="AL110" i="26"/>
  <c r="AA110" i="26"/>
  <c r="X121" i="26"/>
  <c r="AJ121" i="26"/>
  <c r="V132" i="26"/>
  <c r="AK120" i="26"/>
  <c r="W131" i="26"/>
  <c r="AL109" i="26"/>
  <c r="AA109" i="26"/>
  <c r="X120" i="26"/>
  <c r="V131" i="26"/>
  <c r="AJ120" i="26"/>
  <c r="AK93" i="26"/>
  <c r="AP101" i="26"/>
  <c r="AK112" i="26"/>
  <c r="W123" i="26"/>
  <c r="X123" i="26" s="1"/>
  <c r="AS91" i="26"/>
  <c r="AQ91" i="26"/>
  <c r="AB102" i="26"/>
  <c r="E102" i="26" s="1"/>
  <c r="F102" i="26" s="1"/>
  <c r="AL102" i="26"/>
  <c r="X113" i="26"/>
  <c r="V124" i="26"/>
  <c r="AJ113" i="26"/>
  <c r="AJ104" i="26" s="1"/>
  <c r="AY104" i="26" s="1"/>
  <c r="AZ250" i="26"/>
  <c r="BB250" i="26"/>
  <c r="BK250" i="26"/>
  <c r="BL250" i="26" s="1"/>
  <c r="AX250" i="26"/>
  <c r="AV250" i="26"/>
  <c r="AT27" i="26"/>
  <c r="BD27" i="26"/>
  <c r="AV27" i="26"/>
  <c r="BK27" i="26"/>
  <c r="AX27" i="26"/>
  <c r="AZ27" i="26"/>
  <c r="BE27" i="26"/>
  <c r="BB27" i="26"/>
  <c r="AT5" i="26"/>
  <c r="BD5" i="26"/>
  <c r="BK5" i="26"/>
  <c r="AZ5" i="26"/>
  <c r="AX5" i="26"/>
  <c r="AV5" i="26"/>
  <c r="BE5" i="26"/>
  <c r="BB5" i="26"/>
  <c r="BI251" i="26"/>
  <c r="BJ251" i="26"/>
  <c r="BE251" i="26"/>
  <c r="BD251" i="26"/>
  <c r="AP85" i="26"/>
  <c r="AQ85" i="26"/>
  <c r="AS85" i="26"/>
  <c r="AQ78" i="26"/>
  <c r="AP78" i="26"/>
  <c r="AS78" i="26"/>
  <c r="BE257" i="26"/>
  <c r="BD257" i="26"/>
  <c r="BI257" i="26"/>
  <c r="BJ257" i="26"/>
  <c r="BI236" i="26"/>
  <c r="BJ236" i="26"/>
  <c r="BE236" i="26"/>
  <c r="BD236" i="26"/>
  <c r="Z210" i="26"/>
  <c r="AN210" i="26" s="1"/>
  <c r="AH210" i="26"/>
  <c r="AP52" i="26"/>
  <c r="AQ52" i="26"/>
  <c r="AS52" i="26"/>
  <c r="AS51" i="26"/>
  <c r="AP51" i="26"/>
  <c r="AQ51" i="26"/>
  <c r="AM49" i="26"/>
  <c r="BA49" i="26" s="1"/>
  <c r="AR252" i="26"/>
  <c r="BH252" i="26" s="1"/>
  <c r="BC252" i="26"/>
  <c r="BK252" i="26"/>
  <c r="BL252" i="26" s="1"/>
  <c r="AV252" i="26"/>
  <c r="AZ252" i="26"/>
  <c r="AB96" i="26"/>
  <c r="E96" i="26" s="1"/>
  <c r="F96" i="26" s="1"/>
  <c r="AM96" i="26"/>
  <c r="AR95" i="26"/>
  <c r="AB95" i="26"/>
  <c r="E95" i="26" s="1"/>
  <c r="F95" i="26" s="1"/>
  <c r="AM95" i="26"/>
  <c r="AB89" i="26"/>
  <c r="E89" i="26" s="1"/>
  <c r="F89" i="26" s="1"/>
  <c r="AM89" i="26"/>
  <c r="AB88" i="26"/>
  <c r="E88" i="26" s="1"/>
  <c r="F88" i="26" s="1"/>
  <c r="AM88" i="26"/>
  <c r="AO82" i="26"/>
  <c r="BC82" i="26" s="1"/>
  <c r="AR87" i="26"/>
  <c r="AR82" i="26" s="1"/>
  <c r="BH82" i="26" s="1"/>
  <c r="AB87" i="26"/>
  <c r="E87" i="26" s="1"/>
  <c r="F87" i="26" s="1"/>
  <c r="AM87" i="26"/>
  <c r="AR250" i="26"/>
  <c r="BH250" i="26" s="1"/>
  <c r="BC250" i="26"/>
  <c r="Z132" i="26"/>
  <c r="AN132" i="26" s="1"/>
  <c r="AN126" i="26" s="1"/>
  <c r="AH132" i="26"/>
  <c r="BG250" i="26"/>
  <c r="BA254" i="26"/>
  <c r="AC148" i="26"/>
  <c r="AO253" i="26"/>
  <c r="AB253" i="26"/>
  <c r="E253" i="26" s="1"/>
  <c r="F253" i="26" s="1"/>
  <c r="AD154" i="26"/>
  <c r="AD148" i="26" s="1"/>
  <c r="S154" i="26"/>
  <c r="AG154" i="26" s="1"/>
  <c r="AG148" i="26" s="1"/>
  <c r="Q154" i="26"/>
  <c r="R154" i="26"/>
  <c r="AF154" i="26" s="1"/>
  <c r="AF148" i="26" s="1"/>
  <c r="AO107" i="26"/>
  <c r="AR107" i="26" s="1"/>
  <c r="Y107" i="26"/>
  <c r="AO106" i="26"/>
  <c r="Y106" i="26"/>
  <c r="AO100" i="26"/>
  <c r="AR100" i="26" s="1"/>
  <c r="Y100" i="26"/>
  <c r="AO99" i="26"/>
  <c r="AR99" i="26" s="1"/>
  <c r="Y99" i="26"/>
  <c r="AO98" i="26"/>
  <c r="Y98" i="26"/>
  <c r="BG27" i="26"/>
  <c r="BJ27" i="26"/>
  <c r="AE143" i="26"/>
  <c r="AE137" i="26" s="1"/>
  <c r="AU137" i="26" s="1"/>
  <c r="T143" i="26"/>
  <c r="AZ252" i="25"/>
  <c r="AV252" i="25"/>
  <c r="BK252" i="25"/>
  <c r="BL252" i="25" s="1"/>
  <c r="AP254" i="25"/>
  <c r="AA254" i="25"/>
  <c r="AL254" i="25"/>
  <c r="Y255" i="25"/>
  <c r="AM255" i="25" s="1"/>
  <c r="W255" i="25"/>
  <c r="V255" i="25"/>
  <c r="AJ255" i="25" s="1"/>
  <c r="AY255" i="25" s="1"/>
  <c r="AI255" i="25"/>
  <c r="AW255" i="25" s="1"/>
  <c r="M176" i="25"/>
  <c r="O176" i="25" s="1"/>
  <c r="I187" i="25"/>
  <c r="AC165" i="25"/>
  <c r="P165" i="25"/>
  <c r="AI152" i="25"/>
  <c r="AI148" i="25" s="1"/>
  <c r="AW148" i="25" s="1"/>
  <c r="AN161" i="25"/>
  <c r="AH161" i="25"/>
  <c r="AF161" i="25"/>
  <c r="AE161" i="25"/>
  <c r="AG161" i="25"/>
  <c r="AD161" i="25"/>
  <c r="AC161" i="25"/>
  <c r="AI161" i="25"/>
  <c r="U163" i="25"/>
  <c r="C175" i="25"/>
  <c r="D170" i="25"/>
  <c r="BM170" i="25" s="1"/>
  <c r="A181" i="25"/>
  <c r="C183" i="25" s="1"/>
  <c r="AN164" i="25"/>
  <c r="AH164" i="25"/>
  <c r="AG164" i="25"/>
  <c r="AE164" i="25"/>
  <c r="AF164" i="25"/>
  <c r="AC164" i="25"/>
  <c r="AD164" i="25"/>
  <c r="AI164" i="25"/>
  <c r="AK129" i="25"/>
  <c r="W140" i="25"/>
  <c r="AL118" i="25"/>
  <c r="AA118" i="25"/>
  <c r="X129" i="25"/>
  <c r="AJ129" i="25"/>
  <c r="V140" i="25"/>
  <c r="W139" i="25"/>
  <c r="AK128" i="25"/>
  <c r="AA117" i="25"/>
  <c r="AL117" i="25"/>
  <c r="X128" i="25"/>
  <c r="V139" i="25"/>
  <c r="AJ128" i="25"/>
  <c r="W135" i="25"/>
  <c r="AK124" i="25"/>
  <c r="AP124" i="25" s="1"/>
  <c r="AS101" i="25"/>
  <c r="AQ101" i="25"/>
  <c r="V134" i="25"/>
  <c r="AJ123" i="25"/>
  <c r="AB112" i="25"/>
  <c r="E112" i="25" s="1"/>
  <c r="F112" i="25" s="1"/>
  <c r="AL112" i="25"/>
  <c r="W133" i="25"/>
  <c r="AK122" i="25"/>
  <c r="X122" i="25"/>
  <c r="AJ122" i="25"/>
  <c r="V133" i="25"/>
  <c r="AA111" i="25"/>
  <c r="AL111" i="25"/>
  <c r="AK121" i="25"/>
  <c r="W132" i="25"/>
  <c r="AL110" i="25"/>
  <c r="AA110" i="25"/>
  <c r="X121" i="25"/>
  <c r="AJ121" i="25"/>
  <c r="V132" i="25"/>
  <c r="AK120" i="25"/>
  <c r="W131" i="25"/>
  <c r="AL109" i="25"/>
  <c r="AA109" i="25"/>
  <c r="X120" i="25"/>
  <c r="AJ120" i="25"/>
  <c r="V131" i="25"/>
  <c r="AK119" i="25"/>
  <c r="W130" i="25"/>
  <c r="AL108" i="25"/>
  <c r="AA108" i="25"/>
  <c r="X119" i="25"/>
  <c r="AJ119" i="25"/>
  <c r="V130" i="25"/>
  <c r="AK112" i="25"/>
  <c r="W123" i="25"/>
  <c r="X123" i="25" s="1"/>
  <c r="AJ113" i="25"/>
  <c r="AJ104" i="25" s="1"/>
  <c r="AY104" i="25" s="1"/>
  <c r="X113" i="25"/>
  <c r="V124" i="25"/>
  <c r="AB102" i="25"/>
  <c r="E102" i="25" s="1"/>
  <c r="F102" i="25" s="1"/>
  <c r="AL102" i="25"/>
  <c r="AL93" i="25" s="1"/>
  <c r="AS91" i="25"/>
  <c r="AQ91" i="25"/>
  <c r="AZ257" i="25"/>
  <c r="BB257" i="25"/>
  <c r="BK257" i="25"/>
  <c r="BL257" i="25" s="1"/>
  <c r="AX257" i="25"/>
  <c r="AV257" i="25"/>
  <c r="AZ250" i="25"/>
  <c r="BB250" i="25"/>
  <c r="BK250" i="25"/>
  <c r="BL250" i="25" s="1"/>
  <c r="AX250" i="25"/>
  <c r="AV250" i="25"/>
  <c r="AZ248" i="25"/>
  <c r="BB248" i="25"/>
  <c r="BK248" i="25"/>
  <c r="BL248" i="25" s="1"/>
  <c r="AX248" i="25"/>
  <c r="AV248" i="25"/>
  <c r="AZ247" i="25"/>
  <c r="BB247" i="25"/>
  <c r="BK247" i="25"/>
  <c r="BL247" i="25" s="1"/>
  <c r="AX247" i="25"/>
  <c r="AV247" i="25"/>
  <c r="AZ236" i="25"/>
  <c r="BK236" i="25"/>
  <c r="BL236" i="25" s="1"/>
  <c r="AX236" i="25"/>
  <c r="AV236" i="25"/>
  <c r="BB236" i="25"/>
  <c r="AT251" i="25"/>
  <c r="BB251" i="25"/>
  <c r="AZ251" i="25"/>
  <c r="AV251" i="25"/>
  <c r="AX251" i="25"/>
  <c r="BK251" i="25"/>
  <c r="BL251" i="25" s="1"/>
  <c r="BE251" i="25"/>
  <c r="BD251" i="25"/>
  <c r="BI251" i="25"/>
  <c r="BJ251" i="25"/>
  <c r="AH126" i="25"/>
  <c r="AQ78" i="25"/>
  <c r="AP78" i="25"/>
  <c r="AS78" i="25"/>
  <c r="AQ75" i="25"/>
  <c r="AP75" i="25"/>
  <c r="AS75" i="25"/>
  <c r="BI246" i="25"/>
  <c r="BJ246" i="25"/>
  <c r="BE246" i="25"/>
  <c r="BD246" i="25"/>
  <c r="AS40" i="25"/>
  <c r="AP40" i="25"/>
  <c r="AQ40" i="25"/>
  <c r="AM38" i="25"/>
  <c r="BA38" i="25" s="1"/>
  <c r="BG5" i="25"/>
  <c r="BJ5" i="25"/>
  <c r="BD5" i="25"/>
  <c r="AV5" i="25"/>
  <c r="AX5" i="25"/>
  <c r="AZ5" i="25"/>
  <c r="BK5" i="25"/>
  <c r="BI5" i="25"/>
  <c r="BB5" i="25"/>
  <c r="BE5" i="25"/>
  <c r="AT5" i="25"/>
  <c r="AR252" i="25"/>
  <c r="BH252" i="25" s="1"/>
  <c r="BC252" i="25"/>
  <c r="AL253" i="25"/>
  <c r="AA253" i="25"/>
  <c r="Z143" i="25"/>
  <c r="AN143" i="25" s="1"/>
  <c r="AN137" i="25" s="1"/>
  <c r="AH143" i="25"/>
  <c r="AB96" i="25"/>
  <c r="E96" i="25" s="1"/>
  <c r="F96" i="25" s="1"/>
  <c r="AM96" i="25"/>
  <c r="AR95" i="25"/>
  <c r="AB95" i="25"/>
  <c r="E95" i="25" s="1"/>
  <c r="F95" i="25" s="1"/>
  <c r="AM95" i="25"/>
  <c r="AB89" i="25"/>
  <c r="E89" i="25" s="1"/>
  <c r="F89" i="25" s="1"/>
  <c r="AM89" i="25"/>
  <c r="AO82" i="25"/>
  <c r="AR88" i="25"/>
  <c r="AB88" i="25"/>
  <c r="E88" i="25" s="1"/>
  <c r="F88" i="25" s="1"/>
  <c r="AM88" i="25"/>
  <c r="AB87" i="25"/>
  <c r="E87" i="25" s="1"/>
  <c r="F87" i="25" s="1"/>
  <c r="AM87" i="25"/>
  <c r="AB86" i="25"/>
  <c r="E86" i="25" s="1"/>
  <c r="F86" i="25" s="1"/>
  <c r="AM86" i="25"/>
  <c r="AO257" i="25"/>
  <c r="BC257" i="25" s="1"/>
  <c r="AR259" i="25"/>
  <c r="AR257" i="25" s="1"/>
  <c r="BH257" i="25" s="1"/>
  <c r="AR250" i="25"/>
  <c r="BH250" i="25" s="1"/>
  <c r="BC250" i="25"/>
  <c r="AR248" i="25"/>
  <c r="BH248" i="25" s="1"/>
  <c r="BC248" i="25"/>
  <c r="AR247" i="25"/>
  <c r="BH247" i="25" s="1"/>
  <c r="BC247" i="25"/>
  <c r="AO236" i="25"/>
  <c r="BC236" i="25" s="1"/>
  <c r="AR238" i="25"/>
  <c r="AR236" i="25" s="1"/>
  <c r="BH236" i="25" s="1"/>
  <c r="BG252" i="25"/>
  <c r="AC148" i="25"/>
  <c r="BG251" i="25"/>
  <c r="F71" i="25"/>
  <c r="BG247" i="25"/>
  <c r="AD154" i="25"/>
  <c r="AD148" i="25" s="1"/>
  <c r="R154" i="25"/>
  <c r="AF154" i="25" s="1"/>
  <c r="AF148" i="25" s="1"/>
  <c r="S154" i="25"/>
  <c r="AG154" i="25" s="1"/>
  <c r="AG148" i="25" s="1"/>
  <c r="AE154" i="25"/>
  <c r="AE148" i="25" s="1"/>
  <c r="T154" i="25"/>
  <c r="AO107" i="25"/>
  <c r="AR107" i="25" s="1"/>
  <c r="Y107" i="25"/>
  <c r="AO106" i="25"/>
  <c r="Y106" i="25"/>
  <c r="AO100" i="25"/>
  <c r="AR100" i="25" s="1"/>
  <c r="Y100" i="25"/>
  <c r="AO99" i="25"/>
  <c r="AR99" i="25" s="1"/>
  <c r="Y99" i="25"/>
  <c r="AO98" i="25"/>
  <c r="Y98" i="25"/>
  <c r="AM97" i="25"/>
  <c r="AS97" i="25" s="1"/>
  <c r="AB97" i="25"/>
  <c r="E97" i="25" s="1"/>
  <c r="F97" i="25" s="1"/>
  <c r="AF188" i="23"/>
  <c r="T188" i="23"/>
  <c r="T78" i="23"/>
  <c r="AE78" i="23"/>
  <c r="T12" i="23"/>
  <c r="AE12" i="23"/>
  <c r="AT241" i="6"/>
  <c r="AT239" i="6"/>
  <c r="AT243" i="6"/>
  <c r="AT240" i="6"/>
  <c r="AH177" i="23"/>
  <c r="Z177" i="23"/>
  <c r="AN177" i="23" s="1"/>
  <c r="BG241" i="6"/>
  <c r="BG240" i="6"/>
  <c r="BG239" i="6"/>
  <c r="AL458" i="2"/>
  <c r="AQ458" i="2" s="1"/>
  <c r="BF458" i="2" s="1"/>
  <c r="AA458" i="2"/>
  <c r="R89" i="23"/>
  <c r="AD89" i="23"/>
  <c r="AK93" i="2"/>
  <c r="AL38" i="2"/>
  <c r="AX243" i="6"/>
  <c r="AZ243" i="6"/>
  <c r="BB243" i="6"/>
  <c r="AV243" i="6"/>
  <c r="BK243" i="6"/>
  <c r="BL243" i="6" s="1"/>
  <c r="AZ241" i="6"/>
  <c r="BK241" i="6"/>
  <c r="BL241" i="6" s="1"/>
  <c r="AX241" i="6"/>
  <c r="AV241" i="6"/>
  <c r="BB241" i="6"/>
  <c r="AZ240" i="6"/>
  <c r="BB240" i="6"/>
  <c r="BK240" i="6"/>
  <c r="BL240" i="6" s="1"/>
  <c r="AX240" i="6"/>
  <c r="AV240" i="6"/>
  <c r="AZ239" i="6"/>
  <c r="BB239" i="6"/>
  <c r="BK239" i="6"/>
  <c r="BL239" i="6" s="1"/>
  <c r="AX239" i="6"/>
  <c r="AV239" i="6"/>
  <c r="AT242" i="6"/>
  <c r="BB242" i="6"/>
  <c r="AZ242" i="6"/>
  <c r="AX242" i="6"/>
  <c r="AV242" i="6"/>
  <c r="BK242" i="6"/>
  <c r="BL242" i="6" s="1"/>
  <c r="BE242" i="6"/>
  <c r="BD242" i="6"/>
  <c r="BI242" i="6"/>
  <c r="BJ242" i="6"/>
  <c r="AR243" i="6"/>
  <c r="BH243" i="6" s="1"/>
  <c r="BC243" i="6"/>
  <c r="AR241" i="6"/>
  <c r="BH241" i="6" s="1"/>
  <c r="BC241" i="6"/>
  <c r="AR240" i="6"/>
  <c r="BH240" i="6" s="1"/>
  <c r="BC240" i="6"/>
  <c r="AR239" i="6"/>
  <c r="BH239" i="6" s="1"/>
  <c r="BC239" i="6"/>
  <c r="BG243" i="6"/>
  <c r="BG242" i="6"/>
  <c r="AO244" i="6"/>
  <c r="AS244" i="6" s="1"/>
  <c r="AB244" i="6"/>
  <c r="E244" i="6" s="1"/>
  <c r="F244" i="6" s="1"/>
  <c r="AQ244" i="6"/>
  <c r="BF244" i="6" s="1"/>
  <c r="BJ225" i="23"/>
  <c r="BI225" i="23"/>
  <c r="BD225" i="23"/>
  <c r="BE225" i="23"/>
  <c r="BE237" i="6"/>
  <c r="BK237" i="6"/>
  <c r="BL237" i="6" s="1"/>
  <c r="AX237" i="6"/>
  <c r="BD237" i="6"/>
  <c r="AV237" i="6"/>
  <c r="BB237" i="6"/>
  <c r="AZ237" i="6"/>
  <c r="BG237" i="6"/>
  <c r="AT237" i="6"/>
  <c r="BJ237" i="6"/>
  <c r="BI237" i="6"/>
  <c r="AJ377" i="2"/>
  <c r="V388" i="2"/>
  <c r="BE229" i="6"/>
  <c r="BD229" i="6"/>
  <c r="BI229" i="6"/>
  <c r="BJ229" i="6"/>
  <c r="AC210" i="23"/>
  <c r="P210" i="23"/>
  <c r="P221" i="23"/>
  <c r="Q221" i="23" s="1"/>
  <c r="AE221" i="23" s="1"/>
  <c r="AC221" i="23"/>
  <c r="Z208" i="23"/>
  <c r="AC100" i="23"/>
  <c r="P100" i="23"/>
  <c r="AD199" i="23"/>
  <c r="R199" i="23"/>
  <c r="AF199" i="23" s="1"/>
  <c r="Q199" i="23"/>
  <c r="AL16" i="2"/>
  <c r="AL27" i="2"/>
  <c r="AR73" i="2"/>
  <c r="AR40" i="2"/>
  <c r="AA460" i="2"/>
  <c r="AL460" i="2"/>
  <c r="AG115" i="2"/>
  <c r="AR238" i="6"/>
  <c r="BH238" i="6" s="1"/>
  <c r="AS238" i="6"/>
  <c r="AR33" i="2"/>
  <c r="AP73" i="2"/>
  <c r="AS101" i="2"/>
  <c r="AQ101" i="2"/>
  <c r="X123" i="2"/>
  <c r="V134" i="2"/>
  <c r="AJ123" i="2"/>
  <c r="AL112" i="2"/>
  <c r="AB112" i="2"/>
  <c r="E112" i="2" s="1"/>
  <c r="F112" i="2" s="1"/>
  <c r="AB113" i="2"/>
  <c r="E113" i="2" s="1"/>
  <c r="F113" i="2" s="1"/>
  <c r="AL113" i="2"/>
  <c r="AK124" i="2"/>
  <c r="AP124" i="2" s="1"/>
  <c r="W135" i="2"/>
  <c r="X124" i="2"/>
  <c r="AS102" i="2"/>
  <c r="AQ102" i="2"/>
  <c r="AK365" i="2"/>
  <c r="AP365" i="2" s="1"/>
  <c r="W376" i="2"/>
  <c r="AH67" i="2"/>
  <c r="AH60" i="2" s="1"/>
  <c r="Z67" i="2"/>
  <c r="AB33" i="2"/>
  <c r="E33" i="2" s="1"/>
  <c r="F33" i="2" s="1"/>
  <c r="AM33" i="2"/>
  <c r="AP33" i="2" s="1"/>
  <c r="Z56" i="2"/>
  <c r="AH56" i="2"/>
  <c r="AH49" i="2" s="1"/>
  <c r="AN96" i="2"/>
  <c r="Y96" i="2"/>
  <c r="AH166" i="2"/>
  <c r="Z166" i="2"/>
  <c r="AN166" i="2" s="1"/>
  <c r="Z23" i="2"/>
  <c r="AH23" i="2"/>
  <c r="AH16" i="2" s="1"/>
  <c r="AL5" i="2"/>
  <c r="AD100" i="2"/>
  <c r="AD93" i="2" s="1"/>
  <c r="Q100" i="2"/>
  <c r="R100" i="2"/>
  <c r="AF100" i="2" s="1"/>
  <c r="AF93" i="2" s="1"/>
  <c r="Y84" i="2"/>
  <c r="X143" i="2"/>
  <c r="Z34" i="2"/>
  <c r="AH34" i="2"/>
  <c r="AH27" i="2" s="1"/>
  <c r="AH45" i="2"/>
  <c r="AH38" i="2" s="1"/>
  <c r="Z45" i="2"/>
  <c r="AK151" i="2"/>
  <c r="AK155" i="2"/>
  <c r="AK152" i="2"/>
  <c r="AH107" i="2"/>
  <c r="Z107" i="2"/>
  <c r="P140" i="2"/>
  <c r="AC140" i="2"/>
  <c r="AD129" i="2"/>
  <c r="R129" i="2"/>
  <c r="AF129" i="2" s="1"/>
  <c r="S129" i="2"/>
  <c r="AG129" i="2" s="1"/>
  <c r="Q129" i="2"/>
  <c r="AE118" i="2"/>
  <c r="AE115" i="2" s="1"/>
  <c r="T118" i="2"/>
  <c r="M151" i="2"/>
  <c r="O151" i="2" s="1"/>
  <c r="Z155" i="2"/>
  <c r="AN155" i="2" s="1"/>
  <c r="AH155" i="2"/>
  <c r="AE89" i="2"/>
  <c r="AE82" i="2" s="1"/>
  <c r="AU82" i="2" s="1"/>
  <c r="T89" i="2"/>
  <c r="AH144" i="2"/>
  <c r="Z144" i="2"/>
  <c r="AN144" i="2" s="1"/>
  <c r="P133" i="2"/>
  <c r="AC133" i="2"/>
  <c r="Z78" i="2"/>
  <c r="AH78" i="2"/>
  <c r="AH71" i="2" s="1"/>
  <c r="AD111" i="2"/>
  <c r="AD104" i="2" s="1"/>
  <c r="Q111" i="2"/>
  <c r="AD122" i="2"/>
  <c r="AD115" i="2" s="1"/>
  <c r="R122" i="2"/>
  <c r="AL464" i="2"/>
  <c r="AL462" i="2" s="1"/>
  <c r="AA464" i="2"/>
  <c r="AS40" i="2"/>
  <c r="AO236" i="6"/>
  <c r="BC236" i="6" s="1"/>
  <c r="AB236" i="6"/>
  <c r="E236" i="6" s="1"/>
  <c r="F236" i="6" s="1"/>
  <c r="AQ236" i="6"/>
  <c r="BF236" i="6" s="1"/>
  <c r="AO248" i="6"/>
  <c r="AB248" i="6"/>
  <c r="E248" i="6" s="1"/>
  <c r="F248" i="6" s="1"/>
  <c r="F246" i="6" s="1"/>
  <c r="AL246" i="6"/>
  <c r="AQ248" i="6"/>
  <c r="AY5" i="2"/>
  <c r="AQ120" i="2"/>
  <c r="AO122" i="2"/>
  <c r="AA131" i="2"/>
  <c r="X142" i="2"/>
  <c r="AQ87" i="2"/>
  <c r="AK141" i="2"/>
  <c r="AJ142" i="2"/>
  <c r="X140" i="2"/>
  <c r="AA140" i="2" s="1"/>
  <c r="AJ140" i="2"/>
  <c r="X144" i="2"/>
  <c r="AJ144" i="2"/>
  <c r="AA133" i="2"/>
  <c r="AQ31" i="2"/>
  <c r="AL129" i="2"/>
  <c r="AA129" i="2"/>
  <c r="AS11" i="2"/>
  <c r="AQ11" i="2"/>
  <c r="AB11" i="2"/>
  <c r="E11" i="2" s="1"/>
  <c r="F11" i="2" s="1"/>
  <c r="AO22" i="2"/>
  <c r="AR22" i="2" s="1"/>
  <c r="Y22" i="2"/>
  <c r="Y41" i="2"/>
  <c r="AM41" i="2" s="1"/>
  <c r="AO21" i="2"/>
  <c r="AR21" i="2" s="1"/>
  <c r="Y21" i="2"/>
  <c r="AM21" i="2" s="1"/>
  <c r="AO19" i="2"/>
  <c r="AR19" i="2" s="1"/>
  <c r="Y19" i="2"/>
  <c r="AM19" i="2" s="1"/>
  <c r="AP19" i="2" s="1"/>
  <c r="Y74" i="2"/>
  <c r="AM74" i="2" s="1"/>
  <c r="AO20" i="2"/>
  <c r="AR20" i="2" s="1"/>
  <c r="Y20" i="2"/>
  <c r="AM20" i="2" s="1"/>
  <c r="AO23" i="2"/>
  <c r="Y98" i="2"/>
  <c r="AM98" i="2" s="1"/>
  <c r="AP98" i="2" s="1"/>
  <c r="AO18" i="2"/>
  <c r="Y18" i="2"/>
  <c r="AM18" i="2" s="1"/>
  <c r="AO89" i="2"/>
  <c r="AO76" i="2"/>
  <c r="AR76" i="2" s="1"/>
  <c r="AM76" i="2"/>
  <c r="AP76" i="2" s="1"/>
  <c r="AO106" i="2"/>
  <c r="AM106" i="2"/>
  <c r="AQ40" i="2"/>
  <c r="AB31" i="2"/>
  <c r="E31" i="2" s="1"/>
  <c r="F31" i="2" s="1"/>
  <c r="AO53" i="2"/>
  <c r="AR53" i="2" s="1"/>
  <c r="AM53" i="2"/>
  <c r="AP53" i="2" s="1"/>
  <c r="AO75" i="2"/>
  <c r="AR75" i="2" s="1"/>
  <c r="AM75" i="2"/>
  <c r="AP75" i="2" s="1"/>
  <c r="AO109" i="2"/>
  <c r="AR109" i="2" s="1"/>
  <c r="AM109" i="2"/>
  <c r="AP109" i="2" s="1"/>
  <c r="AO54" i="2"/>
  <c r="AR54" i="2" s="1"/>
  <c r="AM54" i="2"/>
  <c r="AP54" i="2" s="1"/>
  <c r="AO84" i="2"/>
  <c r="AO85" i="2"/>
  <c r="AR85" i="2" s="1"/>
  <c r="AM85" i="2"/>
  <c r="AP85" i="2" s="1"/>
  <c r="AO66" i="2"/>
  <c r="AR66" i="2" s="1"/>
  <c r="AM66" i="2"/>
  <c r="AO44" i="2"/>
  <c r="AR44" i="2" s="1"/>
  <c r="AM44" i="2"/>
  <c r="AP40" i="2"/>
  <c r="AO62" i="2"/>
  <c r="AM62" i="2"/>
  <c r="AB97" i="2"/>
  <c r="E97" i="2" s="1"/>
  <c r="F97" i="2" s="1"/>
  <c r="AO52" i="2"/>
  <c r="AR52" i="2" s="1"/>
  <c r="AM52" i="2"/>
  <c r="AP52" i="2" s="1"/>
  <c r="AO65" i="2"/>
  <c r="AR65" i="2" s="1"/>
  <c r="AM65" i="2"/>
  <c r="AP65" i="2" s="1"/>
  <c r="AB40" i="2"/>
  <c r="E40" i="2" s="1"/>
  <c r="F40" i="2" s="1"/>
  <c r="AO118" i="2"/>
  <c r="AO55" i="2"/>
  <c r="AR55" i="2" s="1"/>
  <c r="AM55" i="2"/>
  <c r="AP55" i="2" s="1"/>
  <c r="AO32" i="2"/>
  <c r="AR32" i="2" s="1"/>
  <c r="AM32" i="2"/>
  <c r="AP32" i="2" s="1"/>
  <c r="AO100" i="2"/>
  <c r="AB73" i="2"/>
  <c r="E73" i="2" s="1"/>
  <c r="F73" i="2" s="1"/>
  <c r="AQ97" i="2"/>
  <c r="AQ73" i="2"/>
  <c r="AO43" i="2"/>
  <c r="AR43" i="2" s="1"/>
  <c r="AM43" i="2"/>
  <c r="AP43" i="2" s="1"/>
  <c r="AO108" i="2"/>
  <c r="AO77" i="2"/>
  <c r="AM77" i="2"/>
  <c r="AO107" i="2"/>
  <c r="AO34" i="2"/>
  <c r="AO88" i="2"/>
  <c r="AR88" i="2" s="1"/>
  <c r="AM88" i="2"/>
  <c r="AP88" i="2" s="1"/>
  <c r="AO86" i="2"/>
  <c r="AR86" i="2" s="1"/>
  <c r="AM86" i="2"/>
  <c r="AP86" i="2" s="1"/>
  <c r="AO42" i="2"/>
  <c r="AM42" i="2"/>
  <c r="AO63" i="2"/>
  <c r="AR63" i="2" s="1"/>
  <c r="AM63" i="2"/>
  <c r="AO30" i="2"/>
  <c r="AR30" i="2" s="1"/>
  <c r="AM30" i="2"/>
  <c r="AP30" i="2" s="1"/>
  <c r="AS97" i="2"/>
  <c r="AS31" i="2"/>
  <c r="AO29" i="2"/>
  <c r="AM29" i="2"/>
  <c r="AO8" i="2"/>
  <c r="AR8" i="2" s="1"/>
  <c r="Y8" i="2"/>
  <c r="AM8" i="2" s="1"/>
  <c r="AO9" i="2"/>
  <c r="AR9" i="2" s="1"/>
  <c r="Y9" i="2"/>
  <c r="AM9" i="2" s="1"/>
  <c r="AP9" i="2" s="1"/>
  <c r="AO7" i="2"/>
  <c r="Y7" i="2"/>
  <c r="AM7" i="2" s="1"/>
  <c r="AO10" i="2"/>
  <c r="AR10" i="2" s="1"/>
  <c r="Y10" i="2"/>
  <c r="AM10" i="2" s="1"/>
  <c r="AP10" i="2" s="1"/>
  <c r="AO12" i="2"/>
  <c r="AR12" i="2" s="1"/>
  <c r="Y12" i="2"/>
  <c r="AM12" i="2" s="1"/>
  <c r="AQ459" i="2"/>
  <c r="BF459" i="2" s="1"/>
  <c r="AL75" i="2"/>
  <c r="AS459" i="2"/>
  <c r="BI459" i="2" s="1"/>
  <c r="AB66" i="2"/>
  <c r="E66" i="2" s="1"/>
  <c r="F66" i="2" s="1"/>
  <c r="AL74" i="2"/>
  <c r="AB44" i="2"/>
  <c r="E44" i="2" s="1"/>
  <c r="F44" i="2" s="1"/>
  <c r="AO98" i="2"/>
  <c r="AR98" i="2" s="1"/>
  <c r="AO74" i="2"/>
  <c r="AR74" i="2" s="1"/>
  <c r="AB85" i="2"/>
  <c r="E85" i="2" s="1"/>
  <c r="F85" i="2" s="1"/>
  <c r="AB52" i="2"/>
  <c r="E52" i="2" s="1"/>
  <c r="F52" i="2" s="1"/>
  <c r="AS120" i="2"/>
  <c r="AB29" i="2"/>
  <c r="E29" i="2" s="1"/>
  <c r="F29" i="2" s="1"/>
  <c r="AS87" i="2"/>
  <c r="AB77" i="2"/>
  <c r="E77" i="2" s="1"/>
  <c r="F77" i="2" s="1"/>
  <c r="AL88" i="2"/>
  <c r="AL82" i="2" s="1"/>
  <c r="AO41" i="2"/>
  <c r="AR41" i="2" s="1"/>
  <c r="AB42" i="2"/>
  <c r="E42" i="2" s="1"/>
  <c r="F42" i="2" s="1"/>
  <c r="AS73" i="2"/>
  <c r="AA117" i="2"/>
  <c r="Y117" i="2" s="1"/>
  <c r="AL95" i="2"/>
  <c r="AB55" i="2"/>
  <c r="E55" i="2" s="1"/>
  <c r="F55" i="2" s="1"/>
  <c r="AB54" i="2"/>
  <c r="E54" i="2" s="1"/>
  <c r="F54" i="2" s="1"/>
  <c r="AB62" i="2"/>
  <c r="E62" i="2" s="1"/>
  <c r="F62" i="2" s="1"/>
  <c r="T121" i="2"/>
  <c r="Z121" i="2" s="1"/>
  <c r="AN121" i="2" s="1"/>
  <c r="AA99" i="2"/>
  <c r="Y99" i="2" s="1"/>
  <c r="AB88" i="2"/>
  <c r="E88" i="2" s="1"/>
  <c r="F88" i="2" s="1"/>
  <c r="AB76" i="2"/>
  <c r="E76" i="2" s="1"/>
  <c r="F76" i="2" s="1"/>
  <c r="AJ99" i="2"/>
  <c r="AJ93" i="2" s="1"/>
  <c r="AY93" i="2" s="1"/>
  <c r="R132" i="2"/>
  <c r="AF132" i="2" s="1"/>
  <c r="Q132" i="2"/>
  <c r="AE132" i="2" s="1"/>
  <c r="S132" i="2"/>
  <c r="AG132" i="2" s="1"/>
  <c r="AL51" i="2"/>
  <c r="AL49" i="2" s="1"/>
  <c r="AA51" i="2"/>
  <c r="AB235" i="6"/>
  <c r="AR235" i="6"/>
  <c r="BH235" i="6" s="1"/>
  <c r="AS235" i="6"/>
  <c r="AQ235" i="6"/>
  <c r="BF235" i="6" s="1"/>
  <c r="BG235" i="6" s="1"/>
  <c r="AB65" i="2"/>
  <c r="E65" i="2" s="1"/>
  <c r="F65" i="2" s="1"/>
  <c r="AB30" i="2"/>
  <c r="E30" i="2" s="1"/>
  <c r="F30" i="2" s="1"/>
  <c r="AB109" i="2"/>
  <c r="E109" i="2" s="1"/>
  <c r="F109" i="2" s="1"/>
  <c r="AB53" i="2"/>
  <c r="E53" i="2" s="1"/>
  <c r="F53" i="2" s="1"/>
  <c r="AA64" i="2"/>
  <c r="AL64" i="2"/>
  <c r="AL60" i="2" s="1"/>
  <c r="AB106" i="2"/>
  <c r="E106" i="2" s="1"/>
  <c r="F106" i="2" s="1"/>
  <c r="AJ128" i="2"/>
  <c r="AJ139" i="2"/>
  <c r="AK110" i="2"/>
  <c r="AK104" i="2" s="1"/>
  <c r="AH110" i="2"/>
  <c r="Z110" i="2"/>
  <c r="AN110" i="2" s="1"/>
  <c r="P143" i="2"/>
  <c r="AD143" i="2" s="1"/>
  <c r="AC143" i="2"/>
  <c r="I165" i="2"/>
  <c r="M154" i="2"/>
  <c r="O154" i="2" s="1"/>
  <c r="BB229" i="6" l="1"/>
  <c r="AV229" i="6"/>
  <c r="AX229" i="6"/>
  <c r="BK229" i="6"/>
  <c r="BL229" i="6" s="1"/>
  <c r="AZ229" i="6"/>
  <c r="AX252" i="25"/>
  <c r="BB252" i="25"/>
  <c r="AI141" i="2"/>
  <c r="X141" i="2"/>
  <c r="AK150" i="2"/>
  <c r="AJ150" i="2"/>
  <c r="AC126" i="2"/>
  <c r="Y119" i="2"/>
  <c r="AO119" i="2"/>
  <c r="AR119" i="2" s="1"/>
  <c r="AA130" i="2"/>
  <c r="AO130" i="2" s="1"/>
  <c r="AL130" i="2"/>
  <c r="AS49" i="25"/>
  <c r="AQ49" i="25"/>
  <c r="BF49" i="25" s="1"/>
  <c r="AP49" i="25"/>
  <c r="I152" i="2"/>
  <c r="M152" i="2" s="1"/>
  <c r="O152" i="2" s="1"/>
  <c r="U152" i="2"/>
  <c r="AI152" i="2" s="1"/>
  <c r="AI150" i="2"/>
  <c r="AC150" i="2"/>
  <c r="AF150" i="2"/>
  <c r="AH150" i="2"/>
  <c r="AG150" i="2"/>
  <c r="AD150" i="2"/>
  <c r="AE150" i="2"/>
  <c r="AN150" i="2"/>
  <c r="AO460" i="2"/>
  <c r="AB460" i="2"/>
  <c r="E460" i="2" s="1"/>
  <c r="F460" i="2" s="1"/>
  <c r="AK255" i="26"/>
  <c r="X255" i="26"/>
  <c r="Z141" i="2"/>
  <c r="AN141" i="2" s="1"/>
  <c r="AH141" i="2"/>
  <c r="T130" i="2"/>
  <c r="AF130" i="2"/>
  <c r="AC152" i="2"/>
  <c r="P152" i="2"/>
  <c r="S152" i="2"/>
  <c r="AG152" i="2" s="1"/>
  <c r="AR108" i="2"/>
  <c r="C161" i="2"/>
  <c r="U163" i="2" s="1"/>
  <c r="AI163" i="2" s="1"/>
  <c r="A170" i="2"/>
  <c r="C164" i="2"/>
  <c r="D159" i="2"/>
  <c r="BM159" i="2" s="1"/>
  <c r="AK153" i="2"/>
  <c r="AI153" i="2"/>
  <c r="AI148" i="2" s="1"/>
  <c r="AW148" i="2" s="1"/>
  <c r="AC153" i="2"/>
  <c r="AD153" i="2"/>
  <c r="AG153" i="2"/>
  <c r="AF153" i="2"/>
  <c r="AE153" i="2"/>
  <c r="AH153" i="2"/>
  <c r="AN153" i="2"/>
  <c r="BG5" i="26"/>
  <c r="BJ5" i="26"/>
  <c r="AQ16" i="25"/>
  <c r="BF16" i="25" s="1"/>
  <c r="AS71" i="26"/>
  <c r="AQ38" i="25"/>
  <c r="BF38" i="25" s="1"/>
  <c r="AP38" i="25"/>
  <c r="AS38" i="25"/>
  <c r="AQ71" i="26"/>
  <c r="BF71" i="26" s="1"/>
  <c r="AP71" i="26"/>
  <c r="BC82" i="25"/>
  <c r="AP49" i="26"/>
  <c r="AR82" i="25"/>
  <c r="BH82" i="25" s="1"/>
  <c r="AQ71" i="25"/>
  <c r="BF71" i="25" s="1"/>
  <c r="AP71" i="25"/>
  <c r="AS71" i="25"/>
  <c r="AZ16" i="25"/>
  <c r="AX16" i="25"/>
  <c r="AV16" i="25"/>
  <c r="BB16" i="25"/>
  <c r="BE16" i="25"/>
  <c r="AT16" i="25"/>
  <c r="BI16" i="25"/>
  <c r="AQ49" i="26"/>
  <c r="BF49" i="26" s="1"/>
  <c r="AZ16" i="26"/>
  <c r="BE16" i="26"/>
  <c r="AX16" i="26"/>
  <c r="AT16" i="26"/>
  <c r="BB16" i="26"/>
  <c r="AS49" i="26"/>
  <c r="BK16" i="25"/>
  <c r="BD16" i="25"/>
  <c r="S165" i="25"/>
  <c r="AG165" i="25" s="1"/>
  <c r="AG159" i="25" s="1"/>
  <c r="Q165" i="25"/>
  <c r="AE165" i="25" s="1"/>
  <c r="AE159" i="25" s="1"/>
  <c r="AS84" i="25"/>
  <c r="AP84" i="25"/>
  <c r="AQ84" i="25"/>
  <c r="BA255" i="26"/>
  <c r="BD60" i="25"/>
  <c r="AT60" i="25"/>
  <c r="BK60" i="25"/>
  <c r="AX60" i="25"/>
  <c r="AZ60" i="25"/>
  <c r="AV60" i="25"/>
  <c r="AV16" i="26"/>
  <c r="BK16" i="26"/>
  <c r="BI38" i="26"/>
  <c r="AT38" i="26"/>
  <c r="BD38" i="26"/>
  <c r="AZ38" i="26"/>
  <c r="AX38" i="26"/>
  <c r="BK38" i="26"/>
  <c r="AV38" i="26"/>
  <c r="BB38" i="26"/>
  <c r="BE38" i="26"/>
  <c r="BJ60" i="26"/>
  <c r="AV60" i="26"/>
  <c r="AX60" i="26"/>
  <c r="BK60" i="26"/>
  <c r="AZ60" i="26"/>
  <c r="BD60" i="26"/>
  <c r="BI27" i="25"/>
  <c r="AX27" i="25"/>
  <c r="BD27" i="25"/>
  <c r="AV27" i="25"/>
  <c r="BK27" i="25"/>
  <c r="AT27" i="25"/>
  <c r="AZ27" i="25"/>
  <c r="BJ27" i="25"/>
  <c r="BG27" i="25"/>
  <c r="BE27" i="25"/>
  <c r="BB27" i="25"/>
  <c r="BG60" i="26"/>
  <c r="BI60" i="25"/>
  <c r="BB60" i="25"/>
  <c r="BE60" i="25"/>
  <c r="BG38" i="26"/>
  <c r="BJ38" i="26"/>
  <c r="BB60" i="26"/>
  <c r="BE60" i="26"/>
  <c r="AT60" i="26"/>
  <c r="BI60" i="26"/>
  <c r="BG16" i="26"/>
  <c r="BJ16" i="26"/>
  <c r="BJ60" i="25"/>
  <c r="BG60" i="25"/>
  <c r="AO119" i="26"/>
  <c r="AR119" i="26" s="1"/>
  <c r="Y119" i="26"/>
  <c r="AH129" i="6"/>
  <c r="Z129" i="6"/>
  <c r="AN129" i="6" s="1"/>
  <c r="BE225" i="6"/>
  <c r="BD225" i="6"/>
  <c r="BI225" i="6"/>
  <c r="BJ225" i="6"/>
  <c r="BG225" i="6"/>
  <c r="AT225" i="6"/>
  <c r="Z184" i="6"/>
  <c r="AN184" i="6" s="1"/>
  <c r="AH184" i="6"/>
  <c r="BB225" i="6"/>
  <c r="AZ225" i="6"/>
  <c r="AV225" i="6"/>
  <c r="AX225" i="6"/>
  <c r="BK225" i="6"/>
  <c r="BL225" i="6" s="1"/>
  <c r="AD206" i="6"/>
  <c r="R206" i="6"/>
  <c r="AF206" i="6" s="1"/>
  <c r="Q206" i="6"/>
  <c r="S206" i="6"/>
  <c r="AG206" i="6" s="1"/>
  <c r="AD217" i="6"/>
  <c r="S217" i="6"/>
  <c r="AG217" i="6" s="1"/>
  <c r="R217" i="6"/>
  <c r="AF217" i="6" s="1"/>
  <c r="Q217" i="6"/>
  <c r="AE195" i="6"/>
  <c r="T195" i="6"/>
  <c r="AJ135" i="6"/>
  <c r="V146" i="6"/>
  <c r="W178" i="6"/>
  <c r="AK167" i="6"/>
  <c r="AP167" i="6" s="1"/>
  <c r="BG244" i="6"/>
  <c r="F82" i="26"/>
  <c r="AR98" i="26"/>
  <c r="AR93" i="26" s="1"/>
  <c r="BH93" i="26" s="1"/>
  <c r="AO93" i="26"/>
  <c r="BC93" i="26" s="1"/>
  <c r="BD16" i="26"/>
  <c r="BI16" i="26"/>
  <c r="AO254" i="26"/>
  <c r="AS254" i="26" s="1"/>
  <c r="AB254" i="26"/>
  <c r="E254" i="26" s="1"/>
  <c r="F254" i="26" s="1"/>
  <c r="AO117" i="26"/>
  <c r="AR117" i="26" s="1"/>
  <c r="Y117" i="26"/>
  <c r="AM82" i="25"/>
  <c r="BA82" i="25" s="1"/>
  <c r="AO108" i="25"/>
  <c r="AR108" i="25" s="1"/>
  <c r="Y108" i="25"/>
  <c r="AR98" i="25"/>
  <c r="AR93" i="25" s="1"/>
  <c r="BH93" i="25" s="1"/>
  <c r="AO93" i="25"/>
  <c r="BC93" i="25" s="1"/>
  <c r="AO253" i="25"/>
  <c r="AB253" i="25"/>
  <c r="E253" i="25" s="1"/>
  <c r="F253" i="25" s="1"/>
  <c r="F82" i="25"/>
  <c r="AK255" i="25"/>
  <c r="X255" i="25"/>
  <c r="AP255" i="26"/>
  <c r="AA255" i="26"/>
  <c r="AL255" i="26"/>
  <c r="I198" i="26"/>
  <c r="M187" i="26"/>
  <c r="O187" i="26" s="1"/>
  <c r="AC176" i="26"/>
  <c r="P176" i="26"/>
  <c r="R176" i="26" s="1"/>
  <c r="AF176" i="26" s="1"/>
  <c r="AI163" i="26"/>
  <c r="AI159" i="26" s="1"/>
  <c r="AW159" i="26" s="1"/>
  <c r="AH172" i="26"/>
  <c r="AN172" i="26"/>
  <c r="AG172" i="26"/>
  <c r="AC172" i="26"/>
  <c r="AF172" i="26"/>
  <c r="AE172" i="26"/>
  <c r="AD172" i="26"/>
  <c r="AI172" i="26"/>
  <c r="U174" i="26"/>
  <c r="AN175" i="26"/>
  <c r="AH175" i="26"/>
  <c r="AG175" i="26"/>
  <c r="AF175" i="26"/>
  <c r="AC175" i="26"/>
  <c r="AE175" i="26"/>
  <c r="AD175" i="26"/>
  <c r="AI175" i="26"/>
  <c r="D181" i="26"/>
  <c r="BM181" i="26" s="1"/>
  <c r="A192" i="26"/>
  <c r="C194" i="26" s="1"/>
  <c r="C186" i="26"/>
  <c r="AK141" i="26"/>
  <c r="W152" i="26"/>
  <c r="AS97" i="26"/>
  <c r="AQ97" i="26"/>
  <c r="AP97" i="26"/>
  <c r="AL130" i="26"/>
  <c r="AA130" i="26"/>
  <c r="X141" i="26"/>
  <c r="AJ141" i="26"/>
  <c r="V152" i="26"/>
  <c r="AK140" i="26"/>
  <c r="W151" i="26"/>
  <c r="AL129" i="26"/>
  <c r="AA129" i="26"/>
  <c r="X140" i="26"/>
  <c r="AJ140" i="26"/>
  <c r="V151" i="26"/>
  <c r="AK139" i="26"/>
  <c r="W150" i="26"/>
  <c r="AL128" i="26"/>
  <c r="AA128" i="26"/>
  <c r="X139" i="26"/>
  <c r="AJ139" i="26"/>
  <c r="V150" i="26"/>
  <c r="AK135" i="26"/>
  <c r="AP135" i="26" s="1"/>
  <c r="W146" i="26"/>
  <c r="AS112" i="26"/>
  <c r="AQ112" i="26"/>
  <c r="AB123" i="26"/>
  <c r="E123" i="26" s="1"/>
  <c r="F123" i="26" s="1"/>
  <c r="AL123" i="26"/>
  <c r="AJ134" i="26"/>
  <c r="V145" i="26"/>
  <c r="AK133" i="26"/>
  <c r="W144" i="26"/>
  <c r="AA122" i="26"/>
  <c r="AL122" i="26"/>
  <c r="X133" i="26"/>
  <c r="AJ133" i="26"/>
  <c r="V144" i="26"/>
  <c r="AK132" i="26"/>
  <c r="W143" i="26"/>
  <c r="AA121" i="26"/>
  <c r="AL121" i="26"/>
  <c r="X132" i="26"/>
  <c r="AJ132" i="26"/>
  <c r="V143" i="26"/>
  <c r="AK131" i="26"/>
  <c r="W142" i="26"/>
  <c r="AA120" i="26"/>
  <c r="AL120" i="26"/>
  <c r="X131" i="26"/>
  <c r="AJ131" i="26"/>
  <c r="V142" i="26"/>
  <c r="AK104" i="26"/>
  <c r="AP112" i="26"/>
  <c r="AK123" i="26"/>
  <c r="W134" i="26"/>
  <c r="X134" i="26" s="1"/>
  <c r="AL93" i="26"/>
  <c r="AS102" i="26"/>
  <c r="AQ102" i="26"/>
  <c r="AB113" i="26"/>
  <c r="E113" i="26" s="1"/>
  <c r="F113" i="26" s="1"/>
  <c r="AL113" i="26"/>
  <c r="X124" i="26"/>
  <c r="AJ124" i="26"/>
  <c r="AJ115" i="26" s="1"/>
  <c r="AY115" i="26" s="1"/>
  <c r="V135" i="26"/>
  <c r="BL27" i="26"/>
  <c r="BN27" i="26"/>
  <c r="BO27" i="26"/>
  <c r="BL5" i="26"/>
  <c r="BN5" i="26"/>
  <c r="BO5" i="26"/>
  <c r="BI252" i="26"/>
  <c r="BJ252" i="26"/>
  <c r="BE252" i="26"/>
  <c r="BD252" i="26"/>
  <c r="AS96" i="26"/>
  <c r="AQ96" i="26"/>
  <c r="AP96" i="26"/>
  <c r="AS95" i="26"/>
  <c r="AP95" i="26"/>
  <c r="AQ95" i="26"/>
  <c r="AQ89" i="26"/>
  <c r="AP89" i="26"/>
  <c r="AS89" i="26"/>
  <c r="AS88" i="26"/>
  <c r="AP88" i="26"/>
  <c r="AQ88" i="26"/>
  <c r="AM82" i="26"/>
  <c r="BA82" i="26" s="1"/>
  <c r="AS87" i="26"/>
  <c r="AS82" i="26" s="1"/>
  <c r="AQ87" i="26"/>
  <c r="AP87" i="26"/>
  <c r="AP82" i="26" s="1"/>
  <c r="BI250" i="26"/>
  <c r="BJ250" i="26"/>
  <c r="BE250" i="26"/>
  <c r="BD250" i="26"/>
  <c r="AH126" i="26"/>
  <c r="AS253" i="26"/>
  <c r="AR253" i="26"/>
  <c r="BH253" i="26" s="1"/>
  <c r="BC253" i="26"/>
  <c r="AB107" i="26"/>
  <c r="E107" i="26" s="1"/>
  <c r="F107" i="26" s="1"/>
  <c r="AM107" i="26"/>
  <c r="AR106" i="26"/>
  <c r="AB106" i="26"/>
  <c r="E106" i="26" s="1"/>
  <c r="F106" i="26" s="1"/>
  <c r="AM106" i="26"/>
  <c r="AB100" i="26"/>
  <c r="E100" i="26" s="1"/>
  <c r="F100" i="26" s="1"/>
  <c r="AM100" i="26"/>
  <c r="AB99" i="26"/>
  <c r="E99" i="26" s="1"/>
  <c r="F99" i="26" s="1"/>
  <c r="AM99" i="26"/>
  <c r="AB98" i="26"/>
  <c r="E98" i="26" s="1"/>
  <c r="F98" i="26" s="1"/>
  <c r="F93" i="26" s="1"/>
  <c r="AM98" i="26"/>
  <c r="AM93" i="26" s="1"/>
  <c r="BA93" i="26" s="1"/>
  <c r="Z143" i="26"/>
  <c r="AN143" i="26" s="1"/>
  <c r="AN137" i="26" s="1"/>
  <c r="AH143" i="26"/>
  <c r="AC159" i="26"/>
  <c r="AQ254" i="26"/>
  <c r="BF254" i="26" s="1"/>
  <c r="AD165" i="26"/>
  <c r="AD159" i="26" s="1"/>
  <c r="S165" i="26"/>
  <c r="AG165" i="26" s="1"/>
  <c r="AG159" i="26" s="1"/>
  <c r="R165" i="26"/>
  <c r="AF165" i="26" s="1"/>
  <c r="AF159" i="26" s="1"/>
  <c r="Q165" i="26"/>
  <c r="AO118" i="26"/>
  <c r="AR118" i="26" s="1"/>
  <c r="Y118" i="26"/>
  <c r="AO111" i="26"/>
  <c r="AR111" i="26" s="1"/>
  <c r="Y111" i="26"/>
  <c r="AO110" i="26"/>
  <c r="AR110" i="26" s="1"/>
  <c r="Y110" i="26"/>
  <c r="AO109" i="26"/>
  <c r="Y109" i="26"/>
  <c r="AE154" i="26"/>
  <c r="AE148" i="26" s="1"/>
  <c r="AU148" i="26" s="1"/>
  <c r="T154" i="26"/>
  <c r="AC176" i="25"/>
  <c r="P176" i="25"/>
  <c r="Q176" i="25" s="1"/>
  <c r="M187" i="25"/>
  <c r="O187" i="25" s="1"/>
  <c r="I198" i="25"/>
  <c r="AI163" i="25"/>
  <c r="AI159" i="25" s="1"/>
  <c r="AW159" i="25" s="1"/>
  <c r="AH172" i="25"/>
  <c r="AN172" i="25"/>
  <c r="AF172" i="25"/>
  <c r="AG172" i="25"/>
  <c r="AE172" i="25"/>
  <c r="AD172" i="25"/>
  <c r="AC172" i="25"/>
  <c r="AI172" i="25"/>
  <c r="U174" i="25"/>
  <c r="AH175" i="25"/>
  <c r="AN175" i="25"/>
  <c r="AG175" i="25"/>
  <c r="AF175" i="25"/>
  <c r="AC175" i="25"/>
  <c r="AD175" i="25"/>
  <c r="AE175" i="25"/>
  <c r="AI175" i="25"/>
  <c r="C186" i="25"/>
  <c r="D181" i="25"/>
  <c r="BM181" i="25" s="1"/>
  <c r="A192" i="25"/>
  <c r="C194" i="25" s="1"/>
  <c r="AK140" i="25"/>
  <c r="W151" i="25"/>
  <c r="AA129" i="25"/>
  <c r="AL129" i="25"/>
  <c r="X140" i="25"/>
  <c r="AJ140" i="25"/>
  <c r="V151" i="25"/>
  <c r="AK139" i="25"/>
  <c r="W150" i="25"/>
  <c r="AL128" i="25"/>
  <c r="AA128" i="25"/>
  <c r="X139" i="25"/>
  <c r="AJ139" i="25"/>
  <c r="V150" i="25"/>
  <c r="W146" i="25"/>
  <c r="AK135" i="25"/>
  <c r="AP135" i="25" s="1"/>
  <c r="AB123" i="25"/>
  <c r="E123" i="25" s="1"/>
  <c r="F123" i="25" s="1"/>
  <c r="AL123" i="25"/>
  <c r="AJ134" i="25"/>
  <c r="V145" i="25"/>
  <c r="AS112" i="25"/>
  <c r="AQ112" i="25"/>
  <c r="AK133" i="25"/>
  <c r="W144" i="25"/>
  <c r="AL122" i="25"/>
  <c r="AA122" i="25"/>
  <c r="X133" i="25"/>
  <c r="AJ133" i="25"/>
  <c r="V144" i="25"/>
  <c r="AK132" i="25"/>
  <c r="W143" i="25"/>
  <c r="AA121" i="25"/>
  <c r="AL121" i="25"/>
  <c r="X132" i="25"/>
  <c r="AJ132" i="25"/>
  <c r="V143" i="25"/>
  <c r="AK131" i="25"/>
  <c r="W142" i="25"/>
  <c r="AA120" i="25"/>
  <c r="AL120" i="25"/>
  <c r="X131" i="25"/>
  <c r="AJ131" i="25"/>
  <c r="V142" i="25"/>
  <c r="W141" i="25"/>
  <c r="AK130" i="25"/>
  <c r="AL119" i="25"/>
  <c r="AA119" i="25"/>
  <c r="X130" i="25"/>
  <c r="AJ130" i="25"/>
  <c r="V141" i="25"/>
  <c r="AK104" i="25"/>
  <c r="AP112" i="25"/>
  <c r="AK123" i="25"/>
  <c r="W134" i="25"/>
  <c r="X134" i="25" s="1"/>
  <c r="AB113" i="25"/>
  <c r="E113" i="25" s="1"/>
  <c r="F113" i="25" s="1"/>
  <c r="AL113" i="25"/>
  <c r="X124" i="25"/>
  <c r="AJ124" i="25"/>
  <c r="AJ115" i="25" s="1"/>
  <c r="AY115" i="25" s="1"/>
  <c r="V135" i="25"/>
  <c r="AS102" i="25"/>
  <c r="AQ102" i="25"/>
  <c r="BL5" i="25"/>
  <c r="BN5" i="25"/>
  <c r="BO5" i="25"/>
  <c r="BI252" i="25"/>
  <c r="BJ252" i="25"/>
  <c r="BE252" i="25"/>
  <c r="BD252" i="25"/>
  <c r="AQ253" i="25"/>
  <c r="BF253" i="25" s="1"/>
  <c r="AH137" i="25"/>
  <c r="AP96" i="25"/>
  <c r="AQ96" i="25"/>
  <c r="AS96" i="25"/>
  <c r="AS95" i="25"/>
  <c r="AQ95" i="25"/>
  <c r="AP95" i="25"/>
  <c r="AP89" i="25"/>
  <c r="AQ89" i="25"/>
  <c r="AS89" i="25"/>
  <c r="AS88" i="25"/>
  <c r="AQ88" i="25"/>
  <c r="AP88" i="25"/>
  <c r="AQ87" i="25"/>
  <c r="AP87" i="25"/>
  <c r="AS87" i="25"/>
  <c r="AS86" i="25"/>
  <c r="AQ86" i="25"/>
  <c r="AP86" i="25"/>
  <c r="BE257" i="25"/>
  <c r="BD257" i="25"/>
  <c r="BI257" i="25"/>
  <c r="BJ257" i="25"/>
  <c r="BI250" i="25"/>
  <c r="BJ250" i="25"/>
  <c r="BE250" i="25"/>
  <c r="BD250" i="25"/>
  <c r="BI248" i="25"/>
  <c r="BJ248" i="25"/>
  <c r="BE248" i="25"/>
  <c r="BD248" i="25"/>
  <c r="BI247" i="25"/>
  <c r="BJ247" i="25"/>
  <c r="BE247" i="25"/>
  <c r="BD247" i="25"/>
  <c r="BE236" i="25"/>
  <c r="BD236" i="25"/>
  <c r="BI236" i="25"/>
  <c r="BJ236" i="25"/>
  <c r="Z154" i="25"/>
  <c r="AN154" i="25" s="1"/>
  <c r="AN148" i="25" s="1"/>
  <c r="AH154" i="25"/>
  <c r="AB107" i="25"/>
  <c r="E107" i="25" s="1"/>
  <c r="F107" i="25" s="1"/>
  <c r="AM107" i="25"/>
  <c r="AR106" i="25"/>
  <c r="AB106" i="25"/>
  <c r="E106" i="25" s="1"/>
  <c r="F106" i="25" s="1"/>
  <c r="AM106" i="25"/>
  <c r="AB100" i="25"/>
  <c r="E100" i="25" s="1"/>
  <c r="F100" i="25" s="1"/>
  <c r="AM100" i="25"/>
  <c r="AB99" i="25"/>
  <c r="E99" i="25" s="1"/>
  <c r="F99" i="25" s="1"/>
  <c r="AM99" i="25"/>
  <c r="AB98" i="25"/>
  <c r="E98" i="25" s="1"/>
  <c r="F98" i="25" s="1"/>
  <c r="F93" i="25" s="1"/>
  <c r="AM98" i="25"/>
  <c r="AM93" i="25" s="1"/>
  <c r="BA93" i="25" s="1"/>
  <c r="AQ97" i="25"/>
  <c r="AP97" i="25"/>
  <c r="AC159" i="25"/>
  <c r="AO254" i="25"/>
  <c r="AS254" i="25" s="1"/>
  <c r="AB254" i="25"/>
  <c r="E254" i="25" s="1"/>
  <c r="F254" i="25" s="1"/>
  <c r="AQ254" i="25"/>
  <c r="BF254" i="25" s="1"/>
  <c r="AD165" i="25"/>
  <c r="AD159" i="25" s="1"/>
  <c r="R165" i="25"/>
  <c r="AO118" i="25"/>
  <c r="AR118" i="25" s="1"/>
  <c r="Y118" i="25"/>
  <c r="AO117" i="25"/>
  <c r="Y117" i="25"/>
  <c r="AO111" i="25"/>
  <c r="AR111" i="25" s="1"/>
  <c r="Y111" i="25"/>
  <c r="AO110" i="25"/>
  <c r="AR110" i="25" s="1"/>
  <c r="Y110" i="25"/>
  <c r="AO109" i="25"/>
  <c r="Y109" i="25"/>
  <c r="AU148" i="25"/>
  <c r="Z188" i="23"/>
  <c r="AN188" i="23" s="1"/>
  <c r="AH188" i="23"/>
  <c r="AH78" i="23"/>
  <c r="Z78" i="23"/>
  <c r="AN78" i="23" s="1"/>
  <c r="Z12" i="23"/>
  <c r="AN12" i="23" s="1"/>
  <c r="AH12" i="23"/>
  <c r="AO458" i="2"/>
  <c r="AB458" i="2"/>
  <c r="E458" i="2" s="1"/>
  <c r="F458" i="2" s="1"/>
  <c r="AT244" i="6"/>
  <c r="T89" i="23"/>
  <c r="AF89" i="23"/>
  <c r="BI243" i="6"/>
  <c r="BJ243" i="6"/>
  <c r="BE243" i="6"/>
  <c r="BD243" i="6"/>
  <c r="BI241" i="6"/>
  <c r="BJ241" i="6"/>
  <c r="BE241" i="6"/>
  <c r="BD241" i="6"/>
  <c r="BI240" i="6"/>
  <c r="BJ240" i="6"/>
  <c r="BE240" i="6"/>
  <c r="BD240" i="6"/>
  <c r="BI239" i="6"/>
  <c r="BJ239" i="6"/>
  <c r="BE239" i="6"/>
  <c r="BD239" i="6"/>
  <c r="AR244" i="6"/>
  <c r="BH244" i="6" s="1"/>
  <c r="BC244" i="6"/>
  <c r="BK244" i="6"/>
  <c r="BL244" i="6" s="1"/>
  <c r="AV244" i="6"/>
  <c r="AZ244" i="6"/>
  <c r="BB244" i="6"/>
  <c r="AX244" i="6"/>
  <c r="AJ388" i="2"/>
  <c r="V399" i="2"/>
  <c r="BI238" i="6"/>
  <c r="BJ238" i="6"/>
  <c r="BE238" i="6"/>
  <c r="BD238" i="6"/>
  <c r="AT238" i="6"/>
  <c r="BB238" i="6"/>
  <c r="BK238" i="6"/>
  <c r="BL238" i="6" s="1"/>
  <c r="AX238" i="6"/>
  <c r="AZ238" i="6"/>
  <c r="BG238" i="6"/>
  <c r="AV238" i="6"/>
  <c r="BJ459" i="2"/>
  <c r="BG459" i="2"/>
  <c r="BK459" i="2"/>
  <c r="BL459" i="2" s="1"/>
  <c r="AV459" i="2"/>
  <c r="BB459" i="2"/>
  <c r="BD459" i="2"/>
  <c r="AZ459" i="2"/>
  <c r="AT459" i="2"/>
  <c r="AX459" i="2"/>
  <c r="BE459" i="2"/>
  <c r="BI235" i="6"/>
  <c r="BJ235" i="6"/>
  <c r="BE235" i="6"/>
  <c r="BD235" i="6"/>
  <c r="AV235" i="6"/>
  <c r="AX235" i="6"/>
  <c r="BK235" i="6"/>
  <c r="BL235" i="6" s="1"/>
  <c r="BB235" i="6"/>
  <c r="AZ235" i="6"/>
  <c r="AL71" i="2"/>
  <c r="AD210" i="23"/>
  <c r="Q210" i="23"/>
  <c r="R210" i="23"/>
  <c r="AF210" i="23" s="1"/>
  <c r="AD221" i="23"/>
  <c r="R221" i="23"/>
  <c r="AD100" i="23"/>
  <c r="R100" i="23"/>
  <c r="AF100" i="23" s="1"/>
  <c r="Q100" i="23"/>
  <c r="AE199" i="23"/>
  <c r="T199" i="23"/>
  <c r="AC137" i="2"/>
  <c r="AO27" i="2"/>
  <c r="AR460" i="2"/>
  <c r="BH460" i="2" s="1"/>
  <c r="AQ460" i="2"/>
  <c r="BF460" i="2" s="1"/>
  <c r="AR18" i="2"/>
  <c r="AO16" i="2"/>
  <c r="AR106" i="2"/>
  <c r="AR84" i="2"/>
  <c r="AO82" i="2"/>
  <c r="AR62" i="2"/>
  <c r="AR77" i="2"/>
  <c r="AO71" i="2"/>
  <c r="AR42" i="2"/>
  <c r="AO38" i="2"/>
  <c r="AG126" i="2"/>
  <c r="AR96" i="2"/>
  <c r="AP74" i="2"/>
  <c r="AP106" i="2"/>
  <c r="AP62" i="2"/>
  <c r="AB123" i="2"/>
  <c r="E123" i="2" s="1"/>
  <c r="F123" i="2" s="1"/>
  <c r="AL123" i="2"/>
  <c r="AJ134" i="2"/>
  <c r="X134" i="2"/>
  <c r="V145" i="2"/>
  <c r="AQ112" i="2"/>
  <c r="AS112" i="2"/>
  <c r="AS113" i="2"/>
  <c r="AQ113" i="2"/>
  <c r="W146" i="2"/>
  <c r="X135" i="2"/>
  <c r="AK135" i="2"/>
  <c r="AP135" i="2" s="1"/>
  <c r="AB124" i="2"/>
  <c r="E124" i="2" s="1"/>
  <c r="F124" i="2" s="1"/>
  <c r="AL124" i="2"/>
  <c r="AK376" i="2"/>
  <c r="AP376" i="2" s="1"/>
  <c r="W387" i="2"/>
  <c r="AN67" i="2"/>
  <c r="AN60" i="2" s="1"/>
  <c r="Y67" i="2"/>
  <c r="AQ33" i="2"/>
  <c r="AS33" i="2"/>
  <c r="AN56" i="2"/>
  <c r="AN49" i="2" s="1"/>
  <c r="Y56" i="2"/>
  <c r="AM96" i="2"/>
  <c r="AB96" i="2"/>
  <c r="E96" i="2" s="1"/>
  <c r="F96" i="2" s="1"/>
  <c r="AN23" i="2"/>
  <c r="AN16" i="2" s="1"/>
  <c r="Y23" i="2"/>
  <c r="AE100" i="2"/>
  <c r="AE93" i="2" s="1"/>
  <c r="AU93" i="2" s="1"/>
  <c r="T100" i="2"/>
  <c r="AN107" i="2"/>
  <c r="Y107" i="2"/>
  <c r="AO5" i="2"/>
  <c r="AM5" i="2"/>
  <c r="AM84" i="2"/>
  <c r="AB84" i="2"/>
  <c r="E84" i="2" s="1"/>
  <c r="F84" i="2" s="1"/>
  <c r="AR7" i="2"/>
  <c r="AR5" i="2" s="1"/>
  <c r="AN34" i="2"/>
  <c r="AN27" i="2" s="1"/>
  <c r="Y34" i="2"/>
  <c r="AN45" i="2"/>
  <c r="AN38" i="2" s="1"/>
  <c r="Y45" i="2"/>
  <c r="AK166" i="2"/>
  <c r="AK163" i="2"/>
  <c r="AK162" i="2"/>
  <c r="AH89" i="2"/>
  <c r="AH82" i="2" s="1"/>
  <c r="Z89" i="2"/>
  <c r="Z118" i="2"/>
  <c r="AH118" i="2"/>
  <c r="P151" i="2"/>
  <c r="AC151" i="2"/>
  <c r="AD140" i="2"/>
  <c r="AD137" i="2" s="1"/>
  <c r="S140" i="2"/>
  <c r="AG140" i="2" s="1"/>
  <c r="Q140" i="2"/>
  <c r="R140" i="2"/>
  <c r="AF140" i="2" s="1"/>
  <c r="AE129" i="2"/>
  <c r="T129" i="2"/>
  <c r="M162" i="2"/>
  <c r="O162" i="2" s="1"/>
  <c r="AD133" i="2"/>
  <c r="AD126" i="2" s="1"/>
  <c r="R133" i="2"/>
  <c r="AF133" i="2" s="1"/>
  <c r="Q133" i="2"/>
  <c r="AA142" i="2"/>
  <c r="AL142" i="2"/>
  <c r="AS236" i="6"/>
  <c r="AR236" i="6"/>
  <c r="BH236" i="6" s="1"/>
  <c r="Y78" i="2"/>
  <c r="AN78" i="2"/>
  <c r="AN71" i="2" s="1"/>
  <c r="T111" i="2"/>
  <c r="AE111" i="2"/>
  <c r="AE104" i="2" s="1"/>
  <c r="AU104" i="2" s="1"/>
  <c r="T122" i="2"/>
  <c r="AF122" i="2"/>
  <c r="AF115" i="2" s="1"/>
  <c r="AU115" i="2" s="1"/>
  <c r="AQ464" i="2"/>
  <c r="AQ462" i="2" s="1"/>
  <c r="BF462" i="2" s="1"/>
  <c r="AO464" i="2"/>
  <c r="AO462" i="2" s="1"/>
  <c r="BC462" i="2" s="1"/>
  <c r="AB464" i="2"/>
  <c r="E464" i="2" s="1"/>
  <c r="F464" i="2" s="1"/>
  <c r="F462" i="2" s="1"/>
  <c r="AS21" i="2"/>
  <c r="AR248" i="6"/>
  <c r="AO246" i="6"/>
  <c r="BC246" i="6" s="1"/>
  <c r="AS248" i="6"/>
  <c r="AS66" i="2"/>
  <c r="AQ246" i="6"/>
  <c r="AO140" i="2"/>
  <c r="E235" i="6"/>
  <c r="F235" i="6" s="1"/>
  <c r="AT235" i="6" s="1"/>
  <c r="AO131" i="2"/>
  <c r="AR131" i="2" s="1"/>
  <c r="Y131" i="2"/>
  <c r="X153" i="2"/>
  <c r="AL140" i="2"/>
  <c r="AQ10" i="2"/>
  <c r="X154" i="2"/>
  <c r="AS42" i="2"/>
  <c r="AS8" i="2"/>
  <c r="AS55" i="2"/>
  <c r="AQ85" i="2"/>
  <c r="X152" i="2"/>
  <c r="AJ152" i="2"/>
  <c r="X151" i="2"/>
  <c r="AJ151" i="2"/>
  <c r="AJ164" i="2"/>
  <c r="AK161" i="2"/>
  <c r="X161" i="2"/>
  <c r="AO133" i="2"/>
  <c r="AL144" i="2"/>
  <c r="AA144" i="2"/>
  <c r="AB10" i="2"/>
  <c r="E10" i="2" s="1"/>
  <c r="F10" i="2" s="1"/>
  <c r="X150" i="2"/>
  <c r="AS52" i="2"/>
  <c r="AO129" i="2"/>
  <c r="AJ153" i="2"/>
  <c r="X155" i="2"/>
  <c r="AJ155" i="2"/>
  <c r="AA141" i="2"/>
  <c r="AL141" i="2"/>
  <c r="AS106" i="2"/>
  <c r="AQ108" i="2"/>
  <c r="AQ106" i="2"/>
  <c r="AS108" i="2"/>
  <c r="AS65" i="2"/>
  <c r="AS10" i="2"/>
  <c r="AS77" i="2"/>
  <c r="AS18" i="2"/>
  <c r="AS29" i="2"/>
  <c r="AQ53" i="2"/>
  <c r="AB98" i="2"/>
  <c r="E98" i="2" s="1"/>
  <c r="F98" i="2" s="1"/>
  <c r="AB74" i="2"/>
  <c r="E74" i="2" s="1"/>
  <c r="F74" i="2" s="1"/>
  <c r="AQ52" i="2"/>
  <c r="AB20" i="2"/>
  <c r="E20" i="2" s="1"/>
  <c r="F20" i="2" s="1"/>
  <c r="AP41" i="2"/>
  <c r="AQ41" i="2"/>
  <c r="AQ19" i="2"/>
  <c r="AQ76" i="2"/>
  <c r="AP21" i="2"/>
  <c r="AQ21" i="2"/>
  <c r="AB19" i="2"/>
  <c r="E19" i="2" s="1"/>
  <c r="F19" i="2" s="1"/>
  <c r="AQ98" i="2"/>
  <c r="AQ55" i="2"/>
  <c r="AQ74" i="2"/>
  <c r="AP18" i="2"/>
  <c r="AS76" i="2"/>
  <c r="AM22" i="2"/>
  <c r="AB22" i="2"/>
  <c r="E22" i="2" s="1"/>
  <c r="F22" i="2" s="1"/>
  <c r="AQ18" i="2"/>
  <c r="AB21" i="2"/>
  <c r="E21" i="2" s="1"/>
  <c r="F21" i="2" s="1"/>
  <c r="AB41" i="2"/>
  <c r="E41" i="2" s="1"/>
  <c r="F41" i="2" s="1"/>
  <c r="AQ43" i="2"/>
  <c r="AS62" i="2"/>
  <c r="AS20" i="2"/>
  <c r="Y51" i="2"/>
  <c r="AM51" i="2" s="1"/>
  <c r="Y64" i="2"/>
  <c r="AB64" i="2" s="1"/>
  <c r="E64" i="2" s="1"/>
  <c r="F64" i="2" s="1"/>
  <c r="AS32" i="2"/>
  <c r="AQ62" i="2"/>
  <c r="AS19" i="2"/>
  <c r="AB18" i="2"/>
  <c r="E18" i="2" s="1"/>
  <c r="F18" i="2" s="1"/>
  <c r="AQ65" i="2"/>
  <c r="AP20" i="2"/>
  <c r="AQ20" i="2"/>
  <c r="AS12" i="2"/>
  <c r="AB12" i="2"/>
  <c r="E12" i="2" s="1"/>
  <c r="F12" i="2" s="1"/>
  <c r="AB9" i="2"/>
  <c r="E9" i="2" s="1"/>
  <c r="F9" i="2" s="1"/>
  <c r="AQ9" i="2"/>
  <c r="AS9" i="2"/>
  <c r="AB8" i="2"/>
  <c r="E8" i="2" s="1"/>
  <c r="F8" i="2" s="1"/>
  <c r="AQ32" i="2"/>
  <c r="AO117" i="2"/>
  <c r="AM117" i="2"/>
  <c r="AP42" i="2"/>
  <c r="AQ42" i="2"/>
  <c r="AB75" i="2"/>
  <c r="E75" i="2" s="1"/>
  <c r="F75" i="2" s="1"/>
  <c r="AP63" i="2"/>
  <c r="AQ63" i="2"/>
  <c r="AO99" i="2"/>
  <c r="AR99" i="2" s="1"/>
  <c r="AM99" i="2"/>
  <c r="AP99" i="2" s="1"/>
  <c r="AS63" i="2"/>
  <c r="AQ54" i="2"/>
  <c r="AB108" i="2"/>
  <c r="E108" i="2" s="1"/>
  <c r="F108" i="2" s="1"/>
  <c r="AQ86" i="2"/>
  <c r="AR29" i="2"/>
  <c r="AP29" i="2"/>
  <c r="AQ29" i="2"/>
  <c r="AP66" i="2"/>
  <c r="AQ66" i="2"/>
  <c r="AS54" i="2"/>
  <c r="AB32" i="2"/>
  <c r="E32" i="2" s="1"/>
  <c r="F32" i="2" s="1"/>
  <c r="AQ109" i="2"/>
  <c r="AS85" i="2"/>
  <c r="AB86" i="2"/>
  <c r="E86" i="2" s="1"/>
  <c r="F86" i="2" s="1"/>
  <c r="AS30" i="2"/>
  <c r="AB63" i="2"/>
  <c r="E63" i="2" s="1"/>
  <c r="F63" i="2" s="1"/>
  <c r="AQ75" i="2"/>
  <c r="AQ30" i="2"/>
  <c r="AP77" i="2"/>
  <c r="AQ77" i="2"/>
  <c r="AP44" i="2"/>
  <c r="AQ44" i="2"/>
  <c r="AS86" i="2"/>
  <c r="AB43" i="2"/>
  <c r="E43" i="2" s="1"/>
  <c r="F43" i="2" s="1"/>
  <c r="AS109" i="2"/>
  <c r="AS53" i="2"/>
  <c r="AS43" i="2"/>
  <c r="AS44" i="2"/>
  <c r="AP12" i="2"/>
  <c r="AQ12" i="2"/>
  <c r="AP8" i="2"/>
  <c r="AQ8" i="2"/>
  <c r="AS75" i="2"/>
  <c r="AS98" i="2"/>
  <c r="AS74" i="2"/>
  <c r="AH121" i="2"/>
  <c r="AS41" i="2"/>
  <c r="AS88" i="2"/>
  <c r="AQ88" i="2"/>
  <c r="AK121" i="2"/>
  <c r="AK115" i="2" s="1"/>
  <c r="AJ121" i="2"/>
  <c r="AJ115" i="2" s="1"/>
  <c r="AY115" i="2" s="1"/>
  <c r="AA95" i="2"/>
  <c r="Y95" i="2" s="1"/>
  <c r="AL99" i="2"/>
  <c r="AL93" i="2" s="1"/>
  <c r="T132" i="2"/>
  <c r="AH132" i="2" s="1"/>
  <c r="AO51" i="2"/>
  <c r="AO49" i="2" s="1"/>
  <c r="AO64" i="2"/>
  <c r="AO60" i="2" s="1"/>
  <c r="R143" i="2"/>
  <c r="AF143" i="2" s="1"/>
  <c r="P154" i="2"/>
  <c r="AD154" i="2" s="1"/>
  <c r="AC154" i="2"/>
  <c r="M165" i="2"/>
  <c r="O165" i="2" s="1"/>
  <c r="I176" i="2"/>
  <c r="AA128" i="2"/>
  <c r="Y128" i="2" s="1"/>
  <c r="AL128" i="2"/>
  <c r="S143" i="2"/>
  <c r="AG143" i="2" s="1"/>
  <c r="AJ110" i="2"/>
  <c r="AJ104" i="2" s="1"/>
  <c r="AY104" i="2" s="1"/>
  <c r="AA139" i="2"/>
  <c r="Y139" i="2" s="1"/>
  <c r="AL139" i="2"/>
  <c r="AB99" i="2"/>
  <c r="E99" i="2" s="1"/>
  <c r="F99" i="2" s="1"/>
  <c r="Q143" i="2"/>
  <c r="AM119" i="2" l="1"/>
  <c r="AB119" i="2"/>
  <c r="E119" i="2" s="1"/>
  <c r="F119" i="2" s="1"/>
  <c r="AD152" i="2"/>
  <c r="Q152" i="2"/>
  <c r="R152" i="2"/>
  <c r="AF152" i="2" s="1"/>
  <c r="BC460" i="2"/>
  <c r="AS460" i="2"/>
  <c r="BD49" i="25"/>
  <c r="AV49" i="25"/>
  <c r="AZ49" i="25"/>
  <c r="AX49" i="25"/>
  <c r="BK49" i="25"/>
  <c r="BE49" i="25"/>
  <c r="BB49" i="25"/>
  <c r="AT49" i="25"/>
  <c r="BI49" i="25"/>
  <c r="BJ49" i="25"/>
  <c r="BG49" i="25"/>
  <c r="BG254" i="25"/>
  <c r="AX254" i="25"/>
  <c r="AF126" i="2"/>
  <c r="I163" i="2"/>
  <c r="M163" i="2" s="1"/>
  <c r="O163" i="2" s="1"/>
  <c r="AI161" i="2"/>
  <c r="AC161" i="2"/>
  <c r="AH161" i="2"/>
  <c r="AD161" i="2"/>
  <c r="AF161" i="2"/>
  <c r="AG161" i="2"/>
  <c r="AE161" i="2"/>
  <c r="AN161" i="2"/>
  <c r="C172" i="2"/>
  <c r="A181" i="2"/>
  <c r="D170" i="2"/>
  <c r="BM170" i="2" s="1"/>
  <c r="C175" i="2"/>
  <c r="AI164" i="2"/>
  <c r="AC164" i="2"/>
  <c r="AD164" i="2"/>
  <c r="AG164" i="2"/>
  <c r="AF164" i="2"/>
  <c r="AE164" i="2"/>
  <c r="AH164" i="2"/>
  <c r="AN164" i="2"/>
  <c r="AM108" i="25"/>
  <c r="AS108" i="25" s="1"/>
  <c r="AB108" i="25"/>
  <c r="E108" i="25" s="1"/>
  <c r="F108" i="25" s="1"/>
  <c r="AQ82" i="26"/>
  <c r="BF82" i="26" s="1"/>
  <c r="BG254" i="26"/>
  <c r="Z130" i="2"/>
  <c r="AN130" i="2" s="1"/>
  <c r="AR130" i="2" s="1"/>
  <c r="AH130" i="2"/>
  <c r="Y130" i="2"/>
  <c r="AC163" i="2"/>
  <c r="P163" i="2"/>
  <c r="R163" i="2"/>
  <c r="AF163" i="2" s="1"/>
  <c r="Q163" i="2"/>
  <c r="AE163" i="2" s="1"/>
  <c r="BE71" i="26"/>
  <c r="BB71" i="26"/>
  <c r="BJ16" i="25"/>
  <c r="BG16" i="25"/>
  <c r="AV71" i="26"/>
  <c r="AX71" i="26"/>
  <c r="BK71" i="26"/>
  <c r="BD71" i="26"/>
  <c r="AZ71" i="26"/>
  <c r="AT71" i="26"/>
  <c r="BI71" i="26"/>
  <c r="BJ71" i="26"/>
  <c r="BG71" i="26"/>
  <c r="BI38" i="25"/>
  <c r="BD38" i="25"/>
  <c r="AT38" i="25"/>
  <c r="BK38" i="25"/>
  <c r="AX38" i="25"/>
  <c r="AZ38" i="25"/>
  <c r="AV38" i="25"/>
  <c r="BE38" i="25"/>
  <c r="BB38" i="25"/>
  <c r="BG38" i="25"/>
  <c r="BJ38" i="25"/>
  <c r="BJ71" i="25"/>
  <c r="BG71" i="25"/>
  <c r="AT71" i="25"/>
  <c r="BB71" i="25"/>
  <c r="BE71" i="25"/>
  <c r="BK71" i="25"/>
  <c r="AX71" i="25"/>
  <c r="AV71" i="25"/>
  <c r="AZ71" i="25"/>
  <c r="BD71" i="25"/>
  <c r="BI71" i="25"/>
  <c r="BG49" i="26"/>
  <c r="BJ49" i="26"/>
  <c r="BD49" i="26"/>
  <c r="BK49" i="26"/>
  <c r="AX49" i="26"/>
  <c r="AZ49" i="26"/>
  <c r="AV49" i="26"/>
  <c r="BE49" i="26"/>
  <c r="BB49" i="26"/>
  <c r="BL16" i="25"/>
  <c r="BN16" i="25"/>
  <c r="BO16" i="25"/>
  <c r="BI49" i="26"/>
  <c r="AT49" i="26"/>
  <c r="AP82" i="25"/>
  <c r="AS82" i="25"/>
  <c r="AQ82" i="25"/>
  <c r="BF82" i="25" s="1"/>
  <c r="BL16" i="26"/>
  <c r="BN16" i="26"/>
  <c r="BO16" i="26"/>
  <c r="AS253" i="25"/>
  <c r="BC253" i="25"/>
  <c r="AR253" i="25"/>
  <c r="BH253" i="25" s="1"/>
  <c r="AM119" i="26"/>
  <c r="AB119" i="26"/>
  <c r="E119" i="26" s="1"/>
  <c r="F119" i="26" s="1"/>
  <c r="BC254" i="26"/>
  <c r="AR254" i="26"/>
  <c r="BH254" i="26" s="1"/>
  <c r="AX254" i="26"/>
  <c r="BB254" i="26"/>
  <c r="BL60" i="25"/>
  <c r="BN60" i="25"/>
  <c r="BO60" i="25"/>
  <c r="BL38" i="26"/>
  <c r="BN38" i="26"/>
  <c r="BO38" i="26"/>
  <c r="BN60" i="26"/>
  <c r="BO60" i="26"/>
  <c r="BL60" i="26"/>
  <c r="AM117" i="26"/>
  <c r="AB117" i="26"/>
  <c r="E117" i="26" s="1"/>
  <c r="F117" i="26" s="1"/>
  <c r="BO27" i="25"/>
  <c r="BN27" i="25"/>
  <c r="BL27" i="25"/>
  <c r="AH195" i="6"/>
  <c r="Z195" i="6"/>
  <c r="AN195" i="6" s="1"/>
  <c r="AE206" i="6"/>
  <c r="T206" i="6"/>
  <c r="AE217" i="6"/>
  <c r="T217" i="6"/>
  <c r="V157" i="6"/>
  <c r="AJ146" i="6"/>
  <c r="AK178" i="6"/>
  <c r="AP178" i="6" s="1"/>
  <c r="W189" i="6"/>
  <c r="AT254" i="26"/>
  <c r="AR109" i="26"/>
  <c r="AR104" i="26" s="1"/>
  <c r="BH104" i="26" s="1"/>
  <c r="AO104" i="26"/>
  <c r="BC104" i="26" s="1"/>
  <c r="AO121" i="26"/>
  <c r="AR121" i="26" s="1"/>
  <c r="Y121" i="26"/>
  <c r="BI82" i="26"/>
  <c r="BD82" i="26"/>
  <c r="AT254" i="25"/>
  <c r="AP108" i="25"/>
  <c r="AQ108" i="25"/>
  <c r="BA255" i="25"/>
  <c r="AP255" i="25"/>
  <c r="AO119" i="25"/>
  <c r="AR119" i="25" s="1"/>
  <c r="Y119" i="25"/>
  <c r="AL255" i="25"/>
  <c r="AA255" i="25"/>
  <c r="AR109" i="25"/>
  <c r="AR104" i="25" s="1"/>
  <c r="BH104" i="25" s="1"/>
  <c r="AO104" i="25"/>
  <c r="BC104" i="25" s="1"/>
  <c r="M198" i="26"/>
  <c r="O198" i="26" s="1"/>
  <c r="I209" i="26"/>
  <c r="P187" i="26"/>
  <c r="S187" i="26" s="1"/>
  <c r="AG187" i="26" s="1"/>
  <c r="AC187" i="26"/>
  <c r="Q187" i="26"/>
  <c r="AE187" i="26" s="1"/>
  <c r="AI174" i="26"/>
  <c r="AI170" i="26" s="1"/>
  <c r="AW170" i="26" s="1"/>
  <c r="D192" i="26"/>
  <c r="BM192" i="26" s="1"/>
  <c r="C197" i="26"/>
  <c r="A203" i="26"/>
  <c r="C205" i="26" s="1"/>
  <c r="AN183" i="26"/>
  <c r="AH183" i="26"/>
  <c r="AE183" i="26"/>
  <c r="AF183" i="26"/>
  <c r="AG183" i="26"/>
  <c r="AD183" i="26"/>
  <c r="AC183" i="26"/>
  <c r="AI183" i="26"/>
  <c r="U185" i="26"/>
  <c r="AH186" i="26"/>
  <c r="AN186" i="26"/>
  <c r="AF186" i="26"/>
  <c r="AE186" i="26"/>
  <c r="AD186" i="26"/>
  <c r="AC186" i="26"/>
  <c r="AG186" i="26"/>
  <c r="AI186" i="26"/>
  <c r="AK152" i="26"/>
  <c r="W163" i="26"/>
  <c r="AL141" i="26"/>
  <c r="AA141" i="26"/>
  <c r="AO141" i="26" s="1"/>
  <c r="AR141" i="26" s="1"/>
  <c r="Y141" i="26"/>
  <c r="X152" i="26"/>
  <c r="AJ152" i="26"/>
  <c r="V163" i="26"/>
  <c r="AK151" i="26"/>
  <c r="W162" i="26"/>
  <c r="AL140" i="26"/>
  <c r="AA140" i="26"/>
  <c r="X151" i="26"/>
  <c r="AJ151" i="26"/>
  <c r="V162" i="26"/>
  <c r="AK150" i="26"/>
  <c r="W161" i="26"/>
  <c r="AL139" i="26"/>
  <c r="AA139" i="26"/>
  <c r="X150" i="26"/>
  <c r="AJ150" i="26"/>
  <c r="V161" i="26"/>
  <c r="AK146" i="26"/>
  <c r="AP146" i="26" s="1"/>
  <c r="W157" i="26"/>
  <c r="AS123" i="26"/>
  <c r="AQ123" i="26"/>
  <c r="AB134" i="26"/>
  <c r="E134" i="26" s="1"/>
  <c r="F134" i="26" s="1"/>
  <c r="AL134" i="26"/>
  <c r="AJ145" i="26"/>
  <c r="V156" i="26"/>
  <c r="AK144" i="26"/>
  <c r="W155" i="26"/>
  <c r="AA133" i="26"/>
  <c r="AL133" i="26"/>
  <c r="X144" i="26"/>
  <c r="AJ144" i="26"/>
  <c r="V155" i="26"/>
  <c r="AK143" i="26"/>
  <c r="W154" i="26"/>
  <c r="AL132" i="26"/>
  <c r="AA132" i="26"/>
  <c r="X143" i="26"/>
  <c r="AJ143" i="26"/>
  <c r="V154" i="26"/>
  <c r="AK142" i="26"/>
  <c r="W153" i="26"/>
  <c r="AL131" i="26"/>
  <c r="AA131" i="26"/>
  <c r="X142" i="26"/>
  <c r="AJ142" i="26"/>
  <c r="V153" i="26"/>
  <c r="AK115" i="26"/>
  <c r="AP123" i="26"/>
  <c r="AK134" i="26"/>
  <c r="W145" i="26"/>
  <c r="X145" i="26" s="1"/>
  <c r="AL104" i="26"/>
  <c r="AS113" i="26"/>
  <c r="AQ113" i="26"/>
  <c r="AB124" i="26"/>
  <c r="E124" i="26" s="1"/>
  <c r="F124" i="26" s="1"/>
  <c r="AL124" i="26"/>
  <c r="X135" i="26"/>
  <c r="AJ135" i="26"/>
  <c r="AJ126" i="26" s="1"/>
  <c r="AY126" i="26" s="1"/>
  <c r="V146" i="26"/>
  <c r="BE82" i="26"/>
  <c r="BB82" i="26"/>
  <c r="AZ82" i="26"/>
  <c r="BK82" i="26"/>
  <c r="AX82" i="26"/>
  <c r="AV82" i="26"/>
  <c r="AT82" i="26"/>
  <c r="AT253" i="26"/>
  <c r="BB253" i="26"/>
  <c r="BK253" i="26"/>
  <c r="BL253" i="26" s="1"/>
  <c r="AV253" i="26"/>
  <c r="AZ253" i="26"/>
  <c r="BG253" i="26"/>
  <c r="AX253" i="26"/>
  <c r="BI253" i="26"/>
  <c r="BJ253" i="26"/>
  <c r="BE253" i="26"/>
  <c r="BD253" i="26"/>
  <c r="AQ107" i="26"/>
  <c r="AP107" i="26"/>
  <c r="AS107" i="26"/>
  <c r="AS106" i="26"/>
  <c r="AP106" i="26"/>
  <c r="AQ106" i="26"/>
  <c r="AP100" i="26"/>
  <c r="AQ100" i="26"/>
  <c r="AS100" i="26"/>
  <c r="AP99" i="26"/>
  <c r="AQ99" i="26"/>
  <c r="AS99" i="26"/>
  <c r="AS98" i="26"/>
  <c r="AS93" i="26" s="1"/>
  <c r="AQ98" i="26"/>
  <c r="AQ93" i="26" s="1"/>
  <c r="BF93" i="26" s="1"/>
  <c r="AP98" i="26"/>
  <c r="AP93" i="26" s="1"/>
  <c r="AH137" i="26"/>
  <c r="BK254" i="26"/>
  <c r="BL254" i="26" s="1"/>
  <c r="AV254" i="26"/>
  <c r="AZ254" i="26"/>
  <c r="AB118" i="26"/>
  <c r="E118" i="26" s="1"/>
  <c r="F118" i="26" s="1"/>
  <c r="AM118" i="26"/>
  <c r="AB111" i="26"/>
  <c r="E111" i="26" s="1"/>
  <c r="F111" i="26" s="1"/>
  <c r="AM111" i="26"/>
  <c r="AB110" i="26"/>
  <c r="E110" i="26" s="1"/>
  <c r="F110" i="26" s="1"/>
  <c r="AM110" i="26"/>
  <c r="AB109" i="26"/>
  <c r="E109" i="26" s="1"/>
  <c r="F109" i="26" s="1"/>
  <c r="F104" i="26" s="1"/>
  <c r="AM109" i="26"/>
  <c r="AM104" i="26" s="1"/>
  <c r="BA104" i="26" s="1"/>
  <c r="Z154" i="26"/>
  <c r="AN154" i="26" s="1"/>
  <c r="AN148" i="26" s="1"/>
  <c r="AH154" i="26"/>
  <c r="AC170" i="26"/>
  <c r="AF170" i="26"/>
  <c r="AO255" i="26"/>
  <c r="AS255" i="26" s="1"/>
  <c r="AB255" i="26"/>
  <c r="E255" i="26" s="1"/>
  <c r="F255" i="26" s="1"/>
  <c r="AQ255" i="26"/>
  <c r="BF255" i="26" s="1"/>
  <c r="AD176" i="26"/>
  <c r="AD170" i="26" s="1"/>
  <c r="S176" i="26"/>
  <c r="AG176" i="26" s="1"/>
  <c r="AG170" i="26" s="1"/>
  <c r="Q176" i="26"/>
  <c r="AO130" i="26"/>
  <c r="AR130" i="26" s="1"/>
  <c r="Y130" i="26"/>
  <c r="AO129" i="26"/>
  <c r="AR129" i="26" s="1"/>
  <c r="Y129" i="26"/>
  <c r="AO128" i="26"/>
  <c r="Y128" i="26"/>
  <c r="AO122" i="26"/>
  <c r="AR122" i="26" s="1"/>
  <c r="Y122" i="26"/>
  <c r="AO120" i="26"/>
  <c r="Y120" i="26"/>
  <c r="AE165" i="26"/>
  <c r="AE159" i="26" s="1"/>
  <c r="AU159" i="26" s="1"/>
  <c r="T165" i="26"/>
  <c r="P187" i="25"/>
  <c r="AC187" i="25"/>
  <c r="R187" i="25"/>
  <c r="AF187" i="25" s="1"/>
  <c r="M198" i="25"/>
  <c r="O198" i="25" s="1"/>
  <c r="I209" i="25"/>
  <c r="AI174" i="25"/>
  <c r="AI170" i="25" s="1"/>
  <c r="AW170" i="25" s="1"/>
  <c r="AN186" i="25"/>
  <c r="AH186" i="25"/>
  <c r="AG186" i="25"/>
  <c r="AF186" i="25"/>
  <c r="AE186" i="25"/>
  <c r="AC186" i="25"/>
  <c r="AD186" i="25"/>
  <c r="AI186" i="25"/>
  <c r="D192" i="25"/>
  <c r="BM192" i="25" s="1"/>
  <c r="C197" i="25"/>
  <c r="A203" i="25"/>
  <c r="C205" i="25" s="1"/>
  <c r="AH183" i="25"/>
  <c r="AN183" i="25"/>
  <c r="AF183" i="25"/>
  <c r="AG183" i="25"/>
  <c r="AE183" i="25"/>
  <c r="AC183" i="25"/>
  <c r="AC181" i="25" s="1"/>
  <c r="AD183" i="25"/>
  <c r="AI183" i="25"/>
  <c r="U185" i="25"/>
  <c r="AK151" i="25"/>
  <c r="W162" i="25"/>
  <c r="AL140" i="25"/>
  <c r="AA140" i="25"/>
  <c r="X151" i="25"/>
  <c r="AJ151" i="25"/>
  <c r="V162" i="25"/>
  <c r="AK150" i="25"/>
  <c r="W161" i="25"/>
  <c r="AL139" i="25"/>
  <c r="AA139" i="25"/>
  <c r="X150" i="25"/>
  <c r="AJ150" i="25"/>
  <c r="V161" i="25"/>
  <c r="AK146" i="25"/>
  <c r="AP146" i="25" s="1"/>
  <c r="W157" i="25"/>
  <c r="AS123" i="25"/>
  <c r="AQ123" i="25"/>
  <c r="AB134" i="25"/>
  <c r="E134" i="25" s="1"/>
  <c r="F134" i="25" s="1"/>
  <c r="AL134" i="25"/>
  <c r="AJ145" i="25"/>
  <c r="V156" i="25"/>
  <c r="W155" i="25"/>
  <c r="AK144" i="25"/>
  <c r="AA133" i="25"/>
  <c r="AL133" i="25"/>
  <c r="V155" i="25"/>
  <c r="AJ144" i="25"/>
  <c r="X144" i="25"/>
  <c r="AK143" i="25"/>
  <c r="W154" i="25"/>
  <c r="AA132" i="25"/>
  <c r="AL132" i="25"/>
  <c r="X143" i="25"/>
  <c r="AJ143" i="25"/>
  <c r="V154" i="25"/>
  <c r="W153" i="25"/>
  <c r="AK142" i="25"/>
  <c r="AA131" i="25"/>
  <c r="AL131" i="25"/>
  <c r="X142" i="25"/>
  <c r="AJ142" i="25"/>
  <c r="V153" i="25"/>
  <c r="W152" i="25"/>
  <c r="AK141" i="25"/>
  <c r="AL130" i="25"/>
  <c r="AA130" i="25"/>
  <c r="X141" i="25"/>
  <c r="V152" i="25"/>
  <c r="AJ141" i="25"/>
  <c r="AK115" i="25"/>
  <c r="AP123" i="25"/>
  <c r="AK134" i="25"/>
  <c r="W145" i="25"/>
  <c r="X145" i="25" s="1"/>
  <c r="AL104" i="25"/>
  <c r="AS113" i="25"/>
  <c r="AQ113" i="25"/>
  <c r="AB124" i="25"/>
  <c r="E124" i="25" s="1"/>
  <c r="F124" i="25" s="1"/>
  <c r="AL124" i="25"/>
  <c r="V146" i="25"/>
  <c r="AJ135" i="25"/>
  <c r="AJ126" i="25" s="1"/>
  <c r="AY126" i="25" s="1"/>
  <c r="X135" i="25"/>
  <c r="AH148" i="25"/>
  <c r="AS107" i="25"/>
  <c r="AQ107" i="25"/>
  <c r="AP107" i="25"/>
  <c r="AS106" i="25"/>
  <c r="AQ106" i="25"/>
  <c r="AP106" i="25"/>
  <c r="AS100" i="25"/>
  <c r="AP100" i="25"/>
  <c r="AQ100" i="25"/>
  <c r="AS99" i="25"/>
  <c r="AQ99" i="25"/>
  <c r="AP99" i="25"/>
  <c r="AS98" i="25"/>
  <c r="AP98" i="25"/>
  <c r="AQ98" i="25"/>
  <c r="AR254" i="25"/>
  <c r="BH254" i="25" s="1"/>
  <c r="BC254" i="25"/>
  <c r="BK254" i="25"/>
  <c r="BL254" i="25" s="1"/>
  <c r="AV254" i="25"/>
  <c r="BB254" i="25"/>
  <c r="AZ254" i="25"/>
  <c r="AB118" i="25"/>
  <c r="E118" i="25" s="1"/>
  <c r="F118" i="25" s="1"/>
  <c r="AM118" i="25"/>
  <c r="AR117" i="25"/>
  <c r="AB117" i="25"/>
  <c r="E117" i="25" s="1"/>
  <c r="F117" i="25" s="1"/>
  <c r="AM117" i="25"/>
  <c r="AB111" i="25"/>
  <c r="E111" i="25" s="1"/>
  <c r="F111" i="25" s="1"/>
  <c r="AM111" i="25"/>
  <c r="AB110" i="25"/>
  <c r="E110" i="25" s="1"/>
  <c r="F110" i="25" s="1"/>
  <c r="AM110" i="25"/>
  <c r="AB109" i="25"/>
  <c r="E109" i="25" s="1"/>
  <c r="F109" i="25" s="1"/>
  <c r="AM109" i="25"/>
  <c r="AC170" i="25"/>
  <c r="AD176" i="25"/>
  <c r="AD170" i="25" s="1"/>
  <c r="S176" i="25"/>
  <c r="R176" i="25"/>
  <c r="AF176" i="25" s="1"/>
  <c r="AF170" i="25" s="1"/>
  <c r="AE176" i="25"/>
  <c r="AE170" i="25" s="1"/>
  <c r="AO129" i="25"/>
  <c r="AR129" i="25" s="1"/>
  <c r="Y129" i="25"/>
  <c r="AO128" i="25"/>
  <c r="Y128" i="25"/>
  <c r="AO122" i="25"/>
  <c r="AR122" i="25" s="1"/>
  <c r="Y122" i="25"/>
  <c r="AO121" i="25"/>
  <c r="AR121" i="25" s="1"/>
  <c r="Y121" i="25"/>
  <c r="AO120" i="25"/>
  <c r="Y120" i="25"/>
  <c r="AF165" i="25"/>
  <c r="AF159" i="25" s="1"/>
  <c r="AU159" i="25" s="1"/>
  <c r="T165" i="25"/>
  <c r="BC458" i="2"/>
  <c r="AS458" i="2"/>
  <c r="AR458" i="2"/>
  <c r="BH458" i="2" s="1"/>
  <c r="BD236" i="6"/>
  <c r="BE236" i="6"/>
  <c r="BD458" i="2"/>
  <c r="BE458" i="2"/>
  <c r="Z89" i="23"/>
  <c r="AN89" i="23" s="1"/>
  <c r="AH89" i="23"/>
  <c r="AJ399" i="2"/>
  <c r="V410" i="2"/>
  <c r="BI244" i="6"/>
  <c r="BJ244" i="6"/>
  <c r="BE244" i="6"/>
  <c r="BD244" i="6"/>
  <c r="BK236" i="6"/>
  <c r="BL236" i="6" s="1"/>
  <c r="AX236" i="6"/>
  <c r="AV236" i="6"/>
  <c r="BB236" i="6"/>
  <c r="AZ236" i="6"/>
  <c r="AT236" i="6"/>
  <c r="BG236" i="6"/>
  <c r="BJ236" i="6"/>
  <c r="BI236" i="6"/>
  <c r="BK458" i="2"/>
  <c r="BL458" i="2" s="1"/>
  <c r="AX458" i="2"/>
  <c r="AV458" i="2"/>
  <c r="BB458" i="2"/>
  <c r="BG458" i="2"/>
  <c r="AZ458" i="2"/>
  <c r="AT458" i="2"/>
  <c r="BI458" i="2"/>
  <c r="BJ458" i="2"/>
  <c r="BC27" i="2"/>
  <c r="AE210" i="23"/>
  <c r="T210" i="23"/>
  <c r="AE100" i="23"/>
  <c r="T100" i="23"/>
  <c r="T221" i="23"/>
  <c r="AF221" i="23"/>
  <c r="Z199" i="23"/>
  <c r="AN199" i="23" s="1"/>
  <c r="AH199" i="23"/>
  <c r="BC60" i="2"/>
  <c r="AC148" i="2"/>
  <c r="BC16" i="2"/>
  <c r="BC38" i="2"/>
  <c r="BC49" i="2"/>
  <c r="BC71" i="2"/>
  <c r="AR117" i="2"/>
  <c r="AF137" i="2"/>
  <c r="AG137" i="2"/>
  <c r="AR107" i="2"/>
  <c r="AQ123" i="2"/>
  <c r="AS123" i="2"/>
  <c r="AB134" i="2"/>
  <c r="E134" i="2" s="1"/>
  <c r="F134" i="2" s="1"/>
  <c r="AL134" i="2"/>
  <c r="AJ145" i="2"/>
  <c r="X145" i="2"/>
  <c r="V156" i="2"/>
  <c r="AK146" i="2"/>
  <c r="AP146" i="2" s="1"/>
  <c r="X146" i="2"/>
  <c r="W157" i="2"/>
  <c r="AL135" i="2"/>
  <c r="AB135" i="2"/>
  <c r="E135" i="2" s="1"/>
  <c r="F135" i="2" s="1"/>
  <c r="AQ124" i="2"/>
  <c r="AS124" i="2"/>
  <c r="AK387" i="2"/>
  <c r="AP387" i="2" s="1"/>
  <c r="W398" i="2"/>
  <c r="AS96" i="2"/>
  <c r="AP96" i="2"/>
  <c r="AQ96" i="2"/>
  <c r="AR67" i="2"/>
  <c r="AM67" i="2"/>
  <c r="AB67" i="2"/>
  <c r="E67" i="2" s="1"/>
  <c r="F67" i="2" s="1"/>
  <c r="F60" i="2" s="1"/>
  <c r="AR56" i="2"/>
  <c r="AM56" i="2"/>
  <c r="AM49" i="2" s="1"/>
  <c r="BA49" i="2" s="1"/>
  <c r="AB56" i="2"/>
  <c r="E56" i="2" s="1"/>
  <c r="F56" i="2" s="1"/>
  <c r="AM107" i="2"/>
  <c r="AB107" i="2"/>
  <c r="E107" i="2" s="1"/>
  <c r="F107" i="2" s="1"/>
  <c r="AM23" i="2"/>
  <c r="AM16" i="2" s="1"/>
  <c r="BA16" i="2" s="1"/>
  <c r="AB23" i="2"/>
  <c r="E23" i="2" s="1"/>
  <c r="F23" i="2" s="1"/>
  <c r="F16" i="2" s="1"/>
  <c r="AR23" i="2"/>
  <c r="AR16" i="2" s="1"/>
  <c r="BH16" i="2" s="1"/>
  <c r="AH100" i="2"/>
  <c r="AH93" i="2" s="1"/>
  <c r="Z100" i="2"/>
  <c r="AN118" i="2"/>
  <c r="Y118" i="2"/>
  <c r="AP84" i="2"/>
  <c r="AQ84" i="2"/>
  <c r="AS84" i="2"/>
  <c r="AR34" i="2"/>
  <c r="AR27" i="2" s="1"/>
  <c r="BH27" i="2" s="1"/>
  <c r="AM34" i="2"/>
  <c r="AM27" i="2" s="1"/>
  <c r="BA27" i="2" s="1"/>
  <c r="AB34" i="2"/>
  <c r="E34" i="2" s="1"/>
  <c r="F34" i="2" s="1"/>
  <c r="F27" i="2" s="1"/>
  <c r="AR45" i="2"/>
  <c r="AR38" i="2" s="1"/>
  <c r="BH38" i="2" s="1"/>
  <c r="AM45" i="2"/>
  <c r="AM38" i="2" s="1"/>
  <c r="BA38" i="2" s="1"/>
  <c r="AB45" i="2"/>
  <c r="E45" i="2" s="1"/>
  <c r="F45" i="2" s="1"/>
  <c r="F38" i="2" s="1"/>
  <c r="AN89" i="2"/>
  <c r="AN82" i="2" s="1"/>
  <c r="BC82" i="2" s="1"/>
  <c r="Y89" i="2"/>
  <c r="M173" i="2"/>
  <c r="O173" i="2" s="1"/>
  <c r="AK177" i="2"/>
  <c r="AK173" i="2"/>
  <c r="AK174" i="2"/>
  <c r="Z129" i="2"/>
  <c r="AH129" i="2"/>
  <c r="P162" i="2"/>
  <c r="AC162" i="2"/>
  <c r="AD151" i="2"/>
  <c r="AD148" i="2" s="1"/>
  <c r="R151" i="2"/>
  <c r="AF151" i="2" s="1"/>
  <c r="Q151" i="2"/>
  <c r="S151" i="2"/>
  <c r="AG151" i="2" s="1"/>
  <c r="AE140" i="2"/>
  <c r="T140" i="2"/>
  <c r="AE133" i="2"/>
  <c r="AE126" i="2" s="1"/>
  <c r="T133" i="2"/>
  <c r="Y142" i="2"/>
  <c r="AO142" i="2"/>
  <c r="AR142" i="2" s="1"/>
  <c r="AB78" i="2"/>
  <c r="E78" i="2" s="1"/>
  <c r="F78" i="2" s="1"/>
  <c r="F71" i="2" s="1"/>
  <c r="AM78" i="2"/>
  <c r="AM71" i="2" s="1"/>
  <c r="BA71" i="2" s="1"/>
  <c r="AR78" i="2"/>
  <c r="AR71" i="2" s="1"/>
  <c r="BH71" i="2" s="1"/>
  <c r="Z111" i="2"/>
  <c r="AH111" i="2"/>
  <c r="AH104" i="2" s="1"/>
  <c r="Z122" i="2"/>
  <c r="AH122" i="2"/>
  <c r="AH115" i="2" s="1"/>
  <c r="AS464" i="2"/>
  <c r="AS462" i="2" s="1"/>
  <c r="AR464" i="2"/>
  <c r="AR462" i="2" s="1"/>
  <c r="BH462" i="2" s="1"/>
  <c r="AR246" i="6"/>
  <c r="AS246" i="6"/>
  <c r="BF246" i="6"/>
  <c r="BC5" i="2"/>
  <c r="BH5" i="2"/>
  <c r="AA153" i="2"/>
  <c r="AL153" i="2"/>
  <c r="AB131" i="2"/>
  <c r="E131" i="2" s="1"/>
  <c r="F131" i="2" s="1"/>
  <c r="AM131" i="2"/>
  <c r="AS117" i="2"/>
  <c r="AA161" i="2"/>
  <c r="AO161" i="2" s="1"/>
  <c r="AL161" i="2"/>
  <c r="AA150" i="2"/>
  <c r="AO150" i="2" s="1"/>
  <c r="AL150" i="2"/>
  <c r="Y144" i="2"/>
  <c r="AO144" i="2"/>
  <c r="AR144" i="2" s="1"/>
  <c r="AL151" i="2"/>
  <c r="AA151" i="2"/>
  <c r="X165" i="2"/>
  <c r="AA155" i="2"/>
  <c r="AO155" i="2" s="1"/>
  <c r="AR155" i="2" s="1"/>
  <c r="AL155" i="2"/>
  <c r="X162" i="2"/>
  <c r="AJ162" i="2"/>
  <c r="X163" i="2"/>
  <c r="AJ163" i="2"/>
  <c r="AJ161" i="2"/>
  <c r="X164" i="2"/>
  <c r="AK164" i="2"/>
  <c r="Y141" i="2"/>
  <c r="AO141" i="2"/>
  <c r="AR141" i="2" s="1"/>
  <c r="X166" i="2"/>
  <c r="AJ166" i="2"/>
  <c r="AA152" i="2"/>
  <c r="AL152" i="2"/>
  <c r="AB51" i="2"/>
  <c r="E51" i="2" s="1"/>
  <c r="F51" i="2" s="1"/>
  <c r="AP51" i="2"/>
  <c r="AQ51" i="2"/>
  <c r="AM64" i="2"/>
  <c r="AS51" i="2"/>
  <c r="AP22" i="2"/>
  <c r="AS22" i="2"/>
  <c r="AQ22" i="2"/>
  <c r="AQ99" i="2"/>
  <c r="AB117" i="2"/>
  <c r="E117" i="2" s="1"/>
  <c r="F117" i="2" s="1"/>
  <c r="AP117" i="2"/>
  <c r="AQ117" i="2"/>
  <c r="AO128" i="2"/>
  <c r="AM128" i="2"/>
  <c r="AO95" i="2"/>
  <c r="AO93" i="2" s="1"/>
  <c r="AM95" i="2"/>
  <c r="AO139" i="2"/>
  <c r="AM139" i="2"/>
  <c r="AB95" i="2"/>
  <c r="E95" i="2" s="1"/>
  <c r="F95" i="2" s="1"/>
  <c r="AJ132" i="2"/>
  <c r="AJ126" i="2" s="1"/>
  <c r="AY126" i="2" s="1"/>
  <c r="AK132" i="2"/>
  <c r="AK126" i="2" s="1"/>
  <c r="Z132" i="2"/>
  <c r="AN132" i="2" s="1"/>
  <c r="AA121" i="2"/>
  <c r="AS99" i="2"/>
  <c r="AR51" i="2"/>
  <c r="AR64" i="2"/>
  <c r="AE143" i="2"/>
  <c r="T143" i="2"/>
  <c r="M176" i="2"/>
  <c r="O176" i="2" s="1"/>
  <c r="I187" i="2"/>
  <c r="Q154" i="2"/>
  <c r="AE154" i="2" s="1"/>
  <c r="AC165" i="2"/>
  <c r="P165" i="2"/>
  <c r="AD165" i="2" s="1"/>
  <c r="R154" i="2"/>
  <c r="AF154" i="2" s="1"/>
  <c r="AL110" i="2"/>
  <c r="AL104" i="2" s="1"/>
  <c r="AA110" i="2"/>
  <c r="Y110" i="2" s="1"/>
  <c r="S154" i="2"/>
  <c r="AG154" i="2" s="1"/>
  <c r="BI254" i="26" l="1"/>
  <c r="BJ254" i="26"/>
  <c r="AI159" i="2"/>
  <c r="AW159" i="2" s="1"/>
  <c r="T152" i="2"/>
  <c r="AE152" i="2"/>
  <c r="AS119" i="2"/>
  <c r="AQ119" i="2"/>
  <c r="AP119" i="2"/>
  <c r="AD163" i="2"/>
  <c r="S163" i="2"/>
  <c r="BD460" i="2"/>
  <c r="BE460" i="2"/>
  <c r="AT460" i="2"/>
  <c r="BG460" i="2"/>
  <c r="BB460" i="2"/>
  <c r="AX460" i="2"/>
  <c r="AZ460" i="2"/>
  <c r="AV460" i="2"/>
  <c r="BK460" i="2"/>
  <c r="BL460" i="2" s="1"/>
  <c r="BI460" i="2"/>
  <c r="BJ460" i="2"/>
  <c r="I174" i="2"/>
  <c r="M174" i="2" s="1"/>
  <c r="U174" i="2"/>
  <c r="AJ172" i="2"/>
  <c r="AK172" i="2"/>
  <c r="AI172" i="2"/>
  <c r="AC172" i="2"/>
  <c r="AF172" i="2"/>
  <c r="AD172" i="2"/>
  <c r="AH172" i="2"/>
  <c r="AE172" i="2"/>
  <c r="AG172" i="2"/>
  <c r="AN172" i="2"/>
  <c r="BO49" i="25"/>
  <c r="BN49" i="25"/>
  <c r="BL49" i="25"/>
  <c r="BG82" i="26"/>
  <c r="BJ82" i="26"/>
  <c r="AU126" i="2"/>
  <c r="AG176" i="25"/>
  <c r="AG170" i="25" s="1"/>
  <c r="AU170" i="25" s="1"/>
  <c r="T176" i="25"/>
  <c r="C183" i="2"/>
  <c r="A192" i="2"/>
  <c r="C186" i="2"/>
  <c r="D181" i="2"/>
  <c r="BM181" i="2" s="1"/>
  <c r="AK175" i="2"/>
  <c r="AI175" i="2"/>
  <c r="AC175" i="2"/>
  <c r="AD175" i="2"/>
  <c r="AF175" i="2"/>
  <c r="AE175" i="2"/>
  <c r="AG175" i="2"/>
  <c r="AH175" i="2"/>
  <c r="AN175" i="2"/>
  <c r="BE254" i="26"/>
  <c r="BD254" i="26"/>
  <c r="AE176" i="26"/>
  <c r="AE170" i="26" s="1"/>
  <c r="T176" i="26"/>
  <c r="AF181" i="25"/>
  <c r="AS93" i="25"/>
  <c r="AP93" i="25"/>
  <c r="BG253" i="25"/>
  <c r="AT253" i="25"/>
  <c r="AX253" i="25"/>
  <c r="AZ253" i="25"/>
  <c r="BB253" i="25"/>
  <c r="AV253" i="25"/>
  <c r="BK253" i="25"/>
  <c r="BL253" i="25" s="1"/>
  <c r="BE253" i="25"/>
  <c r="BD253" i="25"/>
  <c r="BI253" i="25"/>
  <c r="BJ253" i="25"/>
  <c r="AM130" i="2"/>
  <c r="AB130" i="2"/>
  <c r="E130" i="2" s="1"/>
  <c r="F130" i="2" s="1"/>
  <c r="BL71" i="26"/>
  <c r="BN71" i="26"/>
  <c r="BO71" i="26"/>
  <c r="BL38" i="25"/>
  <c r="BN38" i="25"/>
  <c r="BO38" i="25"/>
  <c r="BL71" i="25"/>
  <c r="BN71" i="25"/>
  <c r="BO71" i="25"/>
  <c r="BL49" i="26"/>
  <c r="BN49" i="26"/>
  <c r="BO49" i="26"/>
  <c r="AS119" i="26"/>
  <c r="AQ119" i="26"/>
  <c r="AP119" i="26"/>
  <c r="AB121" i="26"/>
  <c r="E121" i="26" s="1"/>
  <c r="F121" i="26" s="1"/>
  <c r="AM121" i="26"/>
  <c r="AS121" i="26" s="1"/>
  <c r="AO130" i="25"/>
  <c r="AR130" i="25" s="1"/>
  <c r="Y130" i="25"/>
  <c r="BI82" i="25"/>
  <c r="BE82" i="25"/>
  <c r="BB82" i="25"/>
  <c r="AV82" i="25"/>
  <c r="AX82" i="25"/>
  <c r="BK82" i="25"/>
  <c r="AZ82" i="25"/>
  <c r="AT82" i="25"/>
  <c r="BD82" i="25"/>
  <c r="BG82" i="25"/>
  <c r="BJ82" i="25"/>
  <c r="AS117" i="26"/>
  <c r="AQ117" i="26"/>
  <c r="AP117" i="26"/>
  <c r="AQ93" i="25"/>
  <c r="BF93" i="25" s="1"/>
  <c r="F104" i="25"/>
  <c r="AM104" i="25"/>
  <c r="BA104" i="25" s="1"/>
  <c r="AQ255" i="25"/>
  <c r="BF255" i="25" s="1"/>
  <c r="AO255" i="25"/>
  <c r="AB255" i="25"/>
  <c r="E255" i="25" s="1"/>
  <c r="F255" i="25" s="1"/>
  <c r="AT255" i="26"/>
  <c r="BG255" i="26"/>
  <c r="AX255" i="26"/>
  <c r="AM119" i="25"/>
  <c r="AB119" i="25"/>
  <c r="E119" i="25" s="1"/>
  <c r="F119" i="25" s="1"/>
  <c r="AH206" i="6"/>
  <c r="Z206" i="6"/>
  <c r="AN206" i="6" s="1"/>
  <c r="AH217" i="6"/>
  <c r="Z217" i="6"/>
  <c r="AN217" i="6" s="1"/>
  <c r="V168" i="6"/>
  <c r="AJ157" i="6"/>
  <c r="AK189" i="6"/>
  <c r="AP189" i="6" s="1"/>
  <c r="W200" i="6"/>
  <c r="AO139" i="26"/>
  <c r="AR139" i="26" s="1"/>
  <c r="Y139" i="26"/>
  <c r="BB93" i="26"/>
  <c r="BE93" i="26"/>
  <c r="AR120" i="25"/>
  <c r="AR115" i="25" s="1"/>
  <c r="BH115" i="25" s="1"/>
  <c r="AO115" i="25"/>
  <c r="BC115" i="25" s="1"/>
  <c r="P198" i="26"/>
  <c r="S198" i="26"/>
  <c r="AG198" i="26" s="1"/>
  <c r="Q198" i="26"/>
  <c r="AE198" i="26" s="1"/>
  <c r="AC198" i="26"/>
  <c r="R198" i="26"/>
  <c r="AF198" i="26" s="1"/>
  <c r="M209" i="26"/>
  <c r="O209" i="26" s="1"/>
  <c r="I220" i="26"/>
  <c r="AH194" i="26"/>
  <c r="AN194" i="26"/>
  <c r="AG194" i="26"/>
  <c r="AD194" i="26"/>
  <c r="AC194" i="26"/>
  <c r="AE194" i="26"/>
  <c r="AF194" i="26"/>
  <c r="AI194" i="26"/>
  <c r="U196" i="26"/>
  <c r="AH197" i="26"/>
  <c r="AN197" i="26"/>
  <c r="AE197" i="26"/>
  <c r="AF197" i="26"/>
  <c r="AG197" i="26"/>
  <c r="AD197" i="26"/>
  <c r="AC197" i="26"/>
  <c r="AI197" i="26"/>
  <c r="D203" i="26"/>
  <c r="BM203" i="26" s="1"/>
  <c r="C208" i="26"/>
  <c r="A214" i="26"/>
  <c r="C216" i="26" s="1"/>
  <c r="AI185" i="26"/>
  <c r="AI181" i="26" s="1"/>
  <c r="AW181" i="26" s="1"/>
  <c r="AK163" i="26"/>
  <c r="W174" i="26"/>
  <c r="AL152" i="26"/>
  <c r="AA152" i="26"/>
  <c r="AO152" i="26" s="1"/>
  <c r="AR152" i="26" s="1"/>
  <c r="Y152" i="26"/>
  <c r="X163" i="26"/>
  <c r="AJ163" i="26"/>
  <c r="V174" i="26"/>
  <c r="AK162" i="26"/>
  <c r="W173" i="26"/>
  <c r="AL151" i="26"/>
  <c r="AA151" i="26"/>
  <c r="X162" i="26"/>
  <c r="AJ162" i="26"/>
  <c r="V173" i="26"/>
  <c r="AK161" i="26"/>
  <c r="W172" i="26"/>
  <c r="AL150" i="26"/>
  <c r="AA150" i="26"/>
  <c r="X161" i="26"/>
  <c r="AJ161" i="26"/>
  <c r="V172" i="26"/>
  <c r="AK157" i="26"/>
  <c r="AP157" i="26" s="1"/>
  <c r="W168" i="26"/>
  <c r="AS134" i="26"/>
  <c r="AQ134" i="26"/>
  <c r="AB145" i="26"/>
  <c r="E145" i="26" s="1"/>
  <c r="F145" i="26" s="1"/>
  <c r="AL145" i="26"/>
  <c r="AJ156" i="26"/>
  <c r="V167" i="26"/>
  <c r="AK155" i="26"/>
  <c r="W166" i="26"/>
  <c r="AA144" i="26"/>
  <c r="AL144" i="26"/>
  <c r="X155" i="26"/>
  <c r="AJ155" i="26"/>
  <c r="V166" i="26"/>
  <c r="AK154" i="26"/>
  <c r="W165" i="26"/>
  <c r="AL143" i="26"/>
  <c r="AA143" i="26"/>
  <c r="X154" i="26"/>
  <c r="AJ154" i="26"/>
  <c r="V165" i="26"/>
  <c r="AK153" i="26"/>
  <c r="W164" i="26"/>
  <c r="AL142" i="26"/>
  <c r="AA142" i="26"/>
  <c r="X153" i="26"/>
  <c r="AJ153" i="26"/>
  <c r="V164" i="26"/>
  <c r="AK126" i="26"/>
  <c r="AP134" i="26"/>
  <c r="AK145" i="26"/>
  <c r="W156" i="26"/>
  <c r="X156" i="26" s="1"/>
  <c r="AL115" i="26"/>
  <c r="AS124" i="26"/>
  <c r="AQ124" i="26"/>
  <c r="AB135" i="26"/>
  <c r="E135" i="26" s="1"/>
  <c r="F135" i="26" s="1"/>
  <c r="AL135" i="26"/>
  <c r="X146" i="26"/>
  <c r="AJ146" i="26"/>
  <c r="AJ137" i="26" s="1"/>
  <c r="AY137" i="26" s="1"/>
  <c r="V157" i="26"/>
  <c r="BL82" i="26"/>
  <c r="BN82" i="26"/>
  <c r="BO82" i="26"/>
  <c r="BK93" i="26"/>
  <c r="AX93" i="26"/>
  <c r="AV93" i="26"/>
  <c r="AZ93" i="26"/>
  <c r="BD93" i="26"/>
  <c r="BI93" i="26"/>
  <c r="AT93" i="26"/>
  <c r="BJ93" i="26"/>
  <c r="BG93" i="26"/>
  <c r="AP118" i="26"/>
  <c r="AQ118" i="26"/>
  <c r="AS118" i="26"/>
  <c r="AP111" i="26"/>
  <c r="AQ111" i="26"/>
  <c r="AS111" i="26"/>
  <c r="AS110" i="26"/>
  <c r="AP110" i="26"/>
  <c r="AQ110" i="26"/>
  <c r="AS109" i="26"/>
  <c r="AS104" i="26" s="1"/>
  <c r="AQ109" i="26"/>
  <c r="AQ104" i="26" s="1"/>
  <c r="BF104" i="26" s="1"/>
  <c r="AP109" i="26"/>
  <c r="AP104" i="26" s="1"/>
  <c r="AH148" i="26"/>
  <c r="AR255" i="26"/>
  <c r="BH255" i="26" s="1"/>
  <c r="BC255" i="26"/>
  <c r="AV255" i="26"/>
  <c r="BK255" i="26"/>
  <c r="BL255" i="26" s="1"/>
  <c r="AZ255" i="26"/>
  <c r="BB255" i="26"/>
  <c r="AH176" i="26"/>
  <c r="Z176" i="26"/>
  <c r="AN176" i="26" s="1"/>
  <c r="AN170" i="26" s="1"/>
  <c r="AB130" i="26"/>
  <c r="E130" i="26" s="1"/>
  <c r="F130" i="26" s="1"/>
  <c r="AM130" i="26"/>
  <c r="AB129" i="26"/>
  <c r="E129" i="26" s="1"/>
  <c r="F129" i="26" s="1"/>
  <c r="AM129" i="26"/>
  <c r="AR128" i="26"/>
  <c r="AB128" i="26"/>
  <c r="E128" i="26" s="1"/>
  <c r="F128" i="26" s="1"/>
  <c r="AM128" i="26"/>
  <c r="AB122" i="26"/>
  <c r="E122" i="26" s="1"/>
  <c r="F122" i="26" s="1"/>
  <c r="AM122" i="26"/>
  <c r="AP121" i="26"/>
  <c r="AQ121" i="26"/>
  <c r="AO115" i="26"/>
  <c r="BC115" i="26" s="1"/>
  <c r="AR120" i="26"/>
  <c r="AR115" i="26" s="1"/>
  <c r="BH115" i="26" s="1"/>
  <c r="AB120" i="26"/>
  <c r="E120" i="26" s="1"/>
  <c r="F120" i="26" s="1"/>
  <c r="F115" i="26" s="1"/>
  <c r="AM120" i="26"/>
  <c r="Z165" i="26"/>
  <c r="AN165" i="26" s="1"/>
  <c r="AN159" i="26" s="1"/>
  <c r="AH165" i="26"/>
  <c r="AE181" i="26"/>
  <c r="AG181" i="26"/>
  <c r="AC181" i="26"/>
  <c r="AU170" i="26"/>
  <c r="AD187" i="26"/>
  <c r="AD181" i="26" s="1"/>
  <c r="R187" i="26"/>
  <c r="AM141" i="26"/>
  <c r="AB141" i="26"/>
  <c r="E141" i="26" s="1"/>
  <c r="F141" i="26" s="1"/>
  <c r="AO140" i="26"/>
  <c r="AR140" i="26" s="1"/>
  <c r="Y140" i="26"/>
  <c r="AO133" i="26"/>
  <c r="AR133" i="26" s="1"/>
  <c r="Y133" i="26"/>
  <c r="AO132" i="26"/>
  <c r="AR132" i="26" s="1"/>
  <c r="Y132" i="26"/>
  <c r="AO131" i="26"/>
  <c r="Y131" i="26"/>
  <c r="P198" i="25"/>
  <c r="AC198" i="25"/>
  <c r="Q198" i="25"/>
  <c r="AE198" i="25" s="1"/>
  <c r="I220" i="25"/>
  <c r="M209" i="25"/>
  <c r="O209" i="25" s="1"/>
  <c r="AH197" i="25"/>
  <c r="AN197" i="25"/>
  <c r="AF197" i="25"/>
  <c r="AE197" i="25"/>
  <c r="AG197" i="25"/>
  <c r="AC197" i="25"/>
  <c r="AD197" i="25"/>
  <c r="AI197" i="25"/>
  <c r="AN194" i="25"/>
  <c r="AH194" i="25"/>
  <c r="AF194" i="25"/>
  <c r="AG194" i="25"/>
  <c r="AE194" i="25"/>
  <c r="AD194" i="25"/>
  <c r="AC194" i="25"/>
  <c r="AC192" i="25" s="1"/>
  <c r="AI194" i="25"/>
  <c r="U196" i="25"/>
  <c r="C208" i="25"/>
  <c r="A214" i="25"/>
  <c r="C216" i="25" s="1"/>
  <c r="D203" i="25"/>
  <c r="BM203" i="25" s="1"/>
  <c r="AI185" i="25"/>
  <c r="AI181" i="25" s="1"/>
  <c r="AW181" i="25" s="1"/>
  <c r="AK162" i="25"/>
  <c r="W173" i="25"/>
  <c r="AA151" i="25"/>
  <c r="AL151" i="25"/>
  <c r="X162" i="25"/>
  <c r="AJ162" i="25"/>
  <c r="V173" i="25"/>
  <c r="W172" i="25"/>
  <c r="AK161" i="25"/>
  <c r="AL150" i="25"/>
  <c r="AA150" i="25"/>
  <c r="X161" i="25"/>
  <c r="AJ161" i="25"/>
  <c r="V172" i="25"/>
  <c r="AK157" i="25"/>
  <c r="AP157" i="25" s="1"/>
  <c r="W168" i="25"/>
  <c r="AS134" i="25"/>
  <c r="AQ134" i="25"/>
  <c r="V167" i="25"/>
  <c r="AJ156" i="25"/>
  <c r="AB145" i="25"/>
  <c r="E145" i="25" s="1"/>
  <c r="F145" i="25" s="1"/>
  <c r="AL145" i="25"/>
  <c r="W166" i="25"/>
  <c r="AK155" i="25"/>
  <c r="V166" i="25"/>
  <c r="AJ155" i="25"/>
  <c r="X155" i="25"/>
  <c r="AA144" i="25"/>
  <c r="AL144" i="25"/>
  <c r="W165" i="25"/>
  <c r="AK154" i="25"/>
  <c r="AA143" i="25"/>
  <c r="AL143" i="25"/>
  <c r="X154" i="25"/>
  <c r="V165" i="25"/>
  <c r="AJ154" i="25"/>
  <c r="W164" i="25"/>
  <c r="AK153" i="25"/>
  <c r="AL142" i="25"/>
  <c r="AA142" i="25"/>
  <c r="X153" i="25"/>
  <c r="V164" i="25"/>
  <c r="AJ153" i="25"/>
  <c r="AK152" i="25"/>
  <c r="W163" i="25"/>
  <c r="AL141" i="25"/>
  <c r="AA141" i="25"/>
  <c r="AO141" i="25" s="1"/>
  <c r="AR141" i="25" s="1"/>
  <c r="Y141" i="25"/>
  <c r="X152" i="25"/>
  <c r="AJ152" i="25"/>
  <c r="V163" i="25"/>
  <c r="AK126" i="25"/>
  <c r="AP134" i="25"/>
  <c r="AK145" i="25"/>
  <c r="W156" i="25"/>
  <c r="X156" i="25" s="1"/>
  <c r="AL115" i="25"/>
  <c r="AS124" i="25"/>
  <c r="AQ124" i="25"/>
  <c r="X146" i="25"/>
  <c r="V157" i="25"/>
  <c r="AJ146" i="25"/>
  <c r="AJ137" i="25" s="1"/>
  <c r="AY137" i="25" s="1"/>
  <c r="AB135" i="25"/>
  <c r="E135" i="25" s="1"/>
  <c r="F135" i="25" s="1"/>
  <c r="AL135" i="25"/>
  <c r="BI254" i="25"/>
  <c r="BJ254" i="25"/>
  <c r="BE254" i="25"/>
  <c r="BD254" i="25"/>
  <c r="AP118" i="25"/>
  <c r="AQ118" i="25"/>
  <c r="AS118" i="25"/>
  <c r="AS117" i="25"/>
  <c r="AQ117" i="25"/>
  <c r="AP117" i="25"/>
  <c r="AQ111" i="25"/>
  <c r="AP111" i="25"/>
  <c r="AS111" i="25"/>
  <c r="AP110" i="25"/>
  <c r="AQ110" i="25"/>
  <c r="AS110" i="25"/>
  <c r="AQ109" i="25"/>
  <c r="AQ104" i="25" s="1"/>
  <c r="BF104" i="25" s="1"/>
  <c r="AP109" i="25"/>
  <c r="AP104" i="25" s="1"/>
  <c r="AS109" i="25"/>
  <c r="AS104" i="25" s="1"/>
  <c r="Z176" i="25"/>
  <c r="AN176" i="25" s="1"/>
  <c r="AN170" i="25" s="1"/>
  <c r="AH176" i="25"/>
  <c r="AB129" i="25"/>
  <c r="E129" i="25" s="1"/>
  <c r="F129" i="25" s="1"/>
  <c r="AM129" i="25"/>
  <c r="AR128" i="25"/>
  <c r="AB128" i="25"/>
  <c r="E128" i="25" s="1"/>
  <c r="F128" i="25" s="1"/>
  <c r="AM128" i="25"/>
  <c r="AB122" i="25"/>
  <c r="E122" i="25" s="1"/>
  <c r="F122" i="25" s="1"/>
  <c r="AM122" i="25"/>
  <c r="AB121" i="25"/>
  <c r="E121" i="25" s="1"/>
  <c r="F121" i="25" s="1"/>
  <c r="AM121" i="25"/>
  <c r="AB120" i="25"/>
  <c r="E120" i="25" s="1"/>
  <c r="F120" i="25" s="1"/>
  <c r="AM120" i="25"/>
  <c r="Z165" i="25"/>
  <c r="AN165" i="25" s="1"/>
  <c r="AN159" i="25" s="1"/>
  <c r="AH165" i="25"/>
  <c r="AD187" i="25"/>
  <c r="AD181" i="25" s="1"/>
  <c r="S187" i="25"/>
  <c r="AG187" i="25" s="1"/>
  <c r="AG181" i="25" s="1"/>
  <c r="Q187" i="25"/>
  <c r="AO140" i="25"/>
  <c r="AR140" i="25" s="1"/>
  <c r="Y140" i="25"/>
  <c r="AO139" i="25"/>
  <c r="Y139" i="25"/>
  <c r="AO133" i="25"/>
  <c r="AR133" i="25" s="1"/>
  <c r="Y133" i="25"/>
  <c r="AO132" i="25"/>
  <c r="AR132" i="25" s="1"/>
  <c r="Y132" i="25"/>
  <c r="AO131" i="25"/>
  <c r="Y131" i="25"/>
  <c r="AH210" i="23"/>
  <c r="Z210" i="23"/>
  <c r="AN210" i="23" s="1"/>
  <c r="AH100" i="23"/>
  <c r="Z100" i="23"/>
  <c r="AN100" i="23" s="1"/>
  <c r="AJ410" i="2"/>
  <c r="V421" i="2"/>
  <c r="Z221" i="23"/>
  <c r="AN221" i="23" s="1"/>
  <c r="AH221" i="23"/>
  <c r="AC159" i="2"/>
  <c r="AE137" i="2"/>
  <c r="AU137" i="2" s="1"/>
  <c r="AF148" i="2"/>
  <c r="AR161" i="2"/>
  <c r="AR150" i="2"/>
  <c r="AR128" i="2"/>
  <c r="AR139" i="2"/>
  <c r="AR49" i="2"/>
  <c r="BH49" i="2" s="1"/>
  <c r="AG148" i="2"/>
  <c r="F49" i="2"/>
  <c r="AR60" i="2"/>
  <c r="BH60" i="2" s="1"/>
  <c r="AR118" i="2"/>
  <c r="AS64" i="2"/>
  <c r="AM60" i="2"/>
  <c r="BA60" i="2" s="1"/>
  <c r="AP128" i="2"/>
  <c r="AP139" i="2"/>
  <c r="BD462" i="2"/>
  <c r="BE462" i="2"/>
  <c r="AT462" i="2"/>
  <c r="BG462" i="2"/>
  <c r="AZ462" i="2"/>
  <c r="BB462" i="2"/>
  <c r="AV462" i="2"/>
  <c r="AX462" i="2"/>
  <c r="BK462" i="2"/>
  <c r="BL462" i="2" s="1"/>
  <c r="BJ462" i="2"/>
  <c r="BI462" i="2"/>
  <c r="AS134" i="2"/>
  <c r="AQ134" i="2"/>
  <c r="AB145" i="2"/>
  <c r="E145" i="2" s="1"/>
  <c r="F145" i="2" s="1"/>
  <c r="AL145" i="2"/>
  <c r="AJ156" i="2"/>
  <c r="V167" i="2"/>
  <c r="X156" i="2"/>
  <c r="AB146" i="2"/>
  <c r="E146" i="2" s="1"/>
  <c r="F146" i="2" s="1"/>
  <c r="AL146" i="2"/>
  <c r="AK157" i="2"/>
  <c r="AP157" i="2" s="1"/>
  <c r="X157" i="2"/>
  <c r="W168" i="2"/>
  <c r="AS135" i="2"/>
  <c r="AQ135" i="2"/>
  <c r="AK398" i="2"/>
  <c r="AP398" i="2" s="1"/>
  <c r="W409" i="2"/>
  <c r="AP56" i="2"/>
  <c r="AP49" i="2" s="1"/>
  <c r="AS56" i="2"/>
  <c r="AS49" i="2" s="1"/>
  <c r="AQ56" i="2"/>
  <c r="AQ49" i="2" s="1"/>
  <c r="BF49" i="2" s="1"/>
  <c r="AS67" i="2"/>
  <c r="AP67" i="2"/>
  <c r="AQ67" i="2"/>
  <c r="AS23" i="2"/>
  <c r="AS16" i="2" s="1"/>
  <c r="AP23" i="2"/>
  <c r="AP16" i="2" s="1"/>
  <c r="AQ23" i="2"/>
  <c r="AQ16" i="2" s="1"/>
  <c r="BF16" i="2" s="1"/>
  <c r="AS107" i="2"/>
  <c r="AP107" i="2"/>
  <c r="AQ107" i="2"/>
  <c r="AN100" i="2"/>
  <c r="AN93" i="2" s="1"/>
  <c r="BC93" i="2" s="1"/>
  <c r="Y100" i="2"/>
  <c r="AB118" i="2"/>
  <c r="E118" i="2" s="1"/>
  <c r="F118" i="2" s="1"/>
  <c r="AM118" i="2"/>
  <c r="AC173" i="2"/>
  <c r="P173" i="2"/>
  <c r="AR89" i="2"/>
  <c r="AR82" i="2" s="1"/>
  <c r="BH82" i="2" s="1"/>
  <c r="AB89" i="2"/>
  <c r="E89" i="2" s="1"/>
  <c r="F89" i="2" s="1"/>
  <c r="F82" i="2" s="1"/>
  <c r="AM89" i="2"/>
  <c r="AM82" i="2" s="1"/>
  <c r="BA82" i="2" s="1"/>
  <c r="AS34" i="2"/>
  <c r="AS27" i="2" s="1"/>
  <c r="AP34" i="2"/>
  <c r="AP27" i="2" s="1"/>
  <c r="AQ34" i="2"/>
  <c r="AQ27" i="2" s="1"/>
  <c r="BF27" i="2" s="1"/>
  <c r="AP45" i="2"/>
  <c r="AP38" i="2" s="1"/>
  <c r="AS45" i="2"/>
  <c r="AS38" i="2" s="1"/>
  <c r="AQ45" i="2"/>
  <c r="AQ38" i="2" s="1"/>
  <c r="BF38" i="2" s="1"/>
  <c r="M184" i="2"/>
  <c r="O184" i="2" s="1"/>
  <c r="AK188" i="2"/>
  <c r="AK185" i="2"/>
  <c r="AK184" i="2"/>
  <c r="Y129" i="2"/>
  <c r="AN129" i="2"/>
  <c r="Z140" i="2"/>
  <c r="AH140" i="2"/>
  <c r="AD162" i="2"/>
  <c r="AD159" i="2" s="1"/>
  <c r="R162" i="2"/>
  <c r="AF162" i="2" s="1"/>
  <c r="Q162" i="2"/>
  <c r="S162" i="2"/>
  <c r="AG162" i="2" s="1"/>
  <c r="AE151" i="2"/>
  <c r="T151" i="2"/>
  <c r="AH133" i="2"/>
  <c r="AH126" i="2" s="1"/>
  <c r="Z133" i="2"/>
  <c r="AB142" i="2"/>
  <c r="E142" i="2" s="1"/>
  <c r="F142" i="2" s="1"/>
  <c r="AM142" i="2"/>
  <c r="AQ78" i="2"/>
  <c r="AQ71" i="2" s="1"/>
  <c r="BF71" i="2" s="1"/>
  <c r="AS78" i="2"/>
  <c r="AS71" i="2" s="1"/>
  <c r="AP78" i="2"/>
  <c r="AP71" i="2" s="1"/>
  <c r="AN111" i="2"/>
  <c r="AN104" i="2" s="1"/>
  <c r="Y111" i="2"/>
  <c r="L174" i="2"/>
  <c r="J174" i="2"/>
  <c r="N174" i="2" s="1"/>
  <c r="AN122" i="2"/>
  <c r="AN115" i="2" s="1"/>
  <c r="Y122" i="2"/>
  <c r="BD246" i="6"/>
  <c r="BE246" i="6"/>
  <c r="BG246" i="6"/>
  <c r="BH246" i="6"/>
  <c r="AZ246" i="6"/>
  <c r="BB246" i="6"/>
  <c r="AV246" i="6"/>
  <c r="AX246" i="6"/>
  <c r="BK246" i="6"/>
  <c r="BL246" i="6" s="1"/>
  <c r="AT246" i="6"/>
  <c r="Y153" i="2"/>
  <c r="AO153" i="2"/>
  <c r="AR153" i="2" s="1"/>
  <c r="AS131" i="2"/>
  <c r="AQ131" i="2"/>
  <c r="AP131" i="2"/>
  <c r="Y150" i="2"/>
  <c r="AM150" i="2" s="1"/>
  <c r="X175" i="2"/>
  <c r="AA175" i="2" s="1"/>
  <c r="AJ175" i="2"/>
  <c r="Y161" i="2"/>
  <c r="AJ174" i="2"/>
  <c r="AA164" i="2"/>
  <c r="AL164" i="2"/>
  <c r="AA163" i="2"/>
  <c r="AL163" i="2"/>
  <c r="X173" i="2"/>
  <c r="AJ173" i="2"/>
  <c r="AL162" i="2"/>
  <c r="AA162" i="2"/>
  <c r="X176" i="2"/>
  <c r="AL166" i="2"/>
  <c r="AA166" i="2"/>
  <c r="AM141" i="2"/>
  <c r="AB141" i="2"/>
  <c r="E141" i="2" s="1"/>
  <c r="F141" i="2" s="1"/>
  <c r="X177" i="2"/>
  <c r="AJ177" i="2"/>
  <c r="X172" i="2"/>
  <c r="Y155" i="2"/>
  <c r="AO152" i="2"/>
  <c r="AM144" i="2"/>
  <c r="AB144" i="2"/>
  <c r="E144" i="2" s="1"/>
  <c r="F144" i="2" s="1"/>
  <c r="AO151" i="2"/>
  <c r="AQ128" i="2"/>
  <c r="AR95" i="2"/>
  <c r="AS95" i="2"/>
  <c r="AP64" i="2"/>
  <c r="AQ64" i="2"/>
  <c r="Y121" i="2"/>
  <c r="AB121" i="2" s="1"/>
  <c r="E121" i="2" s="1"/>
  <c r="F121" i="2" s="1"/>
  <c r="AP95" i="2"/>
  <c r="AQ95" i="2"/>
  <c r="AS139" i="2"/>
  <c r="AB139" i="2"/>
  <c r="E139" i="2" s="1"/>
  <c r="F139" i="2" s="1"/>
  <c r="AB128" i="2"/>
  <c r="E128" i="2" s="1"/>
  <c r="F128" i="2" s="1"/>
  <c r="AQ139" i="2"/>
  <c r="AS128" i="2"/>
  <c r="AO110" i="2"/>
  <c r="AM110" i="2"/>
  <c r="AA132" i="2"/>
  <c r="Y132" i="2" s="1"/>
  <c r="AO121" i="2"/>
  <c r="AL121" i="2"/>
  <c r="AL115" i="2" s="1"/>
  <c r="AB110" i="2"/>
  <c r="E110" i="2" s="1"/>
  <c r="F110" i="2" s="1"/>
  <c r="T154" i="2"/>
  <c r="Q165" i="2"/>
  <c r="AE165" i="2" s="1"/>
  <c r="I198" i="2"/>
  <c r="M187" i="2"/>
  <c r="O187" i="2" s="1"/>
  <c r="R165" i="2"/>
  <c r="AF165" i="2" s="1"/>
  <c r="P176" i="2"/>
  <c r="AD176" i="2" s="1"/>
  <c r="AC176" i="2"/>
  <c r="S165" i="2"/>
  <c r="AG165" i="2" s="1"/>
  <c r="AH143" i="2"/>
  <c r="Z143" i="2"/>
  <c r="AN143" i="2" s="1"/>
  <c r="AK143" i="2"/>
  <c r="AK137" i="2" s="1"/>
  <c r="Z152" i="2" l="1"/>
  <c r="AH152" i="2"/>
  <c r="T163" i="2"/>
  <c r="AG163" i="2"/>
  <c r="AG159" i="2" s="1"/>
  <c r="AE148" i="2"/>
  <c r="AU148" i="2" s="1"/>
  <c r="AI174" i="2"/>
  <c r="AI170" i="2" s="1"/>
  <c r="AW170" i="2" s="1"/>
  <c r="X174" i="2"/>
  <c r="I185" i="2"/>
  <c r="M185" i="2" s="1"/>
  <c r="AF183" i="2"/>
  <c r="AD183" i="2"/>
  <c r="AN183" i="2"/>
  <c r="U185" i="2"/>
  <c r="AK183" i="2"/>
  <c r="AJ183" i="2"/>
  <c r="AI183" i="2"/>
  <c r="AC183" i="2"/>
  <c r="AG183" i="2"/>
  <c r="AE183" i="2"/>
  <c r="AH183" i="2"/>
  <c r="AE192" i="25"/>
  <c r="C194" i="2"/>
  <c r="A203" i="2"/>
  <c r="C197" i="2"/>
  <c r="D192" i="2"/>
  <c r="BM192" i="2" s="1"/>
  <c r="AK186" i="2"/>
  <c r="AJ186" i="2"/>
  <c r="AC186" i="2"/>
  <c r="AD186" i="2"/>
  <c r="AH186" i="2"/>
  <c r="AI186" i="2"/>
  <c r="AF186" i="2"/>
  <c r="AG186" i="2"/>
  <c r="AE186" i="2"/>
  <c r="AN186" i="2"/>
  <c r="AV93" i="25"/>
  <c r="AX93" i="25"/>
  <c r="BK93" i="25"/>
  <c r="AZ93" i="25"/>
  <c r="BD93" i="25"/>
  <c r="BI93" i="25"/>
  <c r="AT93" i="25"/>
  <c r="BB93" i="25"/>
  <c r="BE93" i="25"/>
  <c r="AS130" i="2"/>
  <c r="AP130" i="2"/>
  <c r="AQ130" i="2"/>
  <c r="AM130" i="25"/>
  <c r="AB130" i="25"/>
  <c r="E130" i="25" s="1"/>
  <c r="F130" i="25" s="1"/>
  <c r="AS255" i="25"/>
  <c r="AR255" i="25"/>
  <c r="BH255" i="25" s="1"/>
  <c r="BC255" i="25"/>
  <c r="BL82" i="25"/>
  <c r="BN82" i="25"/>
  <c r="BO82" i="25"/>
  <c r="F115" i="25"/>
  <c r="BJ93" i="25"/>
  <c r="BG93" i="25"/>
  <c r="AM115" i="25"/>
  <c r="BA115" i="25" s="1"/>
  <c r="BG255" i="25"/>
  <c r="AV255" i="25"/>
  <c r="AT255" i="25"/>
  <c r="AZ255" i="25"/>
  <c r="BK255" i="25"/>
  <c r="BL255" i="25" s="1"/>
  <c r="BB255" i="25"/>
  <c r="AX255" i="25"/>
  <c r="AS119" i="25"/>
  <c r="AQ119" i="25"/>
  <c r="AP119" i="25"/>
  <c r="AP130" i="25"/>
  <c r="AQ130" i="25"/>
  <c r="AS130" i="25"/>
  <c r="AO144" i="26"/>
  <c r="AR144" i="26" s="1"/>
  <c r="Y144" i="26"/>
  <c r="AB139" i="26"/>
  <c r="E139" i="26" s="1"/>
  <c r="F139" i="26" s="1"/>
  <c r="AM139" i="26"/>
  <c r="V179" i="6"/>
  <c r="AJ168" i="6"/>
  <c r="W211" i="6"/>
  <c r="AK200" i="6"/>
  <c r="AP200" i="6" s="1"/>
  <c r="AR131" i="26"/>
  <c r="AR126" i="26" s="1"/>
  <c r="BH126" i="26" s="1"/>
  <c r="AO126" i="26"/>
  <c r="BC126" i="26" s="1"/>
  <c r="AO151" i="25"/>
  <c r="AR151" i="25" s="1"/>
  <c r="Y151" i="25"/>
  <c r="BB104" i="25"/>
  <c r="BE104" i="25"/>
  <c r="AR131" i="25"/>
  <c r="AR126" i="25" s="1"/>
  <c r="BH126" i="25" s="1"/>
  <c r="AO126" i="25"/>
  <c r="BC126" i="25" s="1"/>
  <c r="P209" i="26"/>
  <c r="Q209" i="26" s="1"/>
  <c r="AC209" i="26"/>
  <c r="R209" i="26"/>
  <c r="AF209" i="26" s="1"/>
  <c r="M220" i="26"/>
  <c r="O220" i="26" s="1"/>
  <c r="I231" i="26"/>
  <c r="AI196" i="26"/>
  <c r="AI192" i="26" s="1"/>
  <c r="AW192" i="26" s="1"/>
  <c r="AH208" i="26"/>
  <c r="AN208" i="26"/>
  <c r="AE208" i="26"/>
  <c r="AF208" i="26"/>
  <c r="AG208" i="26"/>
  <c r="AC208" i="26"/>
  <c r="AD208" i="26"/>
  <c r="AI208" i="26"/>
  <c r="AN205" i="26"/>
  <c r="AH205" i="26"/>
  <c r="AF205" i="26"/>
  <c r="AF203" i="26" s="1"/>
  <c r="AE205" i="26"/>
  <c r="AD205" i="26"/>
  <c r="AG205" i="26"/>
  <c r="AC205" i="26"/>
  <c r="AC203" i="26" s="1"/>
  <c r="AI205" i="26"/>
  <c r="U207" i="26"/>
  <c r="A225" i="26"/>
  <c r="C227" i="26" s="1"/>
  <c r="D214" i="26"/>
  <c r="BM214" i="26" s="1"/>
  <c r="C219" i="26"/>
  <c r="W185" i="26"/>
  <c r="AK174" i="26"/>
  <c r="AL163" i="26"/>
  <c r="AA163" i="26"/>
  <c r="X174" i="26"/>
  <c r="V185" i="26"/>
  <c r="AJ174" i="26"/>
  <c r="AK173" i="26"/>
  <c r="W184" i="26"/>
  <c r="AL162" i="26"/>
  <c r="AA162" i="26"/>
  <c r="X173" i="26"/>
  <c r="AJ173" i="26"/>
  <c r="V184" i="26"/>
  <c r="AK172" i="26"/>
  <c r="W183" i="26"/>
  <c r="AL161" i="26"/>
  <c r="AA161" i="26"/>
  <c r="X172" i="26"/>
  <c r="AJ172" i="26"/>
  <c r="V183" i="26"/>
  <c r="AK168" i="26"/>
  <c r="AP168" i="26" s="1"/>
  <c r="W179" i="26"/>
  <c r="AS145" i="26"/>
  <c r="AQ145" i="26"/>
  <c r="AB156" i="26"/>
  <c r="E156" i="26" s="1"/>
  <c r="F156" i="26" s="1"/>
  <c r="AL156" i="26"/>
  <c r="AJ167" i="26"/>
  <c r="V178" i="26"/>
  <c r="AK166" i="26"/>
  <c r="W177" i="26"/>
  <c r="AA155" i="26"/>
  <c r="AL155" i="26"/>
  <c r="X166" i="26"/>
  <c r="AJ166" i="26"/>
  <c r="V177" i="26"/>
  <c r="AK165" i="26"/>
  <c r="W176" i="26"/>
  <c r="AL154" i="26"/>
  <c r="AA154" i="26"/>
  <c r="X165" i="26"/>
  <c r="AJ165" i="26"/>
  <c r="V176" i="26"/>
  <c r="AK164" i="26"/>
  <c r="W175" i="26"/>
  <c r="AL153" i="26"/>
  <c r="AA153" i="26"/>
  <c r="X164" i="26"/>
  <c r="AJ164" i="26"/>
  <c r="V175" i="26"/>
  <c r="AK137" i="26"/>
  <c r="AP145" i="26"/>
  <c r="AK156" i="26"/>
  <c r="W167" i="26"/>
  <c r="X167" i="26" s="1"/>
  <c r="AL126" i="26"/>
  <c r="AS135" i="26"/>
  <c r="AQ135" i="26"/>
  <c r="AB146" i="26"/>
  <c r="E146" i="26" s="1"/>
  <c r="F146" i="26" s="1"/>
  <c r="AL146" i="26"/>
  <c r="X157" i="26"/>
  <c r="AJ157" i="26"/>
  <c r="AJ148" i="26" s="1"/>
  <c r="AY148" i="26" s="1"/>
  <c r="V168" i="26"/>
  <c r="BL93" i="26"/>
  <c r="BN93" i="26"/>
  <c r="BO93" i="26"/>
  <c r="AV104" i="26"/>
  <c r="BK104" i="26"/>
  <c r="AX104" i="26"/>
  <c r="AZ104" i="26"/>
  <c r="BD104" i="26"/>
  <c r="BI104" i="26"/>
  <c r="AT104" i="26"/>
  <c r="BI255" i="26"/>
  <c r="BJ255" i="26"/>
  <c r="BE255" i="26"/>
  <c r="BD255" i="26"/>
  <c r="AH170" i="26"/>
  <c r="AS130" i="26"/>
  <c r="AP130" i="26"/>
  <c r="AQ130" i="26"/>
  <c r="AS129" i="26"/>
  <c r="AP129" i="26"/>
  <c r="AQ129" i="26"/>
  <c r="AS128" i="26"/>
  <c r="AP128" i="26"/>
  <c r="AQ128" i="26"/>
  <c r="AP122" i="26"/>
  <c r="AQ122" i="26"/>
  <c r="AS122" i="26"/>
  <c r="AM115" i="26"/>
  <c r="BA115" i="26" s="1"/>
  <c r="AS120" i="26"/>
  <c r="AS115" i="26" s="1"/>
  <c r="BI115" i="26" s="1"/>
  <c r="AQ120" i="26"/>
  <c r="AQ115" i="26" s="1"/>
  <c r="BF115" i="26" s="1"/>
  <c r="AP120" i="26"/>
  <c r="AP115" i="26" s="1"/>
  <c r="AH159" i="26"/>
  <c r="BJ104" i="26"/>
  <c r="BG104" i="26"/>
  <c r="AS141" i="26"/>
  <c r="AQ141" i="26"/>
  <c r="AP141" i="26"/>
  <c r="AB140" i="26"/>
  <c r="E140" i="26" s="1"/>
  <c r="F140" i="26" s="1"/>
  <c r="AM140" i="26"/>
  <c r="AB133" i="26"/>
  <c r="E133" i="26" s="1"/>
  <c r="F133" i="26" s="1"/>
  <c r="AM133" i="26"/>
  <c r="AB132" i="26"/>
  <c r="E132" i="26" s="1"/>
  <c r="F132" i="26" s="1"/>
  <c r="AM132" i="26"/>
  <c r="AB131" i="26"/>
  <c r="E131" i="26" s="1"/>
  <c r="F131" i="26" s="1"/>
  <c r="AM131" i="26"/>
  <c r="AM126" i="26" s="1"/>
  <c r="BA126" i="26" s="1"/>
  <c r="AG192" i="26"/>
  <c r="AC192" i="26"/>
  <c r="AE192" i="26"/>
  <c r="AF192" i="26"/>
  <c r="AD198" i="26"/>
  <c r="AD192" i="26" s="1"/>
  <c r="T198" i="26"/>
  <c r="AM152" i="26"/>
  <c r="AB152" i="26"/>
  <c r="E152" i="26" s="1"/>
  <c r="F152" i="26" s="1"/>
  <c r="AO151" i="26"/>
  <c r="AR151" i="26" s="1"/>
  <c r="Y151" i="26"/>
  <c r="AO150" i="26"/>
  <c r="Y150" i="26"/>
  <c r="AM144" i="26"/>
  <c r="AS144" i="26" s="1"/>
  <c r="AB144" i="26"/>
  <c r="E144" i="26" s="1"/>
  <c r="F144" i="26" s="1"/>
  <c r="AO143" i="26"/>
  <c r="AR143" i="26" s="1"/>
  <c r="Y143" i="26"/>
  <c r="AO142" i="26"/>
  <c r="Y142" i="26"/>
  <c r="BB104" i="26"/>
  <c r="BE104" i="26"/>
  <c r="AF187" i="26"/>
  <c r="AF181" i="26" s="1"/>
  <c r="AU181" i="26" s="1"/>
  <c r="T187" i="26"/>
  <c r="M220" i="25"/>
  <c r="O220" i="25" s="1"/>
  <c r="I231" i="25"/>
  <c r="P209" i="25"/>
  <c r="AD209" i="25" s="1"/>
  <c r="S209" i="25"/>
  <c r="AG209" i="25" s="1"/>
  <c r="Q209" i="25"/>
  <c r="R209" i="25"/>
  <c r="AF209" i="25" s="1"/>
  <c r="AC209" i="25"/>
  <c r="AI196" i="25"/>
  <c r="AI192" i="25" s="1"/>
  <c r="AW192" i="25" s="1"/>
  <c r="AN208" i="25"/>
  <c r="AH208" i="25"/>
  <c r="AE208" i="25"/>
  <c r="AG208" i="25"/>
  <c r="AF208" i="25"/>
  <c r="AC208" i="25"/>
  <c r="AD208" i="25"/>
  <c r="AI208" i="25"/>
  <c r="A225" i="25"/>
  <c r="C227" i="25" s="1"/>
  <c r="D214" i="25"/>
  <c r="BM214" i="25" s="1"/>
  <c r="C219" i="25"/>
  <c r="AN205" i="25"/>
  <c r="AH205" i="25"/>
  <c r="AE205" i="25"/>
  <c r="AG205" i="25"/>
  <c r="AF205" i="25"/>
  <c r="AF203" i="25" s="1"/>
  <c r="AC205" i="25"/>
  <c r="AC203" i="25" s="1"/>
  <c r="AD205" i="25"/>
  <c r="AD203" i="25" s="1"/>
  <c r="AI205" i="25"/>
  <c r="U207" i="25"/>
  <c r="AK173" i="25"/>
  <c r="W184" i="25"/>
  <c r="AL162" i="25"/>
  <c r="AA162" i="25"/>
  <c r="X173" i="25"/>
  <c r="AJ173" i="25"/>
  <c r="V184" i="25"/>
  <c r="W183" i="25"/>
  <c r="AK172" i="25"/>
  <c r="AA161" i="25"/>
  <c r="AL161" i="25"/>
  <c r="X172" i="25"/>
  <c r="V183" i="25"/>
  <c r="AJ172" i="25"/>
  <c r="W179" i="25"/>
  <c r="AK168" i="25"/>
  <c r="AP168" i="25" s="1"/>
  <c r="AJ167" i="25"/>
  <c r="V178" i="25"/>
  <c r="AB156" i="25"/>
  <c r="E156" i="25" s="1"/>
  <c r="F156" i="25" s="1"/>
  <c r="AL156" i="25"/>
  <c r="AS145" i="25"/>
  <c r="AQ145" i="25"/>
  <c r="AK166" i="25"/>
  <c r="W177" i="25"/>
  <c r="X166" i="25"/>
  <c r="AJ166" i="25"/>
  <c r="V177" i="25"/>
  <c r="AA155" i="25"/>
  <c r="AL155" i="25"/>
  <c r="W176" i="25"/>
  <c r="AK165" i="25"/>
  <c r="AA154" i="25"/>
  <c r="AL154" i="25"/>
  <c r="X165" i="25"/>
  <c r="V176" i="25"/>
  <c r="AJ165" i="25"/>
  <c r="AK164" i="25"/>
  <c r="W175" i="25"/>
  <c r="AA153" i="25"/>
  <c r="AL153" i="25"/>
  <c r="X164" i="25"/>
  <c r="V175" i="25"/>
  <c r="AJ164" i="25"/>
  <c r="W174" i="25"/>
  <c r="AK163" i="25"/>
  <c r="AL152" i="25"/>
  <c r="AA152" i="25"/>
  <c r="X163" i="25"/>
  <c r="AJ163" i="25"/>
  <c r="V174" i="25"/>
  <c r="AK137" i="25"/>
  <c r="AP145" i="25"/>
  <c r="AK156" i="25"/>
  <c r="W167" i="25"/>
  <c r="X167" i="25" s="1"/>
  <c r="AB146" i="25"/>
  <c r="E146" i="25" s="1"/>
  <c r="F146" i="25" s="1"/>
  <c r="AL146" i="25"/>
  <c r="X157" i="25"/>
  <c r="AJ157" i="25"/>
  <c r="AJ148" i="25" s="1"/>
  <c r="AY148" i="25" s="1"/>
  <c r="V168" i="25"/>
  <c r="AL126" i="25"/>
  <c r="AS135" i="25"/>
  <c r="AQ135" i="25"/>
  <c r="BJ104" i="25"/>
  <c r="BG104" i="25"/>
  <c r="BK104" i="25"/>
  <c r="AX104" i="25"/>
  <c r="AV104" i="25"/>
  <c r="BD104" i="25"/>
  <c r="AZ104" i="25"/>
  <c r="BI104" i="25"/>
  <c r="AT104" i="25"/>
  <c r="BI255" i="25"/>
  <c r="BJ255" i="25"/>
  <c r="BE255" i="25"/>
  <c r="BD255" i="25"/>
  <c r="AH170" i="25"/>
  <c r="AQ129" i="25"/>
  <c r="AP129" i="25"/>
  <c r="AS129" i="25"/>
  <c r="AS128" i="25"/>
  <c r="AP128" i="25"/>
  <c r="AQ128" i="25"/>
  <c r="AQ122" i="25"/>
  <c r="AP122" i="25"/>
  <c r="AS122" i="25"/>
  <c r="AP121" i="25"/>
  <c r="AQ121" i="25"/>
  <c r="AS121" i="25"/>
  <c r="AQ120" i="25"/>
  <c r="AP120" i="25"/>
  <c r="AS120" i="25"/>
  <c r="AH159" i="25"/>
  <c r="AB140" i="25"/>
  <c r="E140" i="25" s="1"/>
  <c r="F140" i="25" s="1"/>
  <c r="AM140" i="25"/>
  <c r="AR139" i="25"/>
  <c r="AB139" i="25"/>
  <c r="E139" i="25" s="1"/>
  <c r="F139" i="25" s="1"/>
  <c r="AM139" i="25"/>
  <c r="AB133" i="25"/>
  <c r="E133" i="25" s="1"/>
  <c r="F133" i="25" s="1"/>
  <c r="AM133" i="25"/>
  <c r="AB132" i="25"/>
  <c r="E132" i="25" s="1"/>
  <c r="F132" i="25" s="1"/>
  <c r="AM132" i="25"/>
  <c r="AB131" i="25"/>
  <c r="E131" i="25" s="1"/>
  <c r="F131" i="25" s="1"/>
  <c r="AM131" i="25"/>
  <c r="AM126" i="25" s="1"/>
  <c r="BA126" i="25" s="1"/>
  <c r="AD198" i="25"/>
  <c r="AD192" i="25" s="1"/>
  <c r="R198" i="25"/>
  <c r="AF198" i="25" s="1"/>
  <c r="AF192" i="25" s="1"/>
  <c r="S198" i="25"/>
  <c r="AO150" i="25"/>
  <c r="Y150" i="25"/>
  <c r="AO144" i="25"/>
  <c r="AR144" i="25" s="1"/>
  <c r="Y144" i="25"/>
  <c r="AO143" i="25"/>
  <c r="AR143" i="25" s="1"/>
  <c r="Y143" i="25"/>
  <c r="AO142" i="25"/>
  <c r="Y142" i="25"/>
  <c r="AM141" i="25"/>
  <c r="AB141" i="25"/>
  <c r="E141" i="25" s="1"/>
  <c r="F141" i="25" s="1"/>
  <c r="AE187" i="25"/>
  <c r="AE181" i="25" s="1"/>
  <c r="AU181" i="25" s="1"/>
  <c r="T187" i="25"/>
  <c r="V432" i="2"/>
  <c r="AJ421" i="2"/>
  <c r="AR110" i="2"/>
  <c r="AO104" i="2"/>
  <c r="BC104" i="2" s="1"/>
  <c r="AR121" i="2"/>
  <c r="AO115" i="2"/>
  <c r="BC115" i="2" s="1"/>
  <c r="AH137" i="2"/>
  <c r="AF159" i="2"/>
  <c r="AQ60" i="2"/>
  <c r="BF60" i="2" s="1"/>
  <c r="AP60" i="2"/>
  <c r="AS60" i="2"/>
  <c r="AR129" i="2"/>
  <c r="AV49" i="2"/>
  <c r="BD49" i="2"/>
  <c r="AT49" i="2"/>
  <c r="BI49" i="2"/>
  <c r="AX49" i="2"/>
  <c r="BK49" i="2"/>
  <c r="BE49" i="2"/>
  <c r="AZ49" i="2"/>
  <c r="BB49" i="2"/>
  <c r="BG49" i="2"/>
  <c r="BJ49" i="2"/>
  <c r="BE16" i="2"/>
  <c r="BB16" i="2"/>
  <c r="AT16" i="2"/>
  <c r="BI16" i="2"/>
  <c r="BD16" i="2"/>
  <c r="AV16" i="2"/>
  <c r="BK16" i="2"/>
  <c r="AX16" i="2"/>
  <c r="AZ16" i="2"/>
  <c r="BJ16" i="2"/>
  <c r="BG16" i="2"/>
  <c r="BE27" i="2"/>
  <c r="BB27" i="2"/>
  <c r="AT27" i="2"/>
  <c r="BI27" i="2"/>
  <c r="AZ27" i="2"/>
  <c r="AX27" i="2"/>
  <c r="BK27" i="2"/>
  <c r="AV27" i="2"/>
  <c r="BD27" i="2"/>
  <c r="BG27" i="2"/>
  <c r="BJ27" i="2"/>
  <c r="BE38" i="2"/>
  <c r="BB38" i="2"/>
  <c r="AT38" i="2"/>
  <c r="BI38" i="2"/>
  <c r="BD38" i="2"/>
  <c r="AV38" i="2"/>
  <c r="BK38" i="2"/>
  <c r="AZ38" i="2"/>
  <c r="AX38" i="2"/>
  <c r="BJ38" i="2"/>
  <c r="BG38" i="2"/>
  <c r="BJ71" i="2"/>
  <c r="BG71" i="2"/>
  <c r="BE71" i="2"/>
  <c r="BB71" i="2"/>
  <c r="AT71" i="2"/>
  <c r="AZ71" i="2"/>
  <c r="BI71" i="2"/>
  <c r="BD71" i="2"/>
  <c r="AV71" i="2"/>
  <c r="BK71" i="2"/>
  <c r="AX71" i="2"/>
  <c r="AS145" i="2"/>
  <c r="AQ145" i="2"/>
  <c r="X167" i="2"/>
  <c r="V178" i="2"/>
  <c r="AJ167" i="2"/>
  <c r="AB156" i="2"/>
  <c r="E156" i="2" s="1"/>
  <c r="F156" i="2" s="1"/>
  <c r="AL156" i="2"/>
  <c r="AQ146" i="2"/>
  <c r="AS146" i="2"/>
  <c r="AL157" i="2"/>
  <c r="AB157" i="2"/>
  <c r="E157" i="2" s="1"/>
  <c r="F157" i="2" s="1"/>
  <c r="AK168" i="2"/>
  <c r="AP168" i="2" s="1"/>
  <c r="W179" i="2"/>
  <c r="X168" i="2"/>
  <c r="AK409" i="2"/>
  <c r="AP409" i="2" s="1"/>
  <c r="W420" i="2"/>
  <c r="AQ118" i="2"/>
  <c r="AP118" i="2"/>
  <c r="AS118" i="2"/>
  <c r="AR100" i="2"/>
  <c r="AR93" i="2" s="1"/>
  <c r="BH93" i="2" s="1"/>
  <c r="AM100" i="2"/>
  <c r="AM93" i="2" s="1"/>
  <c r="BA93" i="2" s="1"/>
  <c r="AB100" i="2"/>
  <c r="E100" i="2" s="1"/>
  <c r="F100" i="2" s="1"/>
  <c r="F93" i="2" s="1"/>
  <c r="AN140" i="2"/>
  <c r="AN137" i="2" s="1"/>
  <c r="Y140" i="2"/>
  <c r="AD173" i="2"/>
  <c r="R173" i="2"/>
  <c r="AF173" i="2" s="1"/>
  <c r="Q173" i="2"/>
  <c r="S173" i="2"/>
  <c r="AG173" i="2" s="1"/>
  <c r="AC184" i="2"/>
  <c r="P184" i="2"/>
  <c r="AS89" i="2"/>
  <c r="AS82" i="2" s="1"/>
  <c r="AQ89" i="2"/>
  <c r="AQ82" i="2" s="1"/>
  <c r="BF82" i="2" s="1"/>
  <c r="AP89" i="2"/>
  <c r="AP82" i="2" s="1"/>
  <c r="M195" i="2"/>
  <c r="O195" i="2" s="1"/>
  <c r="AK195" i="2"/>
  <c r="AK199" i="2"/>
  <c r="AK196" i="2"/>
  <c r="AB129" i="2"/>
  <c r="E129" i="2" s="1"/>
  <c r="F129" i="2" s="1"/>
  <c r="AM129" i="2"/>
  <c r="Z151" i="2"/>
  <c r="AH151" i="2"/>
  <c r="AE162" i="2"/>
  <c r="AE159" i="2" s="1"/>
  <c r="T162" i="2"/>
  <c r="AN133" i="2"/>
  <c r="AN126" i="2" s="1"/>
  <c r="Y133" i="2"/>
  <c r="AS142" i="2"/>
  <c r="AQ142" i="2"/>
  <c r="AP142" i="2"/>
  <c r="AM161" i="2"/>
  <c r="AB161" i="2"/>
  <c r="E161" i="2" s="1"/>
  <c r="F161" i="2" s="1"/>
  <c r="AR111" i="2"/>
  <c r="AB111" i="2"/>
  <c r="E111" i="2" s="1"/>
  <c r="F111" i="2" s="1"/>
  <c r="F104" i="2" s="1"/>
  <c r="AM111" i="2"/>
  <c r="AM104" i="2" s="1"/>
  <c r="BA104" i="2" s="1"/>
  <c r="AR122" i="2"/>
  <c r="AM122" i="2"/>
  <c r="AB122" i="2"/>
  <c r="E122" i="2" s="1"/>
  <c r="F122" i="2" s="1"/>
  <c r="F115" i="2" s="1"/>
  <c r="L185" i="2"/>
  <c r="J185" i="2"/>
  <c r="N185" i="2" s="1"/>
  <c r="O174" i="2"/>
  <c r="U196" i="2"/>
  <c r="AI196" i="2" s="1"/>
  <c r="BI246" i="6"/>
  <c r="BJ246" i="6"/>
  <c r="AP150" i="2"/>
  <c r="AS150" i="2"/>
  <c r="AS110" i="2"/>
  <c r="AM153" i="2"/>
  <c r="AB153" i="2"/>
  <c r="E153" i="2" s="1"/>
  <c r="F153" i="2" s="1"/>
  <c r="X187" i="2"/>
  <c r="AB150" i="2"/>
  <c r="E150" i="2" s="1"/>
  <c r="F150" i="2" s="1"/>
  <c r="X183" i="2"/>
  <c r="AQ150" i="2"/>
  <c r="AL175" i="2"/>
  <c r="AQ110" i="2"/>
  <c r="AL177" i="2"/>
  <c r="AA177" i="2"/>
  <c r="AA173" i="2"/>
  <c r="AL173" i="2"/>
  <c r="AM155" i="2"/>
  <c r="AB155" i="2"/>
  <c r="E155" i="2" s="1"/>
  <c r="F155" i="2" s="1"/>
  <c r="AO162" i="2"/>
  <c r="Y164" i="2"/>
  <c r="AO164" i="2"/>
  <c r="AR164" i="2" s="1"/>
  <c r="X188" i="2"/>
  <c r="AJ188" i="2"/>
  <c r="Y166" i="2"/>
  <c r="AO166" i="2"/>
  <c r="AR166" i="2" s="1"/>
  <c r="AS144" i="2"/>
  <c r="AQ144" i="2"/>
  <c r="AP144" i="2"/>
  <c r="Y175" i="2"/>
  <c r="AO175" i="2"/>
  <c r="AR175" i="2" s="1"/>
  <c r="AK197" i="2"/>
  <c r="AK194" i="2"/>
  <c r="AJ194" i="2"/>
  <c r="X184" i="2"/>
  <c r="AJ184" i="2"/>
  <c r="AJ185" i="2"/>
  <c r="AA172" i="2"/>
  <c r="AO172" i="2" s="1"/>
  <c r="AL172" i="2"/>
  <c r="X186" i="2"/>
  <c r="AP141" i="2"/>
  <c r="AQ141" i="2"/>
  <c r="AS141" i="2"/>
  <c r="AO163" i="2"/>
  <c r="AM121" i="2"/>
  <c r="AO132" i="2"/>
  <c r="AO126" i="2" s="1"/>
  <c r="AM132" i="2"/>
  <c r="AP110" i="2"/>
  <c r="AL132" i="2"/>
  <c r="AL126" i="2" s="1"/>
  <c r="S176" i="2"/>
  <c r="AG176" i="2" s="1"/>
  <c r="T165" i="2"/>
  <c r="AC187" i="2"/>
  <c r="P187" i="2"/>
  <c r="AD187" i="2" s="1"/>
  <c r="AK154" i="2"/>
  <c r="AK148" i="2" s="1"/>
  <c r="AH154" i="2"/>
  <c r="Z154" i="2"/>
  <c r="AN154" i="2" s="1"/>
  <c r="AJ143" i="2"/>
  <c r="AJ137" i="2" s="1"/>
  <c r="AY137" i="2" s="1"/>
  <c r="I209" i="2"/>
  <c r="M198" i="2"/>
  <c r="O198" i="2" s="1"/>
  <c r="Q176" i="2"/>
  <c r="R176" i="2"/>
  <c r="AF176" i="2" s="1"/>
  <c r="Y152" i="2" l="1"/>
  <c r="AN152" i="2"/>
  <c r="AR152" i="2" s="1"/>
  <c r="Z163" i="2"/>
  <c r="AH163" i="2"/>
  <c r="AA174" i="2"/>
  <c r="AO174" i="2" s="1"/>
  <c r="AL174" i="2"/>
  <c r="AJ432" i="2"/>
  <c r="V443" i="2"/>
  <c r="AI185" i="2"/>
  <c r="AI181" i="2" s="1"/>
  <c r="AW181" i="2" s="1"/>
  <c r="X185" i="2"/>
  <c r="I196" i="2"/>
  <c r="M196" i="2" s="1"/>
  <c r="AI194" i="2"/>
  <c r="AC194" i="2"/>
  <c r="AG194" i="2"/>
  <c r="AD194" i="2"/>
  <c r="AE194" i="2"/>
  <c r="AF194" i="2"/>
  <c r="AH194" i="2"/>
  <c r="AN194" i="2"/>
  <c r="BN93" i="25"/>
  <c r="BL93" i="25"/>
  <c r="BO93" i="25"/>
  <c r="AG203" i="25"/>
  <c r="C205" i="2"/>
  <c r="A214" i="2"/>
  <c r="C208" i="2"/>
  <c r="D203" i="2"/>
  <c r="BM203" i="2" s="1"/>
  <c r="AI197" i="2"/>
  <c r="AI192" i="2" s="1"/>
  <c r="AW192" i="2" s="1"/>
  <c r="AC197" i="2"/>
  <c r="AE197" i="2"/>
  <c r="AF197" i="2"/>
  <c r="AG197" i="2"/>
  <c r="AD197" i="2"/>
  <c r="AH197" i="2"/>
  <c r="AN197" i="2"/>
  <c r="F126" i="25"/>
  <c r="BJ115" i="26"/>
  <c r="AD209" i="26"/>
  <c r="AD203" i="26" s="1"/>
  <c r="S209" i="26"/>
  <c r="AS139" i="26"/>
  <c r="AQ139" i="26"/>
  <c r="AP139" i="26"/>
  <c r="AJ179" i="6"/>
  <c r="V190" i="6"/>
  <c r="AK211" i="6"/>
  <c r="AP211" i="6" s="1"/>
  <c r="W222" i="6"/>
  <c r="AK222" i="6" s="1"/>
  <c r="AP222" i="6" s="1"/>
  <c r="AB151" i="25"/>
  <c r="E151" i="25" s="1"/>
  <c r="F151" i="25" s="1"/>
  <c r="AM151" i="25"/>
  <c r="AQ115" i="25"/>
  <c r="BF115" i="25" s="1"/>
  <c r="AS115" i="25"/>
  <c r="AP115" i="25"/>
  <c r="AE209" i="25"/>
  <c r="AE203" i="25" s="1"/>
  <c r="T209" i="25"/>
  <c r="AO152" i="25"/>
  <c r="AR152" i="25" s="1"/>
  <c r="Y152" i="25"/>
  <c r="AR142" i="25"/>
  <c r="AR137" i="25" s="1"/>
  <c r="BH137" i="25" s="1"/>
  <c r="AO137" i="25"/>
  <c r="BC137" i="25" s="1"/>
  <c r="AC220" i="26"/>
  <c r="P220" i="26"/>
  <c r="S220" i="26"/>
  <c r="AG220" i="26" s="1"/>
  <c r="M231" i="26"/>
  <c r="O231" i="26" s="1"/>
  <c r="AI207" i="26"/>
  <c r="AI203" i="26" s="1"/>
  <c r="AW203" i="26" s="1"/>
  <c r="D225" i="26"/>
  <c r="BM225" i="26" s="1"/>
  <c r="C230" i="26"/>
  <c r="AN219" i="26"/>
  <c r="AH219" i="26"/>
  <c r="AE219" i="26"/>
  <c r="AF219" i="26"/>
  <c r="AG219" i="26"/>
  <c r="AC219" i="26"/>
  <c r="AD219" i="26"/>
  <c r="AI219" i="26"/>
  <c r="AH216" i="26"/>
  <c r="AN216" i="26"/>
  <c r="AE216" i="26"/>
  <c r="AC216" i="26"/>
  <c r="AG216" i="26"/>
  <c r="AF216" i="26"/>
  <c r="AD216" i="26"/>
  <c r="AI216" i="26"/>
  <c r="U218" i="26"/>
  <c r="AK185" i="26"/>
  <c r="W196" i="26"/>
  <c r="AL174" i="26"/>
  <c r="AA174" i="26"/>
  <c r="X185" i="26"/>
  <c r="AJ185" i="26"/>
  <c r="V196" i="26"/>
  <c r="W195" i="26"/>
  <c r="AK184" i="26"/>
  <c r="AL173" i="26"/>
  <c r="AA173" i="26"/>
  <c r="X184" i="26"/>
  <c r="AJ184" i="26"/>
  <c r="V195" i="26"/>
  <c r="W194" i="26"/>
  <c r="AK183" i="26"/>
  <c r="AL172" i="26"/>
  <c r="AA172" i="26"/>
  <c r="X183" i="26"/>
  <c r="V194" i="26"/>
  <c r="AJ183" i="26"/>
  <c r="W190" i="26"/>
  <c r="AK179" i="26"/>
  <c r="AP179" i="26" s="1"/>
  <c r="AS156" i="26"/>
  <c r="AQ156" i="26"/>
  <c r="AB167" i="26"/>
  <c r="E167" i="26" s="1"/>
  <c r="F167" i="26" s="1"/>
  <c r="AL167" i="26"/>
  <c r="AJ178" i="26"/>
  <c r="V189" i="26"/>
  <c r="AK177" i="26"/>
  <c r="W188" i="26"/>
  <c r="AA166" i="26"/>
  <c r="AL166" i="26"/>
  <c r="V188" i="26"/>
  <c r="AJ177" i="26"/>
  <c r="X177" i="26"/>
  <c r="W187" i="26"/>
  <c r="AK176" i="26"/>
  <c r="AL165" i="26"/>
  <c r="AA165" i="26"/>
  <c r="X176" i="26"/>
  <c r="AJ176" i="26"/>
  <c r="V187" i="26"/>
  <c r="AK175" i="26"/>
  <c r="W186" i="26"/>
  <c r="AL164" i="26"/>
  <c r="AA164" i="26"/>
  <c r="X175" i="26"/>
  <c r="V186" i="26"/>
  <c r="AJ175" i="26"/>
  <c r="AK148" i="26"/>
  <c r="AP156" i="26"/>
  <c r="AK167" i="26"/>
  <c r="W178" i="26"/>
  <c r="X178" i="26" s="1"/>
  <c r="AL137" i="26"/>
  <c r="AS146" i="26"/>
  <c r="AQ146" i="26"/>
  <c r="AB157" i="26"/>
  <c r="E157" i="26" s="1"/>
  <c r="F157" i="26" s="1"/>
  <c r="AL157" i="26"/>
  <c r="X168" i="26"/>
  <c r="AJ168" i="26"/>
  <c r="AJ159" i="26" s="1"/>
  <c r="AY159" i="26" s="1"/>
  <c r="V179" i="26"/>
  <c r="BN104" i="26"/>
  <c r="BO104" i="26"/>
  <c r="BL104" i="26"/>
  <c r="BE115" i="26"/>
  <c r="BB115" i="26"/>
  <c r="AV115" i="26"/>
  <c r="AX115" i="26"/>
  <c r="BK115" i="26"/>
  <c r="AZ115" i="26"/>
  <c r="BD115" i="26"/>
  <c r="AT115" i="26"/>
  <c r="AQ140" i="26"/>
  <c r="AP140" i="26"/>
  <c r="AS140" i="26"/>
  <c r="AQ133" i="26"/>
  <c r="AP133" i="26"/>
  <c r="AS133" i="26"/>
  <c r="AS132" i="26"/>
  <c r="AQ132" i="26"/>
  <c r="AP132" i="26"/>
  <c r="AS131" i="26"/>
  <c r="AS126" i="26" s="1"/>
  <c r="AQ131" i="26"/>
  <c r="AP131" i="26"/>
  <c r="Z198" i="26"/>
  <c r="AN198" i="26" s="1"/>
  <c r="AN192" i="26" s="1"/>
  <c r="AH198" i="26"/>
  <c r="AS152" i="26"/>
  <c r="AQ152" i="26"/>
  <c r="AP152" i="26"/>
  <c r="AB151" i="26"/>
  <c r="E151" i="26" s="1"/>
  <c r="F151" i="26" s="1"/>
  <c r="AM151" i="26"/>
  <c r="AR150" i="26"/>
  <c r="AB150" i="26"/>
  <c r="E150" i="26" s="1"/>
  <c r="F150" i="26" s="1"/>
  <c r="AM150" i="26"/>
  <c r="AQ144" i="26"/>
  <c r="AP144" i="26"/>
  <c r="AB143" i="26"/>
  <c r="E143" i="26" s="1"/>
  <c r="F143" i="26" s="1"/>
  <c r="AM143" i="26"/>
  <c r="AO137" i="26"/>
  <c r="BC137" i="26" s="1"/>
  <c r="AR142" i="26"/>
  <c r="AR137" i="26" s="1"/>
  <c r="BH137" i="26" s="1"/>
  <c r="AB142" i="26"/>
  <c r="E142" i="26" s="1"/>
  <c r="F142" i="26" s="1"/>
  <c r="F137" i="26" s="1"/>
  <c r="AM142" i="26"/>
  <c r="Z187" i="26"/>
  <c r="AN187" i="26" s="1"/>
  <c r="AN181" i="26" s="1"/>
  <c r="AH187" i="26"/>
  <c r="BG115" i="26"/>
  <c r="F126" i="26"/>
  <c r="AU192" i="26"/>
  <c r="AE209" i="26"/>
  <c r="AE203" i="26" s="1"/>
  <c r="AO163" i="26"/>
  <c r="AR163" i="26" s="1"/>
  <c r="Y163" i="26"/>
  <c r="AO162" i="26"/>
  <c r="AR162" i="26" s="1"/>
  <c r="Y162" i="26"/>
  <c r="AO161" i="26"/>
  <c r="Y161" i="26"/>
  <c r="AO155" i="26"/>
  <c r="AR155" i="26" s="1"/>
  <c r="Y155" i="26"/>
  <c r="AO154" i="26"/>
  <c r="AR154" i="26" s="1"/>
  <c r="Y154" i="26"/>
  <c r="AO153" i="26"/>
  <c r="Y153" i="26"/>
  <c r="P220" i="25"/>
  <c r="S220" i="25" s="1"/>
  <c r="AG220" i="25" s="1"/>
  <c r="AC220" i="25"/>
  <c r="R220" i="25"/>
  <c r="AF220" i="25" s="1"/>
  <c r="M231" i="25"/>
  <c r="O231" i="25" s="1"/>
  <c r="D225" i="25"/>
  <c r="BM225" i="25" s="1"/>
  <c r="C230" i="25"/>
  <c r="AH219" i="25"/>
  <c r="AN219" i="25"/>
  <c r="AF219" i="25"/>
  <c r="AE219" i="25"/>
  <c r="AG219" i="25"/>
  <c r="AC219" i="25"/>
  <c r="AD219" i="25"/>
  <c r="AI219" i="25"/>
  <c r="AN216" i="25"/>
  <c r="AH216" i="25"/>
  <c r="AE216" i="25"/>
  <c r="AG216" i="25"/>
  <c r="AF216" i="25"/>
  <c r="AD216" i="25"/>
  <c r="AC216" i="25"/>
  <c r="AI216" i="25"/>
  <c r="U218" i="25"/>
  <c r="AI207" i="25"/>
  <c r="AI203" i="25" s="1"/>
  <c r="AW203" i="25" s="1"/>
  <c r="W195" i="25"/>
  <c r="AK184" i="25"/>
  <c r="AA173" i="25"/>
  <c r="AL173" i="25"/>
  <c r="X184" i="25"/>
  <c r="V195" i="25"/>
  <c r="AJ184" i="25"/>
  <c r="W194" i="25"/>
  <c r="AK183" i="25"/>
  <c r="AA172" i="25"/>
  <c r="AL172" i="25"/>
  <c r="X183" i="25"/>
  <c r="V194" i="25"/>
  <c r="AJ183" i="25"/>
  <c r="W190" i="25"/>
  <c r="AK179" i="25"/>
  <c r="AP179" i="25" s="1"/>
  <c r="AB167" i="25"/>
  <c r="E167" i="25" s="1"/>
  <c r="F167" i="25" s="1"/>
  <c r="AL167" i="25"/>
  <c r="AJ178" i="25"/>
  <c r="V189" i="25"/>
  <c r="AS156" i="25"/>
  <c r="AQ156" i="25"/>
  <c r="W188" i="25"/>
  <c r="AK177" i="25"/>
  <c r="AL166" i="25"/>
  <c r="AA166" i="25"/>
  <c r="V188" i="25"/>
  <c r="X177" i="25"/>
  <c r="AJ177" i="25"/>
  <c r="AK176" i="25"/>
  <c r="W187" i="25"/>
  <c r="AA165" i="25"/>
  <c r="AL165" i="25"/>
  <c r="X176" i="25"/>
  <c r="V187" i="25"/>
  <c r="AJ176" i="25"/>
  <c r="W186" i="25"/>
  <c r="AK175" i="25"/>
  <c r="AL164" i="25"/>
  <c r="AA164" i="25"/>
  <c r="X175" i="25"/>
  <c r="AJ175" i="25"/>
  <c r="V186" i="25"/>
  <c r="AK174" i="25"/>
  <c r="W185" i="25"/>
  <c r="AL163" i="25"/>
  <c r="AA163" i="25"/>
  <c r="X174" i="25"/>
  <c r="AJ174" i="25"/>
  <c r="V185" i="25"/>
  <c r="AK148" i="25"/>
  <c r="AP156" i="25"/>
  <c r="W178" i="25"/>
  <c r="X178" i="25" s="1"/>
  <c r="AK167" i="25"/>
  <c r="AL137" i="25"/>
  <c r="AS146" i="25"/>
  <c r="AQ146" i="25"/>
  <c r="AB157" i="25"/>
  <c r="E157" i="25" s="1"/>
  <c r="F157" i="25" s="1"/>
  <c r="AL157" i="25"/>
  <c r="AJ168" i="25"/>
  <c r="AJ159" i="25" s="1"/>
  <c r="AY159" i="25" s="1"/>
  <c r="X168" i="25"/>
  <c r="V179" i="25"/>
  <c r="BO104" i="25"/>
  <c r="BN104" i="25"/>
  <c r="BL104" i="25"/>
  <c r="AS140" i="25"/>
  <c r="AP140" i="25"/>
  <c r="AQ140" i="25"/>
  <c r="AS139" i="25"/>
  <c r="AP139" i="25"/>
  <c r="AQ139" i="25"/>
  <c r="AS133" i="25"/>
  <c r="AQ133" i="25"/>
  <c r="AP133" i="25"/>
  <c r="AP132" i="25"/>
  <c r="AQ132" i="25"/>
  <c r="AS132" i="25"/>
  <c r="AP131" i="25"/>
  <c r="AP126" i="25" s="1"/>
  <c r="AQ131" i="25"/>
  <c r="AQ126" i="25" s="1"/>
  <c r="BF126" i="25" s="1"/>
  <c r="AS131" i="25"/>
  <c r="AS126" i="25" s="1"/>
  <c r="AR150" i="25"/>
  <c r="AB150" i="25"/>
  <c r="E150" i="25" s="1"/>
  <c r="F150" i="25" s="1"/>
  <c r="AM150" i="25"/>
  <c r="AB144" i="25"/>
  <c r="E144" i="25" s="1"/>
  <c r="F144" i="25" s="1"/>
  <c r="AM144" i="25"/>
  <c r="AB143" i="25"/>
  <c r="E143" i="25" s="1"/>
  <c r="F143" i="25" s="1"/>
  <c r="AM143" i="25"/>
  <c r="AB142" i="25"/>
  <c r="E142" i="25" s="1"/>
  <c r="F142" i="25" s="1"/>
  <c r="F137" i="25" s="1"/>
  <c r="AM142" i="25"/>
  <c r="AS141" i="25"/>
  <c r="AP141" i="25"/>
  <c r="AQ141" i="25"/>
  <c r="AH187" i="25"/>
  <c r="Z187" i="25"/>
  <c r="AN187" i="25" s="1"/>
  <c r="AN181" i="25" s="1"/>
  <c r="AO162" i="25"/>
  <c r="AR162" i="25" s="1"/>
  <c r="Y162" i="25"/>
  <c r="AO161" i="25"/>
  <c r="Y161" i="25"/>
  <c r="AO155" i="25"/>
  <c r="AR155" i="25" s="1"/>
  <c r="Y155" i="25"/>
  <c r="AO154" i="25"/>
  <c r="AR154" i="25" s="1"/>
  <c r="Y154" i="25"/>
  <c r="AO153" i="25"/>
  <c r="Y153" i="25"/>
  <c r="AG198" i="25"/>
  <c r="AG192" i="25" s="1"/>
  <c r="AU192" i="25" s="1"/>
  <c r="T198" i="25"/>
  <c r="AT60" i="2"/>
  <c r="AZ60" i="2"/>
  <c r="AX60" i="2"/>
  <c r="BK60" i="2"/>
  <c r="AV60" i="2"/>
  <c r="BD60" i="2"/>
  <c r="BI60" i="2"/>
  <c r="AR115" i="2"/>
  <c r="BH115" i="2" s="1"/>
  <c r="AR104" i="2"/>
  <c r="BH104" i="2" s="1"/>
  <c r="AU159" i="2"/>
  <c r="BC126" i="2"/>
  <c r="AR172" i="2"/>
  <c r="BB60" i="2"/>
  <c r="BE60" i="2"/>
  <c r="BG60" i="2"/>
  <c r="BJ60" i="2"/>
  <c r="AH148" i="2"/>
  <c r="BL16" i="2"/>
  <c r="BN16" i="2"/>
  <c r="BO16" i="2"/>
  <c r="BL27" i="2"/>
  <c r="BO27" i="2"/>
  <c r="BN27" i="2"/>
  <c r="BO38" i="2"/>
  <c r="BL38" i="2"/>
  <c r="BN38" i="2"/>
  <c r="BN71" i="2"/>
  <c r="BO71" i="2"/>
  <c r="BL71" i="2"/>
  <c r="BN49" i="2"/>
  <c r="BL49" i="2"/>
  <c r="BO49" i="2"/>
  <c r="BB82" i="2"/>
  <c r="BE82" i="2"/>
  <c r="AT82" i="2"/>
  <c r="AX82" i="2"/>
  <c r="BD82" i="2"/>
  <c r="AZ82" i="2"/>
  <c r="AV82" i="2"/>
  <c r="BK82" i="2"/>
  <c r="BI82" i="2"/>
  <c r="BG82" i="2"/>
  <c r="BJ82" i="2"/>
  <c r="AQ121" i="2"/>
  <c r="AM115" i="2"/>
  <c r="BA115" i="2" s="1"/>
  <c r="AB167" i="2"/>
  <c r="E167" i="2" s="1"/>
  <c r="F167" i="2" s="1"/>
  <c r="AL167" i="2"/>
  <c r="X178" i="2"/>
  <c r="V189" i="2"/>
  <c r="AJ178" i="2"/>
  <c r="AS156" i="2"/>
  <c r="AQ156" i="2"/>
  <c r="AS157" i="2"/>
  <c r="AQ157" i="2"/>
  <c r="W190" i="2"/>
  <c r="AK179" i="2"/>
  <c r="AP179" i="2" s="1"/>
  <c r="X179" i="2"/>
  <c r="AB168" i="2"/>
  <c r="E168" i="2" s="1"/>
  <c r="F168" i="2" s="1"/>
  <c r="AL168" i="2"/>
  <c r="AK420" i="2"/>
  <c r="AP420" i="2" s="1"/>
  <c r="W431" i="2"/>
  <c r="AS100" i="2"/>
  <c r="AS93" i="2" s="1"/>
  <c r="AR140" i="2"/>
  <c r="AB140" i="2"/>
  <c r="E140" i="2" s="1"/>
  <c r="F140" i="2" s="1"/>
  <c r="AM140" i="2"/>
  <c r="AQ100" i="2"/>
  <c r="AQ93" i="2" s="1"/>
  <c r="BF93" i="2" s="1"/>
  <c r="AP100" i="2"/>
  <c r="AP93" i="2" s="1"/>
  <c r="O185" i="2"/>
  <c r="AE173" i="2"/>
  <c r="T173" i="2"/>
  <c r="AD184" i="2"/>
  <c r="Q184" i="2"/>
  <c r="R184" i="2"/>
  <c r="AF184" i="2" s="1"/>
  <c r="S184" i="2"/>
  <c r="AG184" i="2" s="1"/>
  <c r="AC195" i="2"/>
  <c r="P195" i="2"/>
  <c r="M206" i="2"/>
  <c r="O206" i="2" s="1"/>
  <c r="AK206" i="2"/>
  <c r="AK210" i="2"/>
  <c r="AK207" i="2"/>
  <c r="AR133" i="2"/>
  <c r="AM133" i="2"/>
  <c r="AM126" i="2" s="1"/>
  <c r="BA126" i="2" s="1"/>
  <c r="AB133" i="2"/>
  <c r="E133" i="2" s="1"/>
  <c r="F133" i="2" s="1"/>
  <c r="AP129" i="2"/>
  <c r="AS129" i="2"/>
  <c r="AQ129" i="2"/>
  <c r="Y151" i="2"/>
  <c r="AN151" i="2"/>
  <c r="Z162" i="2"/>
  <c r="AH162" i="2"/>
  <c r="AS161" i="2"/>
  <c r="AP161" i="2"/>
  <c r="AQ161" i="2"/>
  <c r="AP111" i="2"/>
  <c r="AP104" i="2" s="1"/>
  <c r="AQ111" i="2"/>
  <c r="AQ104" i="2" s="1"/>
  <c r="BF104" i="2" s="1"/>
  <c r="AS111" i="2"/>
  <c r="AS104" i="2" s="1"/>
  <c r="AS122" i="2"/>
  <c r="AQ122" i="2"/>
  <c r="AP122" i="2"/>
  <c r="AC174" i="2"/>
  <c r="AC170" i="2" s="1"/>
  <c r="P174" i="2"/>
  <c r="Q174" i="2" s="1"/>
  <c r="AE174" i="2" s="1"/>
  <c r="L196" i="2"/>
  <c r="J196" i="2"/>
  <c r="N196" i="2" s="1"/>
  <c r="AL183" i="2"/>
  <c r="AA183" i="2"/>
  <c r="AQ153" i="2"/>
  <c r="AS153" i="2"/>
  <c r="AP153" i="2"/>
  <c r="Y172" i="2"/>
  <c r="AR132" i="2"/>
  <c r="X198" i="2"/>
  <c r="X197" i="2"/>
  <c r="AL197" i="2" s="1"/>
  <c r="AM175" i="2"/>
  <c r="AB175" i="2"/>
  <c r="E175" i="2" s="1"/>
  <c r="F175" i="2" s="1"/>
  <c r="AA186" i="2"/>
  <c r="AL186" i="2"/>
  <c r="AO173" i="2"/>
  <c r="X195" i="2"/>
  <c r="AJ195" i="2"/>
  <c r="AJ197" i="2"/>
  <c r="Y177" i="2"/>
  <c r="AO177" i="2"/>
  <c r="AR177" i="2" s="1"/>
  <c r="X196" i="2"/>
  <c r="AJ196" i="2"/>
  <c r="X194" i="2"/>
  <c r="AM166" i="2"/>
  <c r="AB166" i="2"/>
  <c r="E166" i="2" s="1"/>
  <c r="F166" i="2" s="1"/>
  <c r="X199" i="2"/>
  <c r="AJ199" i="2"/>
  <c r="AA188" i="2"/>
  <c r="AL188" i="2"/>
  <c r="AM164" i="2"/>
  <c r="AB164" i="2"/>
  <c r="E164" i="2" s="1"/>
  <c r="F164" i="2" s="1"/>
  <c r="AL184" i="2"/>
  <c r="AA184" i="2"/>
  <c r="AP155" i="2"/>
  <c r="AQ155" i="2"/>
  <c r="AS155" i="2"/>
  <c r="AS121" i="2"/>
  <c r="AP121" i="2"/>
  <c r="AP132" i="2"/>
  <c r="AB132" i="2"/>
  <c r="E132" i="2" s="1"/>
  <c r="F132" i="2" s="1"/>
  <c r="AQ132" i="2"/>
  <c r="AS132" i="2"/>
  <c r="Q187" i="2"/>
  <c r="AE187" i="2" s="1"/>
  <c r="R187" i="2"/>
  <c r="AF187" i="2" s="1"/>
  <c r="AC198" i="2"/>
  <c r="P198" i="2"/>
  <c r="AD198" i="2" s="1"/>
  <c r="S187" i="2"/>
  <c r="AG187" i="2" s="1"/>
  <c r="I220" i="2"/>
  <c r="M209" i="2"/>
  <c r="O209" i="2" s="1"/>
  <c r="AL143" i="2"/>
  <c r="AL137" i="2" s="1"/>
  <c r="AA143" i="2"/>
  <c r="Y143" i="2" s="1"/>
  <c r="AJ154" i="2"/>
  <c r="AJ148" i="2" s="1"/>
  <c r="AY148" i="2" s="1"/>
  <c r="AE176" i="2"/>
  <c r="T176" i="2"/>
  <c r="AH165" i="2"/>
  <c r="Z165" i="2"/>
  <c r="AN165" i="2" s="1"/>
  <c r="AK165" i="2"/>
  <c r="AK159" i="2" s="1"/>
  <c r="AQ126" i="26" l="1"/>
  <c r="BF126" i="26" s="1"/>
  <c r="BJ126" i="26" s="1"/>
  <c r="O196" i="2"/>
  <c r="AB152" i="2"/>
  <c r="E152" i="2" s="1"/>
  <c r="F152" i="2" s="1"/>
  <c r="AM152" i="2"/>
  <c r="Y163" i="2"/>
  <c r="AN163" i="2"/>
  <c r="AR163" i="2" s="1"/>
  <c r="AN148" i="2"/>
  <c r="AJ443" i="2"/>
  <c r="V454" i="2"/>
  <c r="AJ454" i="2" s="1"/>
  <c r="AL185" i="2"/>
  <c r="AA185" i="2"/>
  <c r="AO185" i="2" s="1"/>
  <c r="I207" i="2"/>
  <c r="M207" i="2" s="1"/>
  <c r="U207" i="2"/>
  <c r="AK205" i="2"/>
  <c r="AJ205" i="2"/>
  <c r="AI205" i="2"/>
  <c r="AC205" i="2"/>
  <c r="AD205" i="2"/>
  <c r="AF205" i="2"/>
  <c r="AG205" i="2"/>
  <c r="AE205" i="2"/>
  <c r="AH205" i="2"/>
  <c r="AN205" i="2"/>
  <c r="AU203" i="25"/>
  <c r="AD220" i="25"/>
  <c r="AD214" i="25" s="1"/>
  <c r="Q220" i="25"/>
  <c r="C216" i="2"/>
  <c r="D214" i="2"/>
  <c r="BM214" i="2" s="1"/>
  <c r="A225" i="2"/>
  <c r="C219" i="2"/>
  <c r="AJ208" i="2"/>
  <c r="AC208" i="2"/>
  <c r="AI208" i="2"/>
  <c r="AG208" i="2"/>
  <c r="AD208" i="2"/>
  <c r="AH208" i="2"/>
  <c r="AE208" i="2"/>
  <c r="AF208" i="2"/>
  <c r="AN208" i="2"/>
  <c r="AC214" i="26"/>
  <c r="AG214" i="26"/>
  <c r="AG209" i="26"/>
  <c r="AG203" i="26" s="1"/>
  <c r="T209" i="26"/>
  <c r="AM137" i="25"/>
  <c r="BA137" i="25" s="1"/>
  <c r="AP126" i="26"/>
  <c r="AT126" i="25"/>
  <c r="AS151" i="25"/>
  <c r="AP151" i="25"/>
  <c r="AQ151" i="25"/>
  <c r="AU203" i="26"/>
  <c r="AO163" i="25"/>
  <c r="AR163" i="25" s="1"/>
  <c r="Y163" i="25"/>
  <c r="AM152" i="25"/>
  <c r="AB152" i="25"/>
  <c r="E152" i="25" s="1"/>
  <c r="F152" i="25" s="1"/>
  <c r="AO174" i="26"/>
  <c r="AR174" i="26" s="1"/>
  <c r="Y174" i="26"/>
  <c r="AJ190" i="6"/>
  <c r="V201" i="6"/>
  <c r="BJ115" i="25"/>
  <c r="BG115" i="25"/>
  <c r="AZ115" i="25"/>
  <c r="BB115" i="25"/>
  <c r="AX115" i="25"/>
  <c r="BE115" i="25"/>
  <c r="AT115" i="25"/>
  <c r="BK115" i="25"/>
  <c r="AV115" i="25"/>
  <c r="BD115" i="25"/>
  <c r="BI115" i="25"/>
  <c r="AG214" i="25"/>
  <c r="AF214" i="25"/>
  <c r="AC214" i="25"/>
  <c r="Z209" i="25"/>
  <c r="AN209" i="25" s="1"/>
  <c r="AN203" i="25" s="1"/>
  <c r="AH209" i="25"/>
  <c r="AH203" i="25" s="1"/>
  <c r="AO172" i="25"/>
  <c r="AR172" i="25" s="1"/>
  <c r="Y172" i="25"/>
  <c r="AR153" i="26"/>
  <c r="AR148" i="26" s="1"/>
  <c r="BH148" i="26" s="1"/>
  <c r="AO148" i="26"/>
  <c r="BC148" i="26" s="1"/>
  <c r="AT126" i="26"/>
  <c r="AM174" i="26"/>
  <c r="AB174" i="26"/>
  <c r="E174" i="26" s="1"/>
  <c r="F174" i="26" s="1"/>
  <c r="AO173" i="26"/>
  <c r="AR173" i="26" s="1"/>
  <c r="Y173" i="26"/>
  <c r="AR153" i="25"/>
  <c r="AR148" i="25" s="1"/>
  <c r="BH148" i="25" s="1"/>
  <c r="AO148" i="25"/>
  <c r="BC148" i="25" s="1"/>
  <c r="AC231" i="26"/>
  <c r="P231" i="26"/>
  <c r="AH227" i="26"/>
  <c r="AN227" i="26"/>
  <c r="AE227" i="26"/>
  <c r="AF227" i="26"/>
  <c r="AC227" i="26"/>
  <c r="AD227" i="26"/>
  <c r="AG227" i="26"/>
  <c r="AI227" i="26"/>
  <c r="U229" i="26"/>
  <c r="AN230" i="26"/>
  <c r="AH230" i="26"/>
  <c r="AG230" i="26"/>
  <c r="AC230" i="26"/>
  <c r="AD230" i="26"/>
  <c r="AF230" i="26"/>
  <c r="AE230" i="26"/>
  <c r="AI230" i="26"/>
  <c r="AI218" i="26"/>
  <c r="AI214" i="26" s="1"/>
  <c r="AW214" i="26" s="1"/>
  <c r="W207" i="26"/>
  <c r="AK196" i="26"/>
  <c r="AA185" i="26"/>
  <c r="AL185" i="26"/>
  <c r="X196" i="26"/>
  <c r="V207" i="26"/>
  <c r="AJ196" i="26"/>
  <c r="W206" i="26"/>
  <c r="AK195" i="26"/>
  <c r="AL184" i="26"/>
  <c r="AA184" i="26"/>
  <c r="X195" i="26"/>
  <c r="V206" i="26"/>
  <c r="AJ195" i="26"/>
  <c r="AK194" i="26"/>
  <c r="W205" i="26"/>
  <c r="AA183" i="26"/>
  <c r="AL183" i="26"/>
  <c r="X194" i="26"/>
  <c r="AJ194" i="26"/>
  <c r="V205" i="26"/>
  <c r="W201" i="26"/>
  <c r="AK190" i="26"/>
  <c r="AP190" i="26" s="1"/>
  <c r="AS167" i="26"/>
  <c r="AQ167" i="26"/>
  <c r="AB178" i="26"/>
  <c r="E178" i="26" s="1"/>
  <c r="F178" i="26" s="1"/>
  <c r="AL178" i="26"/>
  <c r="AJ189" i="26"/>
  <c r="V200" i="26"/>
  <c r="AK188" i="26"/>
  <c r="W199" i="26"/>
  <c r="AJ188" i="26"/>
  <c r="V199" i="26"/>
  <c r="X188" i="26"/>
  <c r="AA177" i="26"/>
  <c r="AL177" i="26"/>
  <c r="AK187" i="26"/>
  <c r="W198" i="26"/>
  <c r="AL176" i="26"/>
  <c r="AA176" i="26"/>
  <c r="X187" i="26"/>
  <c r="V198" i="26"/>
  <c r="AJ187" i="26"/>
  <c r="W197" i="26"/>
  <c r="AK186" i="26"/>
  <c r="AA175" i="26"/>
  <c r="AL175" i="26"/>
  <c r="X186" i="26"/>
  <c r="AJ186" i="26"/>
  <c r="V197" i="26"/>
  <c r="AK159" i="26"/>
  <c r="AP167" i="26"/>
  <c r="AK178" i="26"/>
  <c r="W189" i="26"/>
  <c r="X189" i="26" s="1"/>
  <c r="AL148" i="26"/>
  <c r="AS157" i="26"/>
  <c r="AQ157" i="26"/>
  <c r="AB168" i="26"/>
  <c r="E168" i="26" s="1"/>
  <c r="F168" i="26" s="1"/>
  <c r="AL168" i="26"/>
  <c r="V190" i="26"/>
  <c r="X179" i="26"/>
  <c r="AJ179" i="26"/>
  <c r="AJ170" i="26" s="1"/>
  <c r="AY170" i="26" s="1"/>
  <c r="BO115" i="26"/>
  <c r="BN115" i="26"/>
  <c r="BL115" i="26"/>
  <c r="AV126" i="26"/>
  <c r="AX126" i="26"/>
  <c r="BK126" i="26"/>
  <c r="AZ126" i="26"/>
  <c r="BD126" i="26"/>
  <c r="BI126" i="26"/>
  <c r="BG126" i="26"/>
  <c r="AH192" i="26"/>
  <c r="AS151" i="26"/>
  <c r="AQ151" i="26"/>
  <c r="AP151" i="26"/>
  <c r="AS150" i="26"/>
  <c r="AQ150" i="26"/>
  <c r="AP150" i="26"/>
  <c r="AQ143" i="26"/>
  <c r="AP143" i="26"/>
  <c r="AS143" i="26"/>
  <c r="AM137" i="26"/>
  <c r="BA137" i="26" s="1"/>
  <c r="AS142" i="26"/>
  <c r="AS137" i="26" s="1"/>
  <c r="BI137" i="26" s="1"/>
  <c r="AQ142" i="26"/>
  <c r="AQ137" i="26" s="1"/>
  <c r="BF137" i="26" s="1"/>
  <c r="AP142" i="26"/>
  <c r="AP137" i="26" s="1"/>
  <c r="AH181" i="26"/>
  <c r="AH209" i="26"/>
  <c r="Z209" i="26"/>
  <c r="AN209" i="26" s="1"/>
  <c r="AN203" i="26" s="1"/>
  <c r="AB163" i="26"/>
  <c r="E163" i="26" s="1"/>
  <c r="F163" i="26" s="1"/>
  <c r="AM163" i="26"/>
  <c r="AB162" i="26"/>
  <c r="E162" i="26" s="1"/>
  <c r="F162" i="26" s="1"/>
  <c r="AM162" i="26"/>
  <c r="AR161" i="26"/>
  <c r="AB161" i="26"/>
  <c r="E161" i="26" s="1"/>
  <c r="F161" i="26" s="1"/>
  <c r="AM161" i="26"/>
  <c r="AB155" i="26"/>
  <c r="E155" i="26" s="1"/>
  <c r="F155" i="26" s="1"/>
  <c r="AM155" i="26"/>
  <c r="AB154" i="26"/>
  <c r="E154" i="26" s="1"/>
  <c r="F154" i="26" s="1"/>
  <c r="AM154" i="26"/>
  <c r="AB153" i="26"/>
  <c r="E153" i="26" s="1"/>
  <c r="F153" i="26" s="1"/>
  <c r="F148" i="26" s="1"/>
  <c r="AM153" i="26"/>
  <c r="AM148" i="26" s="1"/>
  <c r="BA148" i="26" s="1"/>
  <c r="AD220" i="26"/>
  <c r="AD214" i="26" s="1"/>
  <c r="R220" i="26"/>
  <c r="AF220" i="26" s="1"/>
  <c r="AF214" i="26" s="1"/>
  <c r="Q220" i="26"/>
  <c r="AE220" i="26" s="1"/>
  <c r="AE214" i="26" s="1"/>
  <c r="T220" i="26"/>
  <c r="AO172" i="26"/>
  <c r="Y172" i="26"/>
  <c r="AO166" i="26"/>
  <c r="AR166" i="26" s="1"/>
  <c r="Y166" i="26"/>
  <c r="AO165" i="26"/>
  <c r="AR165" i="26" s="1"/>
  <c r="Y165" i="26"/>
  <c r="AO164" i="26"/>
  <c r="Y164" i="26"/>
  <c r="BE126" i="26"/>
  <c r="BB126" i="26"/>
  <c r="P231" i="25"/>
  <c r="AC231" i="25"/>
  <c r="Q231" i="25"/>
  <c r="AE231" i="25" s="1"/>
  <c r="R231" i="25"/>
  <c r="AF231" i="25" s="1"/>
  <c r="AN230" i="25"/>
  <c r="AH230" i="25"/>
  <c r="AF230" i="25"/>
  <c r="AG230" i="25"/>
  <c r="AE230" i="25"/>
  <c r="AC230" i="25"/>
  <c r="AD230" i="25"/>
  <c r="AI230" i="25"/>
  <c r="AH227" i="25"/>
  <c r="AN227" i="25"/>
  <c r="AF227" i="25"/>
  <c r="AE227" i="25"/>
  <c r="AE225" i="25" s="1"/>
  <c r="AD227" i="25"/>
  <c r="AG227" i="25"/>
  <c r="AC227" i="25"/>
  <c r="AC225" i="25" s="1"/>
  <c r="AI227" i="25"/>
  <c r="U229" i="25"/>
  <c r="AI218" i="25"/>
  <c r="AI214" i="25" s="1"/>
  <c r="AW214" i="25" s="1"/>
  <c r="AK195" i="25"/>
  <c r="W206" i="25"/>
  <c r="AL184" i="25"/>
  <c r="AA184" i="25"/>
  <c r="X195" i="25"/>
  <c r="V206" i="25"/>
  <c r="AJ195" i="25"/>
  <c r="AK194" i="25"/>
  <c r="W205" i="25"/>
  <c r="AL183" i="25"/>
  <c r="AA183" i="25"/>
  <c r="X194" i="25"/>
  <c r="V205" i="25"/>
  <c r="AJ194" i="25"/>
  <c r="W201" i="25"/>
  <c r="AK190" i="25"/>
  <c r="AP190" i="25" s="1"/>
  <c r="AS167" i="25"/>
  <c r="AQ167" i="25"/>
  <c r="AB178" i="25"/>
  <c r="E178" i="25" s="1"/>
  <c r="F178" i="25" s="1"/>
  <c r="AL178" i="25"/>
  <c r="AJ189" i="25"/>
  <c r="V200" i="25"/>
  <c r="AK188" i="25"/>
  <c r="W199" i="25"/>
  <c r="X188" i="25"/>
  <c r="AJ188" i="25"/>
  <c r="V199" i="25"/>
  <c r="AL177" i="25"/>
  <c r="AA177" i="25"/>
  <c r="W198" i="25"/>
  <c r="AK187" i="25"/>
  <c r="AL176" i="25"/>
  <c r="AA176" i="25"/>
  <c r="X187" i="25"/>
  <c r="AJ187" i="25"/>
  <c r="V198" i="25"/>
  <c r="W197" i="25"/>
  <c r="AK186" i="25"/>
  <c r="AL175" i="25"/>
  <c r="AA175" i="25"/>
  <c r="X186" i="25"/>
  <c r="V197" i="25"/>
  <c r="AJ186" i="25"/>
  <c r="AK185" i="25"/>
  <c r="W196" i="25"/>
  <c r="AA174" i="25"/>
  <c r="AO174" i="25" s="1"/>
  <c r="AL174" i="25"/>
  <c r="Y174" i="25"/>
  <c r="X185" i="25"/>
  <c r="AJ185" i="25"/>
  <c r="V196" i="25"/>
  <c r="AK178" i="25"/>
  <c r="W189" i="25"/>
  <c r="X189" i="25" s="1"/>
  <c r="AK159" i="25"/>
  <c r="AP167" i="25"/>
  <c r="AL148" i="25"/>
  <c r="AS157" i="25"/>
  <c r="AQ157" i="25"/>
  <c r="AB168" i="25"/>
  <c r="E168" i="25" s="1"/>
  <c r="F168" i="25" s="1"/>
  <c r="AL168" i="25"/>
  <c r="AJ179" i="25"/>
  <c r="AJ170" i="25" s="1"/>
  <c r="AY170" i="25" s="1"/>
  <c r="V190" i="25"/>
  <c r="X179" i="25"/>
  <c r="BJ126" i="25"/>
  <c r="BG126" i="25"/>
  <c r="AV126" i="25"/>
  <c r="AX126" i="25"/>
  <c r="BK126" i="25"/>
  <c r="BD126" i="25"/>
  <c r="AZ126" i="25"/>
  <c r="BI126" i="25"/>
  <c r="AS150" i="25"/>
  <c r="AQ150" i="25"/>
  <c r="AP150" i="25"/>
  <c r="AS144" i="25"/>
  <c r="AQ144" i="25"/>
  <c r="AP144" i="25"/>
  <c r="AS143" i="25"/>
  <c r="AQ143" i="25"/>
  <c r="AP143" i="25"/>
  <c r="AP142" i="25"/>
  <c r="AQ142" i="25"/>
  <c r="AS142" i="25"/>
  <c r="AH181" i="25"/>
  <c r="AB162" i="25"/>
  <c r="E162" i="25" s="1"/>
  <c r="F162" i="25" s="1"/>
  <c r="AM162" i="25"/>
  <c r="AR161" i="25"/>
  <c r="AB161" i="25"/>
  <c r="E161" i="25" s="1"/>
  <c r="F161" i="25" s="1"/>
  <c r="AM161" i="25"/>
  <c r="AB155" i="25"/>
  <c r="E155" i="25" s="1"/>
  <c r="F155" i="25" s="1"/>
  <c r="AM155" i="25"/>
  <c r="AB154" i="25"/>
  <c r="E154" i="25" s="1"/>
  <c r="F154" i="25" s="1"/>
  <c r="AM154" i="25"/>
  <c r="AB153" i="25"/>
  <c r="E153" i="25" s="1"/>
  <c r="F153" i="25" s="1"/>
  <c r="AM153" i="25"/>
  <c r="AH198" i="25"/>
  <c r="Z198" i="25"/>
  <c r="AN198" i="25" s="1"/>
  <c r="AN192" i="25" s="1"/>
  <c r="AO173" i="25"/>
  <c r="AR173" i="25" s="1"/>
  <c r="Y173" i="25"/>
  <c r="AO166" i="25"/>
  <c r="AR166" i="25" s="1"/>
  <c r="Y166" i="25"/>
  <c r="AO165" i="25"/>
  <c r="AR165" i="25" s="1"/>
  <c r="Y165" i="25"/>
  <c r="AO164" i="25"/>
  <c r="Y164" i="25"/>
  <c r="BE126" i="25"/>
  <c r="BB126" i="25"/>
  <c r="M11" i="23"/>
  <c r="O11" i="23" s="1"/>
  <c r="A16" i="23"/>
  <c r="D5" i="23"/>
  <c r="BM5" i="23" s="1"/>
  <c r="U9" i="23"/>
  <c r="C10" i="23"/>
  <c r="BL60" i="2"/>
  <c r="BN60" i="2"/>
  <c r="BO60" i="2"/>
  <c r="AE170" i="2"/>
  <c r="AP115" i="2"/>
  <c r="AS115" i="2"/>
  <c r="AR126" i="2"/>
  <c r="BH126" i="2" s="1"/>
  <c r="F126" i="2"/>
  <c r="AH159" i="2"/>
  <c r="AQ115" i="2"/>
  <c r="BF115" i="2" s="1"/>
  <c r="BO82" i="2"/>
  <c r="BL82" i="2"/>
  <c r="BN82" i="2"/>
  <c r="BE93" i="2"/>
  <c r="BB93" i="2"/>
  <c r="AT93" i="2"/>
  <c r="AZ93" i="2"/>
  <c r="AX93" i="2"/>
  <c r="BK93" i="2"/>
  <c r="AV93" i="2"/>
  <c r="BD93" i="2"/>
  <c r="BI93" i="2"/>
  <c r="BJ93" i="2"/>
  <c r="BG93" i="2"/>
  <c r="BG104" i="2"/>
  <c r="BJ104" i="2"/>
  <c r="BB104" i="2"/>
  <c r="BE104" i="2"/>
  <c r="AT104" i="2"/>
  <c r="AZ104" i="2"/>
  <c r="AX104" i="2"/>
  <c r="BK104" i="2"/>
  <c r="AV104" i="2"/>
  <c r="BD104" i="2"/>
  <c r="BI104" i="2"/>
  <c r="AQ167" i="2"/>
  <c r="AS167" i="2"/>
  <c r="AL178" i="2"/>
  <c r="AB178" i="2"/>
  <c r="E178" i="2" s="1"/>
  <c r="F178" i="2" s="1"/>
  <c r="AJ189" i="2"/>
  <c r="X189" i="2"/>
  <c r="V200" i="2"/>
  <c r="AK190" i="2"/>
  <c r="AP190" i="2" s="1"/>
  <c r="X190" i="2"/>
  <c r="W201" i="2"/>
  <c r="AB179" i="2"/>
  <c r="E179" i="2" s="1"/>
  <c r="F179" i="2" s="1"/>
  <c r="AL179" i="2"/>
  <c r="AS168" i="2"/>
  <c r="AQ168" i="2"/>
  <c r="AK431" i="2"/>
  <c r="AP431" i="2" s="1"/>
  <c r="W442" i="2"/>
  <c r="AS140" i="2"/>
  <c r="AQ140" i="2"/>
  <c r="AP140" i="2"/>
  <c r="AC185" i="2"/>
  <c r="AC181" i="2" s="1"/>
  <c r="P185" i="2"/>
  <c r="AH173" i="2"/>
  <c r="Z173" i="2"/>
  <c r="AE184" i="2"/>
  <c r="T184" i="2"/>
  <c r="AD195" i="2"/>
  <c r="Q195" i="2"/>
  <c r="S195" i="2"/>
  <c r="AG195" i="2" s="1"/>
  <c r="R195" i="2"/>
  <c r="AF195" i="2" s="1"/>
  <c r="AD174" i="2"/>
  <c r="AD170" i="2" s="1"/>
  <c r="R174" i="2"/>
  <c r="S174" i="2"/>
  <c r="AG174" i="2" s="1"/>
  <c r="AG170" i="2" s="1"/>
  <c r="AC206" i="2"/>
  <c r="P206" i="2"/>
  <c r="M217" i="2"/>
  <c r="O217" i="2" s="1"/>
  <c r="AK218" i="2"/>
  <c r="AK217" i="2"/>
  <c r="AK221" i="2"/>
  <c r="AP133" i="2"/>
  <c r="AP126" i="2" s="1"/>
  <c r="AQ133" i="2"/>
  <c r="AQ126" i="2" s="1"/>
  <c r="BF126" i="2" s="1"/>
  <c r="AS133" i="2"/>
  <c r="AS126" i="2" s="1"/>
  <c r="AB151" i="2"/>
  <c r="E151" i="2" s="1"/>
  <c r="F151" i="2" s="1"/>
  <c r="AM151" i="2"/>
  <c r="AR151" i="2"/>
  <c r="Y162" i="2"/>
  <c r="AN162" i="2"/>
  <c r="L207" i="2"/>
  <c r="J207" i="2"/>
  <c r="N207" i="2" s="1"/>
  <c r="Y183" i="2"/>
  <c r="AO183" i="2"/>
  <c r="AB172" i="2"/>
  <c r="E172" i="2" s="1"/>
  <c r="F172" i="2" s="1"/>
  <c r="AM172" i="2"/>
  <c r="AA197" i="2"/>
  <c r="X209" i="2"/>
  <c r="AO184" i="2"/>
  <c r="AA199" i="2"/>
  <c r="AO199" i="2" s="1"/>
  <c r="AR199" i="2" s="1"/>
  <c r="AL199" i="2"/>
  <c r="AA195" i="2"/>
  <c r="AL195" i="2"/>
  <c r="AP166" i="2"/>
  <c r="AQ166" i="2"/>
  <c r="AS166" i="2"/>
  <c r="AA194" i="2"/>
  <c r="AL194" i="2"/>
  <c r="AQ164" i="2"/>
  <c r="AP164" i="2"/>
  <c r="AS164" i="2"/>
  <c r="X208" i="2"/>
  <c r="AJ207" i="2"/>
  <c r="AL196" i="2"/>
  <c r="AA196" i="2"/>
  <c r="Y186" i="2"/>
  <c r="AO186" i="2"/>
  <c r="AR186" i="2" s="1"/>
  <c r="X206" i="2"/>
  <c r="AJ206" i="2"/>
  <c r="X210" i="2"/>
  <c r="AJ210" i="2"/>
  <c r="AM177" i="2"/>
  <c r="AB177" i="2"/>
  <c r="E177" i="2" s="1"/>
  <c r="F177" i="2" s="1"/>
  <c r="AP175" i="2"/>
  <c r="AQ175" i="2"/>
  <c r="AS175" i="2"/>
  <c r="AK208" i="2"/>
  <c r="Y188" i="2"/>
  <c r="AO188" i="2"/>
  <c r="AR188" i="2" s="1"/>
  <c r="X205" i="2"/>
  <c r="AO143" i="2"/>
  <c r="AO137" i="2" s="1"/>
  <c r="BC137" i="2" s="1"/>
  <c r="AM143" i="2"/>
  <c r="D5" i="6"/>
  <c r="BM5" i="6" s="1"/>
  <c r="C7" i="6"/>
  <c r="U9" i="6" s="1"/>
  <c r="C10" i="6"/>
  <c r="A16" i="6"/>
  <c r="T187" i="2"/>
  <c r="AH187" i="2" s="1"/>
  <c r="S198" i="2"/>
  <c r="AG198" i="2" s="1"/>
  <c r="AB143" i="2"/>
  <c r="E143" i="2" s="1"/>
  <c r="F143" i="2" s="1"/>
  <c r="F137" i="2" s="1"/>
  <c r="AK187" i="2"/>
  <c r="AJ165" i="2"/>
  <c r="AJ159" i="2" s="1"/>
  <c r="AY159" i="2" s="1"/>
  <c r="AC209" i="2"/>
  <c r="P209" i="2"/>
  <c r="AD209" i="2" s="1"/>
  <c r="Q198" i="2"/>
  <c r="AK176" i="2"/>
  <c r="AK170" i="2" s="1"/>
  <c r="AH176" i="2"/>
  <c r="Z176" i="2"/>
  <c r="AN176" i="2" s="1"/>
  <c r="AL154" i="2"/>
  <c r="AL148" i="2" s="1"/>
  <c r="AA154" i="2"/>
  <c r="Y154" i="2" s="1"/>
  <c r="I231" i="2"/>
  <c r="M220" i="2"/>
  <c r="O220" i="2" s="1"/>
  <c r="R198" i="2"/>
  <c r="AF198" i="2" s="1"/>
  <c r="AP137" i="25" l="1"/>
  <c r="AI203" i="2"/>
  <c r="AW203" i="2" s="1"/>
  <c r="P196" i="2"/>
  <c r="AC196" i="2"/>
  <c r="AC192" i="2" s="1"/>
  <c r="AI207" i="2"/>
  <c r="X207" i="2"/>
  <c r="I218" i="2"/>
  <c r="M218" i="2" s="1"/>
  <c r="AN216" i="2"/>
  <c r="AD216" i="2"/>
  <c r="AG216" i="2"/>
  <c r="AE216" i="2"/>
  <c r="U218" i="2"/>
  <c r="AI216" i="2"/>
  <c r="AF216" i="2"/>
  <c r="AH216" i="2"/>
  <c r="AC216" i="2"/>
  <c r="AK216" i="2"/>
  <c r="AS152" i="2"/>
  <c r="AQ152" i="2"/>
  <c r="AP152" i="2"/>
  <c r="AM163" i="2"/>
  <c r="AB163" i="2"/>
  <c r="E163" i="2" s="1"/>
  <c r="F163" i="2" s="1"/>
  <c r="AN159" i="2"/>
  <c r="AE220" i="25"/>
  <c r="AE214" i="25" s="1"/>
  <c r="AU214" i="25" s="1"/>
  <c r="T220" i="25"/>
  <c r="C227" i="2"/>
  <c r="A236" i="2"/>
  <c r="D225" i="2"/>
  <c r="BM225" i="2" s="1"/>
  <c r="C230" i="2"/>
  <c r="AK219" i="2"/>
  <c r="AC219" i="2"/>
  <c r="AF219" i="2"/>
  <c r="AJ219" i="2"/>
  <c r="AD219" i="2"/>
  <c r="AI219" i="2"/>
  <c r="AI214" i="2" s="1"/>
  <c r="AW214" i="2" s="1"/>
  <c r="AH219" i="2"/>
  <c r="AE219" i="2"/>
  <c r="AG219" i="2"/>
  <c r="AN219" i="2"/>
  <c r="AQ137" i="25"/>
  <c r="BF137" i="25" s="1"/>
  <c r="AS174" i="26"/>
  <c r="AP174" i="26"/>
  <c r="AQ174" i="26"/>
  <c r="BE115" i="2"/>
  <c r="BB115" i="2"/>
  <c r="F148" i="25"/>
  <c r="AQ152" i="25"/>
  <c r="AS152" i="25"/>
  <c r="AP152" i="25"/>
  <c r="AM173" i="26"/>
  <c r="AS173" i="26" s="1"/>
  <c r="AB173" i="26"/>
  <c r="E173" i="26" s="1"/>
  <c r="F173" i="26" s="1"/>
  <c r="AS137" i="25"/>
  <c r="AO185" i="26"/>
  <c r="AR185" i="26" s="1"/>
  <c r="Y185" i="26"/>
  <c r="BN115" i="25"/>
  <c r="BO115" i="25"/>
  <c r="BL115" i="25"/>
  <c r="AM172" i="25"/>
  <c r="AB172" i="25"/>
  <c r="E172" i="25" s="1"/>
  <c r="F172" i="25" s="1"/>
  <c r="AM163" i="25"/>
  <c r="AB163" i="25"/>
  <c r="E163" i="25" s="1"/>
  <c r="F163" i="25" s="1"/>
  <c r="AP172" i="25"/>
  <c r="AQ172" i="25"/>
  <c r="AS172" i="25"/>
  <c r="V212" i="6"/>
  <c r="AJ201" i="6"/>
  <c r="AU214" i="26"/>
  <c r="AR164" i="26"/>
  <c r="AR159" i="26" s="1"/>
  <c r="BH159" i="26" s="1"/>
  <c r="AO159" i="26"/>
  <c r="BC159" i="26" s="1"/>
  <c r="AM185" i="26"/>
  <c r="AB185" i="26"/>
  <c r="E185" i="26" s="1"/>
  <c r="F185" i="26" s="1"/>
  <c r="AF225" i="25"/>
  <c r="AM148" i="25"/>
  <c r="BA148" i="25" s="1"/>
  <c r="AO183" i="25"/>
  <c r="AR183" i="25" s="1"/>
  <c r="Y183" i="25"/>
  <c r="AR164" i="25"/>
  <c r="AR159" i="25" s="1"/>
  <c r="BH159" i="25" s="1"/>
  <c r="AO159" i="25"/>
  <c r="BC159" i="25" s="1"/>
  <c r="AI229" i="26"/>
  <c r="AI225" i="26" s="1"/>
  <c r="AW225" i="26" s="1"/>
  <c r="AK207" i="26"/>
  <c r="W218" i="26"/>
  <c r="AL196" i="26"/>
  <c r="AA196" i="26"/>
  <c r="X207" i="26"/>
  <c r="AJ207" i="26"/>
  <c r="V218" i="26"/>
  <c r="AK206" i="26"/>
  <c r="W217" i="26"/>
  <c r="AL195" i="26"/>
  <c r="AA195" i="26"/>
  <c r="X206" i="26"/>
  <c r="AJ206" i="26"/>
  <c r="V217" i="26"/>
  <c r="W216" i="26"/>
  <c r="AK205" i="26"/>
  <c r="AL194" i="26"/>
  <c r="AA194" i="26"/>
  <c r="X205" i="26"/>
  <c r="V216" i="26"/>
  <c r="AJ205" i="26"/>
  <c r="W212" i="26"/>
  <c r="AK201" i="26"/>
  <c r="AP201" i="26" s="1"/>
  <c r="AS178" i="26"/>
  <c r="AQ178" i="26"/>
  <c r="AB189" i="26"/>
  <c r="E189" i="26" s="1"/>
  <c r="F189" i="26" s="1"/>
  <c r="AL189" i="26"/>
  <c r="AJ200" i="26"/>
  <c r="V211" i="26"/>
  <c r="W210" i="26"/>
  <c r="AK199" i="26"/>
  <c r="V210" i="26"/>
  <c r="X199" i="26"/>
  <c r="AJ199" i="26"/>
  <c r="AA188" i="26"/>
  <c r="AL188" i="26"/>
  <c r="W209" i="26"/>
  <c r="AK198" i="26"/>
  <c r="AL187" i="26"/>
  <c r="AA187" i="26"/>
  <c r="X198" i="26"/>
  <c r="V209" i="26"/>
  <c r="AJ198" i="26"/>
  <c r="AK197" i="26"/>
  <c r="W208" i="26"/>
  <c r="AL186" i="26"/>
  <c r="AA186" i="26"/>
  <c r="X197" i="26"/>
  <c r="V208" i="26"/>
  <c r="AJ197" i="26"/>
  <c r="AK170" i="26"/>
  <c r="AP178" i="26"/>
  <c r="W200" i="26"/>
  <c r="X200" i="26" s="1"/>
  <c r="AK189" i="26"/>
  <c r="AL159" i="26"/>
  <c r="AS168" i="26"/>
  <c r="AQ168" i="26"/>
  <c r="AJ190" i="26"/>
  <c r="AJ181" i="26" s="1"/>
  <c r="AY181" i="26" s="1"/>
  <c r="X190" i="26"/>
  <c r="V201" i="26"/>
  <c r="AB179" i="26"/>
  <c r="E179" i="26" s="1"/>
  <c r="F179" i="26" s="1"/>
  <c r="AL179" i="26"/>
  <c r="BO126" i="26"/>
  <c r="BN126" i="26"/>
  <c r="BL126" i="26"/>
  <c r="BE137" i="26"/>
  <c r="BB137" i="26"/>
  <c r="AV137" i="26"/>
  <c r="AX137" i="26"/>
  <c r="BK137" i="26"/>
  <c r="AZ137" i="26"/>
  <c r="BD137" i="26"/>
  <c r="AT137" i="26"/>
  <c r="AH203" i="26"/>
  <c r="AS163" i="26"/>
  <c r="AQ163" i="26"/>
  <c r="AP163" i="26"/>
  <c r="AS162" i="26"/>
  <c r="AQ162" i="26"/>
  <c r="AP162" i="26"/>
  <c r="AS161" i="26"/>
  <c r="AQ161" i="26"/>
  <c r="AP161" i="26"/>
  <c r="AQ155" i="26"/>
  <c r="AP155" i="26"/>
  <c r="AS155" i="26"/>
  <c r="AS154" i="26"/>
  <c r="AQ154" i="26"/>
  <c r="AP154" i="26"/>
  <c r="AQ153" i="26"/>
  <c r="AQ148" i="26" s="1"/>
  <c r="BF148" i="26" s="1"/>
  <c r="AP153" i="26"/>
  <c r="AP148" i="26" s="1"/>
  <c r="AS153" i="26"/>
  <c r="AH220" i="26"/>
  <c r="Z220" i="26"/>
  <c r="AN220" i="26" s="1"/>
  <c r="AN214" i="26" s="1"/>
  <c r="AQ173" i="26"/>
  <c r="AP173" i="26"/>
  <c r="AR172" i="26"/>
  <c r="AB172" i="26"/>
  <c r="E172" i="26" s="1"/>
  <c r="F172" i="26" s="1"/>
  <c r="AM172" i="26"/>
  <c r="AB166" i="26"/>
  <c r="E166" i="26" s="1"/>
  <c r="F166" i="26" s="1"/>
  <c r="AM166" i="26"/>
  <c r="AB165" i="26"/>
  <c r="E165" i="26" s="1"/>
  <c r="F165" i="26" s="1"/>
  <c r="AM165" i="26"/>
  <c r="AB164" i="26"/>
  <c r="E164" i="26" s="1"/>
  <c r="F164" i="26" s="1"/>
  <c r="F159" i="26" s="1"/>
  <c r="AM164" i="26"/>
  <c r="AS185" i="26"/>
  <c r="AC225" i="26"/>
  <c r="AD231" i="26"/>
  <c r="AD225" i="26" s="1"/>
  <c r="R231" i="26"/>
  <c r="AF231" i="26" s="1"/>
  <c r="AF225" i="26" s="1"/>
  <c r="Q231" i="26"/>
  <c r="S231" i="26"/>
  <c r="AG231" i="26" s="1"/>
  <c r="AG225" i="26" s="1"/>
  <c r="AO184" i="26"/>
  <c r="AR184" i="26" s="1"/>
  <c r="Y184" i="26"/>
  <c r="AO183" i="26"/>
  <c r="Y183" i="26"/>
  <c r="AO177" i="26"/>
  <c r="AR177" i="26" s="1"/>
  <c r="Y177" i="26"/>
  <c r="AO176" i="26"/>
  <c r="AR176" i="26" s="1"/>
  <c r="Y176" i="26"/>
  <c r="AO175" i="26"/>
  <c r="Y175" i="26"/>
  <c r="BG137" i="26"/>
  <c r="BJ137" i="26"/>
  <c r="AI229" i="25"/>
  <c r="AI225" i="25" s="1"/>
  <c r="AW225" i="25" s="1"/>
  <c r="AK206" i="25"/>
  <c r="W217" i="25"/>
  <c r="AL195" i="25"/>
  <c r="AA195" i="25"/>
  <c r="X206" i="25"/>
  <c r="AJ206" i="25"/>
  <c r="V217" i="25"/>
  <c r="AK205" i="25"/>
  <c r="W216" i="25"/>
  <c r="AA194" i="25"/>
  <c r="AL194" i="25"/>
  <c r="X205" i="25"/>
  <c r="AJ205" i="25"/>
  <c r="V216" i="25"/>
  <c r="AK201" i="25"/>
  <c r="AP201" i="25" s="1"/>
  <c r="W212" i="25"/>
  <c r="AS178" i="25"/>
  <c r="AQ178" i="25"/>
  <c r="V211" i="25"/>
  <c r="AJ200" i="25"/>
  <c r="AB189" i="25"/>
  <c r="E189" i="25" s="1"/>
  <c r="F189" i="25" s="1"/>
  <c r="AL189" i="25"/>
  <c r="W210" i="25"/>
  <c r="AK199" i="25"/>
  <c r="AA188" i="25"/>
  <c r="AL188" i="25"/>
  <c r="AJ199" i="25"/>
  <c r="V210" i="25"/>
  <c r="X199" i="25"/>
  <c r="AK198" i="25"/>
  <c r="W209" i="25"/>
  <c r="AL187" i="25"/>
  <c r="AA187" i="25"/>
  <c r="X198" i="25"/>
  <c r="AJ198" i="25"/>
  <c r="V209" i="25"/>
  <c r="W208" i="25"/>
  <c r="AK197" i="25"/>
  <c r="AA186" i="25"/>
  <c r="AL186" i="25"/>
  <c r="X197" i="25"/>
  <c r="V208" i="25"/>
  <c r="AJ197" i="25"/>
  <c r="W207" i="25"/>
  <c r="AK196" i="25"/>
  <c r="AL185" i="25"/>
  <c r="AA185" i="25"/>
  <c r="AO185" i="25" s="1"/>
  <c r="Y185" i="25"/>
  <c r="X196" i="25"/>
  <c r="V207" i="25"/>
  <c r="AJ196" i="25"/>
  <c r="AK170" i="25"/>
  <c r="AP178" i="25"/>
  <c r="W200" i="25"/>
  <c r="X200" i="25" s="1"/>
  <c r="AK189" i="25"/>
  <c r="AL159" i="25"/>
  <c r="AS168" i="25"/>
  <c r="AQ168" i="25"/>
  <c r="X190" i="25"/>
  <c r="V201" i="25"/>
  <c r="AJ190" i="25"/>
  <c r="AJ181" i="25" s="1"/>
  <c r="AY181" i="25" s="1"/>
  <c r="AB179" i="25"/>
  <c r="E179" i="25" s="1"/>
  <c r="F179" i="25" s="1"/>
  <c r="AL179" i="25"/>
  <c r="BL126" i="25"/>
  <c r="BO126" i="25"/>
  <c r="BN126" i="25"/>
  <c r="AS162" i="25"/>
  <c r="AQ162" i="25"/>
  <c r="AP162" i="25"/>
  <c r="AS161" i="25"/>
  <c r="AP161" i="25"/>
  <c r="AQ161" i="25"/>
  <c r="AQ155" i="25"/>
  <c r="AP155" i="25"/>
  <c r="AS155" i="25"/>
  <c r="AQ154" i="25"/>
  <c r="AP154" i="25"/>
  <c r="AS154" i="25"/>
  <c r="AP153" i="25"/>
  <c r="AP148" i="25" s="1"/>
  <c r="AQ153" i="25"/>
  <c r="AQ148" i="25" s="1"/>
  <c r="BF148" i="25" s="1"/>
  <c r="AS153" i="25"/>
  <c r="AS148" i="25" s="1"/>
  <c r="AH192" i="25"/>
  <c r="AH220" i="25"/>
  <c r="Z220" i="25"/>
  <c r="AN220" i="25" s="1"/>
  <c r="AN214" i="25" s="1"/>
  <c r="AB173" i="25"/>
  <c r="E173" i="25" s="1"/>
  <c r="F173" i="25" s="1"/>
  <c r="AM173" i="25"/>
  <c r="AB166" i="25"/>
  <c r="E166" i="25" s="1"/>
  <c r="F166" i="25" s="1"/>
  <c r="AM166" i="25"/>
  <c r="AB165" i="25"/>
  <c r="E165" i="25" s="1"/>
  <c r="F165" i="25" s="1"/>
  <c r="AM165" i="25"/>
  <c r="AB164" i="25"/>
  <c r="E164" i="25" s="1"/>
  <c r="F164" i="25" s="1"/>
  <c r="AM164" i="25"/>
  <c r="AD231" i="25"/>
  <c r="AD225" i="25" s="1"/>
  <c r="S231" i="25"/>
  <c r="AG231" i="25" s="1"/>
  <c r="AG225" i="25" s="1"/>
  <c r="T231" i="25"/>
  <c r="AO184" i="25"/>
  <c r="AR184" i="25" s="1"/>
  <c r="Y184" i="25"/>
  <c r="AO177" i="25"/>
  <c r="AR177" i="25" s="1"/>
  <c r="Y177" i="25"/>
  <c r="AO176" i="25"/>
  <c r="AR176" i="25" s="1"/>
  <c r="Y176" i="25"/>
  <c r="AO175" i="25"/>
  <c r="Y175" i="25"/>
  <c r="AR174" i="25"/>
  <c r="AM174" i="25"/>
  <c r="AB174" i="25"/>
  <c r="E174" i="25" s="1"/>
  <c r="F174" i="25" s="1"/>
  <c r="M22" i="23"/>
  <c r="O22" i="23" s="1"/>
  <c r="AC11" i="23"/>
  <c r="P11" i="23"/>
  <c r="D16" i="23"/>
  <c r="BM16" i="23" s="1"/>
  <c r="C18" i="23"/>
  <c r="C21" i="23"/>
  <c r="A27" i="23"/>
  <c r="C29" i="23" s="1"/>
  <c r="AN7" i="23"/>
  <c r="AH7" i="23"/>
  <c r="AE7" i="23"/>
  <c r="AG7" i="23"/>
  <c r="AF7" i="23"/>
  <c r="AD7" i="23"/>
  <c r="AC7" i="23"/>
  <c r="AI7" i="23"/>
  <c r="AN10" i="23"/>
  <c r="AH10" i="23"/>
  <c r="AE10" i="23"/>
  <c r="AG10" i="23"/>
  <c r="AF10" i="23"/>
  <c r="AD10" i="23"/>
  <c r="AC10" i="23"/>
  <c r="AI10" i="23"/>
  <c r="AK181" i="2"/>
  <c r="AV115" i="2"/>
  <c r="BK115" i="2"/>
  <c r="AX115" i="2"/>
  <c r="BI115" i="2"/>
  <c r="BD115" i="2"/>
  <c r="AZ115" i="2"/>
  <c r="AT115" i="2"/>
  <c r="AR183" i="2"/>
  <c r="BJ115" i="2"/>
  <c r="BG115" i="2"/>
  <c r="BO93" i="2"/>
  <c r="BN93" i="2"/>
  <c r="BL93" i="2"/>
  <c r="BL104" i="2"/>
  <c r="BN104" i="2"/>
  <c r="BO104" i="2"/>
  <c r="BJ126" i="2"/>
  <c r="BG126" i="2"/>
  <c r="BB126" i="2"/>
  <c r="BE126" i="2"/>
  <c r="BI126" i="2"/>
  <c r="BD126" i="2"/>
  <c r="AV126" i="2"/>
  <c r="BK126" i="2"/>
  <c r="AX126" i="2"/>
  <c r="AZ126" i="2"/>
  <c r="AT126" i="2"/>
  <c r="AQ143" i="2"/>
  <c r="AQ137" i="2" s="1"/>
  <c r="BF137" i="2" s="1"/>
  <c r="AM137" i="2"/>
  <c r="BA137" i="2" s="1"/>
  <c r="AQ178" i="2"/>
  <c r="AS178" i="2"/>
  <c r="AB189" i="2"/>
  <c r="E189" i="2" s="1"/>
  <c r="F189" i="2" s="1"/>
  <c r="AL189" i="2"/>
  <c r="X200" i="2"/>
  <c r="AJ200" i="2"/>
  <c r="V211" i="2"/>
  <c r="AB190" i="2"/>
  <c r="E190" i="2" s="1"/>
  <c r="F190" i="2" s="1"/>
  <c r="AL190" i="2"/>
  <c r="W212" i="2"/>
  <c r="X201" i="2"/>
  <c r="AK201" i="2"/>
  <c r="AP201" i="2" s="1"/>
  <c r="AQ179" i="2"/>
  <c r="AS179" i="2"/>
  <c r="AK442" i="2"/>
  <c r="AP442" i="2" s="1"/>
  <c r="W453" i="2"/>
  <c r="AK453" i="2" s="1"/>
  <c r="AP453" i="2" s="1"/>
  <c r="O207" i="2"/>
  <c r="AN173" i="2"/>
  <c r="Y173" i="2"/>
  <c r="Z184" i="2"/>
  <c r="AH184" i="2"/>
  <c r="AE195" i="2"/>
  <c r="T195" i="2"/>
  <c r="S185" i="2"/>
  <c r="AG185" i="2" s="1"/>
  <c r="AG181" i="2" s="1"/>
  <c r="AD185" i="2"/>
  <c r="AD181" i="2" s="1"/>
  <c r="R185" i="2"/>
  <c r="AF185" i="2" s="1"/>
  <c r="AF181" i="2" s="1"/>
  <c r="Q185" i="2"/>
  <c r="AF174" i="2"/>
  <c r="AF170" i="2" s="1"/>
  <c r="AU170" i="2" s="1"/>
  <c r="T174" i="2"/>
  <c r="Q206" i="2"/>
  <c r="R206" i="2"/>
  <c r="AF206" i="2" s="1"/>
  <c r="AD206" i="2"/>
  <c r="S206" i="2"/>
  <c r="AG206" i="2" s="1"/>
  <c r="P217" i="2"/>
  <c r="AC217" i="2"/>
  <c r="M228" i="2"/>
  <c r="O228" i="2" s="1"/>
  <c r="AK229" i="2"/>
  <c r="AK232" i="2"/>
  <c r="AK228" i="2"/>
  <c r="AS151" i="2"/>
  <c r="AP151" i="2"/>
  <c r="AQ151" i="2"/>
  <c r="AM162" i="2"/>
  <c r="AB162" i="2"/>
  <c r="E162" i="2" s="1"/>
  <c r="F162" i="2" s="1"/>
  <c r="AR162" i="2"/>
  <c r="AK9" i="6"/>
  <c r="AK8" i="6"/>
  <c r="AK12" i="6"/>
  <c r="L218" i="2"/>
  <c r="J218" i="2"/>
  <c r="N218" i="2" s="1"/>
  <c r="AM183" i="2"/>
  <c r="AB183" i="2"/>
  <c r="E183" i="2" s="1"/>
  <c r="F183" i="2" s="1"/>
  <c r="Y197" i="2"/>
  <c r="AO197" i="2"/>
  <c r="AR197" i="2" s="1"/>
  <c r="AQ172" i="2"/>
  <c r="AP172" i="2"/>
  <c r="AS172" i="2"/>
  <c r="X216" i="2"/>
  <c r="Y199" i="2"/>
  <c r="X220" i="2"/>
  <c r="X219" i="2"/>
  <c r="AL219" i="2" s="1"/>
  <c r="X221" i="2"/>
  <c r="AJ221" i="2"/>
  <c r="AA208" i="2"/>
  <c r="AL208" i="2"/>
  <c r="AM186" i="2"/>
  <c r="AB186" i="2"/>
  <c r="E186" i="2" s="1"/>
  <c r="F186" i="2" s="1"/>
  <c r="X217" i="2"/>
  <c r="AJ217" i="2"/>
  <c r="AM188" i="2"/>
  <c r="AB188" i="2"/>
  <c r="E188" i="2" s="1"/>
  <c r="F188" i="2" s="1"/>
  <c r="AA206" i="2"/>
  <c r="AL206" i="2"/>
  <c r="AO196" i="2"/>
  <c r="AS143" i="2"/>
  <c r="AS137" i="2" s="1"/>
  <c r="Y194" i="2"/>
  <c r="AO194" i="2"/>
  <c r="AO195" i="2"/>
  <c r="AQ177" i="2"/>
  <c r="AP177" i="2"/>
  <c r="AS177" i="2"/>
  <c r="AL210" i="2"/>
  <c r="AA210" i="2"/>
  <c r="AJ218" i="2"/>
  <c r="AJ216" i="2"/>
  <c r="AA205" i="2"/>
  <c r="AL205" i="2"/>
  <c r="AK7" i="6"/>
  <c r="AK10" i="6"/>
  <c r="AR143" i="2"/>
  <c r="AR137" i="2" s="1"/>
  <c r="BH137" i="2" s="1"/>
  <c r="AP143" i="2"/>
  <c r="AP137" i="2" s="1"/>
  <c r="AO154" i="2"/>
  <c r="AO148" i="2" s="1"/>
  <c r="BC148" i="2" s="1"/>
  <c r="AM154" i="2"/>
  <c r="AB154" i="2"/>
  <c r="E154" i="2" s="1"/>
  <c r="F154" i="2" s="1"/>
  <c r="F148" i="2" s="1"/>
  <c r="C21" i="6"/>
  <c r="A27" i="6"/>
  <c r="C29" i="6" s="1"/>
  <c r="D16" i="6"/>
  <c r="BM16" i="6" s="1"/>
  <c r="C18" i="6"/>
  <c r="AI10" i="6"/>
  <c r="AC10" i="6"/>
  <c r="AD10" i="6"/>
  <c r="AF10" i="6"/>
  <c r="AG10" i="6"/>
  <c r="AE10" i="6"/>
  <c r="AH10" i="6"/>
  <c r="AN10" i="6"/>
  <c r="M11" i="6"/>
  <c r="O11" i="6" s="1"/>
  <c r="AI7" i="6"/>
  <c r="AC7" i="6"/>
  <c r="AD7" i="6"/>
  <c r="AF7" i="6"/>
  <c r="AE7" i="6"/>
  <c r="AG7" i="6"/>
  <c r="AH7" i="6"/>
  <c r="AN7" i="6"/>
  <c r="Z187" i="2"/>
  <c r="AN187" i="2" s="1"/>
  <c r="R209" i="2"/>
  <c r="AF209" i="2" s="1"/>
  <c r="AL165" i="2"/>
  <c r="AL159" i="2" s="1"/>
  <c r="AA165" i="2"/>
  <c r="Y165" i="2" s="1"/>
  <c r="S209" i="2"/>
  <c r="AG209" i="2" s="1"/>
  <c r="Q209" i="2"/>
  <c r="AE209" i="2" s="1"/>
  <c r="AJ176" i="2"/>
  <c r="AJ170" i="2" s="1"/>
  <c r="AY170" i="2" s="1"/>
  <c r="P220" i="2"/>
  <c r="AD220" i="2" s="1"/>
  <c r="AC220" i="2"/>
  <c r="M231" i="2"/>
  <c r="O231" i="2" s="1"/>
  <c r="I242" i="2"/>
  <c r="AE198" i="2"/>
  <c r="T198" i="2"/>
  <c r="AJ187" i="2"/>
  <c r="AJ181" i="2" s="1"/>
  <c r="AY181" i="2" s="1"/>
  <c r="AD196" i="2" l="1"/>
  <c r="AD192" i="2" s="1"/>
  <c r="S196" i="2"/>
  <c r="AG196" i="2" s="1"/>
  <c r="AG192" i="2" s="1"/>
  <c r="Q196" i="2"/>
  <c r="AE196" i="2" s="1"/>
  <c r="AE192" i="2" s="1"/>
  <c r="R196" i="2"/>
  <c r="AA207" i="2"/>
  <c r="AO207" i="2" s="1"/>
  <c r="AL207" i="2"/>
  <c r="AI218" i="2"/>
  <c r="X218" i="2"/>
  <c r="I229" i="2"/>
  <c r="M229" i="2" s="1"/>
  <c r="U229" i="2"/>
  <c r="AN227" i="2"/>
  <c r="AC227" i="2"/>
  <c r="AJ227" i="2"/>
  <c r="AF227" i="2"/>
  <c r="AI227" i="2"/>
  <c r="AI225" i="2" s="1"/>
  <c r="AW225" i="2" s="1"/>
  <c r="AD227" i="2"/>
  <c r="AE227" i="2"/>
  <c r="AG227" i="2"/>
  <c r="AK227" i="2"/>
  <c r="AH227" i="2"/>
  <c r="C238" i="2"/>
  <c r="I240" i="2" s="1"/>
  <c r="M240" i="2" s="1"/>
  <c r="C241" i="2"/>
  <c r="D236" i="2"/>
  <c r="BM236" i="2" s="1"/>
  <c r="A247" i="2"/>
  <c r="AK230" i="2"/>
  <c r="AD230" i="2"/>
  <c r="AH230" i="2"/>
  <c r="AC230" i="2"/>
  <c r="AG230" i="2"/>
  <c r="AF230" i="2"/>
  <c r="AN230" i="2"/>
  <c r="AI230" i="2"/>
  <c r="AE230" i="2"/>
  <c r="AS163" i="2"/>
  <c r="AQ163" i="2"/>
  <c r="AP163" i="2"/>
  <c r="AS148" i="26"/>
  <c r="AP185" i="26"/>
  <c r="AQ185" i="26"/>
  <c r="BI137" i="25"/>
  <c r="BG137" i="25"/>
  <c r="BD137" i="25"/>
  <c r="AZ137" i="25"/>
  <c r="AT137" i="25"/>
  <c r="BJ137" i="25"/>
  <c r="BE137" i="25"/>
  <c r="BB137" i="25"/>
  <c r="AV137" i="25"/>
  <c r="AX137" i="25"/>
  <c r="BK137" i="25"/>
  <c r="F159" i="25"/>
  <c r="AO196" i="26"/>
  <c r="AR196" i="26" s="1"/>
  <c r="Y196" i="26"/>
  <c r="AM196" i="26" s="1"/>
  <c r="AB183" i="25"/>
  <c r="E183" i="25" s="1"/>
  <c r="F183" i="25" s="1"/>
  <c r="AM183" i="25"/>
  <c r="AM159" i="25"/>
  <c r="BA159" i="25" s="1"/>
  <c r="AS163" i="25"/>
  <c r="AP163" i="25"/>
  <c r="AQ163" i="25"/>
  <c r="AM159" i="26"/>
  <c r="BA159" i="26" s="1"/>
  <c r="V223" i="6"/>
  <c r="AJ223" i="6" s="1"/>
  <c r="AJ212" i="6"/>
  <c r="AR175" i="25"/>
  <c r="AR170" i="25" s="1"/>
  <c r="BH170" i="25" s="1"/>
  <c r="AO170" i="25"/>
  <c r="BC170" i="25" s="1"/>
  <c r="AR175" i="26"/>
  <c r="AR170" i="26" s="1"/>
  <c r="BH170" i="26" s="1"/>
  <c r="AO170" i="26"/>
  <c r="BC170" i="26" s="1"/>
  <c r="AU225" i="25"/>
  <c r="AM185" i="25"/>
  <c r="AB185" i="25"/>
  <c r="E185" i="25" s="1"/>
  <c r="F185" i="25" s="1"/>
  <c r="W229" i="26"/>
  <c r="AK218" i="26"/>
  <c r="AA207" i="26"/>
  <c r="AL207" i="26"/>
  <c r="X218" i="26"/>
  <c r="AJ218" i="26"/>
  <c r="V229" i="26"/>
  <c r="AK217" i="26"/>
  <c r="W228" i="26"/>
  <c r="AA206" i="26"/>
  <c r="AL206" i="26"/>
  <c r="X217" i="26"/>
  <c r="AJ217" i="26"/>
  <c r="V228" i="26"/>
  <c r="AK216" i="26"/>
  <c r="W227" i="26"/>
  <c r="AL205" i="26"/>
  <c r="AA205" i="26"/>
  <c r="X216" i="26"/>
  <c r="AJ216" i="26"/>
  <c r="V227" i="26"/>
  <c r="W223" i="26"/>
  <c r="AK212" i="26"/>
  <c r="AP212" i="26" s="1"/>
  <c r="AS189" i="26"/>
  <c r="AQ189" i="26"/>
  <c r="AJ211" i="26"/>
  <c r="V222" i="26"/>
  <c r="AB200" i="26"/>
  <c r="E200" i="26" s="1"/>
  <c r="F200" i="26" s="1"/>
  <c r="AL200" i="26"/>
  <c r="W221" i="26"/>
  <c r="AK210" i="26"/>
  <c r="AJ210" i="26"/>
  <c r="X210" i="26"/>
  <c r="V221" i="26"/>
  <c r="AA199" i="26"/>
  <c r="AL199" i="26"/>
  <c r="W220" i="26"/>
  <c r="AK209" i="26"/>
  <c r="AL198" i="26"/>
  <c r="AA198" i="26"/>
  <c r="X209" i="26"/>
  <c r="AJ209" i="26"/>
  <c r="V220" i="26"/>
  <c r="W219" i="26"/>
  <c r="AK208" i="26"/>
  <c r="AA197" i="26"/>
  <c r="AL197" i="26"/>
  <c r="X208" i="26"/>
  <c r="V219" i="26"/>
  <c r="AJ208" i="26"/>
  <c r="AK200" i="26"/>
  <c r="W211" i="26"/>
  <c r="X211" i="26" s="1"/>
  <c r="AK181" i="26"/>
  <c r="AP189" i="26"/>
  <c r="AB190" i="26"/>
  <c r="E190" i="26" s="1"/>
  <c r="F190" i="26" s="1"/>
  <c r="AL190" i="26"/>
  <c r="V212" i="26"/>
  <c r="X201" i="26"/>
  <c r="AJ201" i="26"/>
  <c r="AJ192" i="26" s="1"/>
  <c r="AY192" i="26" s="1"/>
  <c r="AL170" i="26"/>
  <c r="AS179" i="26"/>
  <c r="AQ179" i="26"/>
  <c r="BO137" i="26"/>
  <c r="BN137" i="26"/>
  <c r="BL137" i="26"/>
  <c r="AH214" i="26"/>
  <c r="AS172" i="26"/>
  <c r="AQ172" i="26"/>
  <c r="AP172" i="26"/>
  <c r="AS166" i="26"/>
  <c r="AQ166" i="26"/>
  <c r="AP166" i="26"/>
  <c r="AQ165" i="26"/>
  <c r="AP165" i="26"/>
  <c r="AS165" i="26"/>
  <c r="AQ164" i="26"/>
  <c r="AQ159" i="26" s="1"/>
  <c r="BF159" i="26" s="1"/>
  <c r="AP164" i="26"/>
  <c r="AS164" i="26"/>
  <c r="AB184" i="26"/>
  <c r="E184" i="26" s="1"/>
  <c r="F184" i="26" s="1"/>
  <c r="AM184" i="26"/>
  <c r="AR183" i="26"/>
  <c r="AB183" i="26"/>
  <c r="E183" i="26" s="1"/>
  <c r="F183" i="26" s="1"/>
  <c r="AM183" i="26"/>
  <c r="AB177" i="26"/>
  <c r="E177" i="26" s="1"/>
  <c r="F177" i="26" s="1"/>
  <c r="AM177" i="26"/>
  <c r="AB176" i="26"/>
  <c r="E176" i="26" s="1"/>
  <c r="F176" i="26" s="1"/>
  <c r="AM176" i="26"/>
  <c r="AB175" i="26"/>
  <c r="E175" i="26" s="1"/>
  <c r="F175" i="26" s="1"/>
  <c r="F170" i="26" s="1"/>
  <c r="AM175" i="26"/>
  <c r="AM170" i="26" s="1"/>
  <c r="BA170" i="26" s="1"/>
  <c r="AB196" i="26"/>
  <c r="E196" i="26" s="1"/>
  <c r="F196" i="26" s="1"/>
  <c r="AO195" i="26"/>
  <c r="AR195" i="26" s="1"/>
  <c r="Y195" i="26"/>
  <c r="AO194" i="26"/>
  <c r="Y194" i="26"/>
  <c r="AO188" i="26"/>
  <c r="AR188" i="26" s="1"/>
  <c r="Y188" i="26"/>
  <c r="AO187" i="26"/>
  <c r="AR187" i="26" s="1"/>
  <c r="Y187" i="26"/>
  <c r="AO186" i="26"/>
  <c r="Y186" i="26"/>
  <c r="AE231" i="26"/>
  <c r="AE225" i="26" s="1"/>
  <c r="AU225" i="26" s="1"/>
  <c r="T231" i="26"/>
  <c r="W228" i="25"/>
  <c r="AK217" i="25"/>
  <c r="AL206" i="25"/>
  <c r="AA206" i="25"/>
  <c r="X217" i="25"/>
  <c r="AJ217" i="25"/>
  <c r="V228" i="25"/>
  <c r="W227" i="25"/>
  <c r="AK216" i="25"/>
  <c r="AA205" i="25"/>
  <c r="AL205" i="25"/>
  <c r="X216" i="25"/>
  <c r="V227" i="25"/>
  <c r="AJ216" i="25"/>
  <c r="AK212" i="25"/>
  <c r="AP212" i="25" s="1"/>
  <c r="W223" i="25"/>
  <c r="V222" i="25"/>
  <c r="AJ211" i="25"/>
  <c r="AB200" i="25"/>
  <c r="E200" i="25" s="1"/>
  <c r="F200" i="25" s="1"/>
  <c r="AL200" i="25"/>
  <c r="AS189" i="25"/>
  <c r="AQ189" i="25"/>
  <c r="W221" i="25"/>
  <c r="AK210" i="25"/>
  <c r="X210" i="25"/>
  <c r="V221" i="25"/>
  <c r="AJ210" i="25"/>
  <c r="AA199" i="25"/>
  <c r="AL199" i="25"/>
  <c r="W220" i="25"/>
  <c r="AK209" i="25"/>
  <c r="AL198" i="25"/>
  <c r="AA198" i="25"/>
  <c r="X209" i="25"/>
  <c r="AJ209" i="25"/>
  <c r="V220" i="25"/>
  <c r="W219" i="25"/>
  <c r="AK208" i="25"/>
  <c r="AL197" i="25"/>
  <c r="AA197" i="25"/>
  <c r="X208" i="25"/>
  <c r="V219" i="25"/>
  <c r="AJ208" i="25"/>
  <c r="W218" i="25"/>
  <c r="AK207" i="25"/>
  <c r="AL196" i="25"/>
  <c r="AA196" i="25"/>
  <c r="X207" i="25"/>
  <c r="AJ207" i="25"/>
  <c r="V218" i="25"/>
  <c r="AK200" i="25"/>
  <c r="W211" i="25"/>
  <c r="X211" i="25" s="1"/>
  <c r="AK181" i="25"/>
  <c r="AP189" i="25"/>
  <c r="AB190" i="25"/>
  <c r="E190" i="25" s="1"/>
  <c r="F190" i="25" s="1"/>
  <c r="AL190" i="25"/>
  <c r="V212" i="25"/>
  <c r="AJ201" i="25"/>
  <c r="AJ192" i="25" s="1"/>
  <c r="AY192" i="25" s="1"/>
  <c r="X201" i="25"/>
  <c r="AL170" i="25"/>
  <c r="AS179" i="25"/>
  <c r="AQ179" i="25"/>
  <c r="BJ148" i="25"/>
  <c r="BG148" i="25"/>
  <c r="AV148" i="25"/>
  <c r="AX148" i="25"/>
  <c r="BK148" i="25"/>
  <c r="AZ148" i="25"/>
  <c r="BD148" i="25"/>
  <c r="BI148" i="25"/>
  <c r="AT148" i="25"/>
  <c r="AH214" i="25"/>
  <c r="AP173" i="25"/>
  <c r="AQ173" i="25"/>
  <c r="AS173" i="25"/>
  <c r="AP166" i="25"/>
  <c r="AQ166" i="25"/>
  <c r="AS166" i="25"/>
  <c r="AP165" i="25"/>
  <c r="AQ165" i="25"/>
  <c r="AS165" i="25"/>
  <c r="AP164" i="25"/>
  <c r="AQ164" i="25"/>
  <c r="AS164" i="25"/>
  <c r="Z231" i="25"/>
  <c r="AN231" i="25" s="1"/>
  <c r="AN225" i="25" s="1"/>
  <c r="AH231" i="25"/>
  <c r="AB184" i="25"/>
  <c r="E184" i="25" s="1"/>
  <c r="F184" i="25" s="1"/>
  <c r="AM184" i="25"/>
  <c r="AB177" i="25"/>
  <c r="E177" i="25" s="1"/>
  <c r="F177" i="25" s="1"/>
  <c r="AM177" i="25"/>
  <c r="AB176" i="25"/>
  <c r="E176" i="25" s="1"/>
  <c r="F176" i="25" s="1"/>
  <c r="AM176" i="25"/>
  <c r="AB175" i="25"/>
  <c r="E175" i="25" s="1"/>
  <c r="F175" i="25" s="1"/>
  <c r="AM175" i="25"/>
  <c r="AS174" i="25"/>
  <c r="AQ174" i="25"/>
  <c r="AP174" i="25"/>
  <c r="AO195" i="25"/>
  <c r="AR195" i="25" s="1"/>
  <c r="Y195" i="25"/>
  <c r="AO194" i="25"/>
  <c r="Y194" i="25"/>
  <c r="AO188" i="25"/>
  <c r="Y188" i="25"/>
  <c r="AO187" i="25"/>
  <c r="AR187" i="25" s="1"/>
  <c r="Y187" i="25"/>
  <c r="AO186" i="25"/>
  <c r="AR186" i="25" s="1"/>
  <c r="Y186" i="25"/>
  <c r="AR185" i="25"/>
  <c r="BE148" i="25"/>
  <c r="BB148" i="25"/>
  <c r="BN115" i="2"/>
  <c r="BL115" i="2"/>
  <c r="BO115" i="2"/>
  <c r="AC22" i="23"/>
  <c r="P22" i="23"/>
  <c r="M33" i="23"/>
  <c r="O33" i="23" s="1"/>
  <c r="AH18" i="23"/>
  <c r="AN18" i="23"/>
  <c r="AC18" i="23"/>
  <c r="AG18" i="23"/>
  <c r="AF18" i="23"/>
  <c r="AE18" i="23"/>
  <c r="AD18" i="23"/>
  <c r="AI18" i="23"/>
  <c r="U20" i="23"/>
  <c r="AH21" i="23"/>
  <c r="AN21" i="23"/>
  <c r="AE21" i="23"/>
  <c r="AF21" i="23"/>
  <c r="AG21" i="23"/>
  <c r="AD21" i="23"/>
  <c r="AC21" i="23"/>
  <c r="AI21" i="23"/>
  <c r="D27" i="23"/>
  <c r="BM27" i="23" s="1"/>
  <c r="C32" i="23"/>
  <c r="A38" i="23"/>
  <c r="C40" i="23" s="1"/>
  <c r="AI9" i="23"/>
  <c r="AI5" i="23" s="1"/>
  <c r="AW5" i="23" s="1"/>
  <c r="AC5" i="23"/>
  <c r="AD11" i="23"/>
  <c r="AD5" i="23" s="1"/>
  <c r="S11" i="23"/>
  <c r="AG11" i="23" s="1"/>
  <c r="AG5" i="23" s="1"/>
  <c r="R11" i="23"/>
  <c r="AF11" i="23" s="1"/>
  <c r="AF5" i="23" s="1"/>
  <c r="Q11" i="23"/>
  <c r="AR194" i="2"/>
  <c r="AR173" i="2"/>
  <c r="BL126" i="2"/>
  <c r="BN126" i="2"/>
  <c r="BO126" i="2"/>
  <c r="BE137" i="2"/>
  <c r="BB137" i="2"/>
  <c r="BJ137" i="2"/>
  <c r="BG137" i="2"/>
  <c r="BI137" i="2"/>
  <c r="AV137" i="2"/>
  <c r="BD137" i="2"/>
  <c r="BK137" i="2"/>
  <c r="AX137" i="2"/>
  <c r="AZ137" i="2"/>
  <c r="AT137" i="2"/>
  <c r="AQ154" i="2"/>
  <c r="AQ148" i="2" s="1"/>
  <c r="BF148" i="2" s="1"/>
  <c r="AM148" i="2"/>
  <c r="BA148" i="2" s="1"/>
  <c r="AS189" i="2"/>
  <c r="AQ189" i="2"/>
  <c r="AB200" i="2"/>
  <c r="E200" i="2" s="1"/>
  <c r="F200" i="2" s="1"/>
  <c r="AL200" i="2"/>
  <c r="X211" i="2"/>
  <c r="AJ211" i="2"/>
  <c r="V222" i="2"/>
  <c r="AQ190" i="2"/>
  <c r="AS190" i="2"/>
  <c r="AK212" i="2"/>
  <c r="AP212" i="2" s="1"/>
  <c r="W223" i="2"/>
  <c r="X212" i="2"/>
  <c r="AL201" i="2"/>
  <c r="AB201" i="2"/>
  <c r="E201" i="2" s="1"/>
  <c r="F201" i="2" s="1"/>
  <c r="P207" i="2"/>
  <c r="AC207" i="2"/>
  <c r="AC203" i="2" s="1"/>
  <c r="O218" i="2"/>
  <c r="AM173" i="2"/>
  <c r="AB173" i="2"/>
  <c r="E173" i="2" s="1"/>
  <c r="F173" i="2" s="1"/>
  <c r="AN184" i="2"/>
  <c r="Y184" i="2"/>
  <c r="AH195" i="2"/>
  <c r="Z195" i="2"/>
  <c r="T185" i="2"/>
  <c r="AE185" i="2"/>
  <c r="AE181" i="2" s="1"/>
  <c r="AU181" i="2" s="1"/>
  <c r="AE206" i="2"/>
  <c r="T206" i="2"/>
  <c r="AH174" i="2"/>
  <c r="AH170" i="2" s="1"/>
  <c r="Z174" i="2"/>
  <c r="AD217" i="2"/>
  <c r="R217" i="2"/>
  <c r="AF217" i="2" s="1"/>
  <c r="Q217" i="2"/>
  <c r="S217" i="2"/>
  <c r="AG217" i="2" s="1"/>
  <c r="AC228" i="2"/>
  <c r="P228" i="2"/>
  <c r="M239" i="2"/>
  <c r="O239" i="2" s="1"/>
  <c r="AK239" i="2"/>
  <c r="AK243" i="2"/>
  <c r="AK240" i="2"/>
  <c r="AS162" i="2"/>
  <c r="AP162" i="2"/>
  <c r="AQ162" i="2"/>
  <c r="X11" i="6"/>
  <c r="AA11" i="6" s="1"/>
  <c r="AA216" i="2"/>
  <c r="AL216" i="2"/>
  <c r="L9" i="6"/>
  <c r="J9" i="6"/>
  <c r="N9" i="6" s="1"/>
  <c r="AI9" i="6"/>
  <c r="AI5" i="6" s="1"/>
  <c r="AW5" i="6" s="1"/>
  <c r="X9" i="6"/>
  <c r="AA9" i="6" s="1"/>
  <c r="X12" i="6"/>
  <c r="X8" i="6"/>
  <c r="AA8" i="6" s="1"/>
  <c r="Y8" i="6" s="1"/>
  <c r="AK19" i="6"/>
  <c r="AK23" i="6"/>
  <c r="U20" i="6"/>
  <c r="AK20" i="6"/>
  <c r="L229" i="2"/>
  <c r="J229" i="2"/>
  <c r="N229" i="2" s="1"/>
  <c r="AF196" i="2"/>
  <c r="AF192" i="2" s="1"/>
  <c r="T196" i="2"/>
  <c r="U240" i="2"/>
  <c r="AI240" i="2" s="1"/>
  <c r="AS183" i="2"/>
  <c r="AQ183" i="2"/>
  <c r="AP183" i="2"/>
  <c r="AB197" i="2"/>
  <c r="E197" i="2" s="1"/>
  <c r="F197" i="2" s="1"/>
  <c r="AM197" i="2"/>
  <c r="AM199" i="2"/>
  <c r="AB199" i="2"/>
  <c r="E199" i="2" s="1"/>
  <c r="F199" i="2" s="1"/>
  <c r="X230" i="2"/>
  <c r="AA219" i="2"/>
  <c r="AJ230" i="2"/>
  <c r="Y210" i="2"/>
  <c r="AO210" i="2"/>
  <c r="AR210" i="2" s="1"/>
  <c r="AQ186" i="2"/>
  <c r="AP186" i="2"/>
  <c r="AS186" i="2"/>
  <c r="AK241" i="2"/>
  <c r="AK238" i="2"/>
  <c r="AJ238" i="2"/>
  <c r="X232" i="2"/>
  <c r="AJ232" i="2"/>
  <c r="AP188" i="2"/>
  <c r="AQ188" i="2"/>
  <c r="AS188" i="2"/>
  <c r="AL221" i="2"/>
  <c r="AA221" i="2"/>
  <c r="X231" i="2"/>
  <c r="AM194" i="2"/>
  <c r="AB194" i="2"/>
  <c r="E194" i="2" s="1"/>
  <c r="F194" i="2" s="1"/>
  <c r="X228" i="2"/>
  <c r="AJ228" i="2"/>
  <c r="AL217" i="2"/>
  <c r="AA217" i="2"/>
  <c r="AJ229" i="2"/>
  <c r="Y205" i="2"/>
  <c r="AO205" i="2"/>
  <c r="AS154" i="2"/>
  <c r="AS148" i="2" s="1"/>
  <c r="X227" i="2"/>
  <c r="AO206" i="2"/>
  <c r="Y208" i="2"/>
  <c r="AO208" i="2"/>
  <c r="AR208" i="2" s="1"/>
  <c r="AJ12" i="6"/>
  <c r="AJ8" i="6"/>
  <c r="AJ7" i="6"/>
  <c r="AJ9" i="6"/>
  <c r="AK18" i="6"/>
  <c r="AL18" i="6"/>
  <c r="AK21" i="6"/>
  <c r="AJ10" i="6"/>
  <c r="AR154" i="2"/>
  <c r="AR148" i="2" s="1"/>
  <c r="BH148" i="2" s="1"/>
  <c r="AO165" i="2"/>
  <c r="AO159" i="2" s="1"/>
  <c r="BC159" i="2" s="1"/>
  <c r="AM165" i="2"/>
  <c r="AP154" i="2"/>
  <c r="AP148" i="2" s="1"/>
  <c r="AB165" i="2"/>
  <c r="E165" i="2" s="1"/>
  <c r="F165" i="2" s="1"/>
  <c r="F159" i="2" s="1"/>
  <c r="Q220" i="2"/>
  <c r="AE220" i="2" s="1"/>
  <c r="S220" i="2"/>
  <c r="AG220" i="2" s="1"/>
  <c r="AI21" i="6"/>
  <c r="AC21" i="6"/>
  <c r="AD21" i="6"/>
  <c r="AG21" i="6"/>
  <c r="AE21" i="6"/>
  <c r="AF21" i="6"/>
  <c r="AH21" i="6"/>
  <c r="AN21" i="6"/>
  <c r="P11" i="6"/>
  <c r="AD11" i="6" s="1"/>
  <c r="AC11" i="6"/>
  <c r="AI18" i="6"/>
  <c r="AC18" i="6"/>
  <c r="AD18" i="6"/>
  <c r="AF18" i="6"/>
  <c r="AE18" i="6"/>
  <c r="AG18" i="6"/>
  <c r="AH18" i="6"/>
  <c r="AN18" i="6"/>
  <c r="D27" i="6"/>
  <c r="BM27" i="6" s="1"/>
  <c r="C32" i="6"/>
  <c r="A38" i="6"/>
  <c r="C40" i="6" s="1"/>
  <c r="M22" i="6"/>
  <c r="O22" i="6" s="1"/>
  <c r="T209" i="2"/>
  <c r="I253" i="2"/>
  <c r="M242" i="2"/>
  <c r="O242" i="2" s="1"/>
  <c r="AC231" i="2"/>
  <c r="P231" i="2"/>
  <c r="AD231" i="2" s="1"/>
  <c r="AL187" i="2"/>
  <c r="AL181" i="2" s="1"/>
  <c r="AA187" i="2"/>
  <c r="Y187" i="2" s="1"/>
  <c r="AH198" i="2"/>
  <c r="AK198" i="2"/>
  <c r="AK192" i="2" s="1"/>
  <c r="Z198" i="2"/>
  <c r="AN198" i="2" s="1"/>
  <c r="AL176" i="2"/>
  <c r="AL170" i="2" s="1"/>
  <c r="AA176" i="2"/>
  <c r="Y176" i="2" s="1"/>
  <c r="R220" i="2"/>
  <c r="AI238" i="2"/>
  <c r="AC238" i="2"/>
  <c r="AD238" i="2"/>
  <c r="AG238" i="2"/>
  <c r="AF238" i="2"/>
  <c r="AH238" i="2"/>
  <c r="AE238" i="2"/>
  <c r="AN238" i="2"/>
  <c r="BE148" i="26" l="1"/>
  <c r="BB148" i="26"/>
  <c r="AA218" i="2"/>
  <c r="AO218" i="2" s="1"/>
  <c r="AL218" i="2"/>
  <c r="AI229" i="2"/>
  <c r="X229" i="2"/>
  <c r="AI241" i="2"/>
  <c r="AI236" i="2" s="1"/>
  <c r="AW236" i="2" s="1"/>
  <c r="AC241" i="2"/>
  <c r="AE241" i="2"/>
  <c r="AD241" i="2"/>
  <c r="AG241" i="2"/>
  <c r="AF241" i="2"/>
  <c r="AH241" i="2"/>
  <c r="AN241" i="2"/>
  <c r="C249" i="2"/>
  <c r="I251" i="2" s="1"/>
  <c r="M251" i="2" s="1"/>
  <c r="A258" i="2"/>
  <c r="C252" i="2"/>
  <c r="D247" i="2"/>
  <c r="BM247" i="2" s="1"/>
  <c r="AT148" i="26"/>
  <c r="BJ148" i="26"/>
  <c r="BG148" i="26"/>
  <c r="AV148" i="26"/>
  <c r="AX148" i="26"/>
  <c r="BK148" i="26"/>
  <c r="AZ148" i="26"/>
  <c r="BD148" i="26"/>
  <c r="BI148" i="26"/>
  <c r="BO137" i="25"/>
  <c r="BL137" i="25"/>
  <c r="BN137" i="25"/>
  <c r="AP159" i="25"/>
  <c r="AQ159" i="25"/>
  <c r="BF159" i="25" s="1"/>
  <c r="AS159" i="25"/>
  <c r="AS183" i="25"/>
  <c r="AQ183" i="25"/>
  <c r="AP183" i="25"/>
  <c r="AP185" i="25"/>
  <c r="AQ185" i="25"/>
  <c r="AS185" i="25"/>
  <c r="AP159" i="26"/>
  <c r="AS159" i="26"/>
  <c r="F170" i="25"/>
  <c r="AO207" i="26"/>
  <c r="AR207" i="26" s="1"/>
  <c r="Y207" i="26"/>
  <c r="AB207" i="26" s="1"/>
  <c r="E207" i="26" s="1"/>
  <c r="F207" i="26" s="1"/>
  <c r="AO206" i="26"/>
  <c r="AR206" i="26" s="1"/>
  <c r="Y206" i="26"/>
  <c r="AR186" i="26"/>
  <c r="AR181" i="26" s="1"/>
  <c r="BH181" i="26" s="1"/>
  <c r="AO181" i="26"/>
  <c r="BC181" i="26" s="1"/>
  <c r="AO196" i="25"/>
  <c r="AR196" i="25" s="1"/>
  <c r="Y196" i="25"/>
  <c r="AR188" i="25"/>
  <c r="AR181" i="25" s="1"/>
  <c r="BH181" i="25" s="1"/>
  <c r="AO181" i="25"/>
  <c r="BC181" i="25" s="1"/>
  <c r="AM170" i="25"/>
  <c r="BA170" i="25" s="1"/>
  <c r="AK229" i="26"/>
  <c r="AA218" i="26"/>
  <c r="AO218" i="26" s="1"/>
  <c r="AR218" i="26" s="1"/>
  <c r="AL218" i="26"/>
  <c r="Y218" i="26"/>
  <c r="X229" i="26"/>
  <c r="AJ229" i="26"/>
  <c r="AK228" i="26"/>
  <c r="AA217" i="26"/>
  <c r="AL217" i="26"/>
  <c r="X228" i="26"/>
  <c r="AJ228" i="26"/>
  <c r="AK227" i="26"/>
  <c r="AL216" i="26"/>
  <c r="AA216" i="26"/>
  <c r="X227" i="26"/>
  <c r="AJ227" i="26"/>
  <c r="AK223" i="26"/>
  <c r="AP223" i="26" s="1"/>
  <c r="W234" i="26"/>
  <c r="AB211" i="26"/>
  <c r="E211" i="26" s="1"/>
  <c r="F211" i="26" s="1"/>
  <c r="AL211" i="26"/>
  <c r="V233" i="26"/>
  <c r="AJ222" i="26"/>
  <c r="AS200" i="26"/>
  <c r="AQ200" i="26"/>
  <c r="AK221" i="26"/>
  <c r="W232" i="26"/>
  <c r="AL210" i="26"/>
  <c r="AA210" i="26"/>
  <c r="AJ221" i="26"/>
  <c r="X221" i="26"/>
  <c r="V232" i="26"/>
  <c r="AK220" i="26"/>
  <c r="W231" i="26"/>
  <c r="AL209" i="26"/>
  <c r="AA209" i="26"/>
  <c r="X220" i="26"/>
  <c r="AJ220" i="26"/>
  <c r="V231" i="26"/>
  <c r="W230" i="26"/>
  <c r="AK219" i="26"/>
  <c r="AA208" i="26"/>
  <c r="AL208" i="26"/>
  <c r="X219" i="26"/>
  <c r="V230" i="26"/>
  <c r="AJ219" i="26"/>
  <c r="AK192" i="26"/>
  <c r="AP200" i="26"/>
  <c r="W222" i="26"/>
  <c r="X222" i="26" s="1"/>
  <c r="AK211" i="26"/>
  <c r="AL181" i="26"/>
  <c r="AS190" i="26"/>
  <c r="AQ190" i="26"/>
  <c r="X212" i="26"/>
  <c r="V223" i="26"/>
  <c r="AJ212" i="26"/>
  <c r="AJ203" i="26" s="1"/>
  <c r="AY203" i="26" s="1"/>
  <c r="AB201" i="26"/>
  <c r="E201" i="26" s="1"/>
  <c r="F201" i="26" s="1"/>
  <c r="AL201" i="26"/>
  <c r="AQ184" i="26"/>
  <c r="AP184" i="26"/>
  <c r="AS184" i="26"/>
  <c r="AS183" i="26"/>
  <c r="AQ183" i="26"/>
  <c r="AP183" i="26"/>
  <c r="AP177" i="26"/>
  <c r="AQ177" i="26"/>
  <c r="AS177" i="26"/>
  <c r="AP176" i="26"/>
  <c r="AQ176" i="26"/>
  <c r="AS176" i="26"/>
  <c r="AQ175" i="26"/>
  <c r="AP175" i="26"/>
  <c r="AS175" i="26"/>
  <c r="AS196" i="26"/>
  <c r="AP196" i="26"/>
  <c r="AQ196" i="26"/>
  <c r="AB195" i="26"/>
  <c r="E195" i="26" s="1"/>
  <c r="F195" i="26" s="1"/>
  <c r="AM195" i="26"/>
  <c r="AR194" i="26"/>
  <c r="AB194" i="26"/>
  <c r="E194" i="26" s="1"/>
  <c r="F194" i="26" s="1"/>
  <c r="AM194" i="26"/>
  <c r="AB188" i="26"/>
  <c r="E188" i="26" s="1"/>
  <c r="F188" i="26" s="1"/>
  <c r="AM188" i="26"/>
  <c r="AB187" i="26"/>
  <c r="E187" i="26" s="1"/>
  <c r="F187" i="26" s="1"/>
  <c r="AM187" i="26"/>
  <c r="AB186" i="26"/>
  <c r="E186" i="26" s="1"/>
  <c r="F186" i="26" s="1"/>
  <c r="F181" i="26" s="1"/>
  <c r="AM186" i="26"/>
  <c r="AM181" i="26" s="1"/>
  <c r="BA181" i="26" s="1"/>
  <c r="AH231" i="26"/>
  <c r="Z231" i="26"/>
  <c r="AN231" i="26" s="1"/>
  <c r="AN225" i="26" s="1"/>
  <c r="AM207" i="26"/>
  <c r="AS207" i="26" s="1"/>
  <c r="AO205" i="26"/>
  <c r="Y205" i="26"/>
  <c r="AO199" i="26"/>
  <c r="AR199" i="26" s="1"/>
  <c r="Y199" i="26"/>
  <c r="AO198" i="26"/>
  <c r="AR198" i="26" s="1"/>
  <c r="Y198" i="26"/>
  <c r="AO197" i="26"/>
  <c r="Y197" i="26"/>
  <c r="AK228" i="25"/>
  <c r="AL217" i="25"/>
  <c r="AA217" i="25"/>
  <c r="X228" i="25"/>
  <c r="AJ228" i="25"/>
  <c r="AK227" i="25"/>
  <c r="AA216" i="25"/>
  <c r="AL216" i="25"/>
  <c r="X227" i="25"/>
  <c r="AJ227" i="25"/>
  <c r="W234" i="25"/>
  <c r="AK223" i="25"/>
  <c r="AP223" i="25" s="1"/>
  <c r="V233" i="25"/>
  <c r="AJ222" i="25"/>
  <c r="AB211" i="25"/>
  <c r="E211" i="25" s="1"/>
  <c r="F211" i="25" s="1"/>
  <c r="AL211" i="25"/>
  <c r="AS200" i="25"/>
  <c r="AQ200" i="25"/>
  <c r="AK221" i="25"/>
  <c r="W232" i="25"/>
  <c r="AL210" i="25"/>
  <c r="AA210" i="25"/>
  <c r="AJ221" i="25"/>
  <c r="V232" i="25"/>
  <c r="X221" i="25"/>
  <c r="AK220" i="25"/>
  <c r="W231" i="25"/>
  <c r="AL209" i="25"/>
  <c r="AA209" i="25"/>
  <c r="X220" i="25"/>
  <c r="AJ220" i="25"/>
  <c r="V231" i="25"/>
  <c r="AK219" i="25"/>
  <c r="W230" i="25"/>
  <c r="AA208" i="25"/>
  <c r="AL208" i="25"/>
  <c r="X219" i="25"/>
  <c r="AJ219" i="25"/>
  <c r="V230" i="25"/>
  <c r="W229" i="25"/>
  <c r="AK218" i="25"/>
  <c r="AA207" i="25"/>
  <c r="AO207" i="25" s="1"/>
  <c r="AR207" i="25" s="1"/>
  <c r="AL207" i="25"/>
  <c r="Y207" i="25"/>
  <c r="X218" i="25"/>
  <c r="AJ218" i="25"/>
  <c r="V229" i="25"/>
  <c r="AK192" i="25"/>
  <c r="AP200" i="25"/>
  <c r="W222" i="25"/>
  <c r="X222" i="25" s="1"/>
  <c r="AK211" i="25"/>
  <c r="AL181" i="25"/>
  <c r="AS190" i="25"/>
  <c r="AQ190" i="25"/>
  <c r="V223" i="25"/>
  <c r="AJ212" i="25"/>
  <c r="AJ203" i="25" s="1"/>
  <c r="AY203" i="25" s="1"/>
  <c r="X212" i="25"/>
  <c r="AB201" i="25"/>
  <c r="E201" i="25" s="1"/>
  <c r="F201" i="25" s="1"/>
  <c r="AL201" i="25"/>
  <c r="BO148" i="25"/>
  <c r="BN148" i="25"/>
  <c r="BL148" i="25"/>
  <c r="AH225" i="25"/>
  <c r="AS184" i="25"/>
  <c r="AQ184" i="25"/>
  <c r="AP184" i="25"/>
  <c r="AP177" i="25"/>
  <c r="AQ177" i="25"/>
  <c r="AS177" i="25"/>
  <c r="AS176" i="25"/>
  <c r="AP176" i="25"/>
  <c r="AQ176" i="25"/>
  <c r="AS175" i="25"/>
  <c r="AS170" i="25" s="1"/>
  <c r="AP175" i="25"/>
  <c r="AQ175" i="25"/>
  <c r="AB195" i="25"/>
  <c r="E195" i="25" s="1"/>
  <c r="F195" i="25" s="1"/>
  <c r="AM195" i="25"/>
  <c r="AR194" i="25"/>
  <c r="AB194" i="25"/>
  <c r="E194" i="25" s="1"/>
  <c r="F194" i="25" s="1"/>
  <c r="AM194" i="25"/>
  <c r="AB188" i="25"/>
  <c r="E188" i="25" s="1"/>
  <c r="F188" i="25" s="1"/>
  <c r="AM188" i="25"/>
  <c r="AB187" i="25"/>
  <c r="E187" i="25" s="1"/>
  <c r="F187" i="25" s="1"/>
  <c r="AM187" i="25"/>
  <c r="AB186" i="25"/>
  <c r="E186" i="25" s="1"/>
  <c r="F186" i="25" s="1"/>
  <c r="AM186" i="25"/>
  <c r="AO206" i="25"/>
  <c r="AR206" i="25" s="1"/>
  <c r="Y206" i="25"/>
  <c r="AO205" i="25"/>
  <c r="Y205" i="25"/>
  <c r="AO199" i="25"/>
  <c r="AR199" i="25" s="1"/>
  <c r="Y199" i="25"/>
  <c r="AO198" i="25"/>
  <c r="AR198" i="25" s="1"/>
  <c r="Y198" i="25"/>
  <c r="AO197" i="25"/>
  <c r="Y197" i="25"/>
  <c r="AC33" i="23"/>
  <c r="P33" i="23"/>
  <c r="M44" i="23"/>
  <c r="O44" i="23" s="1"/>
  <c r="I55" i="23"/>
  <c r="AI20" i="23"/>
  <c r="AI16" i="23" s="1"/>
  <c r="AW16" i="23" s="1"/>
  <c r="AH29" i="23"/>
  <c r="AN29" i="23"/>
  <c r="AC29" i="23"/>
  <c r="AG29" i="23"/>
  <c r="AF29" i="23"/>
  <c r="AE29" i="23"/>
  <c r="AD29" i="23"/>
  <c r="AI29" i="23"/>
  <c r="U31" i="23"/>
  <c r="AN32" i="23"/>
  <c r="AH32" i="23"/>
  <c r="AE32" i="23"/>
  <c r="AD32" i="23"/>
  <c r="AC32" i="23"/>
  <c r="AG32" i="23"/>
  <c r="AF32" i="23"/>
  <c r="AI32" i="23"/>
  <c r="D38" i="23"/>
  <c r="BM38" i="23" s="1"/>
  <c r="C43" i="23"/>
  <c r="A49" i="23"/>
  <c r="C51" i="23" s="1"/>
  <c r="AC16" i="23"/>
  <c r="AD22" i="23"/>
  <c r="AD16" i="23" s="1"/>
  <c r="S22" i="23"/>
  <c r="AG22" i="23" s="1"/>
  <c r="AG16" i="23" s="1"/>
  <c r="Q22" i="23"/>
  <c r="R22" i="23"/>
  <c r="AF22" i="23" s="1"/>
  <c r="AF16" i="23" s="1"/>
  <c r="AE11" i="23"/>
  <c r="AE5" i="23" s="1"/>
  <c r="AU5" i="23" s="1"/>
  <c r="T11" i="23"/>
  <c r="O229" i="2"/>
  <c r="AU192" i="2"/>
  <c r="AR205" i="2"/>
  <c r="AR184" i="2"/>
  <c r="BO137" i="2"/>
  <c r="BN137" i="2"/>
  <c r="BL137" i="2"/>
  <c r="BE148" i="2"/>
  <c r="BB148" i="2"/>
  <c r="BJ148" i="2"/>
  <c r="BG148" i="2"/>
  <c r="BK148" i="2"/>
  <c r="AX148" i="2"/>
  <c r="AV148" i="2"/>
  <c r="AZ148" i="2"/>
  <c r="BI148" i="2"/>
  <c r="BD148" i="2"/>
  <c r="AT148" i="2"/>
  <c r="AQ165" i="2"/>
  <c r="AQ159" i="2" s="1"/>
  <c r="BF159" i="2" s="1"/>
  <c r="AM159" i="2"/>
  <c r="BA159" i="2" s="1"/>
  <c r="AD207" i="2"/>
  <c r="AD203" i="2" s="1"/>
  <c r="S207" i="2"/>
  <c r="AG207" i="2" s="1"/>
  <c r="AG203" i="2" s="1"/>
  <c r="AS200" i="2"/>
  <c r="AQ200" i="2"/>
  <c r="AB211" i="2"/>
  <c r="E211" i="2" s="1"/>
  <c r="F211" i="2" s="1"/>
  <c r="AL211" i="2"/>
  <c r="V233" i="2"/>
  <c r="X222" i="2"/>
  <c r="AJ222" i="2"/>
  <c r="X223" i="2"/>
  <c r="W234" i="2"/>
  <c r="AK223" i="2"/>
  <c r="AP223" i="2" s="1"/>
  <c r="AB212" i="2"/>
  <c r="E212" i="2" s="1"/>
  <c r="F212" i="2" s="1"/>
  <c r="AL212" i="2"/>
  <c r="AS201" i="2"/>
  <c r="AQ201" i="2"/>
  <c r="R207" i="2"/>
  <c r="AF207" i="2" s="1"/>
  <c r="AF203" i="2" s="1"/>
  <c r="Q207" i="2"/>
  <c r="X23" i="6"/>
  <c r="AA23" i="6" s="1"/>
  <c r="Y23" i="6" s="1"/>
  <c r="P218" i="2"/>
  <c r="AC218" i="2"/>
  <c r="AC214" i="2" s="1"/>
  <c r="AP173" i="2"/>
  <c r="AQ173" i="2"/>
  <c r="AS173" i="2"/>
  <c r="AM184" i="2"/>
  <c r="AB184" i="2"/>
  <c r="E184" i="2" s="1"/>
  <c r="F184" i="2" s="1"/>
  <c r="AN195" i="2"/>
  <c r="Y195" i="2"/>
  <c r="Z185" i="2"/>
  <c r="AH185" i="2"/>
  <c r="AH181" i="2" s="1"/>
  <c r="X22" i="6"/>
  <c r="AA22" i="6" s="1"/>
  <c r="X19" i="6"/>
  <c r="AA19" i="6" s="1"/>
  <c r="Y19" i="6" s="1"/>
  <c r="AH206" i="2"/>
  <c r="Z206" i="2"/>
  <c r="Y174" i="2"/>
  <c r="AN174" i="2"/>
  <c r="AN170" i="2" s="1"/>
  <c r="AE217" i="2"/>
  <c r="T217" i="2"/>
  <c r="R228" i="2"/>
  <c r="AF228" i="2" s="1"/>
  <c r="AD228" i="2"/>
  <c r="S228" i="2"/>
  <c r="AG228" i="2" s="1"/>
  <c r="Q228" i="2"/>
  <c r="AC239" i="2"/>
  <c r="P239" i="2"/>
  <c r="M250" i="2"/>
  <c r="O250" i="2" s="1"/>
  <c r="AK254" i="2"/>
  <c r="AK251" i="2"/>
  <c r="AK250" i="2"/>
  <c r="Y219" i="2"/>
  <c r="AO219" i="2"/>
  <c r="AR219" i="2" s="1"/>
  <c r="AO216" i="2"/>
  <c r="Y216" i="2"/>
  <c r="AA12" i="6"/>
  <c r="L20" i="6"/>
  <c r="J20" i="6"/>
  <c r="N20" i="6" s="1"/>
  <c r="AI20" i="6"/>
  <c r="AI16" i="6" s="1"/>
  <c r="AW16" i="6" s="1"/>
  <c r="X20" i="6"/>
  <c r="AA20" i="6" s="1"/>
  <c r="O9" i="6"/>
  <c r="AK34" i="6"/>
  <c r="AK31" i="6"/>
  <c r="U31" i="6"/>
  <c r="AK30" i="6"/>
  <c r="Z196" i="2"/>
  <c r="AH196" i="2"/>
  <c r="AH192" i="2" s="1"/>
  <c r="L240" i="2"/>
  <c r="J240" i="2"/>
  <c r="N240" i="2" s="1"/>
  <c r="U251" i="2"/>
  <c r="AI251" i="2" s="1"/>
  <c r="X242" i="2"/>
  <c r="AL7" i="6"/>
  <c r="AS197" i="2"/>
  <c r="AQ197" i="2"/>
  <c r="AP197" i="2"/>
  <c r="AL10" i="6"/>
  <c r="AQ199" i="2"/>
  <c r="AS199" i="2"/>
  <c r="AP199" i="2"/>
  <c r="AA230" i="2"/>
  <c r="AL230" i="2"/>
  <c r="X241" i="2"/>
  <c r="AM208" i="2"/>
  <c r="AB208" i="2"/>
  <c r="E208" i="2" s="1"/>
  <c r="F208" i="2" s="1"/>
  <c r="AA227" i="2"/>
  <c r="AL227" i="2"/>
  <c r="X243" i="2"/>
  <c r="AJ243" i="2"/>
  <c r="AL228" i="2"/>
  <c r="AA228" i="2"/>
  <c r="AM210" i="2"/>
  <c r="AB210" i="2"/>
  <c r="E210" i="2" s="1"/>
  <c r="F210" i="2" s="1"/>
  <c r="AO217" i="2"/>
  <c r="Y221" i="2"/>
  <c r="AO221" i="2"/>
  <c r="AR221" i="2" s="1"/>
  <c r="AQ194" i="2"/>
  <c r="AP194" i="2"/>
  <c r="AS194" i="2"/>
  <c r="AL232" i="2"/>
  <c r="AA232" i="2"/>
  <c r="AJ241" i="2"/>
  <c r="X239" i="2"/>
  <c r="AJ239" i="2"/>
  <c r="AJ249" i="2"/>
  <c r="AK249" i="2"/>
  <c r="AM205" i="2"/>
  <c r="AB205" i="2"/>
  <c r="E205" i="2" s="1"/>
  <c r="F205" i="2" s="1"/>
  <c r="X238" i="2"/>
  <c r="X240" i="2"/>
  <c r="AJ240" i="2"/>
  <c r="AJ18" i="6"/>
  <c r="AK29" i="6"/>
  <c r="AL29" i="6"/>
  <c r="AK32" i="6"/>
  <c r="AO8" i="6"/>
  <c r="AR8" i="6" s="1"/>
  <c r="AL8" i="6"/>
  <c r="AJ21" i="6"/>
  <c r="AL9" i="6"/>
  <c r="AO9" i="6"/>
  <c r="AJ19" i="6"/>
  <c r="AJ23" i="6"/>
  <c r="AL12" i="6"/>
  <c r="AJ20" i="6"/>
  <c r="AR165" i="2"/>
  <c r="AR159" i="2" s="1"/>
  <c r="BH159" i="2" s="1"/>
  <c r="AS165" i="2"/>
  <c r="AS159" i="2" s="1"/>
  <c r="AO176" i="2"/>
  <c r="AM176" i="2"/>
  <c r="AQ176" i="2" s="1"/>
  <c r="AO187" i="2"/>
  <c r="AO181" i="2" s="1"/>
  <c r="AM187" i="2"/>
  <c r="AQ187" i="2" s="1"/>
  <c r="AP165" i="2"/>
  <c r="AP159" i="2" s="1"/>
  <c r="AI32" i="6"/>
  <c r="AC32" i="6"/>
  <c r="AG32" i="6"/>
  <c r="AD32" i="6"/>
  <c r="AF32" i="6"/>
  <c r="AE32" i="6"/>
  <c r="AH32" i="6"/>
  <c r="AN32" i="6"/>
  <c r="C43" i="6"/>
  <c r="A49" i="6"/>
  <c r="C51" i="6" s="1"/>
  <c r="D38" i="6"/>
  <c r="BM38" i="6" s="1"/>
  <c r="M33" i="6"/>
  <c r="O33" i="6" s="1"/>
  <c r="Q11" i="6"/>
  <c r="AE11" i="6" s="1"/>
  <c r="P22" i="6"/>
  <c r="AD22" i="6" s="1"/>
  <c r="AC22" i="6"/>
  <c r="R11" i="6"/>
  <c r="AF11" i="6" s="1"/>
  <c r="S11" i="6"/>
  <c r="AG11" i="6" s="1"/>
  <c r="AI29" i="6"/>
  <c r="AC29" i="6"/>
  <c r="AD29" i="6"/>
  <c r="AF29" i="6"/>
  <c r="AE29" i="6"/>
  <c r="AG29" i="6"/>
  <c r="AH29" i="6"/>
  <c r="AN29" i="6"/>
  <c r="AB187" i="2"/>
  <c r="E187" i="2" s="1"/>
  <c r="F187" i="2" s="1"/>
  <c r="AH209" i="2"/>
  <c r="Z209" i="2"/>
  <c r="AN209" i="2" s="1"/>
  <c r="AK209" i="2"/>
  <c r="AK203" i="2" s="1"/>
  <c r="I264" i="2"/>
  <c r="M253" i="2"/>
  <c r="O253" i="2" s="1"/>
  <c r="Q231" i="2"/>
  <c r="AE231" i="2" s="1"/>
  <c r="AJ198" i="2"/>
  <c r="AJ192" i="2" s="1"/>
  <c r="AY192" i="2" s="1"/>
  <c r="AI249" i="2"/>
  <c r="AC249" i="2"/>
  <c r="AD249" i="2"/>
  <c r="AF249" i="2"/>
  <c r="AE249" i="2"/>
  <c r="AG249" i="2"/>
  <c r="AH249" i="2"/>
  <c r="AN249" i="2"/>
  <c r="S231" i="2"/>
  <c r="AG231" i="2" s="1"/>
  <c r="R231" i="2"/>
  <c r="AF231" i="2" s="1"/>
  <c r="AF220" i="2"/>
  <c r="T220" i="2"/>
  <c r="AB176" i="2"/>
  <c r="E176" i="2" s="1"/>
  <c r="F176" i="2" s="1"/>
  <c r="P242" i="2"/>
  <c r="AD242" i="2" s="1"/>
  <c r="AC242" i="2"/>
  <c r="AP170" i="25" l="1"/>
  <c r="AQ170" i="25"/>
  <c r="BF170" i="25" s="1"/>
  <c r="AL229" i="2"/>
  <c r="AA229" i="2"/>
  <c r="AO229" i="2" s="1"/>
  <c r="C260" i="2"/>
  <c r="I262" i="2" s="1"/>
  <c r="M262" i="2" s="1"/>
  <c r="C263" i="2"/>
  <c r="A269" i="2"/>
  <c r="D258" i="2"/>
  <c r="BM258" i="2" s="1"/>
  <c r="AK252" i="2"/>
  <c r="AC252" i="2"/>
  <c r="AD252" i="2"/>
  <c r="AI252" i="2"/>
  <c r="AI247" i="2" s="1"/>
  <c r="AW247" i="2" s="1"/>
  <c r="AE252" i="2"/>
  <c r="AG252" i="2"/>
  <c r="AF252" i="2"/>
  <c r="AH252" i="2"/>
  <c r="AN252" i="2"/>
  <c r="BO148" i="26"/>
  <c r="BN148" i="26"/>
  <c r="BL148" i="26"/>
  <c r="AM206" i="26"/>
  <c r="AB206" i="26"/>
  <c r="E206" i="26" s="1"/>
  <c r="F206" i="26" s="1"/>
  <c r="BJ159" i="25"/>
  <c r="BG159" i="25"/>
  <c r="BI159" i="25"/>
  <c r="AT159" i="25"/>
  <c r="AQ170" i="26"/>
  <c r="BF170" i="26" s="1"/>
  <c r="AP170" i="26"/>
  <c r="AZ159" i="25"/>
  <c r="BK159" i="25"/>
  <c r="AV159" i="25"/>
  <c r="AX159" i="25"/>
  <c r="BD159" i="25"/>
  <c r="F181" i="25"/>
  <c r="BB159" i="25"/>
  <c r="BE159" i="25"/>
  <c r="BE159" i="26"/>
  <c r="BB159" i="26"/>
  <c r="AV159" i="26"/>
  <c r="AX159" i="26"/>
  <c r="BK159" i="26"/>
  <c r="AZ159" i="26"/>
  <c r="BD159" i="26"/>
  <c r="BI159" i="26"/>
  <c r="AT159" i="26"/>
  <c r="AM196" i="25"/>
  <c r="AB196" i="25"/>
  <c r="E196" i="25" s="1"/>
  <c r="F196" i="25" s="1"/>
  <c r="BJ159" i="26"/>
  <c r="BG159" i="26"/>
  <c r="AS170" i="26"/>
  <c r="AR197" i="26"/>
  <c r="AR192" i="26" s="1"/>
  <c r="BH192" i="26" s="1"/>
  <c r="AO192" i="26"/>
  <c r="BC192" i="26" s="1"/>
  <c r="AO209" i="25"/>
  <c r="AR209" i="25" s="1"/>
  <c r="Y209" i="25"/>
  <c r="AR197" i="25"/>
  <c r="AR192" i="25" s="1"/>
  <c r="BH192" i="25" s="1"/>
  <c r="AO192" i="25"/>
  <c r="BC192" i="25" s="1"/>
  <c r="AA229" i="26"/>
  <c r="AL229" i="26"/>
  <c r="AL228" i="26"/>
  <c r="AA228" i="26"/>
  <c r="AL227" i="26"/>
  <c r="AA227" i="26"/>
  <c r="AK234" i="26"/>
  <c r="AP234" i="26" s="1"/>
  <c r="AS211" i="26"/>
  <c r="AQ211" i="26"/>
  <c r="AJ233" i="26"/>
  <c r="AB222" i="26"/>
  <c r="E222" i="26" s="1"/>
  <c r="F222" i="26" s="1"/>
  <c r="AL222" i="26"/>
  <c r="AK232" i="26"/>
  <c r="AA221" i="26"/>
  <c r="AL221" i="26"/>
  <c r="AJ232" i="26"/>
  <c r="X232" i="26"/>
  <c r="AK231" i="26"/>
  <c r="AL220" i="26"/>
  <c r="AA220" i="26"/>
  <c r="X231" i="26"/>
  <c r="AJ231" i="26"/>
  <c r="AK230" i="26"/>
  <c r="AA219" i="26"/>
  <c r="AL219" i="26"/>
  <c r="X230" i="26"/>
  <c r="AJ230" i="26"/>
  <c r="AK222" i="26"/>
  <c r="W233" i="26"/>
  <c r="X233" i="26" s="1"/>
  <c r="AK203" i="26"/>
  <c r="AP211" i="26"/>
  <c r="AB212" i="26"/>
  <c r="E212" i="26" s="1"/>
  <c r="F212" i="26" s="1"/>
  <c r="AL212" i="26"/>
  <c r="X223" i="26"/>
  <c r="V234" i="26"/>
  <c r="AJ223" i="26"/>
  <c r="AJ214" i="26" s="1"/>
  <c r="AY214" i="26" s="1"/>
  <c r="AL192" i="26"/>
  <c r="AS201" i="26"/>
  <c r="AQ201" i="26"/>
  <c r="AQ195" i="26"/>
  <c r="AP195" i="26"/>
  <c r="AS195" i="26"/>
  <c r="AS194" i="26"/>
  <c r="AP194" i="26"/>
  <c r="AQ194" i="26"/>
  <c r="AP188" i="26"/>
  <c r="AQ188" i="26"/>
  <c r="AS188" i="26"/>
  <c r="AP187" i="26"/>
  <c r="AQ187" i="26"/>
  <c r="AS187" i="26"/>
  <c r="AQ186" i="26"/>
  <c r="AQ181" i="26" s="1"/>
  <c r="BF181" i="26" s="1"/>
  <c r="AP186" i="26"/>
  <c r="AP181" i="26" s="1"/>
  <c r="AS186" i="26"/>
  <c r="AS181" i="26" s="1"/>
  <c r="AT181" i="26" s="1"/>
  <c r="AH225" i="26"/>
  <c r="AP207" i="26"/>
  <c r="AQ207" i="26"/>
  <c r="AS206" i="26"/>
  <c r="AP206" i="26"/>
  <c r="AQ206" i="26"/>
  <c r="AR205" i="26"/>
  <c r="AB205" i="26"/>
  <c r="E205" i="26" s="1"/>
  <c r="F205" i="26" s="1"/>
  <c r="AM205" i="26"/>
  <c r="AB199" i="26"/>
  <c r="E199" i="26" s="1"/>
  <c r="F199" i="26" s="1"/>
  <c r="AM199" i="26"/>
  <c r="AB198" i="26"/>
  <c r="E198" i="26" s="1"/>
  <c r="F198" i="26" s="1"/>
  <c r="AM198" i="26"/>
  <c r="AB197" i="26"/>
  <c r="E197" i="26" s="1"/>
  <c r="F197" i="26" s="1"/>
  <c r="F192" i="26" s="1"/>
  <c r="AM197" i="26"/>
  <c r="AM192" i="26" s="1"/>
  <c r="BA192" i="26" s="1"/>
  <c r="AM218" i="26"/>
  <c r="AB218" i="26"/>
  <c r="E218" i="26" s="1"/>
  <c r="F218" i="26" s="1"/>
  <c r="AO217" i="26"/>
  <c r="AR217" i="26" s="1"/>
  <c r="Y217" i="26"/>
  <c r="AO216" i="26"/>
  <c r="Y216" i="26"/>
  <c r="AO210" i="26"/>
  <c r="AR210" i="26" s="1"/>
  <c r="Y210" i="26"/>
  <c r="AO209" i="26"/>
  <c r="AR209" i="26" s="1"/>
  <c r="Y209" i="26"/>
  <c r="AO208" i="26"/>
  <c r="Y208" i="26"/>
  <c r="AL228" i="25"/>
  <c r="AA228" i="25"/>
  <c r="AL227" i="25"/>
  <c r="AA227" i="25"/>
  <c r="AK234" i="25"/>
  <c r="AP234" i="25" s="1"/>
  <c r="AJ233" i="25"/>
  <c r="AB222" i="25"/>
  <c r="E222" i="25" s="1"/>
  <c r="F222" i="25" s="1"/>
  <c r="AL222" i="25"/>
  <c r="AS211" i="25"/>
  <c r="AQ211" i="25"/>
  <c r="AK232" i="25"/>
  <c r="X232" i="25"/>
  <c r="AJ232" i="25"/>
  <c r="AA221" i="25"/>
  <c r="AL221" i="25"/>
  <c r="AK231" i="25"/>
  <c r="AL220" i="25"/>
  <c r="AA220" i="25"/>
  <c r="X231" i="25"/>
  <c r="AJ231" i="25"/>
  <c r="AK230" i="25"/>
  <c r="AA219" i="25"/>
  <c r="AL219" i="25"/>
  <c r="X230" i="25"/>
  <c r="AJ230" i="25"/>
  <c r="AK229" i="25"/>
  <c r="AA218" i="25"/>
  <c r="AO218" i="25" s="1"/>
  <c r="AR218" i="25" s="1"/>
  <c r="AL218" i="25"/>
  <c r="Y218" i="25"/>
  <c r="X229" i="25"/>
  <c r="AJ229" i="25"/>
  <c r="AK222" i="25"/>
  <c r="W233" i="25"/>
  <c r="X233" i="25" s="1"/>
  <c r="AK203" i="25"/>
  <c r="AP211" i="25"/>
  <c r="AJ223" i="25"/>
  <c r="AJ214" i="25" s="1"/>
  <c r="AY214" i="25" s="1"/>
  <c r="V234" i="25"/>
  <c r="X223" i="25"/>
  <c r="AB212" i="25"/>
  <c r="E212" i="25" s="1"/>
  <c r="F212" i="25" s="1"/>
  <c r="AL212" i="25"/>
  <c r="AL192" i="25"/>
  <c r="AS201" i="25"/>
  <c r="AQ201" i="25"/>
  <c r="AP195" i="25"/>
  <c r="AQ195" i="25"/>
  <c r="AS195" i="25"/>
  <c r="AS194" i="25"/>
  <c r="AQ194" i="25"/>
  <c r="AP194" i="25"/>
  <c r="AQ188" i="25"/>
  <c r="AP188" i="25"/>
  <c r="AS188" i="25"/>
  <c r="AQ187" i="25"/>
  <c r="AP187" i="25"/>
  <c r="AS187" i="25"/>
  <c r="AM181" i="25"/>
  <c r="BA181" i="25" s="1"/>
  <c r="AQ186" i="25"/>
  <c r="AQ181" i="25" s="1"/>
  <c r="BF181" i="25" s="1"/>
  <c r="AP186" i="25"/>
  <c r="AP181" i="25" s="1"/>
  <c r="AS186" i="25"/>
  <c r="AS181" i="25" s="1"/>
  <c r="AV170" i="25"/>
  <c r="AX170" i="25"/>
  <c r="BK170" i="25"/>
  <c r="AZ170" i="25"/>
  <c r="BD170" i="25"/>
  <c r="AT170" i="25"/>
  <c r="BI170" i="25"/>
  <c r="AB206" i="25"/>
  <c r="E206" i="25" s="1"/>
  <c r="F206" i="25" s="1"/>
  <c r="AM206" i="25"/>
  <c r="AR205" i="25"/>
  <c r="AB205" i="25"/>
  <c r="E205" i="25" s="1"/>
  <c r="F205" i="25" s="1"/>
  <c r="AM205" i="25"/>
  <c r="AB199" i="25"/>
  <c r="E199" i="25" s="1"/>
  <c r="F199" i="25" s="1"/>
  <c r="AM199" i="25"/>
  <c r="AB198" i="25"/>
  <c r="E198" i="25" s="1"/>
  <c r="F198" i="25" s="1"/>
  <c r="AM198" i="25"/>
  <c r="AB197" i="25"/>
  <c r="E197" i="25" s="1"/>
  <c r="F197" i="25" s="1"/>
  <c r="AM197" i="25"/>
  <c r="AO217" i="25"/>
  <c r="AR217" i="25" s="1"/>
  <c r="Y217" i="25"/>
  <c r="AO216" i="25"/>
  <c r="Y216" i="25"/>
  <c r="AO210" i="25"/>
  <c r="AR210" i="25" s="1"/>
  <c r="Y210" i="25"/>
  <c r="AO208" i="25"/>
  <c r="Y208" i="25"/>
  <c r="AM207" i="25"/>
  <c r="AB207" i="25"/>
  <c r="E207" i="25" s="1"/>
  <c r="F207" i="25" s="1"/>
  <c r="BE170" i="25"/>
  <c r="BB170" i="25"/>
  <c r="AC44" i="23"/>
  <c r="P44" i="23"/>
  <c r="M55" i="23"/>
  <c r="O55" i="23" s="1"/>
  <c r="I66" i="23"/>
  <c r="AI31" i="23"/>
  <c r="AI27" i="23" s="1"/>
  <c r="AW27" i="23" s="1"/>
  <c r="AH40" i="23"/>
  <c r="AN40" i="23"/>
  <c r="AC40" i="23"/>
  <c r="AG40" i="23"/>
  <c r="AF40" i="23"/>
  <c r="AE40" i="23"/>
  <c r="AD40" i="23"/>
  <c r="AI40" i="23"/>
  <c r="U42" i="23"/>
  <c r="AH43" i="23"/>
  <c r="AN43" i="23"/>
  <c r="AG43" i="23"/>
  <c r="AE43" i="23"/>
  <c r="AF43" i="23"/>
  <c r="AD43" i="23"/>
  <c r="AC43" i="23"/>
  <c r="AI43" i="23"/>
  <c r="D49" i="23"/>
  <c r="BM49" i="23" s="1"/>
  <c r="C54" i="23"/>
  <c r="A60" i="23"/>
  <c r="C62" i="23" s="1"/>
  <c r="AK14" i="23"/>
  <c r="AP14" i="23" s="1"/>
  <c r="W25" i="23"/>
  <c r="AJ13" i="23"/>
  <c r="V24" i="23"/>
  <c r="AK12" i="23"/>
  <c r="W23" i="23"/>
  <c r="X12" i="23"/>
  <c r="AJ12" i="23"/>
  <c r="V23" i="23"/>
  <c r="AK11" i="23"/>
  <c r="W22" i="23"/>
  <c r="X11" i="23"/>
  <c r="AJ11" i="23"/>
  <c r="V22" i="23"/>
  <c r="W21" i="23"/>
  <c r="AK10" i="23"/>
  <c r="X10" i="23"/>
  <c r="AJ10" i="23"/>
  <c r="V21" i="23"/>
  <c r="AK9" i="23"/>
  <c r="W20" i="23"/>
  <c r="X9" i="23"/>
  <c r="AJ9" i="23"/>
  <c r="V20" i="23"/>
  <c r="AK8" i="23"/>
  <c r="W19" i="23"/>
  <c r="X8" i="23"/>
  <c r="AJ8" i="23"/>
  <c r="V19" i="23"/>
  <c r="Z11" i="23"/>
  <c r="AH11" i="23"/>
  <c r="AC27" i="23"/>
  <c r="AD33" i="23"/>
  <c r="AD27" i="23" s="1"/>
  <c r="S33" i="23"/>
  <c r="AG33" i="23" s="1"/>
  <c r="AG27" i="23" s="1"/>
  <c r="R33" i="23"/>
  <c r="AF33" i="23" s="1"/>
  <c r="AF27" i="23" s="1"/>
  <c r="Q33" i="23"/>
  <c r="AE22" i="23"/>
  <c r="AE16" i="23" s="1"/>
  <c r="AU16" i="23" s="1"/>
  <c r="T22" i="23"/>
  <c r="P229" i="2"/>
  <c r="AC229" i="2"/>
  <c r="AC225" i="2" s="1"/>
  <c r="AR216" i="2"/>
  <c r="AR176" i="2"/>
  <c r="AO170" i="2"/>
  <c r="BC170" i="2" s="1"/>
  <c r="AR195" i="2"/>
  <c r="BO148" i="2"/>
  <c r="BL148" i="2"/>
  <c r="BN148" i="2"/>
  <c r="BB159" i="2"/>
  <c r="BE159" i="2"/>
  <c r="BJ159" i="2"/>
  <c r="BG159" i="2"/>
  <c r="AT159" i="2"/>
  <c r="BI159" i="2"/>
  <c r="AZ159" i="2"/>
  <c r="AV159" i="2"/>
  <c r="BD159" i="2"/>
  <c r="BK159" i="2"/>
  <c r="AX159" i="2"/>
  <c r="AS211" i="2"/>
  <c r="AQ211" i="2"/>
  <c r="X233" i="2"/>
  <c r="V244" i="2"/>
  <c r="AJ233" i="2"/>
  <c r="AB222" i="2"/>
  <c r="E222" i="2" s="1"/>
  <c r="F222" i="2" s="1"/>
  <c r="AL222" i="2"/>
  <c r="AL223" i="2"/>
  <c r="AB223" i="2"/>
  <c r="E223" i="2" s="1"/>
  <c r="F223" i="2" s="1"/>
  <c r="AK234" i="2"/>
  <c r="AP234" i="2" s="1"/>
  <c r="W245" i="2"/>
  <c r="X234" i="2"/>
  <c r="AQ212" i="2"/>
  <c r="AS212" i="2"/>
  <c r="AE207" i="2"/>
  <c r="AE203" i="2" s="1"/>
  <c r="AU203" i="2" s="1"/>
  <c r="T207" i="2"/>
  <c r="Q218" i="2"/>
  <c r="AD218" i="2"/>
  <c r="AD214" i="2" s="1"/>
  <c r="S218" i="2"/>
  <c r="AG218" i="2" s="1"/>
  <c r="AG214" i="2" s="1"/>
  <c r="R218" i="2"/>
  <c r="AF218" i="2" s="1"/>
  <c r="AF214" i="2" s="1"/>
  <c r="AR174" i="2"/>
  <c r="AH217" i="2"/>
  <c r="Z217" i="2"/>
  <c r="T228" i="2"/>
  <c r="AE228" i="2"/>
  <c r="AD239" i="2"/>
  <c r="R239" i="2"/>
  <c r="AF239" i="2" s="1"/>
  <c r="S239" i="2"/>
  <c r="AG239" i="2" s="1"/>
  <c r="Q239" i="2"/>
  <c r="AC250" i="2"/>
  <c r="P250" i="2"/>
  <c r="AS184" i="2"/>
  <c r="AQ184" i="2"/>
  <c r="AP184" i="2"/>
  <c r="AM195" i="2"/>
  <c r="AB195" i="2"/>
  <c r="E195" i="2" s="1"/>
  <c r="F195" i="2" s="1"/>
  <c r="AN206" i="2"/>
  <c r="Y206" i="2"/>
  <c r="AN185" i="2"/>
  <c r="AN181" i="2" s="1"/>
  <c r="BC181" i="2" s="1"/>
  <c r="Y185" i="2"/>
  <c r="AM174" i="2"/>
  <c r="AM170" i="2" s="1"/>
  <c r="BA170" i="2" s="1"/>
  <c r="AB174" i="2"/>
  <c r="E174" i="2" s="1"/>
  <c r="F174" i="2" s="1"/>
  <c r="F170" i="2" s="1"/>
  <c r="M261" i="2"/>
  <c r="O261" i="2" s="1"/>
  <c r="AK262" i="2"/>
  <c r="AK265" i="2"/>
  <c r="AK261" i="2"/>
  <c r="O240" i="2"/>
  <c r="AM219" i="2"/>
  <c r="AB219" i="2"/>
  <c r="E219" i="2" s="1"/>
  <c r="F219" i="2" s="1"/>
  <c r="AB216" i="2"/>
  <c r="E216" i="2" s="1"/>
  <c r="F216" i="2" s="1"/>
  <c r="AM216" i="2"/>
  <c r="AO12" i="6"/>
  <c r="AR12" i="6" s="1"/>
  <c r="Y12" i="6"/>
  <c r="AA241" i="2"/>
  <c r="AL241" i="2"/>
  <c r="AC9" i="6"/>
  <c r="AC5" i="6" s="1"/>
  <c r="P9" i="6"/>
  <c r="L31" i="6"/>
  <c r="J31" i="6"/>
  <c r="N31" i="6" s="1"/>
  <c r="AI31" i="6"/>
  <c r="AI27" i="6" s="1"/>
  <c r="AW27" i="6" s="1"/>
  <c r="X31" i="6"/>
  <c r="AA31" i="6" s="1"/>
  <c r="O20" i="6"/>
  <c r="X34" i="6"/>
  <c r="AA34" i="6" s="1"/>
  <c r="Y34" i="6" s="1"/>
  <c r="X33" i="6"/>
  <c r="AA33" i="6" s="1"/>
  <c r="X30" i="6"/>
  <c r="AA30" i="6" s="1"/>
  <c r="Y30" i="6" s="1"/>
  <c r="AK41" i="6"/>
  <c r="AK45" i="6"/>
  <c r="AK42" i="6"/>
  <c r="U42" i="6"/>
  <c r="L251" i="2"/>
  <c r="J251" i="2"/>
  <c r="N251" i="2" s="1"/>
  <c r="AN196" i="2"/>
  <c r="AN192" i="2" s="1"/>
  <c r="Y196" i="2"/>
  <c r="U262" i="2"/>
  <c r="AI262" i="2" s="1"/>
  <c r="Y230" i="2"/>
  <c r="AO230" i="2"/>
  <c r="AR230" i="2" s="1"/>
  <c r="AO7" i="6"/>
  <c r="AO10" i="6"/>
  <c r="AR10" i="6" s="1"/>
  <c r="AL21" i="6"/>
  <c r="AO18" i="6"/>
  <c r="X253" i="2"/>
  <c r="AS187" i="2"/>
  <c r="X252" i="2"/>
  <c r="AL243" i="2"/>
  <c r="AA243" i="2"/>
  <c r="AR187" i="2"/>
  <c r="Y227" i="2"/>
  <c r="AO227" i="2"/>
  <c r="AS210" i="2"/>
  <c r="AQ210" i="2"/>
  <c r="AP210" i="2"/>
  <c r="AA240" i="2"/>
  <c r="AL240" i="2"/>
  <c r="X254" i="2"/>
  <c r="AJ254" i="2"/>
  <c r="AQ208" i="2"/>
  <c r="AP208" i="2"/>
  <c r="AS208" i="2"/>
  <c r="AK260" i="2"/>
  <c r="AJ260" i="2"/>
  <c r="AA239" i="2"/>
  <c r="AL239" i="2"/>
  <c r="X250" i="2"/>
  <c r="AJ250" i="2"/>
  <c r="X251" i="2"/>
  <c r="AJ251" i="2"/>
  <c r="Y232" i="2"/>
  <c r="AO232" i="2"/>
  <c r="AR232" i="2" s="1"/>
  <c r="AJ252" i="2"/>
  <c r="AA238" i="2"/>
  <c r="AL238" i="2"/>
  <c r="X249" i="2"/>
  <c r="AO228" i="2"/>
  <c r="AP205" i="2"/>
  <c r="AQ205" i="2"/>
  <c r="AS205" i="2"/>
  <c r="AM221" i="2"/>
  <c r="AB221" i="2"/>
  <c r="E221" i="2" s="1"/>
  <c r="F221" i="2" s="1"/>
  <c r="AL32" i="6"/>
  <c r="AJ31" i="6"/>
  <c r="AJ32" i="6"/>
  <c r="AL20" i="6"/>
  <c r="AL19" i="6"/>
  <c r="AO19" i="6"/>
  <c r="AR19" i="6" s="1"/>
  <c r="AL23" i="6"/>
  <c r="AJ30" i="6"/>
  <c r="AJ43" i="6"/>
  <c r="AK43" i="6"/>
  <c r="AK40" i="6"/>
  <c r="AJ34" i="6"/>
  <c r="AJ29" i="6"/>
  <c r="AS176" i="2"/>
  <c r="AP187" i="2"/>
  <c r="AP176" i="2"/>
  <c r="T231" i="2"/>
  <c r="AH231" i="2" s="1"/>
  <c r="T11" i="6"/>
  <c r="R22" i="6"/>
  <c r="AF22" i="6" s="1"/>
  <c r="I55" i="6"/>
  <c r="I66" i="6" s="1"/>
  <c r="I77" i="6" s="1"/>
  <c r="I88" i="6" s="1"/>
  <c r="I99" i="6" s="1"/>
  <c r="I110" i="6" s="1"/>
  <c r="I121" i="6" s="1"/>
  <c r="I132" i="6" s="1"/>
  <c r="I143" i="6" s="1"/>
  <c r="I154" i="6" s="1"/>
  <c r="M44" i="6"/>
  <c r="O44" i="6" s="1"/>
  <c r="S22" i="6"/>
  <c r="AG22" i="6" s="1"/>
  <c r="P33" i="6"/>
  <c r="AD33" i="6" s="1"/>
  <c r="AC33" i="6"/>
  <c r="Q22" i="6"/>
  <c r="AI40" i="6"/>
  <c r="AC40" i="6"/>
  <c r="AD40" i="6"/>
  <c r="AE40" i="6"/>
  <c r="AF40" i="6"/>
  <c r="AG40" i="6"/>
  <c r="AH40" i="6"/>
  <c r="AN40" i="6"/>
  <c r="AI43" i="6"/>
  <c r="AC43" i="6"/>
  <c r="AD43" i="6"/>
  <c r="AG43" i="6"/>
  <c r="AF43" i="6"/>
  <c r="AE43" i="6"/>
  <c r="AH43" i="6"/>
  <c r="AN43" i="6"/>
  <c r="A60" i="6"/>
  <c r="C62" i="6" s="1"/>
  <c r="D49" i="6"/>
  <c r="BM49" i="6" s="1"/>
  <c r="C54" i="6"/>
  <c r="R242" i="2"/>
  <c r="AF242" i="2" s="1"/>
  <c r="S242" i="2"/>
  <c r="AG242" i="2" s="1"/>
  <c r="AK220" i="2"/>
  <c r="AK214" i="2" s="1"/>
  <c r="AH220" i="2"/>
  <c r="Z220" i="2"/>
  <c r="AN220" i="2" s="1"/>
  <c r="P253" i="2"/>
  <c r="AD253" i="2" s="1"/>
  <c r="AC253" i="2"/>
  <c r="AI260" i="2"/>
  <c r="AC260" i="2"/>
  <c r="AF260" i="2"/>
  <c r="AG260" i="2"/>
  <c r="AD260" i="2"/>
  <c r="AE260" i="2"/>
  <c r="AH260" i="2"/>
  <c r="AN260" i="2"/>
  <c r="I275" i="2"/>
  <c r="M264" i="2"/>
  <c r="O264" i="2" s="1"/>
  <c r="AJ209" i="2"/>
  <c r="AJ203" i="2" s="1"/>
  <c r="AY203" i="2" s="1"/>
  <c r="AA198" i="2"/>
  <c r="Y198" i="2" s="1"/>
  <c r="AL198" i="2"/>
  <c r="AL192" i="2" s="1"/>
  <c r="Q242" i="2"/>
  <c r="BJ170" i="25" l="1"/>
  <c r="BG170" i="25"/>
  <c r="AM209" i="25"/>
  <c r="AB209" i="25"/>
  <c r="E209" i="25" s="1"/>
  <c r="F209" i="25" s="1"/>
  <c r="AF263" i="2"/>
  <c r="AC263" i="2"/>
  <c r="AD263" i="2"/>
  <c r="AE263" i="2"/>
  <c r="AN263" i="2"/>
  <c r="AH263" i="2"/>
  <c r="AK263" i="2"/>
  <c r="AI263" i="2"/>
  <c r="AG263" i="2"/>
  <c r="C271" i="2"/>
  <c r="I273" i="2" s="1"/>
  <c r="M273" i="2" s="1"/>
  <c r="A280" i="2"/>
  <c r="C274" i="2"/>
  <c r="D269" i="2"/>
  <c r="BM269" i="2" s="1"/>
  <c r="AS196" i="25"/>
  <c r="AQ196" i="25"/>
  <c r="AP196" i="25"/>
  <c r="AT181" i="25"/>
  <c r="BO159" i="25"/>
  <c r="BN159" i="25"/>
  <c r="BL159" i="25"/>
  <c r="F192" i="25"/>
  <c r="AM192" i="25"/>
  <c r="BA192" i="25" s="1"/>
  <c r="BO159" i="26"/>
  <c r="BN159" i="26"/>
  <c r="BL159" i="26"/>
  <c r="AT170" i="26"/>
  <c r="BJ170" i="26"/>
  <c r="BG170" i="26"/>
  <c r="AV170" i="26"/>
  <c r="AX170" i="26"/>
  <c r="BK170" i="26"/>
  <c r="BD170" i="26"/>
  <c r="AZ170" i="26"/>
  <c r="BI170" i="26"/>
  <c r="BE170" i="26"/>
  <c r="BB170" i="26"/>
  <c r="AO229" i="26"/>
  <c r="AR229" i="26" s="1"/>
  <c r="Y229" i="26"/>
  <c r="AR208" i="26"/>
  <c r="AR203" i="26" s="1"/>
  <c r="BH203" i="26" s="1"/>
  <c r="AO203" i="26"/>
  <c r="BC203" i="26" s="1"/>
  <c r="AR208" i="25"/>
  <c r="AR203" i="25" s="1"/>
  <c r="BH203" i="25" s="1"/>
  <c r="AO203" i="25"/>
  <c r="BC203" i="25" s="1"/>
  <c r="AB233" i="26"/>
  <c r="E233" i="26" s="1"/>
  <c r="F233" i="26" s="1"/>
  <c r="AL233" i="26"/>
  <c r="AS222" i="26"/>
  <c r="AQ222" i="26"/>
  <c r="AA232" i="26"/>
  <c r="AL232" i="26"/>
  <c r="AL231" i="26"/>
  <c r="AA231" i="26"/>
  <c r="AA230" i="26"/>
  <c r="AL230" i="26"/>
  <c r="AK214" i="26"/>
  <c r="AP222" i="26"/>
  <c r="AK233" i="26"/>
  <c r="AL203" i="26"/>
  <c r="AS212" i="26"/>
  <c r="AQ212" i="26"/>
  <c r="AB223" i="26"/>
  <c r="E223" i="26" s="1"/>
  <c r="F223" i="26" s="1"/>
  <c r="AL223" i="26"/>
  <c r="AJ234" i="26"/>
  <c r="AJ225" i="26" s="1"/>
  <c r="AY225" i="26" s="1"/>
  <c r="X234" i="26"/>
  <c r="BJ181" i="26"/>
  <c r="BG181" i="26"/>
  <c r="AV181" i="26"/>
  <c r="AX181" i="26"/>
  <c r="BK181" i="26"/>
  <c r="AZ181" i="26"/>
  <c r="BD181" i="26"/>
  <c r="BI181" i="26"/>
  <c r="AS205" i="26"/>
  <c r="AP205" i="26"/>
  <c r="AQ205" i="26"/>
  <c r="AP199" i="26"/>
  <c r="AQ199" i="26"/>
  <c r="AS199" i="26"/>
  <c r="AQ198" i="26"/>
  <c r="AP198" i="26"/>
  <c r="AS198" i="26"/>
  <c r="AP197" i="26"/>
  <c r="AP192" i="26" s="1"/>
  <c r="AQ197" i="26"/>
  <c r="AS197" i="26"/>
  <c r="AS218" i="26"/>
  <c r="AQ218" i="26"/>
  <c r="AP218" i="26"/>
  <c r="AB217" i="26"/>
  <c r="E217" i="26" s="1"/>
  <c r="F217" i="26" s="1"/>
  <c r="AM217" i="26"/>
  <c r="AR216" i="26"/>
  <c r="AB216" i="26"/>
  <c r="E216" i="26" s="1"/>
  <c r="F216" i="26" s="1"/>
  <c r="AM216" i="26"/>
  <c r="AB210" i="26"/>
  <c r="E210" i="26" s="1"/>
  <c r="F210" i="26" s="1"/>
  <c r="AM210" i="26"/>
  <c r="AB209" i="26"/>
  <c r="E209" i="26" s="1"/>
  <c r="F209" i="26" s="1"/>
  <c r="AM209" i="26"/>
  <c r="AB208" i="26"/>
  <c r="E208" i="26" s="1"/>
  <c r="F208" i="26" s="1"/>
  <c r="F203" i="26" s="1"/>
  <c r="AM208" i="26"/>
  <c r="AM203" i="26" s="1"/>
  <c r="BA203" i="26" s="1"/>
  <c r="AO228" i="26"/>
  <c r="AR228" i="26" s="1"/>
  <c r="Y228" i="26"/>
  <c r="AO227" i="26"/>
  <c r="Y227" i="26"/>
  <c r="AO221" i="26"/>
  <c r="AR221" i="26" s="1"/>
  <c r="Y221" i="26"/>
  <c r="AO220" i="26"/>
  <c r="AR220" i="26" s="1"/>
  <c r="Y220" i="26"/>
  <c r="AO219" i="26"/>
  <c r="Y219" i="26"/>
  <c r="BB181" i="26"/>
  <c r="BE181" i="26"/>
  <c r="AB233" i="25"/>
  <c r="E233" i="25" s="1"/>
  <c r="F233" i="25" s="1"/>
  <c r="AL233" i="25"/>
  <c r="AS222" i="25"/>
  <c r="AQ222" i="25"/>
  <c r="AA232" i="25"/>
  <c r="AL232" i="25"/>
  <c r="AL231" i="25"/>
  <c r="AA231" i="25"/>
  <c r="AL230" i="25"/>
  <c r="AA230" i="25"/>
  <c r="AA229" i="25"/>
  <c r="AO229" i="25" s="1"/>
  <c r="AR229" i="25" s="1"/>
  <c r="AL229" i="25"/>
  <c r="Y229" i="25"/>
  <c r="AK214" i="25"/>
  <c r="AP222" i="25"/>
  <c r="AK233" i="25"/>
  <c r="X234" i="25"/>
  <c r="AJ234" i="25"/>
  <c r="AJ225" i="25" s="1"/>
  <c r="AY225" i="25" s="1"/>
  <c r="AB223" i="25"/>
  <c r="E223" i="25" s="1"/>
  <c r="F223" i="25" s="1"/>
  <c r="AL223" i="25"/>
  <c r="AL203" i="25"/>
  <c r="AS212" i="25"/>
  <c r="AQ212" i="25"/>
  <c r="BB181" i="25"/>
  <c r="BE181" i="25"/>
  <c r="BJ181" i="25"/>
  <c r="BG181" i="25"/>
  <c r="AZ181" i="25"/>
  <c r="AV181" i="25"/>
  <c r="AX181" i="25"/>
  <c r="BK181" i="25"/>
  <c r="BD181" i="25"/>
  <c r="BI181" i="25"/>
  <c r="BN170" i="25"/>
  <c r="BO170" i="25"/>
  <c r="BL170" i="25"/>
  <c r="AP206" i="25"/>
  <c r="AQ206" i="25"/>
  <c r="AS206" i="25"/>
  <c r="AS205" i="25"/>
  <c r="AQ205" i="25"/>
  <c r="AP205" i="25"/>
  <c r="AS199" i="25"/>
  <c r="AP199" i="25"/>
  <c r="AQ199" i="25"/>
  <c r="AP198" i="25"/>
  <c r="AQ198" i="25"/>
  <c r="AS198" i="25"/>
  <c r="AS197" i="25"/>
  <c r="AQ197" i="25"/>
  <c r="AP197" i="25"/>
  <c r="AB217" i="25"/>
  <c r="E217" i="25" s="1"/>
  <c r="F217" i="25" s="1"/>
  <c r="AM217" i="25"/>
  <c r="AR216" i="25"/>
  <c r="AB216" i="25"/>
  <c r="E216" i="25" s="1"/>
  <c r="F216" i="25" s="1"/>
  <c r="AM216" i="25"/>
  <c r="AB210" i="25"/>
  <c r="E210" i="25" s="1"/>
  <c r="F210" i="25" s="1"/>
  <c r="AM210" i="25"/>
  <c r="AS209" i="25"/>
  <c r="AQ209" i="25"/>
  <c r="AP209" i="25"/>
  <c r="AB208" i="25"/>
  <c r="E208" i="25" s="1"/>
  <c r="F208" i="25" s="1"/>
  <c r="F203" i="25" s="1"/>
  <c r="AM208" i="25"/>
  <c r="AS207" i="25"/>
  <c r="AP207" i="25"/>
  <c r="AQ207" i="25"/>
  <c r="AO228" i="25"/>
  <c r="AR228" i="25" s="1"/>
  <c r="Y228" i="25"/>
  <c r="AO227" i="25"/>
  <c r="Y227" i="25"/>
  <c r="AO221" i="25"/>
  <c r="AR221" i="25" s="1"/>
  <c r="Y221" i="25"/>
  <c r="AO220" i="25"/>
  <c r="AR220" i="25" s="1"/>
  <c r="Y220" i="25"/>
  <c r="AO219" i="25"/>
  <c r="Y219" i="25"/>
  <c r="AM218" i="25"/>
  <c r="AB218" i="25"/>
  <c r="E218" i="25" s="1"/>
  <c r="F218" i="25" s="1"/>
  <c r="AC55" i="23"/>
  <c r="P55" i="23"/>
  <c r="M66" i="23"/>
  <c r="O66" i="23" s="1"/>
  <c r="I77" i="23"/>
  <c r="AI42" i="23"/>
  <c r="AI38" i="23" s="1"/>
  <c r="AW38" i="23" s="1"/>
  <c r="AH51" i="23"/>
  <c r="AN51" i="23"/>
  <c r="AC51" i="23"/>
  <c r="AG51" i="23"/>
  <c r="AF51" i="23"/>
  <c r="AE51" i="23"/>
  <c r="AD51" i="23"/>
  <c r="AI51" i="23"/>
  <c r="U53" i="23"/>
  <c r="AH54" i="23"/>
  <c r="AN54" i="23"/>
  <c r="AC54" i="23"/>
  <c r="AG54" i="23"/>
  <c r="AF54" i="23"/>
  <c r="AE54" i="23"/>
  <c r="AD54" i="23"/>
  <c r="AI54" i="23"/>
  <c r="D60" i="23"/>
  <c r="BM60" i="23" s="1"/>
  <c r="C65" i="23"/>
  <c r="A71" i="23"/>
  <c r="C73" i="23" s="1"/>
  <c r="AK25" i="23"/>
  <c r="AP25" i="23" s="1"/>
  <c r="W36" i="23"/>
  <c r="AJ24" i="23"/>
  <c r="V35" i="23"/>
  <c r="AK23" i="23"/>
  <c r="W34" i="23"/>
  <c r="AA12" i="23"/>
  <c r="AL12" i="23"/>
  <c r="X23" i="23"/>
  <c r="AJ23" i="23"/>
  <c r="V34" i="23"/>
  <c r="AK22" i="23"/>
  <c r="W33" i="23"/>
  <c r="AL11" i="23"/>
  <c r="AA11" i="23"/>
  <c r="X22" i="23"/>
  <c r="AJ22" i="23"/>
  <c r="V33" i="23"/>
  <c r="AK21" i="23"/>
  <c r="W32" i="23"/>
  <c r="AL10" i="23"/>
  <c r="AA10" i="23"/>
  <c r="X21" i="23"/>
  <c r="AJ21" i="23"/>
  <c r="V32" i="23"/>
  <c r="AK20" i="23"/>
  <c r="W31" i="23"/>
  <c r="AL9" i="23"/>
  <c r="AA9" i="23"/>
  <c r="X20" i="23"/>
  <c r="AJ20" i="23"/>
  <c r="V31" i="23"/>
  <c r="AK19" i="23"/>
  <c r="W30" i="23"/>
  <c r="AA8" i="23"/>
  <c r="AL8" i="23"/>
  <c r="X19" i="23"/>
  <c r="AJ19" i="23"/>
  <c r="V30" i="23"/>
  <c r="W18" i="23"/>
  <c r="AK7" i="23"/>
  <c r="X7" i="23"/>
  <c r="AJ7" i="23"/>
  <c r="V18" i="23"/>
  <c r="AH5" i="23"/>
  <c r="Z22" i="23"/>
  <c r="AH22" i="23"/>
  <c r="AC38" i="23"/>
  <c r="AD44" i="23"/>
  <c r="AD38" i="23" s="1"/>
  <c r="S44" i="23"/>
  <c r="AG44" i="23" s="1"/>
  <c r="AG38" i="23" s="1"/>
  <c r="R44" i="23"/>
  <c r="AF44" i="23" s="1"/>
  <c r="AF38" i="23" s="1"/>
  <c r="Q44" i="23"/>
  <c r="AN11" i="23"/>
  <c r="AN5" i="23" s="1"/>
  <c r="AE33" i="23"/>
  <c r="AE27" i="23" s="1"/>
  <c r="AU27" i="23" s="1"/>
  <c r="T33" i="23"/>
  <c r="AD229" i="2"/>
  <c r="AD225" i="2" s="1"/>
  <c r="Q229" i="2"/>
  <c r="R229" i="2"/>
  <c r="AF229" i="2" s="1"/>
  <c r="AF225" i="2" s="1"/>
  <c r="S229" i="2"/>
  <c r="AG229" i="2" s="1"/>
  <c r="AG225" i="2" s="1"/>
  <c r="AR170" i="2"/>
  <c r="BH170" i="2" s="1"/>
  <c r="AI258" i="2"/>
  <c r="AW258" i="2" s="1"/>
  <c r="AR227" i="2"/>
  <c r="AR206" i="2"/>
  <c r="BO159" i="2"/>
  <c r="BL159" i="2"/>
  <c r="BN159" i="2"/>
  <c r="AR7" i="6"/>
  <c r="AR18" i="6"/>
  <c r="AB233" i="2"/>
  <c r="E233" i="2" s="1"/>
  <c r="F233" i="2" s="1"/>
  <c r="AL233" i="2"/>
  <c r="X244" i="2"/>
  <c r="V255" i="2"/>
  <c r="AJ244" i="2"/>
  <c r="AS222" i="2"/>
  <c r="AQ222" i="2"/>
  <c r="AQ223" i="2"/>
  <c r="AS223" i="2"/>
  <c r="AK245" i="2"/>
  <c r="AP245" i="2" s="1"/>
  <c r="W256" i="2"/>
  <c r="X245" i="2"/>
  <c r="AL234" i="2"/>
  <c r="AB234" i="2"/>
  <c r="E234" i="2" s="1"/>
  <c r="F234" i="2" s="1"/>
  <c r="AJ13" i="6"/>
  <c r="X13" i="6"/>
  <c r="AK14" i="6"/>
  <c r="AP14" i="6" s="1"/>
  <c r="X14" i="6"/>
  <c r="AH207" i="2"/>
  <c r="AH203" i="2" s="1"/>
  <c r="Z207" i="2"/>
  <c r="R9" i="6"/>
  <c r="AF9" i="6" s="1"/>
  <c r="AF5" i="6" s="1"/>
  <c r="S9" i="6"/>
  <c r="AG9" i="6" s="1"/>
  <c r="AG5" i="6" s="1"/>
  <c r="AE218" i="2"/>
  <c r="AE214" i="2" s="1"/>
  <c r="AU214" i="2" s="1"/>
  <c r="T218" i="2"/>
  <c r="AH228" i="2"/>
  <c r="Z228" i="2"/>
  <c r="AN217" i="2"/>
  <c r="Y217" i="2"/>
  <c r="AE239" i="2"/>
  <c r="T239" i="2"/>
  <c r="AD250" i="2"/>
  <c r="S250" i="2"/>
  <c r="AG250" i="2" s="1"/>
  <c r="Q250" i="2"/>
  <c r="R250" i="2"/>
  <c r="AF250" i="2" s="1"/>
  <c r="AP195" i="2"/>
  <c r="AQ195" i="2"/>
  <c r="AS195" i="2"/>
  <c r="AB206" i="2"/>
  <c r="E206" i="2" s="1"/>
  <c r="F206" i="2" s="1"/>
  <c r="AM206" i="2"/>
  <c r="AR185" i="2"/>
  <c r="AR181" i="2" s="1"/>
  <c r="BH181" i="2" s="1"/>
  <c r="AB185" i="2"/>
  <c r="E185" i="2" s="1"/>
  <c r="F185" i="2" s="1"/>
  <c r="F181" i="2" s="1"/>
  <c r="AM185" i="2"/>
  <c r="AM181" i="2" s="1"/>
  <c r="BA181" i="2" s="1"/>
  <c r="X44" i="6"/>
  <c r="AA44" i="6" s="1"/>
  <c r="AS174" i="2"/>
  <c r="AS170" i="2" s="1"/>
  <c r="AQ174" i="2"/>
  <c r="AQ170" i="2" s="1"/>
  <c r="BF170" i="2" s="1"/>
  <c r="AP174" i="2"/>
  <c r="AP170" i="2" s="1"/>
  <c r="AC261" i="2"/>
  <c r="P261" i="2"/>
  <c r="M272" i="2"/>
  <c r="O272" i="2" s="1"/>
  <c r="AK272" i="2"/>
  <c r="AK273" i="2"/>
  <c r="AK276" i="2"/>
  <c r="P240" i="2"/>
  <c r="Q240" i="2" s="1"/>
  <c r="AC240" i="2"/>
  <c r="AC236" i="2" s="1"/>
  <c r="X41" i="6"/>
  <c r="AA41" i="6" s="1"/>
  <c r="Y41" i="6" s="1"/>
  <c r="AS219" i="2"/>
  <c r="AP219" i="2"/>
  <c r="AQ219" i="2"/>
  <c r="AQ216" i="2"/>
  <c r="AP216" i="2"/>
  <c r="AS216" i="2"/>
  <c r="Y241" i="2"/>
  <c r="AO241" i="2"/>
  <c r="AR241" i="2" s="1"/>
  <c r="X45" i="6"/>
  <c r="AA45" i="6" s="1"/>
  <c r="Y45" i="6" s="1"/>
  <c r="AD9" i="6"/>
  <c r="AD5" i="6" s="1"/>
  <c r="Q9" i="6"/>
  <c r="P20" i="6"/>
  <c r="Q20" i="6" s="1"/>
  <c r="AE20" i="6" s="1"/>
  <c r="AC20" i="6"/>
  <c r="AC16" i="6" s="1"/>
  <c r="L42" i="6"/>
  <c r="J42" i="6"/>
  <c r="N42" i="6" s="1"/>
  <c r="AI42" i="6"/>
  <c r="AI38" i="6" s="1"/>
  <c r="AW38" i="6" s="1"/>
  <c r="X42" i="6"/>
  <c r="AA42" i="6" s="1"/>
  <c r="O31" i="6"/>
  <c r="AK52" i="6"/>
  <c r="AK53" i="6"/>
  <c r="U53" i="6"/>
  <c r="AK56" i="6"/>
  <c r="Z11" i="6"/>
  <c r="AR196" i="2"/>
  <c r="AM196" i="2"/>
  <c r="AB196" i="2"/>
  <c r="E196" i="2" s="1"/>
  <c r="F196" i="2" s="1"/>
  <c r="L262" i="2"/>
  <c r="J262" i="2"/>
  <c r="N262" i="2" s="1"/>
  <c r="O251" i="2"/>
  <c r="U273" i="2"/>
  <c r="AI273" i="2" s="1"/>
  <c r="AB230" i="2"/>
  <c r="E230" i="2" s="1"/>
  <c r="F230" i="2" s="1"/>
  <c r="AM230" i="2"/>
  <c r="AO29" i="6"/>
  <c r="AM10" i="6"/>
  <c r="AB10" i="6"/>
  <c r="E10" i="6" s="1"/>
  <c r="F10" i="6" s="1"/>
  <c r="AO23" i="6"/>
  <c r="AR23" i="6" s="1"/>
  <c r="AM7" i="6"/>
  <c r="AB7" i="6"/>
  <c r="E7" i="6" s="1"/>
  <c r="F7" i="6" s="1"/>
  <c r="AO21" i="6"/>
  <c r="AR21" i="6" s="1"/>
  <c r="AB18" i="6"/>
  <c r="E18" i="6" s="1"/>
  <c r="F18" i="6" s="1"/>
  <c r="AM18" i="6"/>
  <c r="AO240" i="2"/>
  <c r="AM12" i="6"/>
  <c r="AB12" i="6"/>
  <c r="E12" i="6" s="1"/>
  <c r="F12" i="6" s="1"/>
  <c r="X260" i="2"/>
  <c r="X263" i="2"/>
  <c r="Y238" i="2"/>
  <c r="AO238" i="2"/>
  <c r="AJ263" i="2"/>
  <c r="AK271" i="2"/>
  <c r="AA249" i="2"/>
  <c r="AL249" i="2"/>
  <c r="X264" i="2"/>
  <c r="AA254" i="2"/>
  <c r="AL254" i="2"/>
  <c r="AM232" i="2"/>
  <c r="AB232" i="2"/>
  <c r="E232" i="2" s="1"/>
  <c r="F232" i="2" s="1"/>
  <c r="AM227" i="2"/>
  <c r="AB227" i="2"/>
  <c r="E227" i="2" s="1"/>
  <c r="F227" i="2" s="1"/>
  <c r="X265" i="2"/>
  <c r="AJ265" i="2"/>
  <c r="X262" i="2"/>
  <c r="AJ262" i="2"/>
  <c r="Y243" i="2"/>
  <c r="AO243" i="2"/>
  <c r="AR243" i="2" s="1"/>
  <c r="AL250" i="2"/>
  <c r="AA250" i="2"/>
  <c r="AA251" i="2"/>
  <c r="AL251" i="2"/>
  <c r="X261" i="2"/>
  <c r="AJ261" i="2"/>
  <c r="AA252" i="2"/>
  <c r="AL252" i="2"/>
  <c r="AS221" i="2"/>
  <c r="AP221" i="2"/>
  <c r="AQ221" i="2"/>
  <c r="AO239" i="2"/>
  <c r="AO31" i="6"/>
  <c r="AL31" i="6"/>
  <c r="AJ42" i="6"/>
  <c r="AJ41" i="6"/>
  <c r="AM8" i="6"/>
  <c r="AB8" i="6"/>
  <c r="E8" i="6" s="1"/>
  <c r="F8" i="6" s="1"/>
  <c r="AL30" i="6"/>
  <c r="AL34" i="6"/>
  <c r="AJ40" i="6"/>
  <c r="AO20" i="6"/>
  <c r="AK51" i="6"/>
  <c r="AK54" i="6"/>
  <c r="AJ45" i="6"/>
  <c r="AO198" i="2"/>
  <c r="AO192" i="2" s="1"/>
  <c r="BC192" i="2" s="1"/>
  <c r="AM198" i="2"/>
  <c r="AQ198" i="2" s="1"/>
  <c r="Q253" i="2"/>
  <c r="AE253" i="2" s="1"/>
  <c r="AK231" i="2"/>
  <c r="AK225" i="2" s="1"/>
  <c r="Z231" i="2"/>
  <c r="AN231" i="2" s="1"/>
  <c r="AK11" i="6"/>
  <c r="AJ11" i="6"/>
  <c r="AH11" i="6"/>
  <c r="Q33" i="6"/>
  <c r="AE33" i="6" s="1"/>
  <c r="R33" i="6"/>
  <c r="AF33" i="6" s="1"/>
  <c r="S33" i="6"/>
  <c r="AG33" i="6" s="1"/>
  <c r="AI54" i="6"/>
  <c r="AC54" i="6"/>
  <c r="AG54" i="6"/>
  <c r="AD54" i="6"/>
  <c r="AE54" i="6"/>
  <c r="AF54" i="6"/>
  <c r="AH54" i="6"/>
  <c r="AN54" i="6"/>
  <c r="AE22" i="6"/>
  <c r="T22" i="6"/>
  <c r="AI51" i="6"/>
  <c r="AC51" i="6"/>
  <c r="AG51" i="6"/>
  <c r="AD51" i="6"/>
  <c r="AF51" i="6"/>
  <c r="AE51" i="6"/>
  <c r="AH51" i="6"/>
  <c r="AN51" i="6"/>
  <c r="AC44" i="6"/>
  <c r="P44" i="6"/>
  <c r="AD44" i="6" s="1"/>
  <c r="M55" i="6"/>
  <c r="O55" i="6" s="1"/>
  <c r="D60" i="6"/>
  <c r="BM60" i="6" s="1"/>
  <c r="C65" i="6"/>
  <c r="A71" i="6"/>
  <c r="C73" i="6" s="1"/>
  <c r="M275" i="2"/>
  <c r="O275" i="2" s="1"/>
  <c r="I286" i="2"/>
  <c r="AJ231" i="2"/>
  <c r="AJ225" i="2" s="1"/>
  <c r="AY225" i="2" s="1"/>
  <c r="R253" i="2"/>
  <c r="AF253" i="2" s="1"/>
  <c r="S253" i="2"/>
  <c r="AG253" i="2" s="1"/>
  <c r="AE242" i="2"/>
  <c r="T242" i="2"/>
  <c r="AC264" i="2"/>
  <c r="P264" i="2"/>
  <c r="AD264" i="2" s="1"/>
  <c r="AI271" i="2"/>
  <c r="AC271" i="2"/>
  <c r="AD271" i="2"/>
  <c r="AH271" i="2"/>
  <c r="AF271" i="2"/>
  <c r="AG271" i="2"/>
  <c r="AE271" i="2"/>
  <c r="AN271" i="2"/>
  <c r="AJ220" i="2"/>
  <c r="AJ214" i="2" s="1"/>
  <c r="AY214" i="2" s="1"/>
  <c r="AB198" i="2"/>
  <c r="E198" i="2" s="1"/>
  <c r="F198" i="2" s="1"/>
  <c r="AL209" i="2"/>
  <c r="AL203" i="2" s="1"/>
  <c r="AA209" i="2"/>
  <c r="Y209" i="2" s="1"/>
  <c r="C282" i="2" l="1"/>
  <c r="I284" i="2" s="1"/>
  <c r="M284" i="2" s="1"/>
  <c r="A291" i="2"/>
  <c r="C285" i="2"/>
  <c r="D280" i="2"/>
  <c r="BM280" i="2" s="1"/>
  <c r="AG274" i="2"/>
  <c r="AH274" i="2"/>
  <c r="AN274" i="2"/>
  <c r="AJ274" i="2"/>
  <c r="AK274" i="2"/>
  <c r="AI274" i="2"/>
  <c r="AC274" i="2"/>
  <c r="AE274" i="2"/>
  <c r="AD274" i="2"/>
  <c r="AF274" i="2"/>
  <c r="AQ192" i="26"/>
  <c r="BF192" i="26" s="1"/>
  <c r="AS192" i="26"/>
  <c r="AM203" i="25"/>
  <c r="BA203" i="25" s="1"/>
  <c r="BO170" i="26"/>
  <c r="BN170" i="26"/>
  <c r="BL170" i="26"/>
  <c r="AB229" i="26"/>
  <c r="E229" i="26" s="1"/>
  <c r="F229" i="26" s="1"/>
  <c r="AM229" i="26"/>
  <c r="AO232" i="26"/>
  <c r="AR232" i="26" s="1"/>
  <c r="Y232" i="26"/>
  <c r="AO230" i="26"/>
  <c r="AR230" i="26" s="1"/>
  <c r="Y230" i="26"/>
  <c r="AR219" i="26"/>
  <c r="AR214" i="26" s="1"/>
  <c r="BH214" i="26" s="1"/>
  <c r="AO214" i="26"/>
  <c r="BC214" i="26" s="1"/>
  <c r="AQ192" i="25"/>
  <c r="BF192" i="25" s="1"/>
  <c r="AP192" i="25"/>
  <c r="AS192" i="25"/>
  <c r="AR219" i="25"/>
  <c r="AR214" i="25" s="1"/>
  <c r="BH214" i="25" s="1"/>
  <c r="AO214" i="25"/>
  <c r="BC214" i="25" s="1"/>
  <c r="AS233" i="26"/>
  <c r="AQ233" i="26"/>
  <c r="AK225" i="26"/>
  <c r="AP233" i="26"/>
  <c r="AL214" i="26"/>
  <c r="AS223" i="26"/>
  <c r="AQ223" i="26"/>
  <c r="AB234" i="26"/>
  <c r="E234" i="26" s="1"/>
  <c r="F234" i="26" s="1"/>
  <c r="AL234" i="26"/>
  <c r="AL225" i="26" s="1"/>
  <c r="BO181" i="26"/>
  <c r="BL181" i="26"/>
  <c r="BN181" i="26"/>
  <c r="AZ192" i="26"/>
  <c r="BI192" i="26"/>
  <c r="AS217" i="26"/>
  <c r="AP217" i="26"/>
  <c r="AQ217" i="26"/>
  <c r="AS216" i="26"/>
  <c r="AP216" i="26"/>
  <c r="AQ216" i="26"/>
  <c r="AP210" i="26"/>
  <c r="AQ210" i="26"/>
  <c r="AS210" i="26"/>
  <c r="AS209" i="26"/>
  <c r="AP209" i="26"/>
  <c r="AQ209" i="26"/>
  <c r="AQ208" i="26"/>
  <c r="AQ203" i="26" s="1"/>
  <c r="BF203" i="26" s="1"/>
  <c r="AP208" i="26"/>
  <c r="AP203" i="26" s="1"/>
  <c r="AS208" i="26"/>
  <c r="AS203" i="26" s="1"/>
  <c r="AB228" i="26"/>
  <c r="E228" i="26" s="1"/>
  <c r="F228" i="26" s="1"/>
  <c r="AM228" i="26"/>
  <c r="AR227" i="26"/>
  <c r="AB227" i="26"/>
  <c r="E227" i="26" s="1"/>
  <c r="F227" i="26" s="1"/>
  <c r="AM227" i="26"/>
  <c r="AB221" i="26"/>
  <c r="E221" i="26" s="1"/>
  <c r="F221" i="26" s="1"/>
  <c r="AM221" i="26"/>
  <c r="AB220" i="26"/>
  <c r="E220" i="26" s="1"/>
  <c r="F220" i="26" s="1"/>
  <c r="AM220" i="26"/>
  <c r="AB219" i="26"/>
  <c r="E219" i="26" s="1"/>
  <c r="F219" i="26" s="1"/>
  <c r="AM219" i="26"/>
  <c r="AM214" i="26" s="1"/>
  <c r="BA214" i="26" s="1"/>
  <c r="AM232" i="26"/>
  <c r="AB232" i="26"/>
  <c r="E232" i="26" s="1"/>
  <c r="F232" i="26" s="1"/>
  <c r="AO231" i="26"/>
  <c r="Y231" i="26"/>
  <c r="BE192" i="26"/>
  <c r="BB192" i="26"/>
  <c r="AS233" i="25"/>
  <c r="AQ233" i="25"/>
  <c r="AK225" i="25"/>
  <c r="AP233" i="25"/>
  <c r="AB234" i="25"/>
  <c r="E234" i="25" s="1"/>
  <c r="F234" i="25" s="1"/>
  <c r="AL234" i="25"/>
  <c r="AL214" i="25"/>
  <c r="AS223" i="25"/>
  <c r="AQ223" i="25"/>
  <c r="BO181" i="25"/>
  <c r="BL181" i="25"/>
  <c r="BN181" i="25"/>
  <c r="AQ217" i="25"/>
  <c r="AP217" i="25"/>
  <c r="AS217" i="25"/>
  <c r="AS216" i="25"/>
  <c r="AQ216" i="25"/>
  <c r="AP216" i="25"/>
  <c r="AP210" i="25"/>
  <c r="AQ210" i="25"/>
  <c r="AS210" i="25"/>
  <c r="AP208" i="25"/>
  <c r="AQ208" i="25"/>
  <c r="AQ203" i="25" s="1"/>
  <c r="BF203" i="25" s="1"/>
  <c r="AS208" i="25"/>
  <c r="AS203" i="25" s="1"/>
  <c r="AB228" i="25"/>
  <c r="E228" i="25" s="1"/>
  <c r="F228" i="25" s="1"/>
  <c r="AM228" i="25"/>
  <c r="AR227" i="25"/>
  <c r="AB227" i="25"/>
  <c r="E227" i="25" s="1"/>
  <c r="F227" i="25" s="1"/>
  <c r="AM227" i="25"/>
  <c r="AB221" i="25"/>
  <c r="E221" i="25" s="1"/>
  <c r="F221" i="25" s="1"/>
  <c r="AM221" i="25"/>
  <c r="AB220" i="25"/>
  <c r="E220" i="25" s="1"/>
  <c r="F220" i="25" s="1"/>
  <c r="AM220" i="25"/>
  <c r="AB219" i="25"/>
  <c r="E219" i="25" s="1"/>
  <c r="F219" i="25" s="1"/>
  <c r="AM219" i="25"/>
  <c r="AS218" i="25"/>
  <c r="AQ218" i="25"/>
  <c r="AP218" i="25"/>
  <c r="AO232" i="25"/>
  <c r="AR232" i="25" s="1"/>
  <c r="Y232" i="25"/>
  <c r="AO231" i="25"/>
  <c r="AR231" i="25" s="1"/>
  <c r="Y231" i="25"/>
  <c r="AO230" i="25"/>
  <c r="Y230" i="25"/>
  <c r="AM229" i="25"/>
  <c r="AB229" i="25"/>
  <c r="E229" i="25" s="1"/>
  <c r="F229" i="25" s="1"/>
  <c r="AO9" i="23"/>
  <c r="AR9" i="23" s="1"/>
  <c r="Y9" i="23"/>
  <c r="AE44" i="23"/>
  <c r="AE38" i="23" s="1"/>
  <c r="AU38" i="23" s="1"/>
  <c r="T44" i="23"/>
  <c r="AJ5" i="6"/>
  <c r="AY5" i="6" s="1"/>
  <c r="AO11" i="23"/>
  <c r="AR11" i="23" s="1"/>
  <c r="Y11" i="23"/>
  <c r="AC49" i="23"/>
  <c r="AC66" i="23"/>
  <c r="P66" i="23"/>
  <c r="M77" i="23"/>
  <c r="O77" i="23" s="1"/>
  <c r="I88" i="23"/>
  <c r="AI53" i="23"/>
  <c r="AI49" i="23" s="1"/>
  <c r="AW49" i="23" s="1"/>
  <c r="AH62" i="23"/>
  <c r="AN62" i="23"/>
  <c r="AC62" i="23"/>
  <c r="AG62" i="23"/>
  <c r="AF62" i="23"/>
  <c r="AE62" i="23"/>
  <c r="AD62" i="23"/>
  <c r="AI62" i="23"/>
  <c r="U64" i="23"/>
  <c r="AH65" i="23"/>
  <c r="AN65" i="23"/>
  <c r="AC65" i="23"/>
  <c r="AG65" i="23"/>
  <c r="AF65" i="23"/>
  <c r="AE65" i="23"/>
  <c r="AD65" i="23"/>
  <c r="AI65" i="23"/>
  <c r="C76" i="23"/>
  <c r="A82" i="23"/>
  <c r="C84" i="23" s="1"/>
  <c r="D71" i="23"/>
  <c r="BM71" i="23" s="1"/>
  <c r="AK36" i="23"/>
  <c r="AP36" i="23" s="1"/>
  <c r="W47" i="23"/>
  <c r="AJ35" i="23"/>
  <c r="V46" i="23"/>
  <c r="AK34" i="23"/>
  <c r="W45" i="23"/>
  <c r="AA23" i="23"/>
  <c r="AL23" i="23"/>
  <c r="X34" i="23"/>
  <c r="AJ34" i="23"/>
  <c r="V45" i="23"/>
  <c r="AK33" i="23"/>
  <c r="W44" i="23"/>
  <c r="AL22" i="23"/>
  <c r="AA22" i="23"/>
  <c r="X33" i="23"/>
  <c r="AJ33" i="23"/>
  <c r="V44" i="23"/>
  <c r="AK32" i="23"/>
  <c r="W43" i="23"/>
  <c r="AL21" i="23"/>
  <c r="AA21" i="23"/>
  <c r="X32" i="23"/>
  <c r="AJ32" i="23"/>
  <c r="V43" i="23"/>
  <c r="AK31" i="23"/>
  <c r="W42" i="23"/>
  <c r="AL20" i="23"/>
  <c r="AA20" i="23"/>
  <c r="X31" i="23"/>
  <c r="AJ31" i="23"/>
  <c r="V42" i="23"/>
  <c r="AK30" i="23"/>
  <c r="W41" i="23"/>
  <c r="AL19" i="23"/>
  <c r="AA19" i="23"/>
  <c r="X30" i="23"/>
  <c r="AJ30" i="23"/>
  <c r="V41" i="23"/>
  <c r="AK18" i="23"/>
  <c r="W29" i="23"/>
  <c r="AL7" i="23"/>
  <c r="AA7" i="23"/>
  <c r="X18" i="23"/>
  <c r="AJ18" i="23"/>
  <c r="V29" i="23"/>
  <c r="X13" i="23"/>
  <c r="AK13" i="23"/>
  <c r="W24" i="23"/>
  <c r="X14" i="23"/>
  <c r="AJ14" i="23"/>
  <c r="AJ5" i="23" s="1"/>
  <c r="AY5" i="23" s="1"/>
  <c r="V25" i="23"/>
  <c r="AH16" i="23"/>
  <c r="Z33" i="23"/>
  <c r="AH33" i="23"/>
  <c r="AD55" i="23"/>
  <c r="AD49" i="23" s="1"/>
  <c r="S55" i="23"/>
  <c r="AG55" i="23" s="1"/>
  <c r="AG49" i="23" s="1"/>
  <c r="R55" i="23"/>
  <c r="AF55" i="23" s="1"/>
  <c r="AF49" i="23" s="1"/>
  <c r="Q55" i="23"/>
  <c r="AO12" i="23"/>
  <c r="AR12" i="23" s="1"/>
  <c r="Y12" i="23"/>
  <c r="AO10" i="23"/>
  <c r="AR10" i="23" s="1"/>
  <c r="Y10" i="23"/>
  <c r="AO8" i="23"/>
  <c r="AR8" i="23" s="1"/>
  <c r="Y8" i="23"/>
  <c r="AN22" i="23"/>
  <c r="AN16" i="23" s="1"/>
  <c r="AE229" i="2"/>
  <c r="AE225" i="2" s="1"/>
  <c r="AU225" i="2" s="1"/>
  <c r="T229" i="2"/>
  <c r="AE16" i="6"/>
  <c r="AK5" i="6"/>
  <c r="AI269" i="2"/>
  <c r="AW269" i="2" s="1"/>
  <c r="AR238" i="2"/>
  <c r="F192" i="2"/>
  <c r="AM192" i="2"/>
  <c r="BA192" i="2" s="1"/>
  <c r="AR217" i="2"/>
  <c r="BE170" i="2"/>
  <c r="BB170" i="2"/>
  <c r="AT170" i="2"/>
  <c r="AZ170" i="2"/>
  <c r="BI170" i="2"/>
  <c r="AV170" i="2"/>
  <c r="BK170" i="2"/>
  <c r="AX170" i="2"/>
  <c r="BD170" i="2"/>
  <c r="BJ170" i="2"/>
  <c r="BG170" i="2"/>
  <c r="AR29" i="6"/>
  <c r="AQ233" i="2"/>
  <c r="AS233" i="2"/>
  <c r="AL244" i="2"/>
  <c r="AB244" i="2"/>
  <c r="E244" i="2" s="1"/>
  <c r="F244" i="2" s="1"/>
  <c r="AJ255" i="2"/>
  <c r="X255" i="2"/>
  <c r="V266" i="2"/>
  <c r="W267" i="2"/>
  <c r="AK256" i="2"/>
  <c r="AP256" i="2" s="1"/>
  <c r="X256" i="2"/>
  <c r="AL245" i="2"/>
  <c r="AB245" i="2"/>
  <c r="E245" i="2" s="1"/>
  <c r="F245" i="2" s="1"/>
  <c r="AQ234" i="2"/>
  <c r="AS234" i="2"/>
  <c r="V35" i="6"/>
  <c r="AJ24" i="6"/>
  <c r="X24" i="6"/>
  <c r="AL13" i="6"/>
  <c r="AB13" i="6"/>
  <c r="E13" i="6" s="1"/>
  <c r="F13" i="6" s="1"/>
  <c r="AK25" i="6"/>
  <c r="AP25" i="6" s="1"/>
  <c r="X25" i="6"/>
  <c r="W36" i="6"/>
  <c r="AB14" i="6"/>
  <c r="E14" i="6" s="1"/>
  <c r="F14" i="6" s="1"/>
  <c r="AL14" i="6"/>
  <c r="Y207" i="2"/>
  <c r="AN207" i="2"/>
  <c r="AN203" i="2" s="1"/>
  <c r="Z218" i="2"/>
  <c r="AN218" i="2" s="1"/>
  <c r="AN214" i="2" s="1"/>
  <c r="AH218" i="2"/>
  <c r="AH214" i="2" s="1"/>
  <c r="Y218" i="2"/>
  <c r="AN228" i="2"/>
  <c r="Y228" i="2"/>
  <c r="AM217" i="2"/>
  <c r="AB217" i="2"/>
  <c r="E217" i="2" s="1"/>
  <c r="F217" i="2" s="1"/>
  <c r="AH239" i="2"/>
  <c r="Z239" i="2"/>
  <c r="AE250" i="2"/>
  <c r="T250" i="2"/>
  <c r="AP206" i="2"/>
  <c r="AQ206" i="2"/>
  <c r="AS206" i="2"/>
  <c r="AP185" i="2"/>
  <c r="AP181" i="2" s="1"/>
  <c r="AQ185" i="2"/>
  <c r="AQ181" i="2" s="1"/>
  <c r="BF181" i="2" s="1"/>
  <c r="AS185" i="2"/>
  <c r="AS181" i="2" s="1"/>
  <c r="AD261" i="2"/>
  <c r="R261" i="2"/>
  <c r="AF261" i="2" s="1"/>
  <c r="Q261" i="2"/>
  <c r="S261" i="2"/>
  <c r="AG261" i="2" s="1"/>
  <c r="P272" i="2"/>
  <c r="AC272" i="2"/>
  <c r="M283" i="2"/>
  <c r="O283" i="2" s="1"/>
  <c r="AK284" i="2"/>
  <c r="AK287" i="2"/>
  <c r="AK283" i="2"/>
  <c r="S240" i="2"/>
  <c r="AG240" i="2" s="1"/>
  <c r="AG236" i="2" s="1"/>
  <c r="R240" i="2"/>
  <c r="AD240" i="2"/>
  <c r="AD236" i="2" s="1"/>
  <c r="X52" i="6"/>
  <c r="AA52" i="6" s="1"/>
  <c r="Y52" i="6" s="1"/>
  <c r="AM241" i="2"/>
  <c r="AB241" i="2"/>
  <c r="E241" i="2" s="1"/>
  <c r="F241" i="2" s="1"/>
  <c r="AD20" i="6"/>
  <c r="AD16" i="6" s="1"/>
  <c r="S20" i="6"/>
  <c r="AG20" i="6" s="1"/>
  <c r="AG16" i="6" s="1"/>
  <c r="R20" i="6"/>
  <c r="T9" i="6"/>
  <c r="AE9" i="6"/>
  <c r="AE5" i="6" s="1"/>
  <c r="AU5" i="6" s="1"/>
  <c r="AN11" i="6"/>
  <c r="Y11" i="6"/>
  <c r="AC31" i="6"/>
  <c r="AC27" i="6" s="1"/>
  <c r="P31" i="6"/>
  <c r="L53" i="6"/>
  <c r="J53" i="6"/>
  <c r="N53" i="6" s="1"/>
  <c r="AI53" i="6"/>
  <c r="AI49" i="6" s="1"/>
  <c r="AW49" i="6" s="1"/>
  <c r="X53" i="6"/>
  <c r="AA53" i="6" s="1"/>
  <c r="X56" i="6"/>
  <c r="O42" i="6"/>
  <c r="X55" i="6"/>
  <c r="AA55" i="6" s="1"/>
  <c r="AK63" i="6"/>
  <c r="AK67" i="6"/>
  <c r="U64" i="6"/>
  <c r="AK64" i="6"/>
  <c r="Z22" i="6"/>
  <c r="AS196" i="2"/>
  <c r="AP196" i="2"/>
  <c r="AQ196" i="2"/>
  <c r="AQ192" i="2" s="1"/>
  <c r="BF192" i="2" s="1"/>
  <c r="AC251" i="2"/>
  <c r="AC247" i="2" s="1"/>
  <c r="P251" i="2"/>
  <c r="L273" i="2"/>
  <c r="J273" i="2"/>
  <c r="N273" i="2" s="1"/>
  <c r="O262" i="2"/>
  <c r="AE240" i="2"/>
  <c r="AE236" i="2" s="1"/>
  <c r="U284" i="2"/>
  <c r="AI284" i="2" s="1"/>
  <c r="AO32" i="6"/>
  <c r="AR32" i="6" s="1"/>
  <c r="AP230" i="2"/>
  <c r="AQ230" i="2"/>
  <c r="AS230" i="2"/>
  <c r="AB29" i="6"/>
  <c r="E29" i="6" s="1"/>
  <c r="F29" i="6" s="1"/>
  <c r="AM29" i="6"/>
  <c r="AL260" i="2"/>
  <c r="AA260" i="2"/>
  <c r="AL263" i="2"/>
  <c r="AA263" i="2"/>
  <c r="AP10" i="6"/>
  <c r="AS10" i="6"/>
  <c r="AQ10" i="6"/>
  <c r="AP7" i="6"/>
  <c r="AS7" i="6"/>
  <c r="AQ7" i="6"/>
  <c r="AM23" i="6"/>
  <c r="AB23" i="6"/>
  <c r="E23" i="6" s="1"/>
  <c r="F23" i="6" s="1"/>
  <c r="AO30" i="6"/>
  <c r="AR30" i="6" s="1"/>
  <c r="AB21" i="6"/>
  <c r="E21" i="6" s="1"/>
  <c r="F21" i="6" s="1"/>
  <c r="AM21" i="6"/>
  <c r="X275" i="2"/>
  <c r="AQ18" i="6"/>
  <c r="AP18" i="6"/>
  <c r="AS18" i="6"/>
  <c r="AO34" i="6"/>
  <c r="AR34" i="6" s="1"/>
  <c r="X271" i="2"/>
  <c r="AP12" i="6"/>
  <c r="AQ12" i="6"/>
  <c r="AS12" i="6"/>
  <c r="AJ271" i="2"/>
  <c r="AP232" i="2"/>
  <c r="AQ232" i="2"/>
  <c r="AS232" i="2"/>
  <c r="AM243" i="2"/>
  <c r="AB243" i="2"/>
  <c r="E243" i="2" s="1"/>
  <c r="F243" i="2" s="1"/>
  <c r="X276" i="2"/>
  <c r="AJ276" i="2"/>
  <c r="AQ227" i="2"/>
  <c r="AP227" i="2"/>
  <c r="AS227" i="2"/>
  <c r="AO251" i="2"/>
  <c r="Y254" i="2"/>
  <c r="AO254" i="2"/>
  <c r="AR254" i="2" s="1"/>
  <c r="AK282" i="2"/>
  <c r="AK285" i="2"/>
  <c r="AO250" i="2"/>
  <c r="X274" i="2"/>
  <c r="Y252" i="2"/>
  <c r="AO252" i="2"/>
  <c r="AR252" i="2" s="1"/>
  <c r="AA261" i="2"/>
  <c r="AL261" i="2"/>
  <c r="X272" i="2"/>
  <c r="AJ272" i="2"/>
  <c r="X273" i="2"/>
  <c r="AJ273" i="2"/>
  <c r="AA262" i="2"/>
  <c r="AL262" i="2"/>
  <c r="Y249" i="2"/>
  <c r="AO249" i="2"/>
  <c r="AA265" i="2"/>
  <c r="AL265" i="2"/>
  <c r="AM238" i="2"/>
  <c r="AB238" i="2"/>
  <c r="E238" i="2" s="1"/>
  <c r="F238" i="2" s="1"/>
  <c r="AM19" i="6"/>
  <c r="AB19" i="6"/>
  <c r="E19" i="6" s="1"/>
  <c r="F19" i="6" s="1"/>
  <c r="AP8" i="6"/>
  <c r="AQ8" i="6"/>
  <c r="AS8" i="6"/>
  <c r="AJ53" i="6"/>
  <c r="AL45" i="6"/>
  <c r="AL42" i="6"/>
  <c r="AJ56" i="6"/>
  <c r="AL41" i="6"/>
  <c r="AO41" i="6"/>
  <c r="AR41" i="6" s="1"/>
  <c r="AM41" i="6"/>
  <c r="AJ52" i="6"/>
  <c r="AJ51" i="6"/>
  <c r="AO40" i="6"/>
  <c r="AL40" i="6"/>
  <c r="AJ54" i="6"/>
  <c r="AO43" i="6"/>
  <c r="AR43" i="6" s="1"/>
  <c r="AL43" i="6"/>
  <c r="AJ62" i="6"/>
  <c r="AK65" i="6"/>
  <c r="AS198" i="2"/>
  <c r="AO209" i="2"/>
  <c r="AO203" i="2" s="1"/>
  <c r="AM209" i="2"/>
  <c r="AQ209" i="2" s="1"/>
  <c r="AR198" i="2"/>
  <c r="AR192" i="2" s="1"/>
  <c r="BH192" i="2" s="1"/>
  <c r="AP198" i="2"/>
  <c r="AL231" i="2"/>
  <c r="AL225" i="2" s="1"/>
  <c r="AB209" i="2"/>
  <c r="E209" i="2" s="1"/>
  <c r="F209" i="2" s="1"/>
  <c r="T33" i="6"/>
  <c r="S44" i="6"/>
  <c r="AG44" i="6" s="1"/>
  <c r="AI62" i="6"/>
  <c r="AC62" i="6"/>
  <c r="AF62" i="6"/>
  <c r="AG62" i="6"/>
  <c r="AD62" i="6"/>
  <c r="AE62" i="6"/>
  <c r="AH62" i="6"/>
  <c r="AN62" i="6"/>
  <c r="M66" i="6"/>
  <c r="O66" i="6" s="1"/>
  <c r="AH22" i="6"/>
  <c r="AK22" i="6"/>
  <c r="P55" i="6"/>
  <c r="AD55" i="6" s="1"/>
  <c r="AC55" i="6"/>
  <c r="AI65" i="6"/>
  <c r="AC65" i="6"/>
  <c r="AF65" i="6"/>
  <c r="AG65" i="6"/>
  <c r="AD65" i="6"/>
  <c r="AE65" i="6"/>
  <c r="AH65" i="6"/>
  <c r="AN65" i="6"/>
  <c r="R44" i="6"/>
  <c r="AF44" i="6" s="1"/>
  <c r="Q44" i="6"/>
  <c r="AE44" i="6" s="1"/>
  <c r="D71" i="6"/>
  <c r="BM71" i="6" s="1"/>
  <c r="C76" i="6"/>
  <c r="A82" i="6"/>
  <c r="C84" i="6" s="1"/>
  <c r="T253" i="2"/>
  <c r="Q264" i="2"/>
  <c r="AE264" i="2" s="1"/>
  <c r="I297" i="2"/>
  <c r="M286" i="2"/>
  <c r="O286" i="2" s="1"/>
  <c r="AK242" i="2"/>
  <c r="AK236" i="2" s="1"/>
  <c r="Z242" i="2"/>
  <c r="AN242" i="2" s="1"/>
  <c r="AH242" i="2"/>
  <c r="AA220" i="2"/>
  <c r="Y220" i="2" s="1"/>
  <c r="AL220" i="2"/>
  <c r="AL214" i="2" s="1"/>
  <c r="R264" i="2"/>
  <c r="AF264" i="2" s="1"/>
  <c r="P275" i="2"/>
  <c r="AD275" i="2" s="1"/>
  <c r="AC275" i="2"/>
  <c r="AI282" i="2"/>
  <c r="AC282" i="2"/>
  <c r="AG282" i="2"/>
  <c r="AD282" i="2"/>
  <c r="AE282" i="2"/>
  <c r="AF282" i="2"/>
  <c r="AH282" i="2"/>
  <c r="AN282" i="2"/>
  <c r="S264" i="2"/>
  <c r="AG264" i="2" s="1"/>
  <c r="AA231" i="2"/>
  <c r="Y231" i="2" s="1"/>
  <c r="AM214" i="25" l="1"/>
  <c r="BA214" i="25" s="1"/>
  <c r="C293" i="2"/>
  <c r="I295" i="2" s="1"/>
  <c r="M295" i="2" s="1"/>
  <c r="D291" i="2"/>
  <c r="BM291" i="2" s="1"/>
  <c r="A302" i="2"/>
  <c r="C296" i="2"/>
  <c r="AI285" i="2"/>
  <c r="AI280" i="2" s="1"/>
  <c r="AW280" i="2" s="1"/>
  <c r="AC285" i="2"/>
  <c r="AE285" i="2"/>
  <c r="AD285" i="2"/>
  <c r="AF285" i="2"/>
  <c r="AG285" i="2"/>
  <c r="AH285" i="2"/>
  <c r="AN285" i="2"/>
  <c r="BG192" i="26"/>
  <c r="AV192" i="26"/>
  <c r="AX192" i="26"/>
  <c r="BK192" i="26"/>
  <c r="BN192" i="26" s="1"/>
  <c r="BD192" i="26"/>
  <c r="AP203" i="25"/>
  <c r="F214" i="26"/>
  <c r="AT192" i="26"/>
  <c r="BJ192" i="26"/>
  <c r="AM230" i="26"/>
  <c r="AS230" i="26" s="1"/>
  <c r="AB230" i="26"/>
  <c r="E230" i="26" s="1"/>
  <c r="F230" i="26" s="1"/>
  <c r="BJ192" i="25"/>
  <c r="AT192" i="25"/>
  <c r="AV192" i="25"/>
  <c r="AX192" i="25"/>
  <c r="BK192" i="25"/>
  <c r="AZ192" i="25"/>
  <c r="BD192" i="25"/>
  <c r="BI192" i="25"/>
  <c r="BG192" i="25"/>
  <c r="F214" i="25"/>
  <c r="AS229" i="26"/>
  <c r="AP229" i="26"/>
  <c r="AQ229" i="26"/>
  <c r="AR231" i="26"/>
  <c r="AR225" i="26" s="1"/>
  <c r="BH225" i="26" s="1"/>
  <c r="AO225" i="26"/>
  <c r="BC225" i="26" s="1"/>
  <c r="BE192" i="25"/>
  <c r="BB192" i="25"/>
  <c r="AR230" i="25"/>
  <c r="AR225" i="25" s="1"/>
  <c r="BH225" i="25" s="1"/>
  <c r="AO225" i="25"/>
  <c r="BC225" i="25" s="1"/>
  <c r="AS234" i="26"/>
  <c r="AQ234" i="26"/>
  <c r="BL192" i="26"/>
  <c r="BO192" i="26"/>
  <c r="BJ203" i="26"/>
  <c r="BG203" i="26"/>
  <c r="AV203" i="26"/>
  <c r="AX203" i="26"/>
  <c r="BK203" i="26"/>
  <c r="BD203" i="26"/>
  <c r="AZ203" i="26"/>
  <c r="BI203" i="26"/>
  <c r="AS228" i="26"/>
  <c r="AQ228" i="26"/>
  <c r="AP228" i="26"/>
  <c r="AS227" i="26"/>
  <c r="AQ227" i="26"/>
  <c r="AP227" i="26"/>
  <c r="AQ221" i="26"/>
  <c r="AP221" i="26"/>
  <c r="AS221" i="26"/>
  <c r="AS220" i="26"/>
  <c r="AP220" i="26"/>
  <c r="AQ220" i="26"/>
  <c r="AP219" i="26"/>
  <c r="AP214" i="26" s="1"/>
  <c r="AQ219" i="26"/>
  <c r="AQ214" i="26" s="1"/>
  <c r="BF214" i="26" s="1"/>
  <c r="AS219" i="26"/>
  <c r="AS214" i="26" s="1"/>
  <c r="AS232" i="26"/>
  <c r="AP232" i="26"/>
  <c r="AQ232" i="26"/>
  <c r="AB231" i="26"/>
  <c r="E231" i="26" s="1"/>
  <c r="F231" i="26" s="1"/>
  <c r="F225" i="26" s="1"/>
  <c r="AM231" i="26"/>
  <c r="AM225" i="26" s="1"/>
  <c r="BA225" i="26" s="1"/>
  <c r="AP230" i="26"/>
  <c r="AQ230" i="26"/>
  <c r="AT203" i="26"/>
  <c r="BB203" i="26"/>
  <c r="BE203" i="26"/>
  <c r="AL225" i="25"/>
  <c r="AS234" i="25"/>
  <c r="AQ234" i="25"/>
  <c r="AQ228" i="25"/>
  <c r="AP228" i="25"/>
  <c r="AS228" i="25"/>
  <c r="AS227" i="25"/>
  <c r="AP227" i="25"/>
  <c r="AQ227" i="25"/>
  <c r="AP221" i="25"/>
  <c r="AQ221" i="25"/>
  <c r="AS221" i="25"/>
  <c r="AQ220" i="25"/>
  <c r="AP220" i="25"/>
  <c r="AS220" i="25"/>
  <c r="AP219" i="25"/>
  <c r="AQ219" i="25"/>
  <c r="AS219" i="25"/>
  <c r="AV203" i="25"/>
  <c r="AX203" i="25"/>
  <c r="BK203" i="25"/>
  <c r="BD203" i="25"/>
  <c r="AZ203" i="25"/>
  <c r="BI203" i="25"/>
  <c r="AT203" i="25"/>
  <c r="BJ203" i="25"/>
  <c r="BG203" i="25"/>
  <c r="AB232" i="25"/>
  <c r="E232" i="25" s="1"/>
  <c r="F232" i="25" s="1"/>
  <c r="AM232" i="25"/>
  <c r="AB231" i="25"/>
  <c r="E231" i="25" s="1"/>
  <c r="F231" i="25" s="1"/>
  <c r="AM231" i="25"/>
  <c r="AB230" i="25"/>
  <c r="E230" i="25" s="1"/>
  <c r="F230" i="25" s="1"/>
  <c r="AM230" i="25"/>
  <c r="AS229" i="25"/>
  <c r="AQ229" i="25"/>
  <c r="AP229" i="25"/>
  <c r="BB203" i="25"/>
  <c r="BE203" i="25"/>
  <c r="AB9" i="23"/>
  <c r="E9" i="23" s="1"/>
  <c r="F9" i="23" s="1"/>
  <c r="AM9" i="23"/>
  <c r="AP9" i="23" s="1"/>
  <c r="AO20" i="23"/>
  <c r="AR20" i="23" s="1"/>
  <c r="Y20" i="23"/>
  <c r="Z44" i="23"/>
  <c r="AN44" i="23" s="1"/>
  <c r="AN38" i="23" s="1"/>
  <c r="AH44" i="23"/>
  <c r="AH38" i="23" s="1"/>
  <c r="AB11" i="23"/>
  <c r="E11" i="23" s="1"/>
  <c r="F11" i="23" s="1"/>
  <c r="AM11" i="23"/>
  <c r="AO22" i="23"/>
  <c r="AR22" i="23" s="1"/>
  <c r="Y22" i="23"/>
  <c r="AC77" i="23"/>
  <c r="P77" i="23"/>
  <c r="R77" i="23" s="1"/>
  <c r="AF77" i="23" s="1"/>
  <c r="M88" i="23"/>
  <c r="O88" i="23" s="1"/>
  <c r="I99" i="23"/>
  <c r="AI64" i="23"/>
  <c r="AI60" i="23" s="1"/>
  <c r="AW60" i="23" s="1"/>
  <c r="AH76" i="23"/>
  <c r="AN76" i="23"/>
  <c r="AG76" i="23"/>
  <c r="AE76" i="23"/>
  <c r="AF76" i="23"/>
  <c r="AD76" i="23"/>
  <c r="AC76" i="23"/>
  <c r="AI76" i="23"/>
  <c r="D82" i="23"/>
  <c r="BM82" i="23" s="1"/>
  <c r="C87" i="23"/>
  <c r="A93" i="23"/>
  <c r="C95" i="23" s="1"/>
  <c r="AH73" i="23"/>
  <c r="AN73" i="23"/>
  <c r="AG73" i="23"/>
  <c r="AC73" i="23"/>
  <c r="AE73" i="23"/>
  <c r="AF73" i="23"/>
  <c r="AD73" i="23"/>
  <c r="AI73" i="23"/>
  <c r="U75" i="23"/>
  <c r="AK47" i="23"/>
  <c r="AP47" i="23" s="1"/>
  <c r="W58" i="23"/>
  <c r="AJ46" i="23"/>
  <c r="V57" i="23"/>
  <c r="AK45" i="23"/>
  <c r="W56" i="23"/>
  <c r="AA34" i="23"/>
  <c r="AL34" i="23"/>
  <c r="X45" i="23"/>
  <c r="AJ45" i="23"/>
  <c r="V56" i="23"/>
  <c r="AK44" i="23"/>
  <c r="W55" i="23"/>
  <c r="AL33" i="23"/>
  <c r="AA33" i="23"/>
  <c r="X44" i="23"/>
  <c r="AJ44" i="23"/>
  <c r="V55" i="23"/>
  <c r="AK43" i="23"/>
  <c r="W54" i="23"/>
  <c r="AL32" i="23"/>
  <c r="AA32" i="23"/>
  <c r="X43" i="23"/>
  <c r="AJ43" i="23"/>
  <c r="V54" i="23"/>
  <c r="AK42" i="23"/>
  <c r="W53" i="23"/>
  <c r="AL31" i="23"/>
  <c r="AA31" i="23"/>
  <c r="X42" i="23"/>
  <c r="AJ42" i="23"/>
  <c r="V53" i="23"/>
  <c r="AK41" i="23"/>
  <c r="W52" i="23"/>
  <c r="AL30" i="23"/>
  <c r="AA30" i="23"/>
  <c r="X41" i="23"/>
  <c r="AJ41" i="23"/>
  <c r="V52" i="23"/>
  <c r="AK29" i="23"/>
  <c r="W40" i="23"/>
  <c r="AL18" i="23"/>
  <c r="AA18" i="23"/>
  <c r="X29" i="23"/>
  <c r="AJ29" i="23"/>
  <c r="V40" i="23"/>
  <c r="AL13" i="23"/>
  <c r="AB13" i="23"/>
  <c r="E13" i="23" s="1"/>
  <c r="F13" i="23" s="1"/>
  <c r="AK5" i="23"/>
  <c r="AP13" i="23"/>
  <c r="X24" i="23"/>
  <c r="AK24" i="23"/>
  <c r="W35" i="23"/>
  <c r="AB14" i="23"/>
  <c r="E14" i="23" s="1"/>
  <c r="F14" i="23" s="1"/>
  <c r="AL14" i="23"/>
  <c r="X25" i="23"/>
  <c r="AJ25" i="23"/>
  <c r="AJ16" i="23" s="1"/>
  <c r="AY16" i="23" s="1"/>
  <c r="V36" i="23"/>
  <c r="AH27" i="23"/>
  <c r="AB12" i="23"/>
  <c r="E12" i="23" s="1"/>
  <c r="F12" i="23" s="1"/>
  <c r="AM12" i="23"/>
  <c r="AB10" i="23"/>
  <c r="E10" i="23" s="1"/>
  <c r="F10" i="23" s="1"/>
  <c r="AM10" i="23"/>
  <c r="AB8" i="23"/>
  <c r="E8" i="23" s="1"/>
  <c r="F8" i="23" s="1"/>
  <c r="AM8" i="23"/>
  <c r="AC60" i="23"/>
  <c r="AD66" i="23"/>
  <c r="AD60" i="23" s="1"/>
  <c r="S66" i="23"/>
  <c r="AG66" i="23" s="1"/>
  <c r="AG60" i="23" s="1"/>
  <c r="R66" i="23"/>
  <c r="AF66" i="23" s="1"/>
  <c r="AF60" i="23" s="1"/>
  <c r="Q66" i="23"/>
  <c r="AO23" i="23"/>
  <c r="AR23" i="23" s="1"/>
  <c r="Y23" i="23"/>
  <c r="AO21" i="23"/>
  <c r="AR21" i="23" s="1"/>
  <c r="Y21" i="23"/>
  <c r="AO19" i="23"/>
  <c r="AR19" i="23" s="1"/>
  <c r="Y19" i="23"/>
  <c r="AO7" i="23"/>
  <c r="Y7" i="23"/>
  <c r="AN33" i="23"/>
  <c r="AN27" i="23" s="1"/>
  <c r="AE55" i="23"/>
  <c r="AE49" i="23" s="1"/>
  <c r="AU49" i="23" s="1"/>
  <c r="T55" i="23"/>
  <c r="Z229" i="2"/>
  <c r="AH229" i="2"/>
  <c r="AH225" i="2" s="1"/>
  <c r="AK16" i="6"/>
  <c r="BC203" i="2"/>
  <c r="AR249" i="2"/>
  <c r="AS192" i="2"/>
  <c r="BE192" i="2" s="1"/>
  <c r="AP192" i="2"/>
  <c r="AR228" i="2"/>
  <c r="BL170" i="2"/>
  <c r="BO170" i="2"/>
  <c r="BN170" i="2"/>
  <c r="BG181" i="2"/>
  <c r="BJ181" i="2"/>
  <c r="BB181" i="2"/>
  <c r="BE181" i="2"/>
  <c r="AT181" i="2"/>
  <c r="BI181" i="2"/>
  <c r="AX181" i="2"/>
  <c r="AV181" i="2"/>
  <c r="BK181" i="2"/>
  <c r="AZ181" i="2"/>
  <c r="BD181" i="2"/>
  <c r="AR40" i="6"/>
  <c r="AS244" i="2"/>
  <c r="AQ244" i="2"/>
  <c r="AL255" i="2"/>
  <c r="AB255" i="2"/>
  <c r="E255" i="2" s="1"/>
  <c r="F255" i="2" s="1"/>
  <c r="AJ266" i="2"/>
  <c r="X266" i="2"/>
  <c r="V277" i="2"/>
  <c r="W278" i="2"/>
  <c r="AK267" i="2"/>
  <c r="AP267" i="2" s="1"/>
  <c r="X267" i="2"/>
  <c r="AL256" i="2"/>
  <c r="AB256" i="2"/>
  <c r="E256" i="2" s="1"/>
  <c r="F256" i="2" s="1"/>
  <c r="AQ245" i="2"/>
  <c r="AS245" i="2"/>
  <c r="V46" i="6"/>
  <c r="AJ35" i="6"/>
  <c r="X35" i="6"/>
  <c r="AL24" i="6"/>
  <c r="AB24" i="6"/>
  <c r="E24" i="6" s="1"/>
  <c r="F24" i="6" s="1"/>
  <c r="AQ13" i="6"/>
  <c r="AS13" i="6"/>
  <c r="AL25" i="6"/>
  <c r="AB25" i="6"/>
  <c r="E25" i="6" s="1"/>
  <c r="F25" i="6" s="1"/>
  <c r="AK36" i="6"/>
  <c r="AP36" i="6" s="1"/>
  <c r="W47" i="6"/>
  <c r="X36" i="6"/>
  <c r="AQ14" i="6"/>
  <c r="AS14" i="6"/>
  <c r="AB207" i="2"/>
  <c r="E207" i="2" s="1"/>
  <c r="F207" i="2" s="1"/>
  <c r="F203" i="2" s="1"/>
  <c r="AM207" i="2"/>
  <c r="AM203" i="2" s="1"/>
  <c r="BA203" i="2" s="1"/>
  <c r="AR207" i="2"/>
  <c r="AM218" i="2"/>
  <c r="AB218" i="2"/>
  <c r="E218" i="2" s="1"/>
  <c r="F218" i="2" s="1"/>
  <c r="AR218" i="2"/>
  <c r="Q31" i="6"/>
  <c r="AE31" i="6" s="1"/>
  <c r="AE27" i="6" s="1"/>
  <c r="S31" i="6"/>
  <c r="AG31" i="6" s="1"/>
  <c r="AG27" i="6" s="1"/>
  <c r="AM228" i="2"/>
  <c r="AB228" i="2"/>
  <c r="E228" i="2" s="1"/>
  <c r="F228" i="2" s="1"/>
  <c r="AP217" i="2"/>
  <c r="AQ217" i="2"/>
  <c r="AS217" i="2"/>
  <c r="AN239" i="2"/>
  <c r="Y239" i="2"/>
  <c r="Z250" i="2"/>
  <c r="AH250" i="2"/>
  <c r="AE261" i="2"/>
  <c r="T261" i="2"/>
  <c r="AD272" i="2"/>
  <c r="S272" i="2"/>
  <c r="AG272" i="2" s="1"/>
  <c r="Q272" i="2"/>
  <c r="R272" i="2"/>
  <c r="AF272" i="2" s="1"/>
  <c r="P283" i="2"/>
  <c r="AC283" i="2"/>
  <c r="M294" i="2"/>
  <c r="O294" i="2" s="1"/>
  <c r="AK294" i="2"/>
  <c r="AK295" i="2"/>
  <c r="AK298" i="2"/>
  <c r="AF240" i="2"/>
  <c r="AF236" i="2" s="1"/>
  <c r="AU236" i="2" s="1"/>
  <c r="T240" i="2"/>
  <c r="AF20" i="6"/>
  <c r="AF16" i="6" s="1"/>
  <c r="AU16" i="6" s="1"/>
  <c r="T20" i="6"/>
  <c r="AP241" i="2"/>
  <c r="AQ241" i="2"/>
  <c r="AS241" i="2"/>
  <c r="AD251" i="2"/>
  <c r="AD247" i="2" s="1"/>
  <c r="Q251" i="2"/>
  <c r="AE251" i="2" s="1"/>
  <c r="AE247" i="2" s="1"/>
  <c r="R251" i="2"/>
  <c r="AF251" i="2" s="1"/>
  <c r="AF247" i="2" s="1"/>
  <c r="S251" i="2"/>
  <c r="Z9" i="6"/>
  <c r="AH9" i="6"/>
  <c r="AH5" i="6" s="1"/>
  <c r="X63" i="6"/>
  <c r="AA63" i="6" s="1"/>
  <c r="Y63" i="6" s="1"/>
  <c r="AN22" i="6"/>
  <c r="Y22" i="6"/>
  <c r="AL271" i="2"/>
  <c r="AA271" i="2"/>
  <c r="AD31" i="6"/>
  <c r="AD27" i="6" s="1"/>
  <c r="R31" i="6"/>
  <c r="AA56" i="6"/>
  <c r="AC42" i="6"/>
  <c r="AC38" i="6" s="1"/>
  <c r="P42" i="6"/>
  <c r="L64" i="6"/>
  <c r="J64" i="6"/>
  <c r="N64" i="6" s="1"/>
  <c r="AI64" i="6"/>
  <c r="AI60" i="6" s="1"/>
  <c r="AW60" i="6" s="1"/>
  <c r="X64" i="6"/>
  <c r="AA64" i="6" s="1"/>
  <c r="X67" i="6"/>
  <c r="AA67" i="6" s="1"/>
  <c r="Y67" i="6" s="1"/>
  <c r="O53" i="6"/>
  <c r="X66" i="6"/>
  <c r="AA66" i="6" s="1"/>
  <c r="AK78" i="6"/>
  <c r="U75" i="6"/>
  <c r="AK75" i="6"/>
  <c r="AK74" i="6"/>
  <c r="Z33" i="6"/>
  <c r="P262" i="2"/>
  <c r="AC262" i="2"/>
  <c r="AC258" i="2" s="1"/>
  <c r="L284" i="2"/>
  <c r="J284" i="2"/>
  <c r="N284" i="2" s="1"/>
  <c r="O273" i="2"/>
  <c r="U295" i="2"/>
  <c r="AI295" i="2" s="1"/>
  <c r="AB32" i="6"/>
  <c r="E32" i="6" s="1"/>
  <c r="F32" i="6" s="1"/>
  <c r="AM32" i="6"/>
  <c r="AO42" i="6"/>
  <c r="AS29" i="6"/>
  <c r="AP29" i="6"/>
  <c r="AQ29" i="6"/>
  <c r="AO260" i="2"/>
  <c r="Y260" i="2"/>
  <c r="AO263" i="2"/>
  <c r="AR263" i="2" s="1"/>
  <c r="Y263" i="2"/>
  <c r="AQ21" i="6"/>
  <c r="AS21" i="6"/>
  <c r="AP21" i="6"/>
  <c r="AO45" i="6"/>
  <c r="AR45" i="6" s="1"/>
  <c r="AM30" i="6"/>
  <c r="AB30" i="6"/>
  <c r="E30" i="6" s="1"/>
  <c r="F30" i="6" s="1"/>
  <c r="AQ23" i="6"/>
  <c r="AS23" i="6"/>
  <c r="AP23" i="6"/>
  <c r="AL54" i="6"/>
  <c r="AL51" i="6"/>
  <c r="X286" i="2"/>
  <c r="AB34" i="6"/>
  <c r="E34" i="6" s="1"/>
  <c r="F34" i="6" s="1"/>
  <c r="AM34" i="6"/>
  <c r="X282" i="2"/>
  <c r="AR209" i="2"/>
  <c r="X285" i="2"/>
  <c r="AA285" i="2" s="1"/>
  <c r="AM252" i="2"/>
  <c r="AB252" i="2"/>
  <c r="E252" i="2" s="1"/>
  <c r="F252" i="2" s="1"/>
  <c r="X284" i="2"/>
  <c r="AJ284" i="2"/>
  <c r="AK293" i="2"/>
  <c r="AJ293" i="2"/>
  <c r="AA274" i="2"/>
  <c r="AL274" i="2"/>
  <c r="AO261" i="2"/>
  <c r="AM249" i="2"/>
  <c r="AB249" i="2"/>
  <c r="E249" i="2" s="1"/>
  <c r="F249" i="2" s="1"/>
  <c r="AJ282" i="2"/>
  <c r="AO262" i="2"/>
  <c r="X283" i="2"/>
  <c r="AJ283" i="2"/>
  <c r="AL276" i="2"/>
  <c r="AA276" i="2"/>
  <c r="AA273" i="2"/>
  <c r="AL273" i="2"/>
  <c r="AQ238" i="2"/>
  <c r="AP238" i="2"/>
  <c r="AS238" i="2"/>
  <c r="AS243" i="2"/>
  <c r="AP243" i="2"/>
  <c r="AQ243" i="2"/>
  <c r="AL272" i="2"/>
  <c r="AA272" i="2"/>
  <c r="X287" i="2"/>
  <c r="AJ287" i="2"/>
  <c r="AM254" i="2"/>
  <c r="AB254" i="2"/>
  <c r="E254" i="2" s="1"/>
  <c r="F254" i="2" s="1"/>
  <c r="AJ285" i="2"/>
  <c r="Y265" i="2"/>
  <c r="AO265" i="2"/>
  <c r="AR265" i="2" s="1"/>
  <c r="AP19" i="6"/>
  <c r="AS19" i="6"/>
  <c r="AQ19" i="6"/>
  <c r="AJ67" i="6"/>
  <c r="AK73" i="6"/>
  <c r="AJ76" i="6"/>
  <c r="AL73" i="6"/>
  <c r="AK76" i="6"/>
  <c r="AJ63" i="6"/>
  <c r="AB41" i="6"/>
  <c r="E41" i="6" s="1"/>
  <c r="F41" i="6" s="1"/>
  <c r="AP41" i="6"/>
  <c r="AQ41" i="6"/>
  <c r="AL56" i="6"/>
  <c r="AL53" i="6"/>
  <c r="AJ65" i="6"/>
  <c r="AS41" i="6"/>
  <c r="AJ64" i="6"/>
  <c r="AK62" i="6"/>
  <c r="AL52" i="6"/>
  <c r="AS209" i="2"/>
  <c r="AO11" i="6"/>
  <c r="AO5" i="6" s="1"/>
  <c r="AM11" i="6"/>
  <c r="AP209" i="2"/>
  <c r="AO220" i="2"/>
  <c r="AO214" i="2" s="1"/>
  <c r="BC214" i="2" s="1"/>
  <c r="AM220" i="2"/>
  <c r="AQ220" i="2" s="1"/>
  <c r="AO231" i="2"/>
  <c r="AO225" i="2" s="1"/>
  <c r="AM231" i="2"/>
  <c r="AB231" i="2"/>
  <c r="E231" i="2" s="1"/>
  <c r="F231" i="2" s="1"/>
  <c r="AL11" i="6"/>
  <c r="AL5" i="6" s="1"/>
  <c r="Q55" i="6"/>
  <c r="AE55" i="6" s="1"/>
  <c r="S55" i="6"/>
  <c r="AG55" i="6" s="1"/>
  <c r="R275" i="2"/>
  <c r="AF275" i="2" s="1"/>
  <c r="S275" i="2"/>
  <c r="AG275" i="2" s="1"/>
  <c r="Q275" i="2"/>
  <c r="AE275" i="2" s="1"/>
  <c r="AH33" i="6"/>
  <c r="AK33" i="6"/>
  <c r="T44" i="6"/>
  <c r="AJ22" i="6"/>
  <c r="AJ16" i="6" s="1"/>
  <c r="AY16" i="6" s="1"/>
  <c r="AJ33" i="6"/>
  <c r="C87" i="6"/>
  <c r="A93" i="6"/>
  <c r="C95" i="6" s="1"/>
  <c r="D82" i="6"/>
  <c r="BM82" i="6" s="1"/>
  <c r="AC66" i="6"/>
  <c r="P66" i="6"/>
  <c r="AD66" i="6" s="1"/>
  <c r="M77" i="6"/>
  <c r="O77" i="6" s="1"/>
  <c r="AI76" i="6"/>
  <c r="AD76" i="6"/>
  <c r="AC76" i="6"/>
  <c r="AE76" i="6"/>
  <c r="AH76" i="6"/>
  <c r="AF76" i="6"/>
  <c r="AG76" i="6"/>
  <c r="AN76" i="6"/>
  <c r="AI73" i="6"/>
  <c r="AC73" i="6"/>
  <c r="AD73" i="6"/>
  <c r="AG73" i="6"/>
  <c r="AH73" i="6"/>
  <c r="AE73" i="6"/>
  <c r="AF73" i="6"/>
  <c r="AN73" i="6"/>
  <c r="R55" i="6"/>
  <c r="T264" i="2"/>
  <c r="AI293" i="2"/>
  <c r="AC293" i="2"/>
  <c r="AG293" i="2"/>
  <c r="AF293" i="2"/>
  <c r="AD293" i="2"/>
  <c r="AE293" i="2"/>
  <c r="AH293" i="2"/>
  <c r="AN293" i="2"/>
  <c r="P286" i="2"/>
  <c r="AD286" i="2" s="1"/>
  <c r="AC286" i="2"/>
  <c r="AK253" i="2"/>
  <c r="AK247" i="2" s="1"/>
  <c r="AH253" i="2"/>
  <c r="Z253" i="2"/>
  <c r="AN253" i="2" s="1"/>
  <c r="AJ242" i="2"/>
  <c r="AJ236" i="2" s="1"/>
  <c r="AY236" i="2" s="1"/>
  <c r="M297" i="2"/>
  <c r="O297" i="2" s="1"/>
  <c r="I308" i="2"/>
  <c r="C304" i="2" l="1"/>
  <c r="I306" i="2" s="1"/>
  <c r="M306" i="2" s="1"/>
  <c r="A313" i="2"/>
  <c r="C307" i="2"/>
  <c r="D302" i="2"/>
  <c r="BM302" i="2" s="1"/>
  <c r="AK296" i="2"/>
  <c r="AI296" i="2"/>
  <c r="AI291" i="2" s="1"/>
  <c r="AW291" i="2" s="1"/>
  <c r="AC296" i="2"/>
  <c r="AD296" i="2"/>
  <c r="AF296" i="2"/>
  <c r="AG296" i="2"/>
  <c r="AE296" i="2"/>
  <c r="AH296" i="2"/>
  <c r="AN296" i="2"/>
  <c r="AT214" i="26"/>
  <c r="BN192" i="25"/>
  <c r="BL192" i="25"/>
  <c r="BO192" i="25"/>
  <c r="BE214" i="26"/>
  <c r="BB214" i="26"/>
  <c r="F225" i="25"/>
  <c r="AM225" i="25"/>
  <c r="BA225" i="25" s="1"/>
  <c r="AP214" i="25"/>
  <c r="AS214" i="25"/>
  <c r="BE214" i="25" s="1"/>
  <c r="AQ214" i="25"/>
  <c r="BF214" i="25" s="1"/>
  <c r="BO203" i="26"/>
  <c r="BL203" i="26"/>
  <c r="BN203" i="26"/>
  <c r="BJ214" i="26"/>
  <c r="BG214" i="26"/>
  <c r="AV214" i="26"/>
  <c r="AX214" i="26"/>
  <c r="BK214" i="26"/>
  <c r="AZ214" i="26"/>
  <c r="BD214" i="26"/>
  <c r="BI214" i="26"/>
  <c r="AS231" i="26"/>
  <c r="AS225" i="26" s="1"/>
  <c r="AQ231" i="26"/>
  <c r="AP231" i="26"/>
  <c r="AQ225" i="26"/>
  <c r="BF225" i="26" s="1"/>
  <c r="AP225" i="26"/>
  <c r="BO203" i="25"/>
  <c r="BL203" i="25"/>
  <c r="BN203" i="25"/>
  <c r="AP232" i="25"/>
  <c r="AQ232" i="25"/>
  <c r="AS232" i="25"/>
  <c r="AQ231" i="25"/>
  <c r="AP231" i="25"/>
  <c r="AS231" i="25"/>
  <c r="AS230" i="25"/>
  <c r="AP230" i="25"/>
  <c r="AQ230" i="25"/>
  <c r="AS9" i="23"/>
  <c r="AQ9" i="23"/>
  <c r="AM20" i="23"/>
  <c r="AB20" i="23"/>
  <c r="E20" i="23" s="1"/>
  <c r="F20" i="23" s="1"/>
  <c r="AS11" i="23"/>
  <c r="AQ11" i="23"/>
  <c r="AP11" i="23"/>
  <c r="AM22" i="23"/>
  <c r="AB22" i="23"/>
  <c r="E22" i="23" s="1"/>
  <c r="F22" i="23" s="1"/>
  <c r="AO31" i="23"/>
  <c r="AR31" i="23" s="1"/>
  <c r="Y31" i="23"/>
  <c r="AO33" i="23"/>
  <c r="AR33" i="23" s="1"/>
  <c r="Y33" i="23"/>
  <c r="AC71" i="23"/>
  <c r="AJ27" i="6"/>
  <c r="AY27" i="6" s="1"/>
  <c r="AL5" i="23"/>
  <c r="AO32" i="23"/>
  <c r="AR32" i="23" s="1"/>
  <c r="Y32" i="23"/>
  <c r="AN229" i="2"/>
  <c r="Y229" i="2"/>
  <c r="AC88" i="23"/>
  <c r="P88" i="23"/>
  <c r="M99" i="23"/>
  <c r="O99" i="23" s="1"/>
  <c r="I110" i="23"/>
  <c r="AH84" i="23"/>
  <c r="AN84" i="23"/>
  <c r="AC84" i="23"/>
  <c r="AG84" i="23"/>
  <c r="AF84" i="23"/>
  <c r="AE84" i="23"/>
  <c r="AD84" i="23"/>
  <c r="AI84" i="23"/>
  <c r="U86" i="23"/>
  <c r="AH87" i="23"/>
  <c r="AN87" i="23"/>
  <c r="AC87" i="23"/>
  <c r="AG87" i="23"/>
  <c r="AF87" i="23"/>
  <c r="AE87" i="23"/>
  <c r="AD87" i="23"/>
  <c r="AI87" i="23"/>
  <c r="D93" i="23"/>
  <c r="BM93" i="23" s="1"/>
  <c r="C98" i="23"/>
  <c r="A104" i="23"/>
  <c r="C106" i="23" s="1"/>
  <c r="AI75" i="23"/>
  <c r="AI71" i="23" s="1"/>
  <c r="AW71" i="23" s="1"/>
  <c r="AK58" i="23"/>
  <c r="AP58" i="23" s="1"/>
  <c r="W69" i="23"/>
  <c r="AJ57" i="23"/>
  <c r="V68" i="23"/>
  <c r="AK56" i="23"/>
  <c r="W67" i="23"/>
  <c r="AA45" i="23"/>
  <c r="AL45" i="23"/>
  <c r="X56" i="23"/>
  <c r="AJ56" i="23"/>
  <c r="V67" i="23"/>
  <c r="AK55" i="23"/>
  <c r="W66" i="23"/>
  <c r="AL44" i="23"/>
  <c r="AA44" i="23"/>
  <c r="X55" i="23"/>
  <c r="AJ55" i="23"/>
  <c r="V66" i="23"/>
  <c r="AK54" i="23"/>
  <c r="W65" i="23"/>
  <c r="AL43" i="23"/>
  <c r="AA43" i="23"/>
  <c r="X54" i="23"/>
  <c r="AJ54" i="23"/>
  <c r="V65" i="23"/>
  <c r="AK53" i="23"/>
  <c r="W64" i="23"/>
  <c r="AL42" i="23"/>
  <c r="AA42" i="23"/>
  <c r="X53" i="23"/>
  <c r="AJ53" i="23"/>
  <c r="V64" i="23"/>
  <c r="AK52" i="23"/>
  <c r="W63" i="23"/>
  <c r="AL41" i="23"/>
  <c r="AA41" i="23"/>
  <c r="X52" i="23"/>
  <c r="AJ52" i="23"/>
  <c r="V63" i="23"/>
  <c r="AK40" i="23"/>
  <c r="W51" i="23"/>
  <c r="AL29" i="23"/>
  <c r="AA29" i="23"/>
  <c r="X40" i="23"/>
  <c r="AJ40" i="23"/>
  <c r="V51" i="23"/>
  <c r="AS13" i="23"/>
  <c r="AQ13" i="23"/>
  <c r="AL24" i="23"/>
  <c r="AB24" i="23"/>
  <c r="E24" i="23" s="1"/>
  <c r="F24" i="23" s="1"/>
  <c r="AK16" i="23"/>
  <c r="AP24" i="23"/>
  <c r="X35" i="23"/>
  <c r="AK35" i="23"/>
  <c r="W46" i="23"/>
  <c r="AS14" i="23"/>
  <c r="AQ14" i="23"/>
  <c r="AB25" i="23"/>
  <c r="E25" i="23" s="1"/>
  <c r="F25" i="23" s="1"/>
  <c r="AL25" i="23"/>
  <c r="X36" i="23"/>
  <c r="AJ36" i="23"/>
  <c r="AJ27" i="23" s="1"/>
  <c r="AY27" i="23" s="1"/>
  <c r="V47" i="23"/>
  <c r="AS12" i="23"/>
  <c r="AQ12" i="23"/>
  <c r="AP12" i="23"/>
  <c r="AP10" i="23"/>
  <c r="AQ10" i="23"/>
  <c r="AS10" i="23"/>
  <c r="AP8" i="23"/>
  <c r="AQ8" i="23"/>
  <c r="AS8" i="23"/>
  <c r="AB23" i="23"/>
  <c r="E23" i="23" s="1"/>
  <c r="F23" i="23" s="1"/>
  <c r="AM23" i="23"/>
  <c r="AB21" i="23"/>
  <c r="E21" i="23" s="1"/>
  <c r="F21" i="23" s="1"/>
  <c r="AM21" i="23"/>
  <c r="AB19" i="23"/>
  <c r="E19" i="23" s="1"/>
  <c r="F19" i="23" s="1"/>
  <c r="AM19" i="23"/>
  <c r="AR7" i="23"/>
  <c r="AR5" i="23" s="1"/>
  <c r="BH5" i="23" s="1"/>
  <c r="AO5" i="23"/>
  <c r="BC5" i="23" s="1"/>
  <c r="AB7" i="23"/>
  <c r="E7" i="23" s="1"/>
  <c r="F7" i="23" s="1"/>
  <c r="F5" i="23" s="1"/>
  <c r="AM7" i="23"/>
  <c r="Z55" i="23"/>
  <c r="AH55" i="23"/>
  <c r="AF71" i="23"/>
  <c r="AD77" i="23"/>
  <c r="AD71" i="23" s="1"/>
  <c r="S77" i="23"/>
  <c r="AG77" i="23" s="1"/>
  <c r="AG71" i="23" s="1"/>
  <c r="Q77" i="23"/>
  <c r="AO34" i="23"/>
  <c r="AR34" i="23" s="1"/>
  <c r="Y34" i="23"/>
  <c r="AO30" i="23"/>
  <c r="AR30" i="23" s="1"/>
  <c r="Y30" i="23"/>
  <c r="AO18" i="23"/>
  <c r="Y18" i="23"/>
  <c r="AE66" i="23"/>
  <c r="AE60" i="23" s="1"/>
  <c r="AU60" i="23" s="1"/>
  <c r="T66" i="23"/>
  <c r="BB192" i="2"/>
  <c r="AZ192" i="2"/>
  <c r="AT192" i="2"/>
  <c r="AX192" i="2"/>
  <c r="BD192" i="2"/>
  <c r="BI192" i="2"/>
  <c r="AV192" i="2"/>
  <c r="BK192" i="2"/>
  <c r="BN192" i="2" s="1"/>
  <c r="AK27" i="6"/>
  <c r="AR260" i="2"/>
  <c r="AM214" i="2"/>
  <c r="BA214" i="2" s="1"/>
  <c r="AR203" i="2"/>
  <c r="BH203" i="2" s="1"/>
  <c r="BJ192" i="2"/>
  <c r="BG192" i="2"/>
  <c r="AR239" i="2"/>
  <c r="BN181" i="2"/>
  <c r="BL181" i="2"/>
  <c r="BO181" i="2"/>
  <c r="AQ255" i="2"/>
  <c r="AS255" i="2"/>
  <c r="AL266" i="2"/>
  <c r="AB266" i="2"/>
  <c r="E266" i="2" s="1"/>
  <c r="F266" i="2" s="1"/>
  <c r="V288" i="2"/>
  <c r="X277" i="2"/>
  <c r="AJ277" i="2"/>
  <c r="AK278" i="2"/>
  <c r="AP278" i="2" s="1"/>
  <c r="W289" i="2"/>
  <c r="X278" i="2"/>
  <c r="AL267" i="2"/>
  <c r="AB267" i="2"/>
  <c r="E267" i="2" s="1"/>
  <c r="F267" i="2" s="1"/>
  <c r="AQ256" i="2"/>
  <c r="AS256" i="2"/>
  <c r="AJ46" i="6"/>
  <c r="V57" i="6"/>
  <c r="X46" i="6"/>
  <c r="AL35" i="6"/>
  <c r="AB35" i="6"/>
  <c r="E35" i="6" s="1"/>
  <c r="F35" i="6" s="1"/>
  <c r="AQ24" i="6"/>
  <c r="AS24" i="6"/>
  <c r="AQ25" i="6"/>
  <c r="AS25" i="6"/>
  <c r="AK47" i="6"/>
  <c r="AP47" i="6" s="1"/>
  <c r="W58" i="6"/>
  <c r="X47" i="6"/>
  <c r="AL36" i="6"/>
  <c r="AB36" i="6"/>
  <c r="E36" i="6" s="1"/>
  <c r="F36" i="6" s="1"/>
  <c r="AS207" i="2"/>
  <c r="AS203" i="2" s="1"/>
  <c r="AP207" i="2"/>
  <c r="AP203" i="2" s="1"/>
  <c r="AQ207" i="2"/>
  <c r="AQ203" i="2" s="1"/>
  <c r="BF203" i="2" s="1"/>
  <c r="AS218" i="2"/>
  <c r="AQ218" i="2"/>
  <c r="AQ214" i="2" s="1"/>
  <c r="BF214" i="2" s="1"/>
  <c r="AP218" i="2"/>
  <c r="AQ228" i="2"/>
  <c r="AP228" i="2"/>
  <c r="AS228" i="2"/>
  <c r="AM239" i="2"/>
  <c r="AB239" i="2"/>
  <c r="E239" i="2" s="1"/>
  <c r="F239" i="2" s="1"/>
  <c r="AN250" i="2"/>
  <c r="Y250" i="2"/>
  <c r="AE272" i="2"/>
  <c r="T272" i="2"/>
  <c r="AH261" i="2"/>
  <c r="Z261" i="2"/>
  <c r="R283" i="2"/>
  <c r="AF283" i="2" s="1"/>
  <c r="Q283" i="2"/>
  <c r="S283" i="2"/>
  <c r="AG283" i="2" s="1"/>
  <c r="AD283" i="2"/>
  <c r="S262" i="2"/>
  <c r="AG262" i="2" s="1"/>
  <c r="AG258" i="2" s="1"/>
  <c r="R262" i="2"/>
  <c r="AF262" i="2" s="1"/>
  <c r="AF258" i="2" s="1"/>
  <c r="AC294" i="2"/>
  <c r="P294" i="2"/>
  <c r="AH240" i="2"/>
  <c r="AH236" i="2" s="1"/>
  <c r="Z240" i="2"/>
  <c r="M305" i="2"/>
  <c r="O305" i="2" s="1"/>
  <c r="AK309" i="2"/>
  <c r="AK306" i="2"/>
  <c r="AK305" i="2"/>
  <c r="AN33" i="6"/>
  <c r="Y33" i="6"/>
  <c r="Z20" i="6"/>
  <c r="AH20" i="6"/>
  <c r="AH16" i="6" s="1"/>
  <c r="R42" i="6"/>
  <c r="S42" i="6"/>
  <c r="AG42" i="6" s="1"/>
  <c r="AG38" i="6" s="1"/>
  <c r="AG251" i="2"/>
  <c r="AG247" i="2" s="1"/>
  <c r="AU247" i="2" s="1"/>
  <c r="T251" i="2"/>
  <c r="Y271" i="2"/>
  <c r="AO271" i="2"/>
  <c r="AD42" i="6"/>
  <c r="AD38" i="6" s="1"/>
  <c r="Q42" i="6"/>
  <c r="AE42" i="6" s="1"/>
  <c r="AE38" i="6" s="1"/>
  <c r="Y9" i="6"/>
  <c r="AN9" i="6"/>
  <c r="AN5" i="6" s="1"/>
  <c r="BC5" i="6" s="1"/>
  <c r="X78" i="6"/>
  <c r="AA78" i="6" s="1"/>
  <c r="AO56" i="6"/>
  <c r="AR56" i="6" s="1"/>
  <c r="Y56" i="6"/>
  <c r="AD262" i="2"/>
  <c r="AD258" i="2" s="1"/>
  <c r="Q262" i="2"/>
  <c r="T31" i="6"/>
  <c r="AF31" i="6"/>
  <c r="AF27" i="6" s="1"/>
  <c r="AU27" i="6" s="1"/>
  <c r="P53" i="6"/>
  <c r="AC53" i="6"/>
  <c r="AC49" i="6" s="1"/>
  <c r="L78" i="6"/>
  <c r="J78" i="6"/>
  <c r="N78" i="6" s="1"/>
  <c r="J75" i="6"/>
  <c r="N75" i="6" s="1"/>
  <c r="L75" i="6"/>
  <c r="AI75" i="6"/>
  <c r="AI71" i="6" s="1"/>
  <c r="AW71" i="6" s="1"/>
  <c r="X75" i="6"/>
  <c r="AA75" i="6" s="1"/>
  <c r="O64" i="6"/>
  <c r="X77" i="6"/>
  <c r="AA77" i="6" s="1"/>
  <c r="X74" i="6"/>
  <c r="AA74" i="6" s="1"/>
  <c r="Y74" i="6" s="1"/>
  <c r="U86" i="6"/>
  <c r="AJ86" i="6"/>
  <c r="AK89" i="6"/>
  <c r="AH44" i="6"/>
  <c r="Z44" i="6"/>
  <c r="P273" i="2"/>
  <c r="AC273" i="2"/>
  <c r="AC269" i="2" s="1"/>
  <c r="L295" i="2"/>
  <c r="J295" i="2"/>
  <c r="N295" i="2" s="1"/>
  <c r="O284" i="2"/>
  <c r="U306" i="2"/>
  <c r="AI306" i="2" s="1"/>
  <c r="AP32" i="6"/>
  <c r="AS32" i="6"/>
  <c r="AQ32" i="6"/>
  <c r="AM260" i="2"/>
  <c r="AB260" i="2"/>
  <c r="E260" i="2" s="1"/>
  <c r="F260" i="2" s="1"/>
  <c r="AM263" i="2"/>
  <c r="AB263" i="2"/>
  <c r="E263" i="2" s="1"/>
  <c r="F263" i="2" s="1"/>
  <c r="AM45" i="6"/>
  <c r="AB45" i="6"/>
  <c r="E45" i="6" s="1"/>
  <c r="F45" i="6" s="1"/>
  <c r="AS30" i="6"/>
  <c r="AQ30" i="6"/>
  <c r="AP30" i="6"/>
  <c r="AO51" i="6"/>
  <c r="AO54" i="6"/>
  <c r="AR54" i="6" s="1"/>
  <c r="AL65" i="6"/>
  <c r="AL62" i="6"/>
  <c r="AA282" i="2"/>
  <c r="AL282" i="2"/>
  <c r="AB40" i="6"/>
  <c r="E40" i="6" s="1"/>
  <c r="F40" i="6" s="1"/>
  <c r="AM40" i="6"/>
  <c r="AO53" i="6"/>
  <c r="AS34" i="6"/>
  <c r="AQ34" i="6"/>
  <c r="AP34" i="6"/>
  <c r="AO52" i="6"/>
  <c r="AR52" i="6" s="1"/>
  <c r="AL285" i="2"/>
  <c r="X297" i="2"/>
  <c r="X296" i="2"/>
  <c r="AQ249" i="2"/>
  <c r="AP249" i="2"/>
  <c r="AS249" i="2"/>
  <c r="AJ304" i="2"/>
  <c r="AK304" i="2"/>
  <c r="AO273" i="2"/>
  <c r="X298" i="2"/>
  <c r="AJ298" i="2"/>
  <c r="X294" i="2"/>
  <c r="AJ294" i="2"/>
  <c r="AL283" i="2"/>
  <c r="AA283" i="2"/>
  <c r="Y274" i="2"/>
  <c r="AO274" i="2"/>
  <c r="AR274" i="2" s="1"/>
  <c r="AP252" i="2"/>
  <c r="AQ252" i="2"/>
  <c r="AS252" i="2"/>
  <c r="AA287" i="2"/>
  <c r="AL287" i="2"/>
  <c r="X293" i="2"/>
  <c r="Y276" i="2"/>
  <c r="AO276" i="2"/>
  <c r="AR276" i="2" s="1"/>
  <c r="AM265" i="2"/>
  <c r="AB265" i="2"/>
  <c r="E265" i="2" s="1"/>
  <c r="F265" i="2" s="1"/>
  <c r="AP254" i="2"/>
  <c r="AQ254" i="2"/>
  <c r="AS254" i="2"/>
  <c r="AA284" i="2"/>
  <c r="AL284" i="2"/>
  <c r="AJ296" i="2"/>
  <c r="AO272" i="2"/>
  <c r="X295" i="2"/>
  <c r="AJ295" i="2"/>
  <c r="Y285" i="2"/>
  <c r="AO285" i="2"/>
  <c r="AR285" i="2" s="1"/>
  <c r="AJ73" i="6"/>
  <c r="AR11" i="6"/>
  <c r="AK87" i="6"/>
  <c r="AK84" i="6"/>
  <c r="AO73" i="6"/>
  <c r="AL63" i="6"/>
  <c r="AJ74" i="6"/>
  <c r="AO67" i="6"/>
  <c r="AR67" i="6" s="1"/>
  <c r="AL67" i="6"/>
  <c r="AL64" i="6"/>
  <c r="AJ78" i="6"/>
  <c r="AB43" i="6"/>
  <c r="E43" i="6" s="1"/>
  <c r="F43" i="6" s="1"/>
  <c r="AM43" i="6"/>
  <c r="AJ75" i="6"/>
  <c r="AR220" i="2"/>
  <c r="AR214" i="2" s="1"/>
  <c r="BH214" i="2" s="1"/>
  <c r="AS220" i="2"/>
  <c r="AB11" i="6"/>
  <c r="E11" i="6" s="1"/>
  <c r="F11" i="6" s="1"/>
  <c r="AQ11" i="6"/>
  <c r="AP11" i="6"/>
  <c r="AS11" i="6"/>
  <c r="AR231" i="2"/>
  <c r="AP231" i="2"/>
  <c r="AP220" i="2"/>
  <c r="AQ231" i="2"/>
  <c r="AB220" i="2"/>
  <c r="E220" i="2" s="1"/>
  <c r="F220" i="2" s="1"/>
  <c r="F214" i="2" s="1"/>
  <c r="AS231" i="2"/>
  <c r="T275" i="2"/>
  <c r="AK264" i="2"/>
  <c r="AK258" i="2" s="1"/>
  <c r="AK44" i="6"/>
  <c r="AJ44" i="6"/>
  <c r="D93" i="6"/>
  <c r="BM93" i="6" s="1"/>
  <c r="C98" i="6"/>
  <c r="A104" i="6"/>
  <c r="C106" i="6" s="1"/>
  <c r="AI87" i="6"/>
  <c r="AC87" i="6"/>
  <c r="AD87" i="6"/>
  <c r="AF87" i="6"/>
  <c r="AE87" i="6"/>
  <c r="AG87" i="6"/>
  <c r="AH87" i="6"/>
  <c r="AN87" i="6"/>
  <c r="P77" i="6"/>
  <c r="AD77" i="6" s="1"/>
  <c r="AC77" i="6"/>
  <c r="R66" i="6"/>
  <c r="AF66" i="6" s="1"/>
  <c r="S66" i="6"/>
  <c r="AG66" i="6" s="1"/>
  <c r="AL22" i="6"/>
  <c r="AL16" i="6" s="1"/>
  <c r="AI84" i="6"/>
  <c r="AC84" i="6"/>
  <c r="AE84" i="6"/>
  <c r="AD84" i="6"/>
  <c r="AF84" i="6"/>
  <c r="AH84" i="6"/>
  <c r="AG84" i="6"/>
  <c r="AN84" i="6"/>
  <c r="AL33" i="6"/>
  <c r="M88" i="6"/>
  <c r="O88" i="6" s="1"/>
  <c r="Q66" i="6"/>
  <c r="AE66" i="6" s="1"/>
  <c r="AF55" i="6"/>
  <c r="T55" i="6"/>
  <c r="Q286" i="2"/>
  <c r="R286" i="2"/>
  <c r="AF286" i="2" s="1"/>
  <c r="Z264" i="2"/>
  <c r="AN264" i="2" s="1"/>
  <c r="AH264" i="2"/>
  <c r="S286" i="2"/>
  <c r="AG286" i="2" s="1"/>
  <c r="AI304" i="2"/>
  <c r="AC304" i="2"/>
  <c r="AF304" i="2"/>
  <c r="AG304" i="2"/>
  <c r="AD304" i="2"/>
  <c r="AE304" i="2"/>
  <c r="AH304" i="2"/>
  <c r="AN304" i="2"/>
  <c r="AJ253" i="2"/>
  <c r="AJ247" i="2" s="1"/>
  <c r="AY247" i="2" s="1"/>
  <c r="AJ264" i="2"/>
  <c r="AJ258" i="2" s="1"/>
  <c r="AY258" i="2" s="1"/>
  <c r="AL242" i="2"/>
  <c r="AL236" i="2" s="1"/>
  <c r="AA242" i="2"/>
  <c r="Y242" i="2" s="1"/>
  <c r="I319" i="2"/>
  <c r="M308" i="2"/>
  <c r="O308" i="2" s="1"/>
  <c r="P297" i="2"/>
  <c r="AD297" i="2" s="1"/>
  <c r="AC297" i="2"/>
  <c r="C315" i="2" l="1"/>
  <c r="I317" i="2" s="1"/>
  <c r="M317" i="2" s="1"/>
  <c r="C318" i="2"/>
  <c r="D313" i="2"/>
  <c r="BM313" i="2" s="1"/>
  <c r="A324" i="2"/>
  <c r="AJ307" i="2"/>
  <c r="AE307" i="2"/>
  <c r="AD307" i="2"/>
  <c r="AC307" i="2"/>
  <c r="AF307" i="2"/>
  <c r="AK307" i="2"/>
  <c r="AH307" i="2"/>
  <c r="AG307" i="2"/>
  <c r="AN307" i="2"/>
  <c r="AI307" i="2"/>
  <c r="AI302" i="2" s="1"/>
  <c r="AW302" i="2" s="1"/>
  <c r="AP225" i="25"/>
  <c r="AQ225" i="25"/>
  <c r="BF225" i="25" s="1"/>
  <c r="BI214" i="25"/>
  <c r="BB214" i="25"/>
  <c r="BD214" i="25"/>
  <c r="AZ214" i="25"/>
  <c r="AV214" i="25"/>
  <c r="BK214" i="25"/>
  <c r="AT214" i="25"/>
  <c r="AX214" i="25"/>
  <c r="AH272" i="2"/>
  <c r="Z272" i="2"/>
  <c r="BJ214" i="25"/>
  <c r="BG214" i="25"/>
  <c r="BL214" i="26"/>
  <c r="BO214" i="26"/>
  <c r="BN214" i="26"/>
  <c r="AV225" i="26"/>
  <c r="AX225" i="26"/>
  <c r="BK225" i="26"/>
  <c r="BD225" i="26"/>
  <c r="AZ225" i="26"/>
  <c r="BI225" i="26"/>
  <c r="AT225" i="26"/>
  <c r="BJ225" i="26"/>
  <c r="BG225" i="26"/>
  <c r="BE225" i="26"/>
  <c r="BB225" i="26"/>
  <c r="BO214" i="25"/>
  <c r="BN214" i="25"/>
  <c r="BL214" i="25"/>
  <c r="AS225" i="25"/>
  <c r="AS20" i="23"/>
  <c r="AQ20" i="23"/>
  <c r="AP20" i="23"/>
  <c r="AS22" i="23"/>
  <c r="AP22" i="23"/>
  <c r="AQ22" i="23"/>
  <c r="AB31" i="23"/>
  <c r="E31" i="23" s="1"/>
  <c r="F31" i="23" s="1"/>
  <c r="AM31" i="23"/>
  <c r="AB33" i="23"/>
  <c r="E33" i="23" s="1"/>
  <c r="F33" i="23" s="1"/>
  <c r="AM33" i="23"/>
  <c r="AS33" i="23" s="1"/>
  <c r="AB32" i="23"/>
  <c r="E32" i="23" s="1"/>
  <c r="F32" i="23" s="1"/>
  <c r="AM32" i="23"/>
  <c r="BL192" i="2"/>
  <c r="BO192" i="2"/>
  <c r="AO42" i="23"/>
  <c r="AR42" i="23" s="1"/>
  <c r="Y42" i="23"/>
  <c r="AL16" i="23"/>
  <c r="AN225" i="2"/>
  <c r="BC225" i="2" s="1"/>
  <c r="AR229" i="2"/>
  <c r="AR225" i="2" s="1"/>
  <c r="BH225" i="2" s="1"/>
  <c r="AB229" i="2"/>
  <c r="E229" i="2" s="1"/>
  <c r="F229" i="2" s="1"/>
  <c r="F225" i="2" s="1"/>
  <c r="AM229" i="2"/>
  <c r="AC99" i="23"/>
  <c r="P99" i="23"/>
  <c r="M110" i="23"/>
  <c r="O110" i="23" s="1"/>
  <c r="I121" i="23"/>
  <c r="AI86" i="23"/>
  <c r="AI82" i="23" s="1"/>
  <c r="AW82" i="23" s="1"/>
  <c r="AH95" i="23"/>
  <c r="AN95" i="23"/>
  <c r="AC95" i="23"/>
  <c r="AG95" i="23"/>
  <c r="AF95" i="23"/>
  <c r="AE95" i="23"/>
  <c r="AD95" i="23"/>
  <c r="AI95" i="23"/>
  <c r="U97" i="23"/>
  <c r="AH98" i="23"/>
  <c r="AN98" i="23"/>
  <c r="AC98" i="23"/>
  <c r="AG98" i="23"/>
  <c r="AF98" i="23"/>
  <c r="AE98" i="23"/>
  <c r="AD98" i="23"/>
  <c r="AI98" i="23"/>
  <c r="D104" i="23"/>
  <c r="BM104" i="23" s="1"/>
  <c r="C109" i="23"/>
  <c r="A115" i="23"/>
  <c r="C117" i="23" s="1"/>
  <c r="W80" i="23"/>
  <c r="AK69" i="23"/>
  <c r="AP69" i="23" s="1"/>
  <c r="AJ68" i="23"/>
  <c r="V79" i="23"/>
  <c r="AK67" i="23"/>
  <c r="W78" i="23"/>
  <c r="AA56" i="23"/>
  <c r="AL56" i="23"/>
  <c r="X67" i="23"/>
  <c r="AJ67" i="23"/>
  <c r="V78" i="23"/>
  <c r="AK66" i="23"/>
  <c r="W77" i="23"/>
  <c r="AL55" i="23"/>
  <c r="AA55" i="23"/>
  <c r="X66" i="23"/>
  <c r="AJ66" i="23"/>
  <c r="V77" i="23"/>
  <c r="AK65" i="23"/>
  <c r="W76" i="23"/>
  <c r="AL54" i="23"/>
  <c r="AA54" i="23"/>
  <c r="X65" i="23"/>
  <c r="AJ65" i="23"/>
  <c r="V76" i="23"/>
  <c r="AK64" i="23"/>
  <c r="W75" i="23"/>
  <c r="AL53" i="23"/>
  <c r="AA53" i="23"/>
  <c r="X64" i="23"/>
  <c r="AJ64" i="23"/>
  <c r="V75" i="23"/>
  <c r="AK63" i="23"/>
  <c r="W74" i="23"/>
  <c r="AL52" i="23"/>
  <c r="AA52" i="23"/>
  <c r="X63" i="23"/>
  <c r="AJ63" i="23"/>
  <c r="V74" i="23"/>
  <c r="AK51" i="23"/>
  <c r="W62" i="23"/>
  <c r="AL40" i="23"/>
  <c r="AA40" i="23"/>
  <c r="X51" i="23"/>
  <c r="AJ51" i="23"/>
  <c r="V62" i="23"/>
  <c r="AS24" i="23"/>
  <c r="AQ24" i="23"/>
  <c r="AL35" i="23"/>
  <c r="AB35" i="23"/>
  <c r="E35" i="23" s="1"/>
  <c r="F35" i="23" s="1"/>
  <c r="AK27" i="23"/>
  <c r="AP35" i="23"/>
  <c r="X46" i="23"/>
  <c r="AK46" i="23"/>
  <c r="W57" i="23"/>
  <c r="AS25" i="23"/>
  <c r="AQ25" i="23"/>
  <c r="AB36" i="23"/>
  <c r="E36" i="23" s="1"/>
  <c r="F36" i="23" s="1"/>
  <c r="AL36" i="23"/>
  <c r="X47" i="23"/>
  <c r="AJ47" i="23"/>
  <c r="AJ38" i="23" s="1"/>
  <c r="AY38" i="23" s="1"/>
  <c r="V58" i="23"/>
  <c r="AQ23" i="23"/>
  <c r="AP23" i="23"/>
  <c r="AS23" i="23"/>
  <c r="AQ21" i="23"/>
  <c r="AP21" i="23"/>
  <c r="AS21" i="23"/>
  <c r="AQ19" i="23"/>
  <c r="AP19" i="23"/>
  <c r="AS19" i="23"/>
  <c r="AS7" i="23"/>
  <c r="AS5" i="23" s="1"/>
  <c r="BI5" i="23" s="1"/>
  <c r="AQ7" i="23"/>
  <c r="AQ5" i="23" s="1"/>
  <c r="BF5" i="23" s="1"/>
  <c r="AM5" i="23"/>
  <c r="BA5" i="23" s="1"/>
  <c r="AP7" i="23"/>
  <c r="AP5" i="23" s="1"/>
  <c r="AH49" i="23"/>
  <c r="T77" i="23"/>
  <c r="AE77" i="23"/>
  <c r="AE71" i="23" s="1"/>
  <c r="AU71" i="23" s="1"/>
  <c r="AB34" i="23"/>
  <c r="E34" i="23" s="1"/>
  <c r="F34" i="23" s="1"/>
  <c r="AM34" i="23"/>
  <c r="AB30" i="23"/>
  <c r="E30" i="23" s="1"/>
  <c r="F30" i="23" s="1"/>
  <c r="AM30" i="23"/>
  <c r="AO16" i="23"/>
  <c r="BC16" i="23" s="1"/>
  <c r="AR18" i="23"/>
  <c r="AR16" i="23" s="1"/>
  <c r="BH16" i="23" s="1"/>
  <c r="AB18" i="23"/>
  <c r="E18" i="23" s="1"/>
  <c r="F18" i="23" s="1"/>
  <c r="F16" i="23" s="1"/>
  <c r="AM18" i="23"/>
  <c r="Z66" i="23"/>
  <c r="AH66" i="23"/>
  <c r="AC82" i="23"/>
  <c r="AD88" i="23"/>
  <c r="AD82" i="23" s="1"/>
  <c r="S88" i="23"/>
  <c r="AG88" i="23" s="1"/>
  <c r="AG82" i="23" s="1"/>
  <c r="R88" i="23"/>
  <c r="AF88" i="23" s="1"/>
  <c r="AF82" i="23" s="1"/>
  <c r="Q88" i="23"/>
  <c r="AO45" i="23"/>
  <c r="AR45" i="23" s="1"/>
  <c r="Y45" i="23"/>
  <c r="AO44" i="23"/>
  <c r="AR44" i="23" s="1"/>
  <c r="Y44" i="23"/>
  <c r="AO43" i="23"/>
  <c r="AR43" i="23" s="1"/>
  <c r="Y43" i="23"/>
  <c r="AO41" i="23"/>
  <c r="AR41" i="23" s="1"/>
  <c r="Y41" i="23"/>
  <c r="AO29" i="23"/>
  <c r="Y29" i="23"/>
  <c r="AN55" i="23"/>
  <c r="AN49" i="23" s="1"/>
  <c r="AK38" i="6"/>
  <c r="AJ38" i="6"/>
  <c r="AY38" i="6" s="1"/>
  <c r="AR271" i="2"/>
  <c r="AL27" i="6"/>
  <c r="AS214" i="2"/>
  <c r="AP214" i="2"/>
  <c r="AR250" i="2"/>
  <c r="BE203" i="2"/>
  <c r="BB203" i="2"/>
  <c r="AT203" i="2"/>
  <c r="AV203" i="2"/>
  <c r="AX203" i="2"/>
  <c r="BD203" i="2"/>
  <c r="BI203" i="2"/>
  <c r="BK203" i="2"/>
  <c r="AZ203" i="2"/>
  <c r="BJ203" i="2"/>
  <c r="BG203" i="2"/>
  <c r="AP239" i="2"/>
  <c r="AR51" i="6"/>
  <c r="AR73" i="6"/>
  <c r="AQ266" i="2"/>
  <c r="AS266" i="2"/>
  <c r="X288" i="2"/>
  <c r="V299" i="2"/>
  <c r="AJ288" i="2"/>
  <c r="AB277" i="2"/>
  <c r="E277" i="2" s="1"/>
  <c r="F277" i="2" s="1"/>
  <c r="AL277" i="2"/>
  <c r="W300" i="2"/>
  <c r="X289" i="2"/>
  <c r="AK289" i="2"/>
  <c r="AP289" i="2" s="1"/>
  <c r="AL278" i="2"/>
  <c r="AB278" i="2"/>
  <c r="E278" i="2" s="1"/>
  <c r="F278" i="2" s="1"/>
  <c r="AQ267" i="2"/>
  <c r="AS267" i="2"/>
  <c r="AJ57" i="6"/>
  <c r="V68" i="6"/>
  <c r="X57" i="6"/>
  <c r="AL46" i="6"/>
  <c r="AB46" i="6"/>
  <c r="E46" i="6" s="1"/>
  <c r="F46" i="6" s="1"/>
  <c r="AQ35" i="6"/>
  <c r="AS35" i="6"/>
  <c r="AK58" i="6"/>
  <c r="AP58" i="6" s="1"/>
  <c r="W69" i="6"/>
  <c r="X58" i="6"/>
  <c r="AL47" i="6"/>
  <c r="AB47" i="6"/>
  <c r="E47" i="6" s="1"/>
  <c r="F47" i="6" s="1"/>
  <c r="AQ36" i="6"/>
  <c r="AS36" i="6"/>
  <c r="S53" i="6"/>
  <c r="AG53" i="6" s="1"/>
  <c r="AG49" i="6" s="1"/>
  <c r="Q53" i="6"/>
  <c r="AE53" i="6" s="1"/>
  <c r="AE49" i="6" s="1"/>
  <c r="O295" i="2"/>
  <c r="AQ239" i="2"/>
  <c r="AS239" i="2"/>
  <c r="AM250" i="2"/>
  <c r="AB250" i="2"/>
  <c r="E250" i="2" s="1"/>
  <c r="F250" i="2" s="1"/>
  <c r="AN261" i="2"/>
  <c r="Y261" i="2"/>
  <c r="AN240" i="2"/>
  <c r="AN236" i="2" s="1"/>
  <c r="Y240" i="2"/>
  <c r="AE283" i="2"/>
  <c r="T283" i="2"/>
  <c r="AN20" i="6"/>
  <c r="AN16" i="6" s="1"/>
  <c r="Y20" i="6"/>
  <c r="AD294" i="2"/>
  <c r="Q294" i="2"/>
  <c r="S294" i="2"/>
  <c r="AG294" i="2" s="1"/>
  <c r="R294" i="2"/>
  <c r="AF294" i="2" s="1"/>
  <c r="AC305" i="2"/>
  <c r="P305" i="2"/>
  <c r="M316" i="2"/>
  <c r="O316" i="2" s="1"/>
  <c r="AK316" i="2"/>
  <c r="AK317" i="2"/>
  <c r="AK320" i="2"/>
  <c r="AN44" i="6"/>
  <c r="Y44" i="6"/>
  <c r="AF42" i="6"/>
  <c r="AF38" i="6" s="1"/>
  <c r="AU38" i="6" s="1"/>
  <c r="T42" i="6"/>
  <c r="Z251" i="2"/>
  <c r="AH251" i="2"/>
  <c r="AH247" i="2" s="1"/>
  <c r="X88" i="6"/>
  <c r="AA88" i="6" s="1"/>
  <c r="AE262" i="2"/>
  <c r="AE258" i="2" s="1"/>
  <c r="AU258" i="2" s="1"/>
  <c r="T262" i="2"/>
  <c r="AM271" i="2"/>
  <c r="AB271" i="2"/>
  <c r="E271" i="2" s="1"/>
  <c r="F271" i="2" s="1"/>
  <c r="AD53" i="6"/>
  <c r="AD49" i="6" s="1"/>
  <c r="R53" i="6"/>
  <c r="AL296" i="2"/>
  <c r="AA296" i="2"/>
  <c r="AM9" i="6"/>
  <c r="AM5" i="6" s="1"/>
  <c r="BA5" i="6" s="1"/>
  <c r="AB9" i="6"/>
  <c r="E9" i="6" s="1"/>
  <c r="F9" i="6" s="1"/>
  <c r="F5" i="6" s="1"/>
  <c r="AR9" i="6"/>
  <c r="AR5" i="6" s="1"/>
  <c r="BH5" i="6" s="1"/>
  <c r="O75" i="6"/>
  <c r="AD273" i="2"/>
  <c r="AD269" i="2" s="1"/>
  <c r="S273" i="2"/>
  <c r="Q273" i="2"/>
  <c r="AE273" i="2" s="1"/>
  <c r="AE269" i="2" s="1"/>
  <c r="R273" i="2"/>
  <c r="AF273" i="2" s="1"/>
  <c r="AF269" i="2" s="1"/>
  <c r="AH31" i="6"/>
  <c r="AH27" i="6" s="1"/>
  <c r="Z31" i="6"/>
  <c r="L89" i="6"/>
  <c r="J89" i="6"/>
  <c r="N89" i="6" s="1"/>
  <c r="P64" i="6"/>
  <c r="AC64" i="6"/>
  <c r="AC60" i="6" s="1"/>
  <c r="L86" i="6"/>
  <c r="J86" i="6"/>
  <c r="N86" i="6" s="1"/>
  <c r="AI86" i="6"/>
  <c r="AI82" i="6" s="1"/>
  <c r="AW82" i="6" s="1"/>
  <c r="X86" i="6"/>
  <c r="AA86" i="6" s="1"/>
  <c r="O78" i="6"/>
  <c r="X89" i="6"/>
  <c r="AA89" i="6" s="1"/>
  <c r="X85" i="6"/>
  <c r="AJ85" i="6"/>
  <c r="AK97" i="6"/>
  <c r="U97" i="6"/>
  <c r="AK96" i="6"/>
  <c r="AK100" i="6"/>
  <c r="Z55" i="6"/>
  <c r="AC284" i="2"/>
  <c r="AC280" i="2" s="1"/>
  <c r="P284" i="2"/>
  <c r="H331" i="2"/>
  <c r="J309" i="2"/>
  <c r="N309" i="2" s="1"/>
  <c r="L309" i="2"/>
  <c r="H320" i="2"/>
  <c r="L306" i="2"/>
  <c r="J306" i="2"/>
  <c r="N306" i="2" s="1"/>
  <c r="U317" i="2"/>
  <c r="AI317" i="2" s="1"/>
  <c r="AB51" i="6"/>
  <c r="E51" i="6" s="1"/>
  <c r="F51" i="6" s="1"/>
  <c r="AM51" i="6"/>
  <c r="AS45" i="6"/>
  <c r="AP45" i="6"/>
  <c r="AQ45" i="6"/>
  <c r="AP263" i="2"/>
  <c r="AQ263" i="2"/>
  <c r="AS263" i="2"/>
  <c r="AO62" i="6"/>
  <c r="AS260" i="2"/>
  <c r="AQ260" i="2"/>
  <c r="AP260" i="2"/>
  <c r="AB54" i="6"/>
  <c r="E54" i="6" s="1"/>
  <c r="F54" i="6" s="1"/>
  <c r="AM54" i="6"/>
  <c r="AO65" i="6"/>
  <c r="AR65" i="6" s="1"/>
  <c r="AO282" i="2"/>
  <c r="Y282" i="2"/>
  <c r="AS40" i="6"/>
  <c r="AQ40" i="6"/>
  <c r="AP40" i="6"/>
  <c r="AM52" i="6"/>
  <c r="AB52" i="6"/>
  <c r="E52" i="6" s="1"/>
  <c r="F52" i="6" s="1"/>
  <c r="AJ84" i="6"/>
  <c r="AO287" i="2"/>
  <c r="AR287" i="2" s="1"/>
  <c r="Y287" i="2"/>
  <c r="AO63" i="6"/>
  <c r="AR63" i="6" s="1"/>
  <c r="X307" i="2"/>
  <c r="X309" i="2"/>
  <c r="AJ309" i="2"/>
  <c r="X305" i="2"/>
  <c r="AJ305" i="2"/>
  <c r="X304" i="2"/>
  <c r="X306" i="2"/>
  <c r="AJ306" i="2"/>
  <c r="AP265" i="2"/>
  <c r="AQ265" i="2"/>
  <c r="AS265" i="2"/>
  <c r="AA293" i="2"/>
  <c r="AL293" i="2"/>
  <c r="AL295" i="2"/>
  <c r="AA295" i="2"/>
  <c r="AO283" i="2"/>
  <c r="AJ318" i="2"/>
  <c r="AK315" i="2"/>
  <c r="X315" i="2"/>
  <c r="AL294" i="2"/>
  <c r="AA294" i="2"/>
  <c r="AM285" i="2"/>
  <c r="AB285" i="2"/>
  <c r="E285" i="2" s="1"/>
  <c r="F285" i="2" s="1"/>
  <c r="AM276" i="2"/>
  <c r="AB276" i="2"/>
  <c r="E276" i="2" s="1"/>
  <c r="F276" i="2" s="1"/>
  <c r="AL298" i="2"/>
  <c r="AA298" i="2"/>
  <c r="AO284" i="2"/>
  <c r="AM274" i="2"/>
  <c r="AB274" i="2"/>
  <c r="E274" i="2" s="1"/>
  <c r="F274" i="2" s="1"/>
  <c r="X308" i="2"/>
  <c r="AJ98" i="6"/>
  <c r="AK95" i="6"/>
  <c r="AJ89" i="6"/>
  <c r="AK86" i="6"/>
  <c r="AL75" i="6"/>
  <c r="AO64" i="6"/>
  <c r="AL76" i="6"/>
  <c r="AQ43" i="6"/>
  <c r="AP43" i="6"/>
  <c r="AS43" i="6"/>
  <c r="AO74" i="6"/>
  <c r="AL74" i="6"/>
  <c r="AK85" i="6"/>
  <c r="AO78" i="6"/>
  <c r="AL78" i="6"/>
  <c r="AJ87" i="6"/>
  <c r="AM56" i="6"/>
  <c r="AB56" i="6"/>
  <c r="E56" i="6" s="1"/>
  <c r="F56" i="6" s="1"/>
  <c r="AO33" i="6"/>
  <c r="AO27" i="6" s="1"/>
  <c r="AM33" i="6"/>
  <c r="AO22" i="6"/>
  <c r="AM22" i="6"/>
  <c r="AO242" i="2"/>
  <c r="AO236" i="2" s="1"/>
  <c r="AM242" i="2"/>
  <c r="AQ242" i="2" s="1"/>
  <c r="Q297" i="2"/>
  <c r="AE297" i="2" s="1"/>
  <c r="R297" i="2"/>
  <c r="AF297" i="2" s="1"/>
  <c r="S297" i="2"/>
  <c r="AG297" i="2" s="1"/>
  <c r="AJ275" i="2"/>
  <c r="AJ269" i="2" s="1"/>
  <c r="AY269" i="2" s="1"/>
  <c r="Z275" i="2"/>
  <c r="AN275" i="2" s="1"/>
  <c r="AH275" i="2"/>
  <c r="AK275" i="2"/>
  <c r="AK269" i="2" s="1"/>
  <c r="S77" i="6"/>
  <c r="AG77" i="6" s="1"/>
  <c r="Q77" i="6"/>
  <c r="AE77" i="6" s="1"/>
  <c r="R77" i="6"/>
  <c r="AF77" i="6" s="1"/>
  <c r="AI98" i="6"/>
  <c r="AC98" i="6"/>
  <c r="AD98" i="6"/>
  <c r="AE98" i="6"/>
  <c r="AG98" i="6"/>
  <c r="AH98" i="6"/>
  <c r="AF98" i="6"/>
  <c r="AN98" i="6"/>
  <c r="AI95" i="6"/>
  <c r="AC95" i="6"/>
  <c r="AG95" i="6"/>
  <c r="AE95" i="6"/>
  <c r="AH95" i="6"/>
  <c r="AD95" i="6"/>
  <c r="AF95" i="6"/>
  <c r="AN95" i="6"/>
  <c r="AC88" i="6"/>
  <c r="P88" i="6"/>
  <c r="AD88" i="6" s="1"/>
  <c r="T66" i="6"/>
  <c r="C109" i="6"/>
  <c r="D104" i="6"/>
  <c r="BM104" i="6" s="1"/>
  <c r="A115" i="6"/>
  <c r="C117" i="6" s="1"/>
  <c r="M99" i="6"/>
  <c r="O99" i="6" s="1"/>
  <c r="AH55" i="6"/>
  <c r="AK55" i="6"/>
  <c r="AE286" i="2"/>
  <c r="T286" i="2"/>
  <c r="AI315" i="2"/>
  <c r="AC315" i="2"/>
  <c r="AF315" i="2"/>
  <c r="AD315" i="2"/>
  <c r="AE315" i="2"/>
  <c r="AG315" i="2"/>
  <c r="AH315" i="2"/>
  <c r="AN315" i="2"/>
  <c r="AL253" i="2"/>
  <c r="AL247" i="2" s="1"/>
  <c r="AA253" i="2"/>
  <c r="Y253" i="2" s="1"/>
  <c r="AC308" i="2"/>
  <c r="P308" i="2"/>
  <c r="AD308" i="2" s="1"/>
  <c r="AL264" i="2"/>
  <c r="AL258" i="2" s="1"/>
  <c r="AA264" i="2"/>
  <c r="Y264" i="2" s="1"/>
  <c r="I330" i="2"/>
  <c r="M319" i="2"/>
  <c r="O319" i="2" s="1"/>
  <c r="AN318" i="2" l="1"/>
  <c r="AC318" i="2"/>
  <c r="AI318" i="2"/>
  <c r="AI313" i="2" s="1"/>
  <c r="AW313" i="2" s="1"/>
  <c r="AG318" i="2"/>
  <c r="AF318" i="2"/>
  <c r="AD318" i="2"/>
  <c r="AE318" i="2"/>
  <c r="AH318" i="2"/>
  <c r="C326" i="2"/>
  <c r="I328" i="2" s="1"/>
  <c r="M328" i="2" s="1"/>
  <c r="D324" i="2"/>
  <c r="BM324" i="2" s="1"/>
  <c r="A335" i="2"/>
  <c r="C329" i="2"/>
  <c r="AN272" i="2"/>
  <c r="AR272" i="2" s="1"/>
  <c r="Y272" i="2"/>
  <c r="BN225" i="26"/>
  <c r="BL225" i="26"/>
  <c r="BO225" i="26"/>
  <c r="AT225" i="25"/>
  <c r="BI225" i="25"/>
  <c r="AZ225" i="25"/>
  <c r="BD225" i="25"/>
  <c r="BK225" i="25"/>
  <c r="AX225" i="25"/>
  <c r="AV225" i="25"/>
  <c r="BE225" i="25"/>
  <c r="BB225" i="25"/>
  <c r="BJ225" i="25"/>
  <c r="BG225" i="25"/>
  <c r="AS31" i="23"/>
  <c r="AQ31" i="23"/>
  <c r="AP31" i="23"/>
  <c r="AS32" i="23"/>
  <c r="AQ32" i="23"/>
  <c r="AP32" i="23"/>
  <c r="AP33" i="23"/>
  <c r="AQ33" i="23"/>
  <c r="AB42" i="23"/>
  <c r="E42" i="23" s="1"/>
  <c r="F42" i="23" s="1"/>
  <c r="AM42" i="23"/>
  <c r="AO55" i="23"/>
  <c r="AR55" i="23" s="1"/>
  <c r="Y55" i="23"/>
  <c r="AM225" i="2"/>
  <c r="BA225" i="2" s="1"/>
  <c r="AS229" i="2"/>
  <c r="AS225" i="2" s="1"/>
  <c r="AQ229" i="2"/>
  <c r="AQ225" i="2" s="1"/>
  <c r="BF225" i="2" s="1"/>
  <c r="AP229" i="2"/>
  <c r="AP225" i="2" s="1"/>
  <c r="AL27" i="23"/>
  <c r="AO53" i="23"/>
  <c r="AR53" i="23" s="1"/>
  <c r="Y53" i="23"/>
  <c r="AC110" i="23"/>
  <c r="P110" i="23"/>
  <c r="M121" i="23"/>
  <c r="O121" i="23" s="1"/>
  <c r="I132" i="23"/>
  <c r="AI97" i="23"/>
  <c r="AI93" i="23" s="1"/>
  <c r="AW93" i="23" s="1"/>
  <c r="AH106" i="23"/>
  <c r="AN106" i="23"/>
  <c r="AC106" i="23"/>
  <c r="AG106" i="23"/>
  <c r="AF106" i="23"/>
  <c r="AD106" i="23"/>
  <c r="AE106" i="23"/>
  <c r="AI106" i="23"/>
  <c r="U108" i="23"/>
  <c r="AH109" i="23"/>
  <c r="AN109" i="23"/>
  <c r="AC109" i="23"/>
  <c r="AG109" i="23"/>
  <c r="AF109" i="23"/>
  <c r="AE109" i="23"/>
  <c r="AD109" i="23"/>
  <c r="AI109" i="23"/>
  <c r="D115" i="23"/>
  <c r="BM115" i="23" s="1"/>
  <c r="C120" i="23"/>
  <c r="A126" i="23"/>
  <c r="C128" i="23" s="1"/>
  <c r="AK80" i="23"/>
  <c r="AP80" i="23" s="1"/>
  <c r="W91" i="23"/>
  <c r="AJ79" i="23"/>
  <c r="V90" i="23"/>
  <c r="AK78" i="23"/>
  <c r="W89" i="23"/>
  <c r="AA67" i="23"/>
  <c r="AL67" i="23"/>
  <c r="X78" i="23"/>
  <c r="AJ78" i="23"/>
  <c r="V89" i="23"/>
  <c r="W88" i="23"/>
  <c r="AK77" i="23"/>
  <c r="AL66" i="23"/>
  <c r="AA66" i="23"/>
  <c r="X77" i="23"/>
  <c r="V88" i="23"/>
  <c r="AJ77" i="23"/>
  <c r="W87" i="23"/>
  <c r="AK76" i="23"/>
  <c r="AL65" i="23"/>
  <c r="AA65" i="23"/>
  <c r="X76" i="23"/>
  <c r="V87" i="23"/>
  <c r="AJ76" i="23"/>
  <c r="AK75" i="23"/>
  <c r="W86" i="23"/>
  <c r="AL64" i="23"/>
  <c r="AA64" i="23"/>
  <c r="X75" i="23"/>
  <c r="V86" i="23"/>
  <c r="AJ75" i="23"/>
  <c r="W85" i="23"/>
  <c r="AK74" i="23"/>
  <c r="AL63" i="23"/>
  <c r="AA63" i="23"/>
  <c r="X74" i="23"/>
  <c r="AJ74" i="23"/>
  <c r="V85" i="23"/>
  <c r="AK62" i="23"/>
  <c r="W73" i="23"/>
  <c r="AL51" i="23"/>
  <c r="AA51" i="23"/>
  <c r="X62" i="23"/>
  <c r="AJ62" i="23"/>
  <c r="V73" i="23"/>
  <c r="AS35" i="23"/>
  <c r="AQ35" i="23"/>
  <c r="AL46" i="23"/>
  <c r="AB46" i="23"/>
  <c r="E46" i="23" s="1"/>
  <c r="F46" i="23" s="1"/>
  <c r="AK38" i="23"/>
  <c r="AP46" i="23"/>
  <c r="X57" i="23"/>
  <c r="AK57" i="23"/>
  <c r="W68" i="23"/>
  <c r="AS36" i="23"/>
  <c r="AQ36" i="23"/>
  <c r="AB47" i="23"/>
  <c r="E47" i="23" s="1"/>
  <c r="F47" i="23" s="1"/>
  <c r="AL47" i="23"/>
  <c r="X58" i="23"/>
  <c r="AJ58" i="23"/>
  <c r="AJ49" i="23" s="1"/>
  <c r="AY49" i="23" s="1"/>
  <c r="V69" i="23"/>
  <c r="BD5" i="23"/>
  <c r="AT5" i="23"/>
  <c r="BK5" i="23"/>
  <c r="AX5" i="23"/>
  <c r="AV5" i="23"/>
  <c r="AZ5" i="23"/>
  <c r="BE5" i="23"/>
  <c r="BB5" i="23"/>
  <c r="AH77" i="23"/>
  <c r="Z77" i="23"/>
  <c r="AN77" i="23" s="1"/>
  <c r="AN71" i="23" s="1"/>
  <c r="AQ34" i="23"/>
  <c r="AP34" i="23"/>
  <c r="AS34" i="23"/>
  <c r="AQ30" i="23"/>
  <c r="AP30" i="23"/>
  <c r="AS30" i="23"/>
  <c r="AS18" i="23"/>
  <c r="AS16" i="23" s="1"/>
  <c r="BI16" i="23" s="1"/>
  <c r="AM16" i="23"/>
  <c r="BA16" i="23" s="1"/>
  <c r="AQ18" i="23"/>
  <c r="AQ16" i="23" s="1"/>
  <c r="BF16" i="23" s="1"/>
  <c r="AP18" i="23"/>
  <c r="AP16" i="23" s="1"/>
  <c r="AH60" i="23"/>
  <c r="AB45" i="23"/>
  <c r="E45" i="23" s="1"/>
  <c r="F45" i="23" s="1"/>
  <c r="AM45" i="23"/>
  <c r="AB44" i="23"/>
  <c r="E44" i="23" s="1"/>
  <c r="F44" i="23" s="1"/>
  <c r="AM44" i="23"/>
  <c r="AB43" i="23"/>
  <c r="E43" i="23" s="1"/>
  <c r="F43" i="23" s="1"/>
  <c r="AM43" i="23"/>
  <c r="AB41" i="23"/>
  <c r="E41" i="23" s="1"/>
  <c r="F41" i="23" s="1"/>
  <c r="AM41" i="23"/>
  <c r="AO27" i="23"/>
  <c r="BC27" i="23" s="1"/>
  <c r="AR29" i="23"/>
  <c r="AR27" i="23" s="1"/>
  <c r="BH27" i="23" s="1"/>
  <c r="AB29" i="23"/>
  <c r="E29" i="23" s="1"/>
  <c r="F29" i="23" s="1"/>
  <c r="F27" i="23" s="1"/>
  <c r="AM29" i="23"/>
  <c r="AC93" i="23"/>
  <c r="AD99" i="23"/>
  <c r="AD93" i="23" s="1"/>
  <c r="S99" i="23"/>
  <c r="AG99" i="23" s="1"/>
  <c r="AG93" i="23" s="1"/>
  <c r="R99" i="23"/>
  <c r="AF99" i="23" s="1"/>
  <c r="AF93" i="23" s="1"/>
  <c r="Q99" i="23"/>
  <c r="AO56" i="23"/>
  <c r="AR56" i="23" s="1"/>
  <c r="Y56" i="23"/>
  <c r="AO54" i="23"/>
  <c r="AR54" i="23" s="1"/>
  <c r="Y54" i="23"/>
  <c r="AO52" i="23"/>
  <c r="AR52" i="23" s="1"/>
  <c r="Y52" i="23"/>
  <c r="AO40" i="23"/>
  <c r="Y40" i="23"/>
  <c r="BG5" i="23"/>
  <c r="BJ5" i="23"/>
  <c r="AN66" i="23"/>
  <c r="AN60" i="23" s="1"/>
  <c r="AE88" i="23"/>
  <c r="AE82" i="23" s="1"/>
  <c r="AU82" i="23" s="1"/>
  <c r="T88" i="23"/>
  <c r="BE214" i="2"/>
  <c r="BB214" i="2"/>
  <c r="AK49" i="6"/>
  <c r="AV214" i="2"/>
  <c r="BD214" i="2"/>
  <c r="BC236" i="2"/>
  <c r="AR282" i="2"/>
  <c r="AX214" i="2"/>
  <c r="AZ214" i="2"/>
  <c r="BI214" i="2"/>
  <c r="BK214" i="2"/>
  <c r="BJ214" i="2"/>
  <c r="BG214" i="2"/>
  <c r="AT214" i="2"/>
  <c r="AR261" i="2"/>
  <c r="BO203" i="2"/>
  <c r="BL203" i="2"/>
  <c r="BN203" i="2"/>
  <c r="AS250" i="2"/>
  <c r="AR62" i="6"/>
  <c r="AR74" i="6"/>
  <c r="AR22" i="6"/>
  <c r="AO16" i="6"/>
  <c r="BC16" i="6" s="1"/>
  <c r="AB288" i="2"/>
  <c r="E288" i="2" s="1"/>
  <c r="F288" i="2" s="1"/>
  <c r="AL288" i="2"/>
  <c r="V310" i="2"/>
  <c r="AJ299" i="2"/>
  <c r="X299" i="2"/>
  <c r="AS277" i="2"/>
  <c r="AQ277" i="2"/>
  <c r="W311" i="2"/>
  <c r="AK300" i="2"/>
  <c r="AP300" i="2" s="1"/>
  <c r="X300" i="2"/>
  <c r="AL289" i="2"/>
  <c r="AB289" i="2"/>
  <c r="E289" i="2" s="1"/>
  <c r="F289" i="2" s="1"/>
  <c r="AQ278" i="2"/>
  <c r="AS278" i="2"/>
  <c r="AJ68" i="6"/>
  <c r="V79" i="6"/>
  <c r="X68" i="6"/>
  <c r="AL57" i="6"/>
  <c r="AB57" i="6"/>
  <c r="E57" i="6" s="1"/>
  <c r="F57" i="6" s="1"/>
  <c r="AQ46" i="6"/>
  <c r="AS46" i="6"/>
  <c r="AK69" i="6"/>
  <c r="AP69" i="6" s="1"/>
  <c r="X69" i="6"/>
  <c r="W80" i="6"/>
  <c r="AL58" i="6"/>
  <c r="AB58" i="6"/>
  <c r="E58" i="6" s="1"/>
  <c r="F58" i="6" s="1"/>
  <c r="AQ47" i="6"/>
  <c r="AS47" i="6"/>
  <c r="S284" i="2"/>
  <c r="AG284" i="2" s="1"/>
  <c r="AG280" i="2" s="1"/>
  <c r="R284" i="2"/>
  <c r="AF284" i="2" s="1"/>
  <c r="AF280" i="2" s="1"/>
  <c r="AR240" i="2"/>
  <c r="AB240" i="2"/>
  <c r="E240" i="2" s="1"/>
  <c r="F240" i="2" s="1"/>
  <c r="AM240" i="2"/>
  <c r="AM236" i="2" s="1"/>
  <c r="BA236" i="2" s="1"/>
  <c r="P295" i="2"/>
  <c r="AC295" i="2"/>
  <c r="AC291" i="2" s="1"/>
  <c r="AP250" i="2"/>
  <c r="AQ250" i="2"/>
  <c r="AM261" i="2"/>
  <c r="AB261" i="2"/>
  <c r="E261" i="2" s="1"/>
  <c r="F261" i="2" s="1"/>
  <c r="AD284" i="2"/>
  <c r="AD280" i="2" s="1"/>
  <c r="Q284" i="2"/>
  <c r="Z283" i="2"/>
  <c r="AH283" i="2"/>
  <c r="AR20" i="6"/>
  <c r="AF53" i="6"/>
  <c r="AF49" i="6" s="1"/>
  <c r="AU49" i="6" s="1"/>
  <c r="T53" i="6"/>
  <c r="AE294" i="2"/>
  <c r="T294" i="2"/>
  <c r="AD305" i="2"/>
  <c r="R305" i="2"/>
  <c r="AF305" i="2" s="1"/>
  <c r="Q305" i="2"/>
  <c r="AE305" i="2" s="1"/>
  <c r="S305" i="2"/>
  <c r="AG305" i="2" s="1"/>
  <c r="P316" i="2"/>
  <c r="AC316" i="2"/>
  <c r="AB20" i="6"/>
  <c r="E20" i="6" s="1"/>
  <c r="F20" i="6" s="1"/>
  <c r="AM20" i="6"/>
  <c r="AM16" i="6" s="1"/>
  <c r="BA16" i="6" s="1"/>
  <c r="O306" i="2"/>
  <c r="M327" i="2"/>
  <c r="O327" i="2" s="1"/>
  <c r="AK331" i="2"/>
  <c r="AK328" i="2"/>
  <c r="AJ327" i="2"/>
  <c r="Q64" i="6"/>
  <c r="AE64" i="6" s="1"/>
  <c r="AE60" i="6" s="1"/>
  <c r="R64" i="6"/>
  <c r="AF64" i="6" s="1"/>
  <c r="AF60" i="6" s="1"/>
  <c r="AN251" i="2"/>
  <c r="AN247" i="2" s="1"/>
  <c r="Y251" i="2"/>
  <c r="Z262" i="2"/>
  <c r="AH262" i="2"/>
  <c r="AH258" i="2" s="1"/>
  <c r="AH42" i="6"/>
  <c r="AH38" i="6" s="1"/>
  <c r="Z42" i="6"/>
  <c r="AD64" i="6"/>
  <c r="AD60" i="6" s="1"/>
  <c r="S64" i="6"/>
  <c r="X100" i="6"/>
  <c r="AA100" i="6" s="1"/>
  <c r="AS271" i="2"/>
  <c r="AQ271" i="2"/>
  <c r="AP271" i="2"/>
  <c r="Y296" i="2"/>
  <c r="AO296" i="2"/>
  <c r="AR296" i="2" s="1"/>
  <c r="AG273" i="2"/>
  <c r="AG269" i="2" s="1"/>
  <c r="AU269" i="2" s="1"/>
  <c r="T273" i="2"/>
  <c r="AP9" i="6"/>
  <c r="AP5" i="6" s="1"/>
  <c r="AS9" i="6"/>
  <c r="AS5" i="6" s="1"/>
  <c r="AQ9" i="6"/>
  <c r="AQ5" i="6" s="1"/>
  <c r="BF5" i="6" s="1"/>
  <c r="AC75" i="6"/>
  <c r="P75" i="6"/>
  <c r="O309" i="2"/>
  <c r="AN55" i="6"/>
  <c r="Y55" i="6"/>
  <c r="O86" i="6"/>
  <c r="L100" i="6"/>
  <c r="J100" i="6"/>
  <c r="N100" i="6" s="1"/>
  <c r="P78" i="6"/>
  <c r="Q78" i="6" s="1"/>
  <c r="AC78" i="6"/>
  <c r="AA85" i="6"/>
  <c r="L97" i="6"/>
  <c r="J97" i="6"/>
  <c r="N97" i="6" s="1"/>
  <c r="AI97" i="6"/>
  <c r="AI93" i="6" s="1"/>
  <c r="AW93" i="6" s="1"/>
  <c r="X97" i="6"/>
  <c r="AA97" i="6" s="1"/>
  <c r="X99" i="6"/>
  <c r="AA99" i="6" s="1"/>
  <c r="O89" i="6"/>
  <c r="X96" i="6"/>
  <c r="AA96" i="6" s="1"/>
  <c r="Y96" i="6" s="1"/>
  <c r="AN31" i="6"/>
  <c r="AN27" i="6" s="1"/>
  <c r="BC27" i="6" s="1"/>
  <c r="Y31" i="6"/>
  <c r="AK107" i="6"/>
  <c r="AK111" i="6"/>
  <c r="AK108" i="6"/>
  <c r="U108" i="6"/>
  <c r="Z66" i="6"/>
  <c r="AS22" i="6"/>
  <c r="J331" i="2"/>
  <c r="N331" i="2" s="1"/>
  <c r="L331" i="2"/>
  <c r="J364" i="2"/>
  <c r="N364" i="2" s="1"/>
  <c r="L364" i="2"/>
  <c r="J353" i="2"/>
  <c r="N353" i="2" s="1"/>
  <c r="L353" i="2"/>
  <c r="J342" i="2"/>
  <c r="N342" i="2" s="1"/>
  <c r="L342" i="2"/>
  <c r="J320" i="2"/>
  <c r="N320" i="2" s="1"/>
  <c r="L320" i="2"/>
  <c r="L317" i="2"/>
  <c r="J317" i="2"/>
  <c r="N317" i="2" s="1"/>
  <c r="U328" i="2"/>
  <c r="AI328" i="2" s="1"/>
  <c r="AQ51" i="6"/>
  <c r="AP51" i="6"/>
  <c r="AS51" i="6"/>
  <c r="AM62" i="6"/>
  <c r="AB62" i="6"/>
  <c r="E62" i="6" s="1"/>
  <c r="F62" i="6" s="1"/>
  <c r="AL307" i="2"/>
  <c r="AA307" i="2"/>
  <c r="AO75" i="6"/>
  <c r="X318" i="2"/>
  <c r="AQ54" i="6"/>
  <c r="AP54" i="6"/>
  <c r="AS54" i="6"/>
  <c r="AM65" i="6"/>
  <c r="AB65" i="6"/>
  <c r="E65" i="6" s="1"/>
  <c r="F65" i="6" s="1"/>
  <c r="AM67" i="6"/>
  <c r="AB67" i="6"/>
  <c r="E67" i="6" s="1"/>
  <c r="F67" i="6" s="1"/>
  <c r="AB282" i="2"/>
  <c r="E282" i="2" s="1"/>
  <c r="F282" i="2" s="1"/>
  <c r="AM282" i="2"/>
  <c r="AL87" i="6"/>
  <c r="AL84" i="6"/>
  <c r="AS52" i="6"/>
  <c r="AQ52" i="6"/>
  <c r="AP52" i="6"/>
  <c r="AO76" i="6"/>
  <c r="AR76" i="6" s="1"/>
  <c r="AM287" i="2"/>
  <c r="AB287" i="2"/>
  <c r="E287" i="2" s="1"/>
  <c r="F287" i="2" s="1"/>
  <c r="AR242" i="2"/>
  <c r="AB63" i="6"/>
  <c r="E63" i="6" s="1"/>
  <c r="F63" i="6" s="1"/>
  <c r="AM63" i="6"/>
  <c r="X319" i="2"/>
  <c r="AS242" i="2"/>
  <c r="AR33" i="6"/>
  <c r="AS33" i="6"/>
  <c r="X329" i="2"/>
  <c r="AK326" i="2"/>
  <c r="AJ326" i="2"/>
  <c r="AA315" i="2"/>
  <c r="AP276" i="2"/>
  <c r="AQ276" i="2"/>
  <c r="AS276" i="2"/>
  <c r="AL315" i="2"/>
  <c r="Y293" i="2"/>
  <c r="AO293" i="2"/>
  <c r="AQ274" i="2"/>
  <c r="AP274" i="2"/>
  <c r="AS274" i="2"/>
  <c r="X316" i="2"/>
  <c r="AJ316" i="2"/>
  <c r="AP285" i="2"/>
  <c r="AS285" i="2"/>
  <c r="AQ285" i="2"/>
  <c r="Y298" i="2"/>
  <c r="AO298" i="2"/>
  <c r="AR298" i="2" s="1"/>
  <c r="AO294" i="2"/>
  <c r="AO295" i="2"/>
  <c r="AA306" i="2"/>
  <c r="AL306" i="2"/>
  <c r="X320" i="2"/>
  <c r="AJ320" i="2"/>
  <c r="AA304" i="2"/>
  <c r="AL304" i="2"/>
  <c r="AJ315" i="2"/>
  <c r="AL305" i="2"/>
  <c r="AA305" i="2"/>
  <c r="X317" i="2"/>
  <c r="AJ317" i="2"/>
  <c r="AK318" i="2"/>
  <c r="AL309" i="2"/>
  <c r="AA309" i="2"/>
  <c r="AQ33" i="6"/>
  <c r="AO89" i="6"/>
  <c r="AL89" i="6"/>
  <c r="AJ96" i="6"/>
  <c r="AL98" i="6"/>
  <c r="AJ97" i="6"/>
  <c r="AP56" i="6"/>
  <c r="AQ56" i="6"/>
  <c r="AS56" i="6"/>
  <c r="AK98" i="6"/>
  <c r="AL86" i="6"/>
  <c r="AO86" i="6"/>
  <c r="AL85" i="6"/>
  <c r="AJ100" i="6"/>
  <c r="AJ95" i="6"/>
  <c r="AB73" i="6"/>
  <c r="E73" i="6" s="1"/>
  <c r="F73" i="6" s="1"/>
  <c r="AM73" i="6"/>
  <c r="AK109" i="6"/>
  <c r="AJ109" i="6"/>
  <c r="AK106" i="6"/>
  <c r="AL106" i="6"/>
  <c r="AB22" i="6"/>
  <c r="E22" i="6" s="1"/>
  <c r="F22" i="6" s="1"/>
  <c r="AQ22" i="6"/>
  <c r="AB33" i="6"/>
  <c r="E33" i="6" s="1"/>
  <c r="F33" i="6" s="1"/>
  <c r="AP22" i="6"/>
  <c r="AP33" i="6"/>
  <c r="AO44" i="6"/>
  <c r="AM44" i="6"/>
  <c r="AP242" i="2"/>
  <c r="AB242" i="2"/>
  <c r="E242" i="2" s="1"/>
  <c r="F242" i="2" s="1"/>
  <c r="AO253" i="2"/>
  <c r="AM253" i="2"/>
  <c r="AO264" i="2"/>
  <c r="AM264" i="2"/>
  <c r="AB264" i="2"/>
  <c r="E264" i="2" s="1"/>
  <c r="F264" i="2" s="1"/>
  <c r="T297" i="2"/>
  <c r="Z297" i="2" s="1"/>
  <c r="AN297" i="2" s="1"/>
  <c r="T77" i="6"/>
  <c r="AL44" i="6"/>
  <c r="AL38" i="6" s="1"/>
  <c r="M110" i="6"/>
  <c r="O110" i="6" s="1"/>
  <c r="P99" i="6"/>
  <c r="AD99" i="6" s="1"/>
  <c r="AC99" i="6"/>
  <c r="AK66" i="6"/>
  <c r="AH66" i="6"/>
  <c r="AJ55" i="6"/>
  <c r="AJ49" i="6" s="1"/>
  <c r="AY49" i="6" s="1"/>
  <c r="S88" i="6"/>
  <c r="AG88" i="6" s="1"/>
  <c r="Q88" i="6"/>
  <c r="A126" i="6"/>
  <c r="C128" i="6" s="1"/>
  <c r="C120" i="6"/>
  <c r="D115" i="6"/>
  <c r="BM115" i="6" s="1"/>
  <c r="R88" i="6"/>
  <c r="AF88" i="6" s="1"/>
  <c r="AI109" i="6"/>
  <c r="AC109" i="6"/>
  <c r="AD109" i="6"/>
  <c r="AF109" i="6"/>
  <c r="AG109" i="6"/>
  <c r="AE109" i="6"/>
  <c r="AH109" i="6"/>
  <c r="AN109" i="6"/>
  <c r="AI106" i="6"/>
  <c r="AC106" i="6"/>
  <c r="AG106" i="6"/>
  <c r="AD106" i="6"/>
  <c r="AF106" i="6"/>
  <c r="AE106" i="6"/>
  <c r="AH106" i="6"/>
  <c r="AN106" i="6"/>
  <c r="S308" i="2"/>
  <c r="AG308" i="2" s="1"/>
  <c r="Q308" i="2"/>
  <c r="AE308" i="2" s="1"/>
  <c r="R308" i="2"/>
  <c r="AF308" i="2" s="1"/>
  <c r="Z286" i="2"/>
  <c r="AN286" i="2" s="1"/>
  <c r="AK286" i="2"/>
  <c r="AK280" i="2" s="1"/>
  <c r="AH286" i="2"/>
  <c r="I341" i="2"/>
  <c r="M330" i="2"/>
  <c r="O330" i="2" s="1"/>
  <c r="AI326" i="2"/>
  <c r="AC326" i="2"/>
  <c r="AE326" i="2"/>
  <c r="AD326" i="2"/>
  <c r="AF326" i="2"/>
  <c r="AG326" i="2"/>
  <c r="AH326" i="2"/>
  <c r="AN326" i="2"/>
  <c r="AA275" i="2"/>
  <c r="Y275" i="2" s="1"/>
  <c r="AL275" i="2"/>
  <c r="AL269" i="2" s="1"/>
  <c r="AK297" i="2"/>
  <c r="AB253" i="2"/>
  <c r="E253" i="2" s="1"/>
  <c r="F253" i="2" s="1"/>
  <c r="AC319" i="2"/>
  <c r="P319" i="2"/>
  <c r="AD319" i="2" s="1"/>
  <c r="AL329" i="2" l="1"/>
  <c r="C337" i="2"/>
  <c r="I339" i="2" s="1"/>
  <c r="M339" i="2" s="1"/>
  <c r="C340" i="2"/>
  <c r="A346" i="2"/>
  <c r="D335" i="2"/>
  <c r="BM335" i="2" s="1"/>
  <c r="AK329" i="2"/>
  <c r="AD329" i="2"/>
  <c r="AC329" i="2"/>
  <c r="AF329" i="2"/>
  <c r="AG329" i="2"/>
  <c r="AH329" i="2"/>
  <c r="AI329" i="2"/>
  <c r="AI324" i="2" s="1"/>
  <c r="AW324" i="2" s="1"/>
  <c r="AE329" i="2"/>
  <c r="AN329" i="2"/>
  <c r="BN214" i="2"/>
  <c r="BL214" i="2"/>
  <c r="BO214" i="2"/>
  <c r="AM272" i="2"/>
  <c r="AB272" i="2"/>
  <c r="E272" i="2" s="1"/>
  <c r="F272" i="2" s="1"/>
  <c r="BO225" i="25"/>
  <c r="BL225" i="25"/>
  <c r="BN225" i="25"/>
  <c r="AS42" i="23"/>
  <c r="AQ42" i="23"/>
  <c r="AP42" i="23"/>
  <c r="AO64" i="23"/>
  <c r="AR64" i="23" s="1"/>
  <c r="Y64" i="23"/>
  <c r="AM64" i="23" s="1"/>
  <c r="AB55" i="23"/>
  <c r="E55" i="23" s="1"/>
  <c r="F55" i="23" s="1"/>
  <c r="AM55" i="23"/>
  <c r="AM53" i="23"/>
  <c r="AB53" i="23"/>
  <c r="E53" i="23" s="1"/>
  <c r="F53" i="23" s="1"/>
  <c r="AB64" i="23"/>
  <c r="E64" i="23" s="1"/>
  <c r="F64" i="23" s="1"/>
  <c r="AO66" i="23"/>
  <c r="AR66" i="23" s="1"/>
  <c r="Y66" i="23"/>
  <c r="BE225" i="2"/>
  <c r="BB225" i="2"/>
  <c r="AT225" i="2"/>
  <c r="BI225" i="2"/>
  <c r="BD225" i="2"/>
  <c r="BK225" i="2"/>
  <c r="AX225" i="2"/>
  <c r="AZ225" i="2"/>
  <c r="AV225" i="2"/>
  <c r="BJ225" i="2"/>
  <c r="BG225" i="2"/>
  <c r="AK60" i="6"/>
  <c r="AL38" i="23"/>
  <c r="AC121" i="23"/>
  <c r="P121" i="23"/>
  <c r="M132" i="23"/>
  <c r="O132" i="23" s="1"/>
  <c r="I143" i="23"/>
  <c r="AI108" i="23"/>
  <c r="AI104" i="23" s="1"/>
  <c r="AW104" i="23" s="1"/>
  <c r="AH117" i="23"/>
  <c r="AN117" i="23"/>
  <c r="AC117" i="23"/>
  <c r="AG117" i="23"/>
  <c r="AF117" i="23"/>
  <c r="AE117" i="23"/>
  <c r="AD117" i="23"/>
  <c r="AI117" i="23"/>
  <c r="U119" i="23"/>
  <c r="AH120" i="23"/>
  <c r="AN120" i="23"/>
  <c r="AC120" i="23"/>
  <c r="AG120" i="23"/>
  <c r="AF120" i="23"/>
  <c r="AE120" i="23"/>
  <c r="AD120" i="23"/>
  <c r="AI120" i="23"/>
  <c r="D126" i="23"/>
  <c r="BM126" i="23" s="1"/>
  <c r="C131" i="23"/>
  <c r="A137" i="23"/>
  <c r="C139" i="23" s="1"/>
  <c r="AK91" i="23"/>
  <c r="AP91" i="23" s="1"/>
  <c r="W102" i="23"/>
  <c r="AJ90" i="23"/>
  <c r="V101" i="23"/>
  <c r="AK89" i="23"/>
  <c r="W100" i="23"/>
  <c r="AA78" i="23"/>
  <c r="AL78" i="23"/>
  <c r="X89" i="23"/>
  <c r="AJ89" i="23"/>
  <c r="V100" i="23"/>
  <c r="AK88" i="23"/>
  <c r="W99" i="23"/>
  <c r="AA77" i="23"/>
  <c r="AL77" i="23"/>
  <c r="X88" i="23"/>
  <c r="AJ88" i="23"/>
  <c r="V99" i="23"/>
  <c r="AK87" i="23"/>
  <c r="W98" i="23"/>
  <c r="AL76" i="23"/>
  <c r="AA76" i="23"/>
  <c r="X87" i="23"/>
  <c r="AJ87" i="23"/>
  <c r="V98" i="23"/>
  <c r="AK86" i="23"/>
  <c r="W97" i="23"/>
  <c r="AL75" i="23"/>
  <c r="AA75" i="23"/>
  <c r="AO75" i="23" s="1"/>
  <c r="AR75" i="23" s="1"/>
  <c r="Y75" i="23"/>
  <c r="X86" i="23"/>
  <c r="AJ86" i="23"/>
  <c r="V97" i="23"/>
  <c r="AK85" i="23"/>
  <c r="W96" i="23"/>
  <c r="AL74" i="23"/>
  <c r="AA74" i="23"/>
  <c r="X85" i="23"/>
  <c r="AJ85" i="23"/>
  <c r="V96" i="23"/>
  <c r="W84" i="23"/>
  <c r="AK73" i="23"/>
  <c r="AL62" i="23"/>
  <c r="AA62" i="23"/>
  <c r="X73" i="23"/>
  <c r="AJ73" i="23"/>
  <c r="V84" i="23"/>
  <c r="AS46" i="23"/>
  <c r="AQ46" i="23"/>
  <c r="AL57" i="23"/>
  <c r="AB57" i="23"/>
  <c r="E57" i="23" s="1"/>
  <c r="F57" i="23" s="1"/>
  <c r="AK49" i="23"/>
  <c r="AP57" i="23"/>
  <c r="X68" i="23"/>
  <c r="AK68" i="23"/>
  <c r="W79" i="23"/>
  <c r="AS47" i="23"/>
  <c r="AQ47" i="23"/>
  <c r="AB58" i="23"/>
  <c r="E58" i="23" s="1"/>
  <c r="F58" i="23" s="1"/>
  <c r="AL58" i="23"/>
  <c r="X69" i="23"/>
  <c r="AJ69" i="23"/>
  <c r="AJ60" i="23" s="1"/>
  <c r="AY60" i="23" s="1"/>
  <c r="V80" i="23"/>
  <c r="BO5" i="23"/>
  <c r="BN5" i="23"/>
  <c r="BL5" i="23"/>
  <c r="AH71" i="23"/>
  <c r="AT16" i="23"/>
  <c r="BD16" i="23"/>
  <c r="BK16" i="23"/>
  <c r="AX16" i="23"/>
  <c r="AV16" i="23"/>
  <c r="AZ16" i="23"/>
  <c r="BE16" i="23"/>
  <c r="BB16" i="23"/>
  <c r="AQ45" i="23"/>
  <c r="AP45" i="23"/>
  <c r="AS45" i="23"/>
  <c r="AS44" i="23"/>
  <c r="AQ44" i="23"/>
  <c r="AP44" i="23"/>
  <c r="AQ43" i="23"/>
  <c r="AP43" i="23"/>
  <c r="AS43" i="23"/>
  <c r="AQ41" i="23"/>
  <c r="AP41" i="23"/>
  <c r="AS41" i="23"/>
  <c r="AS29" i="23"/>
  <c r="AS27" i="23" s="1"/>
  <c r="BI27" i="23" s="1"/>
  <c r="AM27" i="23"/>
  <c r="BA27" i="23" s="1"/>
  <c r="AQ29" i="23"/>
  <c r="AQ27" i="23" s="1"/>
  <c r="BF27" i="23" s="1"/>
  <c r="AP29" i="23"/>
  <c r="AP27" i="23" s="1"/>
  <c r="AB56" i="23"/>
  <c r="E56" i="23" s="1"/>
  <c r="F56" i="23" s="1"/>
  <c r="AM56" i="23"/>
  <c r="AB54" i="23"/>
  <c r="E54" i="23" s="1"/>
  <c r="F54" i="23" s="1"/>
  <c r="AM54" i="23"/>
  <c r="AB52" i="23"/>
  <c r="E52" i="23" s="1"/>
  <c r="F52" i="23" s="1"/>
  <c r="AM52" i="23"/>
  <c r="AO38" i="23"/>
  <c r="BC38" i="23" s="1"/>
  <c r="AR40" i="23"/>
  <c r="AR38" i="23" s="1"/>
  <c r="BH38" i="23" s="1"/>
  <c r="AB40" i="23"/>
  <c r="E40" i="23" s="1"/>
  <c r="F40" i="23" s="1"/>
  <c r="F38" i="23" s="1"/>
  <c r="AM40" i="23"/>
  <c r="Z88" i="23"/>
  <c r="AH88" i="23"/>
  <c r="AC104" i="23"/>
  <c r="AD110" i="23"/>
  <c r="AD104" i="23" s="1"/>
  <c r="S110" i="23"/>
  <c r="AG110" i="23" s="1"/>
  <c r="AG104" i="23" s="1"/>
  <c r="R110" i="23"/>
  <c r="AF110" i="23" s="1"/>
  <c r="AF104" i="23" s="1"/>
  <c r="Q110" i="23"/>
  <c r="AO67" i="23"/>
  <c r="AR67" i="23" s="1"/>
  <c r="Y67" i="23"/>
  <c r="AO65" i="23"/>
  <c r="AR65" i="23" s="1"/>
  <c r="Y65" i="23"/>
  <c r="AO63" i="23"/>
  <c r="AR63" i="23" s="1"/>
  <c r="Y63" i="23"/>
  <c r="AO51" i="23"/>
  <c r="Y51" i="23"/>
  <c r="BG16" i="23"/>
  <c r="BJ16" i="23"/>
  <c r="AE99" i="23"/>
  <c r="AE93" i="23" s="1"/>
  <c r="AU93" i="23" s="1"/>
  <c r="T99" i="23"/>
  <c r="O317" i="2"/>
  <c r="AC71" i="6"/>
  <c r="AK291" i="2"/>
  <c r="F236" i="2"/>
  <c r="AR293" i="2"/>
  <c r="AR253" i="2"/>
  <c r="AO247" i="2"/>
  <c r="BC247" i="2" s="1"/>
  <c r="AR264" i="2"/>
  <c r="AO258" i="2"/>
  <c r="AR236" i="2"/>
  <c r="BH236" i="2" s="1"/>
  <c r="F16" i="6"/>
  <c r="AR16" i="6"/>
  <c r="BH16" i="6" s="1"/>
  <c r="BI5" i="6"/>
  <c r="BB5" i="6"/>
  <c r="BE5" i="6"/>
  <c r="AT5" i="6"/>
  <c r="BD5" i="6"/>
  <c r="AV5" i="6"/>
  <c r="BK5" i="6"/>
  <c r="AX5" i="6"/>
  <c r="AZ5" i="6"/>
  <c r="BJ5" i="6"/>
  <c r="BG5" i="6"/>
  <c r="AO85" i="6"/>
  <c r="AR85" i="6" s="1"/>
  <c r="Y85" i="6"/>
  <c r="AR44" i="6"/>
  <c r="AO38" i="6"/>
  <c r="AS288" i="2"/>
  <c r="AQ288" i="2"/>
  <c r="X310" i="2"/>
  <c r="V321" i="2"/>
  <c r="AJ310" i="2"/>
  <c r="AB299" i="2"/>
  <c r="E299" i="2" s="1"/>
  <c r="F299" i="2" s="1"/>
  <c r="AL299" i="2"/>
  <c r="W322" i="2"/>
  <c r="AK311" i="2"/>
  <c r="AP311" i="2" s="1"/>
  <c r="X311" i="2"/>
  <c r="AL300" i="2"/>
  <c r="AB300" i="2"/>
  <c r="E300" i="2" s="1"/>
  <c r="F300" i="2" s="1"/>
  <c r="AQ289" i="2"/>
  <c r="AS289" i="2"/>
  <c r="AJ79" i="6"/>
  <c r="V90" i="6"/>
  <c r="X79" i="6"/>
  <c r="AL68" i="6"/>
  <c r="AB68" i="6"/>
  <c r="E68" i="6" s="1"/>
  <c r="F68" i="6" s="1"/>
  <c r="AQ57" i="6"/>
  <c r="AS57" i="6"/>
  <c r="AL69" i="6"/>
  <c r="AB69" i="6"/>
  <c r="E69" i="6" s="1"/>
  <c r="F69" i="6" s="1"/>
  <c r="X80" i="6"/>
  <c r="AK80" i="6"/>
  <c r="AP80" i="6" s="1"/>
  <c r="W91" i="6"/>
  <c r="AQ58" i="6"/>
  <c r="AS58" i="6"/>
  <c r="AS240" i="2"/>
  <c r="AS236" i="2" s="1"/>
  <c r="AP240" i="2"/>
  <c r="AP236" i="2" s="1"/>
  <c r="AQ240" i="2"/>
  <c r="AQ236" i="2" s="1"/>
  <c r="BF236" i="2" s="1"/>
  <c r="AD295" i="2"/>
  <c r="AD291" i="2" s="1"/>
  <c r="Q295" i="2"/>
  <c r="S295" i="2"/>
  <c r="AG295" i="2" s="1"/>
  <c r="AG291" i="2" s="1"/>
  <c r="R295" i="2"/>
  <c r="AF295" i="2" s="1"/>
  <c r="AF291" i="2" s="1"/>
  <c r="AP261" i="2"/>
  <c r="AQ261" i="2"/>
  <c r="AS261" i="2"/>
  <c r="AE284" i="2"/>
  <c r="AE280" i="2" s="1"/>
  <c r="AU280" i="2" s="1"/>
  <c r="T284" i="2"/>
  <c r="AN283" i="2"/>
  <c r="Y283" i="2"/>
  <c r="Z53" i="6"/>
  <c r="AH53" i="6"/>
  <c r="AH49" i="6" s="1"/>
  <c r="O320" i="2"/>
  <c r="Z294" i="2"/>
  <c r="AH294" i="2"/>
  <c r="T305" i="2"/>
  <c r="AD316" i="2"/>
  <c r="Q316" i="2"/>
  <c r="R316" i="2"/>
  <c r="AF316" i="2" s="1"/>
  <c r="S316" i="2"/>
  <c r="AG316" i="2" s="1"/>
  <c r="AC327" i="2"/>
  <c r="P327" i="2"/>
  <c r="AP20" i="6"/>
  <c r="AP16" i="6" s="1"/>
  <c r="AS20" i="6"/>
  <c r="AS16" i="6" s="1"/>
  <c r="AQ20" i="6"/>
  <c r="AQ16" i="6" s="1"/>
  <c r="BF16" i="6" s="1"/>
  <c r="AN66" i="6"/>
  <c r="Y66" i="6"/>
  <c r="P306" i="2"/>
  <c r="AC306" i="2"/>
  <c r="AR251" i="2"/>
  <c r="M338" i="2"/>
  <c r="O338" i="2" s="1"/>
  <c r="AK338" i="2"/>
  <c r="AK342" i="2"/>
  <c r="AK339" i="2"/>
  <c r="O353" i="2"/>
  <c r="AM251" i="2"/>
  <c r="AM247" i="2" s="1"/>
  <c r="BA247" i="2" s="1"/>
  <c r="AB251" i="2"/>
  <c r="E251" i="2" s="1"/>
  <c r="F251" i="2" s="1"/>
  <c r="F247" i="2" s="1"/>
  <c r="X111" i="6"/>
  <c r="AA111" i="6" s="1"/>
  <c r="Y262" i="2"/>
  <c r="AN262" i="2"/>
  <c r="AN258" i="2" s="1"/>
  <c r="Y42" i="6"/>
  <c r="AN42" i="6"/>
  <c r="AN38" i="6" s="1"/>
  <c r="O364" i="2"/>
  <c r="AG64" i="6"/>
  <c r="AG60" i="6" s="1"/>
  <c r="AU60" i="6" s="1"/>
  <c r="T64" i="6"/>
  <c r="X107" i="6"/>
  <c r="AA107" i="6" s="1"/>
  <c r="Y107" i="6" s="1"/>
  <c r="AM296" i="2"/>
  <c r="AB296" i="2"/>
  <c r="E296" i="2" s="1"/>
  <c r="F296" i="2" s="1"/>
  <c r="Z273" i="2"/>
  <c r="AH273" i="2"/>
  <c r="AH269" i="2" s="1"/>
  <c r="AD78" i="6"/>
  <c r="R78" i="6"/>
  <c r="O331" i="2"/>
  <c r="R75" i="6"/>
  <c r="AF75" i="6" s="1"/>
  <c r="Q75" i="6"/>
  <c r="AD75" i="6"/>
  <c r="S75" i="6"/>
  <c r="AG75" i="6" s="1"/>
  <c r="AG71" i="6" s="1"/>
  <c r="P86" i="6"/>
  <c r="AC86" i="6"/>
  <c r="AC309" i="2"/>
  <c r="P309" i="2"/>
  <c r="AE78" i="6"/>
  <c r="L111" i="6"/>
  <c r="J111" i="6"/>
  <c r="N111" i="6" s="1"/>
  <c r="P89" i="6"/>
  <c r="AC89" i="6"/>
  <c r="AR31" i="6"/>
  <c r="AR27" i="6" s="1"/>
  <c r="BH27" i="6" s="1"/>
  <c r="AB31" i="6"/>
  <c r="E31" i="6" s="1"/>
  <c r="F31" i="6" s="1"/>
  <c r="F27" i="6" s="1"/>
  <c r="AM31" i="6"/>
  <c r="AM27" i="6" s="1"/>
  <c r="BA27" i="6" s="1"/>
  <c r="L108" i="6"/>
  <c r="J108" i="6"/>
  <c r="N108" i="6" s="1"/>
  <c r="AI108" i="6"/>
  <c r="AI104" i="6" s="1"/>
  <c r="AW104" i="6" s="1"/>
  <c r="X108" i="6"/>
  <c r="AA108" i="6" s="1"/>
  <c r="O97" i="6"/>
  <c r="X110" i="6"/>
  <c r="AA110" i="6" s="1"/>
  <c r="O100" i="6"/>
  <c r="AK118" i="6"/>
  <c r="AK119" i="6"/>
  <c r="U119" i="6"/>
  <c r="AK122" i="6"/>
  <c r="AH77" i="6"/>
  <c r="Z77" i="6"/>
  <c r="L328" i="2"/>
  <c r="J328" i="2"/>
  <c r="N328" i="2" s="1"/>
  <c r="O342" i="2"/>
  <c r="U339" i="2"/>
  <c r="AI339" i="2" s="1"/>
  <c r="AO84" i="6"/>
  <c r="AQ62" i="6"/>
  <c r="AP62" i="6"/>
  <c r="AS62" i="6"/>
  <c r="Y307" i="2"/>
  <c r="AO307" i="2"/>
  <c r="AR307" i="2" s="1"/>
  <c r="AQ65" i="6"/>
  <c r="AP65" i="6"/>
  <c r="AS65" i="6"/>
  <c r="AL318" i="2"/>
  <c r="AA318" i="2"/>
  <c r="AP67" i="6"/>
  <c r="AQ67" i="6"/>
  <c r="AS67" i="6"/>
  <c r="AO98" i="6"/>
  <c r="AR98" i="6" s="1"/>
  <c r="AO87" i="6"/>
  <c r="AR87" i="6" s="1"/>
  <c r="AP282" i="2"/>
  <c r="AS282" i="2"/>
  <c r="AQ282" i="2"/>
  <c r="AL95" i="6"/>
  <c r="AB76" i="6"/>
  <c r="E76" i="6" s="1"/>
  <c r="F76" i="6" s="1"/>
  <c r="AM76" i="6"/>
  <c r="AP287" i="2"/>
  <c r="AS287" i="2"/>
  <c r="AQ287" i="2"/>
  <c r="AQ63" i="6"/>
  <c r="AP63" i="6"/>
  <c r="AS63" i="6"/>
  <c r="AL109" i="6"/>
  <c r="AM74" i="6"/>
  <c r="AB74" i="6"/>
  <c r="E74" i="6" s="1"/>
  <c r="F74" i="6" s="1"/>
  <c r="X326" i="2"/>
  <c r="X330" i="2"/>
  <c r="AJ329" i="2"/>
  <c r="AS264" i="2"/>
  <c r="Y315" i="2"/>
  <c r="AO315" i="2"/>
  <c r="AH297" i="2"/>
  <c r="AO306" i="2"/>
  <c r="AM298" i="2"/>
  <c r="AB298" i="2"/>
  <c r="E298" i="2" s="1"/>
  <c r="F298" i="2" s="1"/>
  <c r="AL317" i="2"/>
  <c r="AA317" i="2"/>
  <c r="X328" i="2"/>
  <c r="AJ328" i="2"/>
  <c r="AS253" i="2"/>
  <c r="Y304" i="2"/>
  <c r="AO304" i="2"/>
  <c r="AA320" i="2"/>
  <c r="AL320" i="2"/>
  <c r="AA316" i="2"/>
  <c r="AL316" i="2"/>
  <c r="AK340" i="2"/>
  <c r="AK337" i="2"/>
  <c r="AO309" i="2"/>
  <c r="X327" i="2"/>
  <c r="AK327" i="2"/>
  <c r="AM293" i="2"/>
  <c r="AB293" i="2"/>
  <c r="E293" i="2" s="1"/>
  <c r="F293" i="2" s="1"/>
  <c r="X331" i="2"/>
  <c r="AJ331" i="2"/>
  <c r="AQ264" i="2"/>
  <c r="AO305" i="2"/>
  <c r="AA329" i="2"/>
  <c r="AO96" i="6"/>
  <c r="AR96" i="6" s="1"/>
  <c r="AL96" i="6"/>
  <c r="AJ120" i="6"/>
  <c r="AK117" i="6"/>
  <c r="AJ117" i="6"/>
  <c r="AK120" i="6"/>
  <c r="AO106" i="6"/>
  <c r="AJ111" i="6"/>
  <c r="AJ108" i="6"/>
  <c r="AL100" i="6"/>
  <c r="AJ107" i="6"/>
  <c r="AJ106" i="6"/>
  <c r="AO97" i="6"/>
  <c r="AL97" i="6"/>
  <c r="AP73" i="6"/>
  <c r="AQ73" i="6"/>
  <c r="AS73" i="6"/>
  <c r="AQ253" i="2"/>
  <c r="AB44" i="6"/>
  <c r="E44" i="6" s="1"/>
  <c r="F44" i="6" s="1"/>
  <c r="AP44" i="6"/>
  <c r="AS44" i="6"/>
  <c r="AP264" i="2"/>
  <c r="AO275" i="2"/>
  <c r="AM275" i="2"/>
  <c r="AP253" i="2"/>
  <c r="R99" i="6"/>
  <c r="AF99" i="6" s="1"/>
  <c r="S99" i="6"/>
  <c r="AG99" i="6" s="1"/>
  <c r="AJ77" i="6"/>
  <c r="AK77" i="6"/>
  <c r="T308" i="2"/>
  <c r="Q319" i="2"/>
  <c r="AE319" i="2" s="1"/>
  <c r="S319" i="2"/>
  <c r="AG319" i="2" s="1"/>
  <c r="AQ44" i="6"/>
  <c r="AJ66" i="6"/>
  <c r="AJ60" i="6" s="1"/>
  <c r="AY60" i="6" s="1"/>
  <c r="AC110" i="6"/>
  <c r="P110" i="6"/>
  <c r="AD110" i="6" s="1"/>
  <c r="AI117" i="6"/>
  <c r="AC117" i="6"/>
  <c r="AG117" i="6"/>
  <c r="AD117" i="6"/>
  <c r="AE117" i="6"/>
  <c r="AF117" i="6"/>
  <c r="AH117" i="6"/>
  <c r="AN117" i="6"/>
  <c r="AI120" i="6"/>
  <c r="AC120" i="6"/>
  <c r="AD120" i="6"/>
  <c r="AE120" i="6"/>
  <c r="AG120" i="6"/>
  <c r="AF120" i="6"/>
  <c r="AH120" i="6"/>
  <c r="AN120" i="6"/>
  <c r="C131" i="6"/>
  <c r="D126" i="6"/>
  <c r="BM126" i="6" s="1"/>
  <c r="A137" i="6"/>
  <c r="C139" i="6" s="1"/>
  <c r="AL55" i="6"/>
  <c r="AL49" i="6" s="1"/>
  <c r="M121" i="6"/>
  <c r="O121" i="6" s="1"/>
  <c r="Q99" i="6"/>
  <c r="AE88" i="6"/>
  <c r="T88" i="6"/>
  <c r="AJ286" i="2"/>
  <c r="AJ280" i="2" s="1"/>
  <c r="AY280" i="2" s="1"/>
  <c r="AB275" i="2"/>
  <c r="E275" i="2" s="1"/>
  <c r="F275" i="2" s="1"/>
  <c r="AI337" i="2"/>
  <c r="AC337" i="2"/>
  <c r="AE337" i="2"/>
  <c r="AF337" i="2"/>
  <c r="AD337" i="2"/>
  <c r="AG337" i="2"/>
  <c r="AH337" i="2"/>
  <c r="AN337" i="2"/>
  <c r="R319" i="2"/>
  <c r="AF319" i="2" s="1"/>
  <c r="AJ297" i="2"/>
  <c r="AJ291" i="2" s="1"/>
  <c r="AY291" i="2" s="1"/>
  <c r="P330" i="2"/>
  <c r="AD330" i="2" s="1"/>
  <c r="AC330" i="2"/>
  <c r="I352" i="2"/>
  <c r="M341" i="2"/>
  <c r="O341" i="2" s="1"/>
  <c r="AC340" i="2" l="1"/>
  <c r="AI340" i="2"/>
  <c r="AE340" i="2"/>
  <c r="AD340" i="2"/>
  <c r="AG340" i="2"/>
  <c r="AH340" i="2"/>
  <c r="AF340" i="2"/>
  <c r="AN340" i="2"/>
  <c r="C348" i="2"/>
  <c r="I350" i="2" s="1"/>
  <c r="M350" i="2" s="1"/>
  <c r="A357" i="2"/>
  <c r="C351" i="2"/>
  <c r="D346" i="2"/>
  <c r="BM346" i="2" s="1"/>
  <c r="AP272" i="2"/>
  <c r="AS272" i="2"/>
  <c r="AQ272" i="2"/>
  <c r="AD71" i="6"/>
  <c r="AS64" i="23"/>
  <c r="AP64" i="23"/>
  <c r="AQ64" i="23"/>
  <c r="AS55" i="23"/>
  <c r="AP55" i="23"/>
  <c r="AQ55" i="23"/>
  <c r="AS53" i="23"/>
  <c r="AQ53" i="23"/>
  <c r="AP53" i="23"/>
  <c r="AB66" i="23"/>
  <c r="E66" i="23" s="1"/>
  <c r="F66" i="23" s="1"/>
  <c r="AM66" i="23"/>
  <c r="BN225" i="2"/>
  <c r="BO225" i="2"/>
  <c r="BL225" i="2"/>
  <c r="AJ71" i="6"/>
  <c r="AY71" i="6" s="1"/>
  <c r="AK71" i="6"/>
  <c r="AL49" i="23"/>
  <c r="AO78" i="23"/>
  <c r="AR78" i="23" s="1"/>
  <c r="Y78" i="23"/>
  <c r="AO77" i="23"/>
  <c r="AR77" i="23" s="1"/>
  <c r="Y77" i="23"/>
  <c r="AC132" i="23"/>
  <c r="P132" i="23"/>
  <c r="M143" i="23"/>
  <c r="O143" i="23" s="1"/>
  <c r="I154" i="23"/>
  <c r="AI119" i="23"/>
  <c r="AI115" i="23" s="1"/>
  <c r="AW115" i="23" s="1"/>
  <c r="AH128" i="23"/>
  <c r="AN128" i="23"/>
  <c r="AC128" i="23"/>
  <c r="AG128" i="23"/>
  <c r="AF128" i="23"/>
  <c r="AE128" i="23"/>
  <c r="AD128" i="23"/>
  <c r="AI128" i="23"/>
  <c r="U130" i="23"/>
  <c r="AH131" i="23"/>
  <c r="AN131" i="23"/>
  <c r="AC131" i="23"/>
  <c r="AG131" i="23"/>
  <c r="AF131" i="23"/>
  <c r="AE131" i="23"/>
  <c r="AD131" i="23"/>
  <c r="AI131" i="23"/>
  <c r="D137" i="23"/>
  <c r="BM137" i="23" s="1"/>
  <c r="C142" i="23"/>
  <c r="A148" i="23"/>
  <c r="C150" i="23" s="1"/>
  <c r="AK102" i="23"/>
  <c r="AP102" i="23" s="1"/>
  <c r="W113" i="23"/>
  <c r="AJ101" i="23"/>
  <c r="V112" i="23"/>
  <c r="AK100" i="23"/>
  <c r="W111" i="23"/>
  <c r="AA89" i="23"/>
  <c r="AL89" i="23"/>
  <c r="X100" i="23"/>
  <c r="AJ100" i="23"/>
  <c r="V111" i="23"/>
  <c r="AK99" i="23"/>
  <c r="W110" i="23"/>
  <c r="AL88" i="23"/>
  <c r="AA88" i="23"/>
  <c r="X99" i="23"/>
  <c r="AJ99" i="23"/>
  <c r="V110" i="23"/>
  <c r="AK98" i="23"/>
  <c r="W109" i="23"/>
  <c r="AL87" i="23"/>
  <c r="AA87" i="23"/>
  <c r="X98" i="23"/>
  <c r="AJ98" i="23"/>
  <c r="V109" i="23"/>
  <c r="AK97" i="23"/>
  <c r="W108" i="23"/>
  <c r="AL86" i="23"/>
  <c r="AA86" i="23"/>
  <c r="X97" i="23"/>
  <c r="AJ97" i="23"/>
  <c r="V108" i="23"/>
  <c r="AK96" i="23"/>
  <c r="W107" i="23"/>
  <c r="AL85" i="23"/>
  <c r="AA85" i="23"/>
  <c r="X96" i="23"/>
  <c r="AJ96" i="23"/>
  <c r="V107" i="23"/>
  <c r="AK84" i="23"/>
  <c r="W95" i="23"/>
  <c r="AL73" i="23"/>
  <c r="AA73" i="23"/>
  <c r="X84" i="23"/>
  <c r="AJ84" i="23"/>
  <c r="V95" i="23"/>
  <c r="AS57" i="23"/>
  <c r="AQ57" i="23"/>
  <c r="AL68" i="23"/>
  <c r="AB68" i="23"/>
  <c r="E68" i="23" s="1"/>
  <c r="F68" i="23" s="1"/>
  <c r="AK60" i="23"/>
  <c r="AP68" i="23"/>
  <c r="X79" i="23"/>
  <c r="AK79" i="23"/>
  <c r="W90" i="23"/>
  <c r="AS58" i="23"/>
  <c r="AQ58" i="23"/>
  <c r="AB69" i="23"/>
  <c r="E69" i="23" s="1"/>
  <c r="F69" i="23" s="1"/>
  <c r="AL69" i="23"/>
  <c r="X80" i="23"/>
  <c r="AJ80" i="23"/>
  <c r="AJ71" i="23" s="1"/>
  <c r="AY71" i="23" s="1"/>
  <c r="V91" i="23"/>
  <c r="BO16" i="23"/>
  <c r="BN16" i="23"/>
  <c r="BL16" i="23"/>
  <c r="AT27" i="23"/>
  <c r="BD27" i="23"/>
  <c r="BK27" i="23"/>
  <c r="AX27" i="23"/>
  <c r="AV27" i="23"/>
  <c r="AZ27" i="23"/>
  <c r="BE27" i="23"/>
  <c r="BB27" i="23"/>
  <c r="AQ56" i="23"/>
  <c r="AP56" i="23"/>
  <c r="AS56" i="23"/>
  <c r="AQ54" i="23"/>
  <c r="AP54" i="23"/>
  <c r="AS54" i="23"/>
  <c r="AQ52" i="23"/>
  <c r="AP52" i="23"/>
  <c r="AS52" i="23"/>
  <c r="AS40" i="23"/>
  <c r="AS38" i="23" s="1"/>
  <c r="BI38" i="23" s="1"/>
  <c r="AM38" i="23"/>
  <c r="BA38" i="23" s="1"/>
  <c r="AQ40" i="23"/>
  <c r="AQ38" i="23" s="1"/>
  <c r="BF38" i="23" s="1"/>
  <c r="AP40" i="23"/>
  <c r="AP38" i="23" s="1"/>
  <c r="AH82" i="23"/>
  <c r="AB67" i="23"/>
  <c r="E67" i="23" s="1"/>
  <c r="F67" i="23" s="1"/>
  <c r="AM67" i="23"/>
  <c r="AB65" i="23"/>
  <c r="E65" i="23" s="1"/>
  <c r="F65" i="23" s="1"/>
  <c r="AM65" i="23"/>
  <c r="AB63" i="23"/>
  <c r="E63" i="23" s="1"/>
  <c r="F63" i="23" s="1"/>
  <c r="AM63" i="23"/>
  <c r="AO49" i="23"/>
  <c r="BC49" i="23" s="1"/>
  <c r="AR51" i="23"/>
  <c r="AR49" i="23" s="1"/>
  <c r="BH49" i="23" s="1"/>
  <c r="AB51" i="23"/>
  <c r="E51" i="23" s="1"/>
  <c r="F51" i="23" s="1"/>
  <c r="F49" i="23" s="1"/>
  <c r="AM51" i="23"/>
  <c r="Z99" i="23"/>
  <c r="AN99" i="23" s="1"/>
  <c r="AN93" i="23" s="1"/>
  <c r="AH99" i="23"/>
  <c r="AC115" i="23"/>
  <c r="AD121" i="23"/>
  <c r="AD115" i="23" s="1"/>
  <c r="S121" i="23"/>
  <c r="AG121" i="23" s="1"/>
  <c r="AG115" i="23" s="1"/>
  <c r="R121" i="23"/>
  <c r="AF121" i="23" s="1"/>
  <c r="AF115" i="23" s="1"/>
  <c r="Q121" i="23"/>
  <c r="AO76" i="23"/>
  <c r="AR76" i="23" s="1"/>
  <c r="Y76" i="23"/>
  <c r="AM75" i="23"/>
  <c r="AB75" i="23"/>
  <c r="E75" i="23" s="1"/>
  <c r="F75" i="23" s="1"/>
  <c r="AO74" i="23"/>
  <c r="AR74" i="23" s="1"/>
  <c r="Y74" i="23"/>
  <c r="AO62" i="23"/>
  <c r="Y62" i="23"/>
  <c r="BG27" i="23"/>
  <c r="BJ27" i="23"/>
  <c r="AN88" i="23"/>
  <c r="AN82" i="23" s="1"/>
  <c r="AE110" i="23"/>
  <c r="AE104" i="23" s="1"/>
  <c r="AU104" i="23" s="1"/>
  <c r="T110" i="23"/>
  <c r="AC317" i="2"/>
  <c r="P317" i="2"/>
  <c r="AC302" i="2"/>
  <c r="BC38" i="6"/>
  <c r="AC82" i="6"/>
  <c r="AI335" i="2"/>
  <c r="AW335" i="2" s="1"/>
  <c r="AR247" i="2"/>
  <c r="BH247" i="2" s="1"/>
  <c r="BC258" i="2"/>
  <c r="AR315" i="2"/>
  <c r="AR304" i="2"/>
  <c r="AR275" i="2"/>
  <c r="AO269" i="2"/>
  <c r="AR283" i="2"/>
  <c r="BE236" i="2"/>
  <c r="BB236" i="2"/>
  <c r="AT236" i="2"/>
  <c r="AV236" i="2"/>
  <c r="BK236" i="2"/>
  <c r="AX236" i="2"/>
  <c r="BI236" i="2"/>
  <c r="BD236" i="2"/>
  <c r="AZ236" i="2"/>
  <c r="BJ236" i="2"/>
  <c r="BG236" i="2"/>
  <c r="BL5" i="6"/>
  <c r="BO5" i="6"/>
  <c r="BN5" i="6"/>
  <c r="AM85" i="6"/>
  <c r="AB85" i="6"/>
  <c r="E85" i="6" s="1"/>
  <c r="F85" i="6" s="1"/>
  <c r="BB16" i="6"/>
  <c r="BI16" i="6"/>
  <c r="BE16" i="6"/>
  <c r="AT16" i="6"/>
  <c r="BD16" i="6"/>
  <c r="AV16" i="6"/>
  <c r="AX16" i="6"/>
  <c r="BK16" i="6"/>
  <c r="AZ16" i="6"/>
  <c r="BJ16" i="6"/>
  <c r="BG16" i="6"/>
  <c r="AR84" i="6"/>
  <c r="AR106" i="6"/>
  <c r="AB310" i="2"/>
  <c r="E310" i="2" s="1"/>
  <c r="F310" i="2" s="1"/>
  <c r="AL310" i="2"/>
  <c r="X321" i="2"/>
  <c r="V332" i="2"/>
  <c r="AJ321" i="2"/>
  <c r="AS299" i="2"/>
  <c r="AQ299" i="2"/>
  <c r="AK322" i="2"/>
  <c r="AP322" i="2" s="1"/>
  <c r="W333" i="2"/>
  <c r="X322" i="2"/>
  <c r="AL311" i="2"/>
  <c r="AB311" i="2"/>
  <c r="E311" i="2" s="1"/>
  <c r="F311" i="2" s="1"/>
  <c r="AQ300" i="2"/>
  <c r="AS300" i="2"/>
  <c r="AJ90" i="6"/>
  <c r="V101" i="6"/>
  <c r="X90" i="6"/>
  <c r="AL79" i="6"/>
  <c r="AB79" i="6"/>
  <c r="E79" i="6" s="1"/>
  <c r="F79" i="6" s="1"/>
  <c r="AQ68" i="6"/>
  <c r="AS68" i="6"/>
  <c r="AS69" i="6"/>
  <c r="AQ69" i="6"/>
  <c r="AB80" i="6"/>
  <c r="E80" i="6" s="1"/>
  <c r="F80" i="6" s="1"/>
  <c r="AL80" i="6"/>
  <c r="X91" i="6"/>
  <c r="W102" i="6"/>
  <c r="AK91" i="6"/>
  <c r="AP91" i="6" s="1"/>
  <c r="AE295" i="2"/>
  <c r="AE291" i="2" s="1"/>
  <c r="AU291" i="2" s="1"/>
  <c r="T295" i="2"/>
  <c r="Z284" i="2"/>
  <c r="AH284" i="2"/>
  <c r="AH280" i="2" s="1"/>
  <c r="AB283" i="2"/>
  <c r="E283" i="2" s="1"/>
  <c r="F283" i="2" s="1"/>
  <c r="AM283" i="2"/>
  <c r="AN53" i="6"/>
  <c r="AN49" i="6" s="1"/>
  <c r="Y53" i="6"/>
  <c r="X121" i="6"/>
  <c r="AA121" i="6" s="1"/>
  <c r="P320" i="2"/>
  <c r="AC320" i="2"/>
  <c r="AN294" i="2"/>
  <c r="Y294" i="2"/>
  <c r="Z305" i="2"/>
  <c r="AH305" i="2"/>
  <c r="AE316" i="2"/>
  <c r="T316" i="2"/>
  <c r="AD327" i="2"/>
  <c r="S327" i="2"/>
  <c r="AG327" i="2" s="1"/>
  <c r="R327" i="2"/>
  <c r="AF327" i="2" s="1"/>
  <c r="Q327" i="2"/>
  <c r="AB42" i="6"/>
  <c r="E42" i="6" s="1"/>
  <c r="F42" i="6" s="1"/>
  <c r="F38" i="6" s="1"/>
  <c r="AM42" i="6"/>
  <c r="AM38" i="6" s="1"/>
  <c r="BA38" i="6" s="1"/>
  <c r="AR42" i="6"/>
  <c r="AR38" i="6" s="1"/>
  <c r="BH38" i="6" s="1"/>
  <c r="AD306" i="2"/>
  <c r="S306" i="2"/>
  <c r="AG306" i="2" s="1"/>
  <c r="AG302" i="2" s="1"/>
  <c r="Q306" i="2"/>
  <c r="R306" i="2"/>
  <c r="AF306" i="2" s="1"/>
  <c r="P338" i="2"/>
  <c r="AC338" i="2"/>
  <c r="AS251" i="2"/>
  <c r="AS247" i="2" s="1"/>
  <c r="AQ251" i="2"/>
  <c r="AQ247" i="2" s="1"/>
  <c r="BF247" i="2" s="1"/>
  <c r="AP251" i="2"/>
  <c r="AP247" i="2" s="1"/>
  <c r="O328" i="2"/>
  <c r="M349" i="2"/>
  <c r="O349" i="2" s="1"/>
  <c r="AK350" i="2"/>
  <c r="AK349" i="2"/>
  <c r="AK353" i="2"/>
  <c r="AC353" i="2"/>
  <c r="P353" i="2"/>
  <c r="AM262" i="2"/>
  <c r="AB262" i="2"/>
  <c r="E262" i="2" s="1"/>
  <c r="F262" i="2" s="1"/>
  <c r="F258" i="2" s="1"/>
  <c r="AR262" i="2"/>
  <c r="AR258" i="2" s="1"/>
  <c r="BH258" i="2" s="1"/>
  <c r="X118" i="6"/>
  <c r="AA118" i="6" s="1"/>
  <c r="Y118" i="6" s="1"/>
  <c r="AF78" i="6"/>
  <c r="AF71" i="6" s="1"/>
  <c r="T78" i="6"/>
  <c r="P364" i="2"/>
  <c r="AC364" i="2"/>
  <c r="Y273" i="2"/>
  <c r="AN273" i="2"/>
  <c r="AN269" i="2" s="1"/>
  <c r="AH64" i="6"/>
  <c r="AH60" i="6" s="1"/>
  <c r="Z64" i="6"/>
  <c r="AN77" i="6"/>
  <c r="Y77" i="6"/>
  <c r="AM77" i="6" s="1"/>
  <c r="AP77" i="6" s="1"/>
  <c r="AS296" i="2"/>
  <c r="AQ296" i="2"/>
  <c r="AP296" i="2"/>
  <c r="AC331" i="2"/>
  <c r="P331" i="2"/>
  <c r="AD89" i="6"/>
  <c r="Q89" i="6"/>
  <c r="R89" i="6"/>
  <c r="AF89" i="6" s="1"/>
  <c r="AE75" i="6"/>
  <c r="AE71" i="6" s="1"/>
  <c r="T75" i="6"/>
  <c r="AD86" i="6"/>
  <c r="Q86" i="6"/>
  <c r="S86" i="6"/>
  <c r="AG86" i="6" s="1"/>
  <c r="AG82" i="6" s="1"/>
  <c r="R86" i="6"/>
  <c r="AF86" i="6" s="1"/>
  <c r="AD309" i="2"/>
  <c r="R309" i="2"/>
  <c r="AF309" i="2" s="1"/>
  <c r="Q309" i="2"/>
  <c r="O108" i="6"/>
  <c r="L122" i="6"/>
  <c r="J122" i="6"/>
  <c r="N122" i="6" s="1"/>
  <c r="AS31" i="6"/>
  <c r="AS27" i="6" s="1"/>
  <c r="AP31" i="6"/>
  <c r="AP27" i="6" s="1"/>
  <c r="AQ31" i="6"/>
  <c r="AQ27" i="6" s="1"/>
  <c r="BF27" i="6" s="1"/>
  <c r="AC97" i="6"/>
  <c r="P97" i="6"/>
  <c r="P100" i="6"/>
  <c r="Q100" i="6" s="1"/>
  <c r="AC100" i="6"/>
  <c r="L119" i="6"/>
  <c r="J119" i="6"/>
  <c r="N119" i="6" s="1"/>
  <c r="AI119" i="6"/>
  <c r="AI115" i="6" s="1"/>
  <c r="AW115" i="6" s="1"/>
  <c r="X119" i="6"/>
  <c r="AA119" i="6" s="1"/>
  <c r="O111" i="6"/>
  <c r="X122" i="6"/>
  <c r="AA122" i="6" s="1"/>
  <c r="X132" i="6"/>
  <c r="AA132" i="6" s="1"/>
  <c r="AK130" i="6"/>
  <c r="U130" i="6"/>
  <c r="AK129" i="6"/>
  <c r="Z88" i="6"/>
  <c r="P342" i="2"/>
  <c r="R342" i="2" s="1"/>
  <c r="AF342" i="2" s="1"/>
  <c r="AC342" i="2"/>
  <c r="L339" i="2"/>
  <c r="J339" i="2"/>
  <c r="N339" i="2" s="1"/>
  <c r="U350" i="2"/>
  <c r="AI350" i="2" s="1"/>
  <c r="AB84" i="6"/>
  <c r="E84" i="6" s="1"/>
  <c r="F84" i="6" s="1"/>
  <c r="AM84" i="6"/>
  <c r="AO329" i="2"/>
  <c r="AR329" i="2" s="1"/>
  <c r="Y329" i="2"/>
  <c r="AM307" i="2"/>
  <c r="AB307" i="2"/>
  <c r="E307" i="2" s="1"/>
  <c r="F307" i="2" s="1"/>
  <c r="AB87" i="6"/>
  <c r="E87" i="6" s="1"/>
  <c r="F87" i="6" s="1"/>
  <c r="AM87" i="6"/>
  <c r="AO100" i="6"/>
  <c r="Y318" i="2"/>
  <c r="AO318" i="2"/>
  <c r="AR318" i="2" s="1"/>
  <c r="AB98" i="6"/>
  <c r="E98" i="6" s="1"/>
  <c r="F98" i="6" s="1"/>
  <c r="AM98" i="6"/>
  <c r="AO95" i="6"/>
  <c r="AL326" i="2"/>
  <c r="AA326" i="2"/>
  <c r="X340" i="2"/>
  <c r="AP76" i="6"/>
  <c r="AQ76" i="6"/>
  <c r="AS76" i="6"/>
  <c r="AS275" i="2"/>
  <c r="AQ74" i="6"/>
  <c r="AS74" i="6"/>
  <c r="AP74" i="6"/>
  <c r="X341" i="2"/>
  <c r="AO316" i="2"/>
  <c r="AP298" i="2"/>
  <c r="AQ298" i="2"/>
  <c r="AS298" i="2"/>
  <c r="X338" i="2"/>
  <c r="AJ338" i="2"/>
  <c r="X339" i="2"/>
  <c r="AJ339" i="2"/>
  <c r="AO320" i="2"/>
  <c r="AK348" i="2"/>
  <c r="AJ348" i="2"/>
  <c r="AK351" i="2"/>
  <c r="AO317" i="2"/>
  <c r="X337" i="2"/>
  <c r="AM304" i="2"/>
  <c r="AB304" i="2"/>
  <c r="E304" i="2" s="1"/>
  <c r="F304" i="2" s="1"/>
  <c r="AJ337" i="2"/>
  <c r="AM315" i="2"/>
  <c r="AB315" i="2"/>
  <c r="E315" i="2" s="1"/>
  <c r="F315" i="2" s="1"/>
  <c r="AJ340" i="2"/>
  <c r="AL331" i="2"/>
  <c r="AA331" i="2"/>
  <c r="X342" i="2"/>
  <c r="AJ342" i="2"/>
  <c r="AQ293" i="2"/>
  <c r="AP293" i="2"/>
  <c r="AS293" i="2"/>
  <c r="AL327" i="2"/>
  <c r="AA327" i="2"/>
  <c r="AL328" i="2"/>
  <c r="AA328" i="2"/>
  <c r="AJ118" i="6"/>
  <c r="AJ122" i="6"/>
  <c r="AL108" i="6"/>
  <c r="AK131" i="6"/>
  <c r="AL131" i="6"/>
  <c r="AJ128" i="6"/>
  <c r="AO107" i="6"/>
  <c r="AR107" i="6" s="1"/>
  <c r="AL107" i="6"/>
  <c r="AJ119" i="6"/>
  <c r="AL111" i="6"/>
  <c r="AQ275" i="2"/>
  <c r="AO55" i="6"/>
  <c r="AM55" i="6"/>
  <c r="AQ55" i="6" s="1"/>
  <c r="AP275" i="2"/>
  <c r="AK308" i="2"/>
  <c r="AK302" i="2" s="1"/>
  <c r="Z308" i="2"/>
  <c r="AN308" i="2" s="1"/>
  <c r="AH308" i="2"/>
  <c r="AJ308" i="2"/>
  <c r="AJ302" i="2" s="1"/>
  <c r="AY302" i="2" s="1"/>
  <c r="R110" i="6"/>
  <c r="AF110" i="6" s="1"/>
  <c r="Q110" i="6"/>
  <c r="AE110" i="6" s="1"/>
  <c r="A148" i="6"/>
  <c r="C150" i="6" s="1"/>
  <c r="C142" i="6"/>
  <c r="D137" i="6"/>
  <c r="BM137" i="6" s="1"/>
  <c r="AE99" i="6"/>
  <c r="T99" i="6"/>
  <c r="AI131" i="6"/>
  <c r="AC131" i="6"/>
  <c r="AD131" i="6"/>
  <c r="AE131" i="6"/>
  <c r="AF131" i="6"/>
  <c r="AG131" i="6"/>
  <c r="AH131" i="6"/>
  <c r="AN131" i="6"/>
  <c r="S110" i="6"/>
  <c r="AG110" i="6" s="1"/>
  <c r="AI128" i="6"/>
  <c r="AC128" i="6"/>
  <c r="AE128" i="6"/>
  <c r="AD128" i="6"/>
  <c r="AH128" i="6"/>
  <c r="AG128" i="6"/>
  <c r="AF128" i="6"/>
  <c r="AN128" i="6"/>
  <c r="AC121" i="6"/>
  <c r="P121" i="6"/>
  <c r="AD121" i="6" s="1"/>
  <c r="M132" i="6"/>
  <c r="O132" i="6" s="1"/>
  <c r="I165" i="6"/>
  <c r="I176" i="6" s="1"/>
  <c r="I187" i="6" s="1"/>
  <c r="I198" i="6" s="1"/>
  <c r="I209" i="6" s="1"/>
  <c r="I220" i="6" s="1"/>
  <c r="AL66" i="6"/>
  <c r="AL60" i="6" s="1"/>
  <c r="AH88" i="6"/>
  <c r="AK88" i="6"/>
  <c r="AL286" i="2"/>
  <c r="AL280" i="2" s="1"/>
  <c r="AA286" i="2"/>
  <c r="R330" i="2"/>
  <c r="AF330" i="2" s="1"/>
  <c r="S330" i="2"/>
  <c r="AG330" i="2" s="1"/>
  <c r="Q330" i="2"/>
  <c r="AE330" i="2" s="1"/>
  <c r="AL297" i="2"/>
  <c r="AL291" i="2" s="1"/>
  <c r="AA297" i="2"/>
  <c r="Y297" i="2" s="1"/>
  <c r="I363" i="2"/>
  <c r="M352" i="2"/>
  <c r="O352" i="2" s="1"/>
  <c r="AI348" i="2"/>
  <c r="AC348" i="2"/>
  <c r="AH348" i="2"/>
  <c r="AD348" i="2"/>
  <c r="AE348" i="2"/>
  <c r="AF348" i="2"/>
  <c r="AG348" i="2"/>
  <c r="AN348" i="2"/>
  <c r="P341" i="2"/>
  <c r="AD341" i="2" s="1"/>
  <c r="AC341" i="2"/>
  <c r="T319" i="2"/>
  <c r="C359" i="2" l="1"/>
  <c r="I361" i="2" s="1"/>
  <c r="M361" i="2" s="1"/>
  <c r="A368" i="2"/>
  <c r="D357" i="2"/>
  <c r="BM357" i="2" s="1"/>
  <c r="C362" i="2"/>
  <c r="AI351" i="2"/>
  <c r="AI346" i="2" s="1"/>
  <c r="AW346" i="2" s="1"/>
  <c r="AD351" i="2"/>
  <c r="AH351" i="2"/>
  <c r="AE351" i="2"/>
  <c r="AC351" i="2"/>
  <c r="AG351" i="2"/>
  <c r="AF351" i="2"/>
  <c r="AN351" i="2"/>
  <c r="O339" i="2"/>
  <c r="P339" i="2" s="1"/>
  <c r="AS66" i="23"/>
  <c r="AP66" i="23"/>
  <c r="AQ66" i="23"/>
  <c r="AM78" i="23"/>
  <c r="AB78" i="23"/>
  <c r="E78" i="23" s="1"/>
  <c r="F78" i="23" s="1"/>
  <c r="AM77" i="23"/>
  <c r="AB77" i="23"/>
  <c r="E77" i="23" s="1"/>
  <c r="F77" i="23" s="1"/>
  <c r="AO86" i="23"/>
  <c r="AR86" i="23" s="1"/>
  <c r="Y86" i="23"/>
  <c r="AC313" i="2"/>
  <c r="AD82" i="6"/>
  <c r="AF82" i="6"/>
  <c r="AL60" i="23"/>
  <c r="AC126" i="23"/>
  <c r="AO88" i="23"/>
  <c r="AR88" i="23" s="1"/>
  <c r="Y88" i="23"/>
  <c r="AC143" i="23"/>
  <c r="P143" i="23"/>
  <c r="S143" i="23" s="1"/>
  <c r="AG143" i="23" s="1"/>
  <c r="M154" i="23"/>
  <c r="O154" i="23" s="1"/>
  <c r="I165" i="23"/>
  <c r="AI130" i="23"/>
  <c r="AI126" i="23" s="1"/>
  <c r="AW126" i="23" s="1"/>
  <c r="AH139" i="23"/>
  <c r="AN139" i="23"/>
  <c r="AC139" i="23"/>
  <c r="AG139" i="23"/>
  <c r="AF139" i="23"/>
  <c r="AE139" i="23"/>
  <c r="AD139" i="23"/>
  <c r="AI139" i="23"/>
  <c r="U141" i="23"/>
  <c r="AH142" i="23"/>
  <c r="AN142" i="23"/>
  <c r="AC142" i="23"/>
  <c r="AG142" i="23"/>
  <c r="AF142" i="23"/>
  <c r="AE142" i="23"/>
  <c r="AD142" i="23"/>
  <c r="AI142" i="23"/>
  <c r="D148" i="23"/>
  <c r="BM148" i="23" s="1"/>
  <c r="C153" i="23"/>
  <c r="A159" i="23"/>
  <c r="C161" i="23" s="1"/>
  <c r="AK113" i="23"/>
  <c r="AP113" i="23" s="1"/>
  <c r="W124" i="23"/>
  <c r="AJ112" i="23"/>
  <c r="V123" i="23"/>
  <c r="AK111" i="23"/>
  <c r="W122" i="23"/>
  <c r="AA100" i="23"/>
  <c r="AL100" i="23"/>
  <c r="X111" i="23"/>
  <c r="AJ111" i="23"/>
  <c r="V122" i="23"/>
  <c r="AK110" i="23"/>
  <c r="W121" i="23"/>
  <c r="AL99" i="23"/>
  <c r="AA99" i="23"/>
  <c r="X110" i="23"/>
  <c r="AJ110" i="23"/>
  <c r="V121" i="23"/>
  <c r="AK109" i="23"/>
  <c r="W120" i="23"/>
  <c r="AL98" i="23"/>
  <c r="AA98" i="23"/>
  <c r="X109" i="23"/>
  <c r="AJ109" i="23"/>
  <c r="V120" i="23"/>
  <c r="AK108" i="23"/>
  <c r="W119" i="23"/>
  <c r="AL97" i="23"/>
  <c r="AA97" i="23"/>
  <c r="X108" i="23"/>
  <c r="AJ108" i="23"/>
  <c r="V119" i="23"/>
  <c r="AK107" i="23"/>
  <c r="W118" i="23"/>
  <c r="AL96" i="23"/>
  <c r="AA96" i="23"/>
  <c r="X107" i="23"/>
  <c r="AJ107" i="23"/>
  <c r="V118" i="23"/>
  <c r="AK95" i="23"/>
  <c r="W106" i="23"/>
  <c r="AL84" i="23"/>
  <c r="AA84" i="23"/>
  <c r="X95" i="23"/>
  <c r="AJ95" i="23"/>
  <c r="V106" i="23"/>
  <c r="AS68" i="23"/>
  <c r="AQ68" i="23"/>
  <c r="AL79" i="23"/>
  <c r="AB79" i="23"/>
  <c r="E79" i="23" s="1"/>
  <c r="F79" i="23" s="1"/>
  <c r="AK71" i="23"/>
  <c r="AP79" i="23"/>
  <c r="X90" i="23"/>
  <c r="AK90" i="23"/>
  <c r="W101" i="23"/>
  <c r="AS69" i="23"/>
  <c r="AQ69" i="23"/>
  <c r="AB80" i="23"/>
  <c r="E80" i="23" s="1"/>
  <c r="F80" i="23" s="1"/>
  <c r="AL80" i="23"/>
  <c r="X91" i="23"/>
  <c r="AJ91" i="23"/>
  <c r="AJ82" i="23" s="1"/>
  <c r="AY82" i="23" s="1"/>
  <c r="V102" i="23"/>
  <c r="BO27" i="23"/>
  <c r="BN27" i="23"/>
  <c r="BL27" i="23"/>
  <c r="BD38" i="23"/>
  <c r="AT38" i="23"/>
  <c r="BK38" i="23"/>
  <c r="AX38" i="23"/>
  <c r="AV38" i="23"/>
  <c r="AZ38" i="23"/>
  <c r="BE38" i="23"/>
  <c r="BB38" i="23"/>
  <c r="AQ67" i="23"/>
  <c r="AP67" i="23"/>
  <c r="AS67" i="23"/>
  <c r="AQ65" i="23"/>
  <c r="AP65" i="23"/>
  <c r="AS65" i="23"/>
  <c r="AQ63" i="23"/>
  <c r="AP63" i="23"/>
  <c r="AS63" i="23"/>
  <c r="AS51" i="23"/>
  <c r="AS49" i="23" s="1"/>
  <c r="BI49" i="23" s="1"/>
  <c r="AM49" i="23"/>
  <c r="BA49" i="23" s="1"/>
  <c r="AQ51" i="23"/>
  <c r="AQ49" i="23" s="1"/>
  <c r="BF49" i="23" s="1"/>
  <c r="AP51" i="23"/>
  <c r="AP49" i="23" s="1"/>
  <c r="AH93" i="23"/>
  <c r="AB76" i="23"/>
  <c r="E76" i="23" s="1"/>
  <c r="F76" i="23" s="1"/>
  <c r="AM76" i="23"/>
  <c r="AS75" i="23"/>
  <c r="AQ75" i="23"/>
  <c r="AP75" i="23"/>
  <c r="AB74" i="23"/>
  <c r="E74" i="23" s="1"/>
  <c r="F74" i="23" s="1"/>
  <c r="AM74" i="23"/>
  <c r="AO60" i="23"/>
  <c r="BC60" i="23" s="1"/>
  <c r="AR62" i="23"/>
  <c r="AR60" i="23" s="1"/>
  <c r="BH60" i="23" s="1"/>
  <c r="AB62" i="23"/>
  <c r="E62" i="23" s="1"/>
  <c r="F62" i="23" s="1"/>
  <c r="F60" i="23" s="1"/>
  <c r="AM62" i="23"/>
  <c r="Z110" i="23"/>
  <c r="AH110" i="23"/>
  <c r="AD132" i="23"/>
  <c r="AD126" i="23" s="1"/>
  <c r="S132" i="23"/>
  <c r="AG132" i="23" s="1"/>
  <c r="AG126" i="23" s="1"/>
  <c r="R132" i="23"/>
  <c r="AF132" i="23" s="1"/>
  <c r="AF126" i="23" s="1"/>
  <c r="Q132" i="23"/>
  <c r="AO89" i="23"/>
  <c r="AR89" i="23" s="1"/>
  <c r="Y89" i="23"/>
  <c r="AO87" i="23"/>
  <c r="AR87" i="23" s="1"/>
  <c r="Y87" i="23"/>
  <c r="AO85" i="23"/>
  <c r="AR85" i="23" s="1"/>
  <c r="Y85" i="23"/>
  <c r="AO73" i="23"/>
  <c r="Y73" i="23"/>
  <c r="BG38" i="23"/>
  <c r="BJ38" i="23"/>
  <c r="AE121" i="23"/>
  <c r="AE115" i="23" s="1"/>
  <c r="AU115" i="23" s="1"/>
  <c r="T121" i="23"/>
  <c r="AD317" i="2"/>
  <c r="Q317" i="2"/>
  <c r="R317" i="2"/>
  <c r="AF317" i="2" s="1"/>
  <c r="S317" i="2"/>
  <c r="AG317" i="2" s="1"/>
  <c r="AG313" i="2" s="1"/>
  <c r="AC93" i="6"/>
  <c r="AK82" i="6"/>
  <c r="AD302" i="2"/>
  <c r="BC269" i="2"/>
  <c r="AF302" i="2"/>
  <c r="AU71" i="6"/>
  <c r="AR294" i="2"/>
  <c r="BO236" i="2"/>
  <c r="BL236" i="2"/>
  <c r="BN236" i="2"/>
  <c r="AP85" i="6"/>
  <c r="AQ85" i="6"/>
  <c r="AS85" i="6"/>
  <c r="BE247" i="2"/>
  <c r="BB247" i="2"/>
  <c r="AT247" i="2"/>
  <c r="BI247" i="2"/>
  <c r="BK247" i="2"/>
  <c r="AX247" i="2"/>
  <c r="AV247" i="2"/>
  <c r="BD247" i="2"/>
  <c r="AZ247" i="2"/>
  <c r="BJ247" i="2"/>
  <c r="BG247" i="2"/>
  <c r="AQ262" i="2"/>
  <c r="AQ258" i="2" s="1"/>
  <c r="BF258" i="2" s="1"/>
  <c r="AM258" i="2"/>
  <c r="BA258" i="2" s="1"/>
  <c r="BO16" i="6"/>
  <c r="BN16" i="6"/>
  <c r="BL16" i="6"/>
  <c r="BB27" i="6"/>
  <c r="BE27" i="6"/>
  <c r="BI27" i="6"/>
  <c r="AT27" i="6"/>
  <c r="BD27" i="6"/>
  <c r="AV27" i="6"/>
  <c r="AZ27" i="6"/>
  <c r="AX27" i="6"/>
  <c r="BK27" i="6"/>
  <c r="BJ27" i="6"/>
  <c r="BG27" i="6"/>
  <c r="AR95" i="6"/>
  <c r="AR55" i="6"/>
  <c r="AO49" i="6"/>
  <c r="BC49" i="6" s="1"/>
  <c r="AS310" i="2"/>
  <c r="AQ310" i="2"/>
  <c r="AB321" i="2"/>
  <c r="E321" i="2" s="1"/>
  <c r="F321" i="2" s="1"/>
  <c r="AL321" i="2"/>
  <c r="X332" i="2"/>
  <c r="V343" i="2"/>
  <c r="AJ332" i="2"/>
  <c r="AK333" i="2"/>
  <c r="AP333" i="2" s="1"/>
  <c r="W344" i="2"/>
  <c r="X333" i="2"/>
  <c r="AL322" i="2"/>
  <c r="AB322" i="2"/>
  <c r="E322" i="2" s="1"/>
  <c r="F322" i="2" s="1"/>
  <c r="AQ311" i="2"/>
  <c r="AS311" i="2"/>
  <c r="AJ101" i="6"/>
  <c r="V112" i="6"/>
  <c r="X101" i="6"/>
  <c r="AL90" i="6"/>
  <c r="AB90" i="6"/>
  <c r="E90" i="6" s="1"/>
  <c r="F90" i="6" s="1"/>
  <c r="AQ79" i="6"/>
  <c r="AS79" i="6"/>
  <c r="AQ80" i="6"/>
  <c r="AS80" i="6"/>
  <c r="AL91" i="6"/>
  <c r="AB91" i="6"/>
  <c r="E91" i="6" s="1"/>
  <c r="F91" i="6" s="1"/>
  <c r="AK102" i="6"/>
  <c r="AP102" i="6" s="1"/>
  <c r="W113" i="6"/>
  <c r="X102" i="6"/>
  <c r="Y284" i="2"/>
  <c r="AN284" i="2"/>
  <c r="AN280" i="2" s="1"/>
  <c r="AP283" i="2"/>
  <c r="AQ283" i="2"/>
  <c r="AS283" i="2"/>
  <c r="AH295" i="2"/>
  <c r="AH291" i="2" s="1"/>
  <c r="Z295" i="2"/>
  <c r="AR53" i="6"/>
  <c r="AB53" i="6"/>
  <c r="E53" i="6" s="1"/>
  <c r="F53" i="6" s="1"/>
  <c r="AM53" i="6"/>
  <c r="AD320" i="2"/>
  <c r="R320" i="2"/>
  <c r="AF320" i="2" s="1"/>
  <c r="Q320" i="2"/>
  <c r="AM294" i="2"/>
  <c r="AB294" i="2"/>
  <c r="E294" i="2" s="1"/>
  <c r="F294" i="2" s="1"/>
  <c r="AN305" i="2"/>
  <c r="Y305" i="2"/>
  <c r="AH316" i="2"/>
  <c r="Z316" i="2"/>
  <c r="AE327" i="2"/>
  <c r="T327" i="2"/>
  <c r="AC349" i="2"/>
  <c r="P349" i="2"/>
  <c r="AE306" i="2"/>
  <c r="T306" i="2"/>
  <c r="AD338" i="2"/>
  <c r="Q338" i="2"/>
  <c r="R338" i="2"/>
  <c r="AF338" i="2" s="1"/>
  <c r="S338" i="2"/>
  <c r="AG338" i="2" s="1"/>
  <c r="AQ42" i="6"/>
  <c r="AQ38" i="6" s="1"/>
  <c r="BF38" i="6" s="1"/>
  <c r="AP42" i="6"/>
  <c r="AP38" i="6" s="1"/>
  <c r="AS42" i="6"/>
  <c r="AS38" i="6" s="1"/>
  <c r="AC328" i="2"/>
  <c r="AC324" i="2" s="1"/>
  <c r="P328" i="2"/>
  <c r="M360" i="2"/>
  <c r="O360" i="2" s="1"/>
  <c r="AK360" i="2"/>
  <c r="AK364" i="2"/>
  <c r="AK361" i="2"/>
  <c r="R353" i="2"/>
  <c r="AF353" i="2" s="1"/>
  <c r="AD353" i="2"/>
  <c r="Q353" i="2"/>
  <c r="AP262" i="2"/>
  <c r="AP258" i="2" s="1"/>
  <c r="AS262" i="2"/>
  <c r="AS258" i="2" s="1"/>
  <c r="AH78" i="6"/>
  <c r="Z78" i="6"/>
  <c r="X129" i="6"/>
  <c r="AA129" i="6" s="1"/>
  <c r="Y129" i="6" s="1"/>
  <c r="S97" i="6"/>
  <c r="AG97" i="6" s="1"/>
  <c r="AG93" i="6" s="1"/>
  <c r="Q97" i="6"/>
  <c r="AE97" i="6" s="1"/>
  <c r="R364" i="2"/>
  <c r="AF364" i="2" s="1"/>
  <c r="Q364" i="2"/>
  <c r="AD364" i="2"/>
  <c r="AB273" i="2"/>
  <c r="E273" i="2" s="1"/>
  <c r="F273" i="2" s="1"/>
  <c r="F269" i="2" s="1"/>
  <c r="AM273" i="2"/>
  <c r="AM269" i="2" s="1"/>
  <c r="BA269" i="2" s="1"/>
  <c r="AR273" i="2"/>
  <c r="AR269" i="2" s="1"/>
  <c r="BH269" i="2" s="1"/>
  <c r="Y64" i="6"/>
  <c r="AN64" i="6"/>
  <c r="AN60" i="6" s="1"/>
  <c r="AD97" i="6"/>
  <c r="R97" i="6"/>
  <c r="AD100" i="6"/>
  <c r="R100" i="6"/>
  <c r="AE100" i="6"/>
  <c r="AE89" i="6"/>
  <c r="T89" i="6"/>
  <c r="AN88" i="6"/>
  <c r="Y88" i="6"/>
  <c r="AD331" i="2"/>
  <c r="Q331" i="2"/>
  <c r="R331" i="2"/>
  <c r="AF331" i="2" s="1"/>
  <c r="Z75" i="6"/>
  <c r="AH75" i="6"/>
  <c r="T86" i="6"/>
  <c r="AE86" i="6"/>
  <c r="AE309" i="2"/>
  <c r="T309" i="2"/>
  <c r="P108" i="6"/>
  <c r="AC108" i="6"/>
  <c r="L133" i="6"/>
  <c r="J133" i="6"/>
  <c r="N133" i="6" s="1"/>
  <c r="AC111" i="6"/>
  <c r="P111" i="6"/>
  <c r="Q111" i="6" s="1"/>
  <c r="AE111" i="6" s="1"/>
  <c r="L130" i="6"/>
  <c r="J130" i="6"/>
  <c r="N130" i="6" s="1"/>
  <c r="AI130" i="6"/>
  <c r="AI126" i="6" s="1"/>
  <c r="AW126" i="6" s="1"/>
  <c r="X130" i="6"/>
  <c r="AA130" i="6" s="1"/>
  <c r="O122" i="6"/>
  <c r="O119" i="6"/>
  <c r="X133" i="6"/>
  <c r="AA133" i="6" s="1"/>
  <c r="AJ133" i="6"/>
  <c r="U141" i="6"/>
  <c r="AK141" i="6"/>
  <c r="AK140" i="6"/>
  <c r="Z99" i="6"/>
  <c r="AC339" i="2"/>
  <c r="AC335" i="2" s="1"/>
  <c r="L350" i="2"/>
  <c r="J350" i="2"/>
  <c r="N350" i="2" s="1"/>
  <c r="O350" i="2" s="1"/>
  <c r="AD342" i="2"/>
  <c r="Q342" i="2"/>
  <c r="U361" i="2"/>
  <c r="AI361" i="2" s="1"/>
  <c r="AS84" i="6"/>
  <c r="AQ84" i="6"/>
  <c r="AP84" i="6"/>
  <c r="AM96" i="6"/>
  <c r="AB96" i="6"/>
  <c r="E96" i="6" s="1"/>
  <c r="F96" i="6" s="1"/>
  <c r="AM329" i="2"/>
  <c r="AB329" i="2"/>
  <c r="E329" i="2" s="1"/>
  <c r="F329" i="2" s="1"/>
  <c r="AP87" i="6"/>
  <c r="AS87" i="6"/>
  <c r="AQ87" i="6"/>
  <c r="AQ307" i="2"/>
  <c r="AP307" i="2"/>
  <c r="AS307" i="2"/>
  <c r="AM318" i="2"/>
  <c r="AB318" i="2"/>
  <c r="E318" i="2" s="1"/>
  <c r="F318" i="2" s="1"/>
  <c r="AS98" i="6"/>
  <c r="AQ98" i="6"/>
  <c r="AP98" i="6"/>
  <c r="AO111" i="6"/>
  <c r="AB95" i="6"/>
  <c r="E95" i="6" s="1"/>
  <c r="F95" i="6" s="1"/>
  <c r="AM95" i="6"/>
  <c r="AO109" i="6"/>
  <c r="AR109" i="6" s="1"/>
  <c r="AO108" i="6"/>
  <c r="Y326" i="2"/>
  <c r="AO326" i="2"/>
  <c r="AL340" i="2"/>
  <c r="AA340" i="2"/>
  <c r="X351" i="2"/>
  <c r="AA351" i="2" s="1"/>
  <c r="X352" i="2"/>
  <c r="X348" i="2"/>
  <c r="X349" i="2"/>
  <c r="AJ349" i="2"/>
  <c r="AA337" i="2"/>
  <c r="AL337" i="2"/>
  <c r="X353" i="2"/>
  <c r="AJ353" i="2"/>
  <c r="AA338" i="2"/>
  <c r="AL338" i="2"/>
  <c r="AJ351" i="2"/>
  <c r="AO327" i="2"/>
  <c r="AQ315" i="2"/>
  <c r="AP315" i="2"/>
  <c r="AS315" i="2"/>
  <c r="X350" i="2"/>
  <c r="AJ350" i="2"/>
  <c r="AJ362" i="2"/>
  <c r="AK362" i="2"/>
  <c r="AK359" i="2"/>
  <c r="AQ304" i="2"/>
  <c r="AP304" i="2"/>
  <c r="AS304" i="2"/>
  <c r="AL342" i="2"/>
  <c r="AA342" i="2"/>
  <c r="AO331" i="2"/>
  <c r="AL339" i="2"/>
  <c r="AA339" i="2"/>
  <c r="AO328" i="2"/>
  <c r="AJ130" i="6"/>
  <c r="AK128" i="6"/>
  <c r="AO118" i="6"/>
  <c r="AR118" i="6" s="1"/>
  <c r="AL118" i="6"/>
  <c r="AO119" i="6"/>
  <c r="AL119" i="6"/>
  <c r="AK139" i="6"/>
  <c r="AJ142" i="6"/>
  <c r="AK142" i="6"/>
  <c r="AJ139" i="6"/>
  <c r="AB106" i="6"/>
  <c r="E106" i="6" s="1"/>
  <c r="F106" i="6" s="1"/>
  <c r="AM106" i="6"/>
  <c r="AS55" i="6"/>
  <c r="AO120" i="6"/>
  <c r="AR120" i="6" s="1"/>
  <c r="AL120" i="6"/>
  <c r="AO131" i="6"/>
  <c r="AR131" i="6" s="1"/>
  <c r="AO117" i="6"/>
  <c r="AL117" i="6"/>
  <c r="AK133" i="6"/>
  <c r="AO122" i="6"/>
  <c r="AL122" i="6"/>
  <c r="AJ131" i="6"/>
  <c r="AJ129" i="6"/>
  <c r="AB55" i="6"/>
  <c r="E55" i="6" s="1"/>
  <c r="F55" i="6" s="1"/>
  <c r="AO66" i="6"/>
  <c r="AO60" i="6" s="1"/>
  <c r="AP55" i="6"/>
  <c r="Y286" i="2"/>
  <c r="AM286" i="2" s="1"/>
  <c r="AO297" i="2"/>
  <c r="AM297" i="2"/>
  <c r="AB297" i="2"/>
  <c r="E297" i="2" s="1"/>
  <c r="F297" i="2" s="1"/>
  <c r="AL308" i="2"/>
  <c r="AL302" i="2" s="1"/>
  <c r="R121" i="6"/>
  <c r="AF121" i="6" s="1"/>
  <c r="AO77" i="6"/>
  <c r="AB77" i="6"/>
  <c r="E77" i="6" s="1"/>
  <c r="F77" i="6" s="1"/>
  <c r="AL77" i="6"/>
  <c r="AL71" i="6" s="1"/>
  <c r="R341" i="2"/>
  <c r="AF341" i="2" s="1"/>
  <c r="S341" i="2"/>
  <c r="AG341" i="2" s="1"/>
  <c r="M143" i="6"/>
  <c r="O143" i="6" s="1"/>
  <c r="T110" i="6"/>
  <c r="AH99" i="6"/>
  <c r="AK99" i="6"/>
  <c r="AC142" i="6"/>
  <c r="AI142" i="6"/>
  <c r="AD142" i="6"/>
  <c r="AF142" i="6"/>
  <c r="AG142" i="6"/>
  <c r="AE142" i="6"/>
  <c r="AH142" i="6"/>
  <c r="AN142" i="6"/>
  <c r="S121" i="6"/>
  <c r="AG121" i="6" s="1"/>
  <c r="Q121" i="6"/>
  <c r="AE121" i="6" s="1"/>
  <c r="AI139" i="6"/>
  <c r="AC139" i="6"/>
  <c r="AD139" i="6"/>
  <c r="AF139" i="6"/>
  <c r="AE139" i="6"/>
  <c r="AG139" i="6"/>
  <c r="AH139" i="6"/>
  <c r="AN139" i="6"/>
  <c r="D148" i="6"/>
  <c r="BM148" i="6" s="1"/>
  <c r="A159" i="6"/>
  <c r="C161" i="6" s="1"/>
  <c r="C153" i="6"/>
  <c r="AJ88" i="6"/>
  <c r="AJ82" i="6" s="1"/>
  <c r="AY82" i="6" s="1"/>
  <c r="P132" i="6"/>
  <c r="AD132" i="6" s="1"/>
  <c r="AC132" i="6"/>
  <c r="AO286" i="2"/>
  <c r="AO280" i="2" s="1"/>
  <c r="AC352" i="2"/>
  <c r="P352" i="2"/>
  <c r="AD352" i="2" s="1"/>
  <c r="AH319" i="2"/>
  <c r="Z319" i="2"/>
  <c r="AN319" i="2" s="1"/>
  <c r="AK319" i="2"/>
  <c r="AK313" i="2" s="1"/>
  <c r="T330" i="2"/>
  <c r="AI359" i="2"/>
  <c r="AC359" i="2"/>
  <c r="AD359" i="2"/>
  <c r="AF359" i="2"/>
  <c r="AG359" i="2"/>
  <c r="AE359" i="2"/>
  <c r="AH359" i="2"/>
  <c r="AN359" i="2"/>
  <c r="I374" i="2"/>
  <c r="M363" i="2"/>
  <c r="O363" i="2" s="1"/>
  <c r="Q341" i="2"/>
  <c r="C370" i="2" l="1"/>
  <c r="I372" i="2" s="1"/>
  <c r="M372" i="2" s="1"/>
  <c r="A379" i="2"/>
  <c r="C373" i="2"/>
  <c r="D368" i="2"/>
  <c r="BM368" i="2" s="1"/>
  <c r="AI362" i="2"/>
  <c r="AI357" i="2" s="1"/>
  <c r="AW357" i="2" s="1"/>
  <c r="AC362" i="2"/>
  <c r="AG362" i="2"/>
  <c r="AD362" i="2"/>
  <c r="AF362" i="2"/>
  <c r="AE362" i="2"/>
  <c r="AH362" i="2"/>
  <c r="AN362" i="2"/>
  <c r="AM86" i="23"/>
  <c r="AB86" i="23"/>
  <c r="E86" i="23" s="1"/>
  <c r="F86" i="23" s="1"/>
  <c r="AO97" i="23"/>
  <c r="AR97" i="23" s="1"/>
  <c r="Y97" i="23"/>
  <c r="AS86" i="23"/>
  <c r="AP86" i="23"/>
  <c r="AQ86" i="23"/>
  <c r="AS78" i="23"/>
  <c r="AQ78" i="23"/>
  <c r="AP78" i="23"/>
  <c r="AQ77" i="23"/>
  <c r="AP77" i="23"/>
  <c r="AS77" i="23"/>
  <c r="AD313" i="2"/>
  <c r="AK93" i="6"/>
  <c r="AL71" i="23"/>
  <c r="BC60" i="6"/>
  <c r="AB88" i="23"/>
  <c r="E88" i="23" s="1"/>
  <c r="F88" i="23" s="1"/>
  <c r="AM88" i="23"/>
  <c r="AC154" i="23"/>
  <c r="P154" i="23"/>
  <c r="M165" i="23"/>
  <c r="O165" i="23" s="1"/>
  <c r="I176" i="23"/>
  <c r="AI141" i="23"/>
  <c r="AI137" i="23" s="1"/>
  <c r="AW137" i="23" s="1"/>
  <c r="AH150" i="23"/>
  <c r="AN150" i="23"/>
  <c r="AC150" i="23"/>
  <c r="AG150" i="23"/>
  <c r="AF150" i="23"/>
  <c r="AE150" i="23"/>
  <c r="AD150" i="23"/>
  <c r="AI150" i="23"/>
  <c r="U152" i="23"/>
  <c r="AH153" i="23"/>
  <c r="AN153" i="23"/>
  <c r="AC153" i="23"/>
  <c r="AG153" i="23"/>
  <c r="AF153" i="23"/>
  <c r="AE153" i="23"/>
  <c r="AD153" i="23"/>
  <c r="AI153" i="23"/>
  <c r="D159" i="23"/>
  <c r="BM159" i="23" s="1"/>
  <c r="C164" i="23"/>
  <c r="A170" i="23"/>
  <c r="C172" i="23" s="1"/>
  <c r="AK124" i="23"/>
  <c r="AP124" i="23" s="1"/>
  <c r="W135" i="23"/>
  <c r="AJ123" i="23"/>
  <c r="V134" i="23"/>
  <c r="AK122" i="23"/>
  <c r="W133" i="23"/>
  <c r="AA111" i="23"/>
  <c r="AL111" i="23"/>
  <c r="X122" i="23"/>
  <c r="AJ122" i="23"/>
  <c r="V133" i="23"/>
  <c r="AK121" i="23"/>
  <c r="W132" i="23"/>
  <c r="Y99" i="23"/>
  <c r="AO99" i="23"/>
  <c r="AR99" i="23" s="1"/>
  <c r="AL110" i="23"/>
  <c r="AA110" i="23"/>
  <c r="X121" i="23"/>
  <c r="AJ121" i="23"/>
  <c r="V132" i="23"/>
  <c r="AK120" i="23"/>
  <c r="W131" i="23"/>
  <c r="AL109" i="23"/>
  <c r="AA109" i="23"/>
  <c r="X120" i="23"/>
  <c r="AJ120" i="23"/>
  <c r="V131" i="23"/>
  <c r="AK119" i="23"/>
  <c r="W130" i="23"/>
  <c r="AL108" i="23"/>
  <c r="AA108" i="23"/>
  <c r="X119" i="23"/>
  <c r="AJ119" i="23"/>
  <c r="V130" i="23"/>
  <c r="AK118" i="23"/>
  <c r="W129" i="23"/>
  <c r="AL107" i="23"/>
  <c r="AA107" i="23"/>
  <c r="X118" i="23"/>
  <c r="AJ118" i="23"/>
  <c r="V129" i="23"/>
  <c r="AK106" i="23"/>
  <c r="W117" i="23"/>
  <c r="AL95" i="23"/>
  <c r="AA95" i="23"/>
  <c r="X106" i="23"/>
  <c r="AJ106" i="23"/>
  <c r="V117" i="23"/>
  <c r="AS79" i="23"/>
  <c r="AQ79" i="23"/>
  <c r="AL90" i="23"/>
  <c r="AB90" i="23"/>
  <c r="E90" i="23" s="1"/>
  <c r="F90" i="23" s="1"/>
  <c r="AK82" i="23"/>
  <c r="AP90" i="23"/>
  <c r="X101" i="23"/>
  <c r="AK101" i="23"/>
  <c r="W112" i="23"/>
  <c r="AS80" i="23"/>
  <c r="AQ80" i="23"/>
  <c r="AB91" i="23"/>
  <c r="E91" i="23" s="1"/>
  <c r="F91" i="23" s="1"/>
  <c r="AL91" i="23"/>
  <c r="X102" i="23"/>
  <c r="AJ102" i="23"/>
  <c r="AJ93" i="23" s="1"/>
  <c r="AY93" i="23" s="1"/>
  <c r="V113" i="23"/>
  <c r="BO38" i="23"/>
  <c r="BN38" i="23"/>
  <c r="BL38" i="23"/>
  <c r="AT49" i="23"/>
  <c r="BD49" i="23"/>
  <c r="BK49" i="23"/>
  <c r="AX49" i="23"/>
  <c r="AV49" i="23"/>
  <c r="AZ49" i="23"/>
  <c r="BE49" i="23"/>
  <c r="BB49" i="23"/>
  <c r="AQ76" i="23"/>
  <c r="AP76" i="23"/>
  <c r="AS76" i="23"/>
  <c r="AQ74" i="23"/>
  <c r="AP74" i="23"/>
  <c r="AS74" i="23"/>
  <c r="AS62" i="23"/>
  <c r="AS60" i="23" s="1"/>
  <c r="BI60" i="23" s="1"/>
  <c r="AM60" i="23"/>
  <c r="BA60" i="23" s="1"/>
  <c r="AQ62" i="23"/>
  <c r="AQ60" i="23" s="1"/>
  <c r="BF60" i="23" s="1"/>
  <c r="AP62" i="23"/>
  <c r="AP60" i="23" s="1"/>
  <c r="AH104" i="23"/>
  <c r="AB89" i="23"/>
  <c r="E89" i="23" s="1"/>
  <c r="F89" i="23" s="1"/>
  <c r="AM89" i="23"/>
  <c r="AB87" i="23"/>
  <c r="E87" i="23" s="1"/>
  <c r="F87" i="23" s="1"/>
  <c r="AM87" i="23"/>
  <c r="AB85" i="23"/>
  <c r="E85" i="23" s="1"/>
  <c r="F85" i="23" s="1"/>
  <c r="AM85" i="23"/>
  <c r="AO71" i="23"/>
  <c r="BC71" i="23" s="1"/>
  <c r="AR73" i="23"/>
  <c r="AR71" i="23" s="1"/>
  <c r="BH71" i="23" s="1"/>
  <c r="AB73" i="23"/>
  <c r="E73" i="23" s="1"/>
  <c r="F73" i="23" s="1"/>
  <c r="F71" i="23" s="1"/>
  <c r="AM73" i="23"/>
  <c r="Z121" i="23"/>
  <c r="AH121" i="23"/>
  <c r="AC137" i="23"/>
  <c r="AG137" i="23"/>
  <c r="AD143" i="23"/>
  <c r="AD137" i="23" s="1"/>
  <c r="R143" i="23"/>
  <c r="AF143" i="23" s="1"/>
  <c r="AF137" i="23" s="1"/>
  <c r="Q143" i="23"/>
  <c r="AO100" i="23"/>
  <c r="AR100" i="23" s="1"/>
  <c r="Y100" i="23"/>
  <c r="AO98" i="23"/>
  <c r="AR98" i="23" s="1"/>
  <c r="Y98" i="23"/>
  <c r="AO96" i="23"/>
  <c r="AR96" i="23" s="1"/>
  <c r="Y96" i="23"/>
  <c r="AO84" i="23"/>
  <c r="Y84" i="23"/>
  <c r="BG49" i="23"/>
  <c r="BJ49" i="23"/>
  <c r="AN110" i="23"/>
  <c r="AN104" i="23" s="1"/>
  <c r="AE132" i="23"/>
  <c r="AE126" i="23" s="1"/>
  <c r="AU126" i="23" s="1"/>
  <c r="T132" i="23"/>
  <c r="AE317" i="2"/>
  <c r="T317" i="2"/>
  <c r="AE93" i="6"/>
  <c r="AD93" i="6"/>
  <c r="AE82" i="6"/>
  <c r="AU82" i="6" s="1"/>
  <c r="AC104" i="6"/>
  <c r="AE302" i="2"/>
  <c r="AU302" i="2" s="1"/>
  <c r="BC280" i="2"/>
  <c r="AR326" i="2"/>
  <c r="AR297" i="2"/>
  <c r="AO291" i="2"/>
  <c r="AH71" i="6"/>
  <c r="AR49" i="6"/>
  <c r="BH49" i="6" s="1"/>
  <c r="AF313" i="2"/>
  <c r="AR305" i="2"/>
  <c r="BL247" i="2"/>
  <c r="BN247" i="2"/>
  <c r="BO247" i="2"/>
  <c r="BJ258" i="2"/>
  <c r="BG258" i="2"/>
  <c r="BB258" i="2"/>
  <c r="BE258" i="2"/>
  <c r="F49" i="6"/>
  <c r="AT258" i="2"/>
  <c r="BK258" i="2"/>
  <c r="AX258" i="2"/>
  <c r="AZ258" i="2"/>
  <c r="BI258" i="2"/>
  <c r="AV258" i="2"/>
  <c r="BD258" i="2"/>
  <c r="BO27" i="6"/>
  <c r="BN27" i="6"/>
  <c r="BL27" i="6"/>
  <c r="AP53" i="6"/>
  <c r="AP49" i="6" s="1"/>
  <c r="AM49" i="6"/>
  <c r="BA49" i="6" s="1"/>
  <c r="BJ38" i="6"/>
  <c r="BG38" i="6"/>
  <c r="BI38" i="6"/>
  <c r="BB38" i="6"/>
  <c r="BE38" i="6"/>
  <c r="AT38" i="6"/>
  <c r="BD38" i="6"/>
  <c r="AV38" i="6"/>
  <c r="BK38" i="6"/>
  <c r="AX38" i="6"/>
  <c r="AZ38" i="6"/>
  <c r="AR117" i="6"/>
  <c r="AR77" i="6"/>
  <c r="AO71" i="6"/>
  <c r="AS321" i="2"/>
  <c r="AQ321" i="2"/>
  <c r="AB332" i="2"/>
  <c r="E332" i="2" s="1"/>
  <c r="F332" i="2" s="1"/>
  <c r="AL332" i="2"/>
  <c r="X343" i="2"/>
  <c r="AJ343" i="2"/>
  <c r="V354" i="2"/>
  <c r="AK344" i="2"/>
  <c r="AP344" i="2" s="1"/>
  <c r="W355" i="2"/>
  <c r="X344" i="2"/>
  <c r="AL333" i="2"/>
  <c r="AB333" i="2"/>
  <c r="E333" i="2" s="1"/>
  <c r="F333" i="2" s="1"/>
  <c r="AQ322" i="2"/>
  <c r="AS322" i="2"/>
  <c r="V123" i="6"/>
  <c r="X112" i="6"/>
  <c r="AJ112" i="6"/>
  <c r="AB101" i="6"/>
  <c r="E101" i="6" s="1"/>
  <c r="F101" i="6" s="1"/>
  <c r="AL101" i="6"/>
  <c r="AQ90" i="6"/>
  <c r="AS90" i="6"/>
  <c r="AQ91" i="6"/>
  <c r="AS91" i="6"/>
  <c r="AK113" i="6"/>
  <c r="AP113" i="6" s="1"/>
  <c r="W124" i="6"/>
  <c r="X113" i="6"/>
  <c r="AL102" i="6"/>
  <c r="AB102" i="6"/>
  <c r="E102" i="6" s="1"/>
  <c r="F102" i="6" s="1"/>
  <c r="AB284" i="2"/>
  <c r="E284" i="2" s="1"/>
  <c r="F284" i="2" s="1"/>
  <c r="AM284" i="2"/>
  <c r="AM280" i="2" s="1"/>
  <c r="BA280" i="2" s="1"/>
  <c r="AR284" i="2"/>
  <c r="AN295" i="2"/>
  <c r="AN291" i="2" s="1"/>
  <c r="Y295" i="2"/>
  <c r="AS53" i="6"/>
  <c r="AS49" i="6" s="1"/>
  <c r="AQ53" i="6"/>
  <c r="AQ49" i="6" s="1"/>
  <c r="BF49" i="6" s="1"/>
  <c r="AS294" i="2"/>
  <c r="AP294" i="2"/>
  <c r="AQ294" i="2"/>
  <c r="AM305" i="2"/>
  <c r="AB305" i="2"/>
  <c r="E305" i="2" s="1"/>
  <c r="F305" i="2" s="1"/>
  <c r="AN316" i="2"/>
  <c r="Y316" i="2"/>
  <c r="AH327" i="2"/>
  <c r="Z327" i="2"/>
  <c r="AE320" i="2"/>
  <c r="T320" i="2"/>
  <c r="AH306" i="2"/>
  <c r="Z306" i="2"/>
  <c r="AD349" i="2"/>
  <c r="Q349" i="2"/>
  <c r="S349" i="2"/>
  <c r="AG349" i="2" s="1"/>
  <c r="R349" i="2"/>
  <c r="AF349" i="2" s="1"/>
  <c r="AE338" i="2"/>
  <c r="T338" i="2"/>
  <c r="P360" i="2"/>
  <c r="AC360" i="2"/>
  <c r="AD328" i="2"/>
  <c r="AD324" i="2" s="1"/>
  <c r="S328" i="2"/>
  <c r="AG328" i="2" s="1"/>
  <c r="AG324" i="2" s="1"/>
  <c r="R328" i="2"/>
  <c r="AF328" i="2" s="1"/>
  <c r="AF324" i="2" s="1"/>
  <c r="Q328" i="2"/>
  <c r="M371" i="2"/>
  <c r="O371" i="2" s="1"/>
  <c r="AK371" i="2"/>
  <c r="AK375" i="2"/>
  <c r="AK372" i="2"/>
  <c r="Y78" i="6"/>
  <c r="AN78" i="6"/>
  <c r="AR78" i="6" s="1"/>
  <c r="AF100" i="6"/>
  <c r="T100" i="6"/>
  <c r="AE353" i="2"/>
  <c r="T353" i="2"/>
  <c r="X143" i="6"/>
  <c r="AA143" i="6" s="1"/>
  <c r="AQ273" i="2"/>
  <c r="AQ269" i="2" s="1"/>
  <c r="BF269" i="2" s="1"/>
  <c r="AS273" i="2"/>
  <c r="AS269" i="2" s="1"/>
  <c r="AP273" i="2"/>
  <c r="AP269" i="2" s="1"/>
  <c r="AE364" i="2"/>
  <c r="T364" i="2"/>
  <c r="Z89" i="6"/>
  <c r="AN89" i="6" s="1"/>
  <c r="AR89" i="6" s="1"/>
  <c r="AH89" i="6"/>
  <c r="Y89" i="6"/>
  <c r="AB64" i="6"/>
  <c r="E64" i="6" s="1"/>
  <c r="F64" i="6" s="1"/>
  <c r="AM64" i="6"/>
  <c r="AR64" i="6"/>
  <c r="T97" i="6"/>
  <c r="AF97" i="6"/>
  <c r="AE331" i="2"/>
  <c r="T331" i="2"/>
  <c r="AD111" i="6"/>
  <c r="R111" i="6"/>
  <c r="X140" i="6"/>
  <c r="AA140" i="6" s="1"/>
  <c r="Y140" i="6" s="1"/>
  <c r="AN75" i="6"/>
  <c r="Y75" i="6"/>
  <c r="Z86" i="6"/>
  <c r="AH86" i="6"/>
  <c r="Z309" i="2"/>
  <c r="AH309" i="2"/>
  <c r="AD108" i="6"/>
  <c r="R108" i="6"/>
  <c r="S108" i="6"/>
  <c r="AG108" i="6" s="1"/>
  <c r="AG104" i="6" s="1"/>
  <c r="Q108" i="6"/>
  <c r="AE108" i="6" s="1"/>
  <c r="AE104" i="6" s="1"/>
  <c r="P122" i="6"/>
  <c r="AC122" i="6"/>
  <c r="P119" i="6"/>
  <c r="AC119" i="6"/>
  <c r="L144" i="6"/>
  <c r="J144" i="6"/>
  <c r="N144" i="6" s="1"/>
  <c r="L141" i="6"/>
  <c r="J141" i="6"/>
  <c r="N141" i="6" s="1"/>
  <c r="AI141" i="6"/>
  <c r="AI137" i="6" s="1"/>
  <c r="AW137" i="6" s="1"/>
  <c r="X141" i="6"/>
  <c r="AA141" i="6" s="1"/>
  <c r="O130" i="6"/>
  <c r="O133" i="6"/>
  <c r="X144" i="6"/>
  <c r="AA144" i="6" s="1"/>
  <c r="AJ144" i="6"/>
  <c r="AN99" i="6"/>
  <c r="Y99" i="6"/>
  <c r="AK155" i="6"/>
  <c r="AJ151" i="6"/>
  <c r="U152" i="6"/>
  <c r="AK152" i="6"/>
  <c r="Z110" i="6"/>
  <c r="P350" i="2"/>
  <c r="AC350" i="2"/>
  <c r="AC346" i="2" s="1"/>
  <c r="T342" i="2"/>
  <c r="AE342" i="2"/>
  <c r="L361" i="2"/>
  <c r="J361" i="2"/>
  <c r="N361" i="2" s="1"/>
  <c r="AD339" i="2"/>
  <c r="AD335" i="2" s="1"/>
  <c r="R339" i="2"/>
  <c r="AF339" i="2" s="1"/>
  <c r="AF335" i="2" s="1"/>
  <c r="Q339" i="2"/>
  <c r="S339" i="2"/>
  <c r="AG339" i="2" s="1"/>
  <c r="AG335" i="2" s="1"/>
  <c r="U372" i="2"/>
  <c r="AI372" i="2" s="1"/>
  <c r="AS96" i="6"/>
  <c r="AP96" i="6"/>
  <c r="AQ96" i="6"/>
  <c r="AS329" i="2"/>
  <c r="AQ329" i="2"/>
  <c r="AP329" i="2"/>
  <c r="AM107" i="6"/>
  <c r="AB107" i="6"/>
  <c r="E107" i="6" s="1"/>
  <c r="F107" i="6" s="1"/>
  <c r="AQ318" i="2"/>
  <c r="AP318" i="2"/>
  <c r="AS318" i="2"/>
  <c r="AQ95" i="6"/>
  <c r="AP95" i="6"/>
  <c r="AS95" i="6"/>
  <c r="AM109" i="6"/>
  <c r="AB109" i="6"/>
  <c r="E109" i="6" s="1"/>
  <c r="F109" i="6" s="1"/>
  <c r="AM326" i="2"/>
  <c r="AB326" i="2"/>
  <c r="E326" i="2" s="1"/>
  <c r="F326" i="2" s="1"/>
  <c r="Y340" i="2"/>
  <c r="AO340" i="2"/>
  <c r="AR340" i="2" s="1"/>
  <c r="AL128" i="6"/>
  <c r="AO128" i="6"/>
  <c r="X359" i="2"/>
  <c r="AJ359" i="2"/>
  <c r="AL351" i="2"/>
  <c r="X364" i="2"/>
  <c r="AJ364" i="2"/>
  <c r="AO338" i="2"/>
  <c r="AK370" i="2"/>
  <c r="AK373" i="2"/>
  <c r="AJ373" i="2"/>
  <c r="X362" i="2"/>
  <c r="AL350" i="2"/>
  <c r="AA350" i="2"/>
  <c r="Y337" i="2"/>
  <c r="AO337" i="2"/>
  <c r="X363" i="2"/>
  <c r="AA349" i="2"/>
  <c r="AL349" i="2"/>
  <c r="AO339" i="2"/>
  <c r="Y351" i="2"/>
  <c r="AO351" i="2"/>
  <c r="AR351" i="2" s="1"/>
  <c r="X361" i="2"/>
  <c r="AJ361" i="2"/>
  <c r="AL353" i="2"/>
  <c r="AA353" i="2"/>
  <c r="AO342" i="2"/>
  <c r="AB286" i="2"/>
  <c r="E286" i="2" s="1"/>
  <c r="F286" i="2" s="1"/>
  <c r="X360" i="2"/>
  <c r="AJ360" i="2"/>
  <c r="AA348" i="2"/>
  <c r="AL348" i="2"/>
  <c r="AB117" i="6"/>
  <c r="E117" i="6" s="1"/>
  <c r="F117" i="6" s="1"/>
  <c r="AM117" i="6"/>
  <c r="AJ140" i="6"/>
  <c r="AL129" i="6"/>
  <c r="AO129" i="6"/>
  <c r="AR129" i="6" s="1"/>
  <c r="AR66" i="6"/>
  <c r="AQ106" i="6"/>
  <c r="AP106" i="6"/>
  <c r="AS106" i="6"/>
  <c r="AK150" i="6"/>
  <c r="AK153" i="6"/>
  <c r="AJ150" i="6"/>
  <c r="AK144" i="6"/>
  <c r="AO133" i="6"/>
  <c r="AL133" i="6"/>
  <c r="AJ141" i="6"/>
  <c r="AL130" i="6"/>
  <c r="AO130" i="6"/>
  <c r="AM66" i="6"/>
  <c r="AB66" i="6"/>
  <c r="E66" i="6" s="1"/>
  <c r="F66" i="6" s="1"/>
  <c r="AQ286" i="2"/>
  <c r="AP286" i="2"/>
  <c r="AS286" i="2"/>
  <c r="AP297" i="2"/>
  <c r="AS297" i="2"/>
  <c r="AQ297" i="2"/>
  <c r="AA308" i="2"/>
  <c r="Y308" i="2" s="1"/>
  <c r="AS77" i="6"/>
  <c r="AQ77" i="6"/>
  <c r="D159" i="6"/>
  <c r="BM159" i="6" s="1"/>
  <c r="C164" i="6"/>
  <c r="A170" i="6"/>
  <c r="C172" i="6" s="1"/>
  <c r="AJ99" i="6"/>
  <c r="AJ93" i="6" s="1"/>
  <c r="AY93" i="6" s="1"/>
  <c r="R132" i="6"/>
  <c r="AF132" i="6" s="1"/>
  <c r="AC143" i="6"/>
  <c r="P143" i="6"/>
  <c r="AD143" i="6" s="1"/>
  <c r="AI153" i="6"/>
  <c r="AC153" i="6"/>
  <c r="AE153" i="6"/>
  <c r="AD153" i="6"/>
  <c r="AF153" i="6"/>
  <c r="AH153" i="6"/>
  <c r="AG153" i="6"/>
  <c r="AN153" i="6"/>
  <c r="AI150" i="6"/>
  <c r="AC150" i="6"/>
  <c r="AE150" i="6"/>
  <c r="AD150" i="6"/>
  <c r="AG150" i="6"/>
  <c r="AF150" i="6"/>
  <c r="AH150" i="6"/>
  <c r="AN150" i="6"/>
  <c r="AH110" i="6"/>
  <c r="AK110" i="6"/>
  <c r="Q132" i="6"/>
  <c r="AE132" i="6" s="1"/>
  <c r="S132" i="6"/>
  <c r="AG132" i="6" s="1"/>
  <c r="T121" i="6"/>
  <c r="AL88" i="6"/>
  <c r="AL82" i="6" s="1"/>
  <c r="M154" i="6"/>
  <c r="O154" i="6" s="1"/>
  <c r="Q352" i="2"/>
  <c r="AE352" i="2" s="1"/>
  <c r="S352" i="2"/>
  <c r="AG352" i="2" s="1"/>
  <c r="R352" i="2"/>
  <c r="AF352" i="2" s="1"/>
  <c r="AR286" i="2"/>
  <c r="AI370" i="2"/>
  <c r="AC370" i="2"/>
  <c r="AG370" i="2"/>
  <c r="AD370" i="2"/>
  <c r="AE370" i="2"/>
  <c r="AF370" i="2"/>
  <c r="AH370" i="2"/>
  <c r="AN370" i="2"/>
  <c r="AE341" i="2"/>
  <c r="T341" i="2"/>
  <c r="P363" i="2"/>
  <c r="AD363" i="2" s="1"/>
  <c r="AC363" i="2"/>
  <c r="AH330" i="2"/>
  <c r="Z330" i="2"/>
  <c r="AN330" i="2" s="1"/>
  <c r="AK330" i="2"/>
  <c r="AK324" i="2" s="1"/>
  <c r="AJ319" i="2"/>
  <c r="AJ313" i="2" s="1"/>
  <c r="AY313" i="2" s="1"/>
  <c r="I385" i="2"/>
  <c r="M374" i="2"/>
  <c r="O374" i="2" s="1"/>
  <c r="C381" i="2" l="1"/>
  <c r="I383" i="2" s="1"/>
  <c r="M383" i="2" s="1"/>
  <c r="A390" i="2"/>
  <c r="C392" i="2" s="1"/>
  <c r="I394" i="2" s="1"/>
  <c r="M394" i="2" s="1"/>
  <c r="C384" i="2"/>
  <c r="D379" i="2"/>
  <c r="BM379" i="2" s="1"/>
  <c r="AI373" i="2"/>
  <c r="AI368" i="2" s="1"/>
  <c r="AW368" i="2" s="1"/>
  <c r="AC373" i="2"/>
  <c r="AD373" i="2"/>
  <c r="AG373" i="2"/>
  <c r="AF373" i="2"/>
  <c r="AE373" i="2"/>
  <c r="AH373" i="2"/>
  <c r="AN373" i="2"/>
  <c r="AM97" i="23"/>
  <c r="AB97" i="23"/>
  <c r="E97" i="23" s="1"/>
  <c r="F97" i="23" s="1"/>
  <c r="AD104" i="6"/>
  <c r="AO108" i="23"/>
  <c r="AR108" i="23" s="1"/>
  <c r="Y108" i="23"/>
  <c r="AO110" i="23"/>
  <c r="Y110" i="23"/>
  <c r="AS88" i="23"/>
  <c r="AP88" i="23"/>
  <c r="AQ88" i="23"/>
  <c r="AR110" i="23"/>
  <c r="AL82" i="23"/>
  <c r="AE313" i="2"/>
  <c r="AU313" i="2" s="1"/>
  <c r="AC165" i="23"/>
  <c r="P165" i="23"/>
  <c r="M176" i="23"/>
  <c r="O176" i="23" s="1"/>
  <c r="I187" i="23"/>
  <c r="AI152" i="23"/>
  <c r="AI148" i="23" s="1"/>
  <c r="AW148" i="23" s="1"/>
  <c r="AH161" i="23"/>
  <c r="AN161" i="23"/>
  <c r="AC161" i="23"/>
  <c r="AG161" i="23"/>
  <c r="AF161" i="23"/>
  <c r="AE161" i="23"/>
  <c r="AD161" i="23"/>
  <c r="AI161" i="23"/>
  <c r="U163" i="23"/>
  <c r="AH164" i="23"/>
  <c r="AN164" i="23"/>
  <c r="AC164" i="23"/>
  <c r="AG164" i="23"/>
  <c r="AF164" i="23"/>
  <c r="AE164" i="23"/>
  <c r="AD164" i="23"/>
  <c r="AI164" i="23"/>
  <c r="D170" i="23"/>
  <c r="BM170" i="23" s="1"/>
  <c r="C175" i="23"/>
  <c r="A181" i="23"/>
  <c r="C183" i="23" s="1"/>
  <c r="AK135" i="23"/>
  <c r="AP135" i="23" s="1"/>
  <c r="W146" i="23"/>
  <c r="AJ134" i="23"/>
  <c r="V145" i="23"/>
  <c r="AK133" i="23"/>
  <c r="W144" i="23"/>
  <c r="AA122" i="23"/>
  <c r="AL122" i="23"/>
  <c r="X133" i="23"/>
  <c r="AJ133" i="23"/>
  <c r="V144" i="23"/>
  <c r="AK132" i="23"/>
  <c r="W143" i="23"/>
  <c r="AB99" i="23"/>
  <c r="E99" i="23" s="1"/>
  <c r="F99" i="23" s="1"/>
  <c r="AM99" i="23"/>
  <c r="AL121" i="23"/>
  <c r="AA121" i="23"/>
  <c r="X132" i="23"/>
  <c r="AJ132" i="23"/>
  <c r="V143" i="23"/>
  <c r="AK131" i="23"/>
  <c r="W142" i="23"/>
  <c r="AL120" i="23"/>
  <c r="AA120" i="23"/>
  <c r="X131" i="23"/>
  <c r="AJ131" i="23"/>
  <c r="V142" i="23"/>
  <c r="AK130" i="23"/>
  <c r="W141" i="23"/>
  <c r="AL119" i="23"/>
  <c r="AA119" i="23"/>
  <c r="X130" i="23"/>
  <c r="AJ130" i="23"/>
  <c r="V141" i="23"/>
  <c r="AK129" i="23"/>
  <c r="W140" i="23"/>
  <c r="AL118" i="23"/>
  <c r="AA118" i="23"/>
  <c r="X129" i="23"/>
  <c r="AJ129" i="23"/>
  <c r="V140" i="23"/>
  <c r="AK117" i="23"/>
  <c r="W128" i="23"/>
  <c r="AL106" i="23"/>
  <c r="AA106" i="23"/>
  <c r="X117" i="23"/>
  <c r="AJ117" i="23"/>
  <c r="V128" i="23"/>
  <c r="AS90" i="23"/>
  <c r="AQ90" i="23"/>
  <c r="AL101" i="23"/>
  <c r="AB101" i="23"/>
  <c r="E101" i="23" s="1"/>
  <c r="F101" i="23" s="1"/>
  <c r="AK93" i="23"/>
  <c r="AP101" i="23"/>
  <c r="X112" i="23"/>
  <c r="AK112" i="23"/>
  <c r="W123" i="23"/>
  <c r="AS91" i="23"/>
  <c r="AQ91" i="23"/>
  <c r="AB102" i="23"/>
  <c r="E102" i="23" s="1"/>
  <c r="F102" i="23" s="1"/>
  <c r="AL102" i="23"/>
  <c r="X113" i="23"/>
  <c r="AJ113" i="23"/>
  <c r="AJ104" i="23" s="1"/>
  <c r="AY104" i="23" s="1"/>
  <c r="V124" i="23"/>
  <c r="BO49" i="23"/>
  <c r="BN49" i="23"/>
  <c r="BL49" i="23"/>
  <c r="BD60" i="23"/>
  <c r="AT60" i="23"/>
  <c r="BK60" i="23"/>
  <c r="AX60" i="23"/>
  <c r="AV60" i="23"/>
  <c r="AZ60" i="23"/>
  <c r="BE60" i="23"/>
  <c r="BB60" i="23"/>
  <c r="AQ89" i="23"/>
  <c r="AP89" i="23"/>
  <c r="AS89" i="23"/>
  <c r="AS87" i="23"/>
  <c r="AQ87" i="23"/>
  <c r="AP87" i="23"/>
  <c r="AS85" i="23"/>
  <c r="AQ85" i="23"/>
  <c r="AP85" i="23"/>
  <c r="AS73" i="23"/>
  <c r="AS71" i="23" s="1"/>
  <c r="BI71" i="23" s="1"/>
  <c r="AM71" i="23"/>
  <c r="BA71" i="23" s="1"/>
  <c r="AQ73" i="23"/>
  <c r="AQ71" i="23" s="1"/>
  <c r="BF71" i="23" s="1"/>
  <c r="AP73" i="23"/>
  <c r="AP71" i="23" s="1"/>
  <c r="AH115" i="23"/>
  <c r="AB100" i="23"/>
  <c r="E100" i="23" s="1"/>
  <c r="F100" i="23" s="1"/>
  <c r="AM100" i="23"/>
  <c r="AB98" i="23"/>
  <c r="E98" i="23" s="1"/>
  <c r="F98" i="23" s="1"/>
  <c r="AM98" i="23"/>
  <c r="AS97" i="23"/>
  <c r="AQ97" i="23"/>
  <c r="AP97" i="23"/>
  <c r="AB96" i="23"/>
  <c r="E96" i="23" s="1"/>
  <c r="F96" i="23" s="1"/>
  <c r="AM96" i="23"/>
  <c r="AO82" i="23"/>
  <c r="BC82" i="23" s="1"/>
  <c r="AR84" i="23"/>
  <c r="AR82" i="23" s="1"/>
  <c r="BH82" i="23" s="1"/>
  <c r="AB84" i="23"/>
  <c r="E84" i="23" s="1"/>
  <c r="F84" i="23" s="1"/>
  <c r="F82" i="23" s="1"/>
  <c r="AM84" i="23"/>
  <c r="Z132" i="23"/>
  <c r="AH132" i="23"/>
  <c r="AC148" i="23"/>
  <c r="AD154" i="23"/>
  <c r="AD148" i="23" s="1"/>
  <c r="S154" i="23"/>
  <c r="AG154" i="23" s="1"/>
  <c r="AG148" i="23" s="1"/>
  <c r="R154" i="23"/>
  <c r="AF154" i="23" s="1"/>
  <c r="AF148" i="23" s="1"/>
  <c r="Q154" i="23"/>
  <c r="AO111" i="23"/>
  <c r="AR111" i="23" s="1"/>
  <c r="Y111" i="23"/>
  <c r="AO109" i="23"/>
  <c r="AR109" i="23" s="1"/>
  <c r="Y109" i="23"/>
  <c r="AO107" i="23"/>
  <c r="AR107" i="23" s="1"/>
  <c r="Y107" i="23"/>
  <c r="AO95" i="23"/>
  <c r="Y95" i="23"/>
  <c r="BG60" i="23"/>
  <c r="BJ60" i="23"/>
  <c r="AN121" i="23"/>
  <c r="AN115" i="23" s="1"/>
  <c r="AE143" i="23"/>
  <c r="AE137" i="23" s="1"/>
  <c r="AU137" i="23" s="1"/>
  <c r="T143" i="23"/>
  <c r="Z317" i="2"/>
  <c r="AH317" i="2"/>
  <c r="AC115" i="6"/>
  <c r="AK104" i="6"/>
  <c r="AR280" i="2"/>
  <c r="BH280" i="2" s="1"/>
  <c r="BC291" i="2"/>
  <c r="AR337" i="2"/>
  <c r="AF93" i="6"/>
  <c r="AU93" i="6" s="1"/>
  <c r="AN71" i="6"/>
  <c r="BC71" i="6" s="1"/>
  <c r="AH82" i="6"/>
  <c r="AH302" i="2"/>
  <c r="F280" i="2"/>
  <c r="AR60" i="6"/>
  <c r="BH60" i="6" s="1"/>
  <c r="AR316" i="2"/>
  <c r="BL258" i="2"/>
  <c r="BN258" i="2"/>
  <c r="BO258" i="2"/>
  <c r="F60" i="6"/>
  <c r="AM60" i="6"/>
  <c r="BA60" i="6" s="1"/>
  <c r="BJ269" i="2"/>
  <c r="BG269" i="2"/>
  <c r="BB269" i="2"/>
  <c r="BE269" i="2"/>
  <c r="AT269" i="2"/>
  <c r="BI269" i="2"/>
  <c r="AV269" i="2"/>
  <c r="BD269" i="2"/>
  <c r="BK269" i="2"/>
  <c r="AX269" i="2"/>
  <c r="AZ269" i="2"/>
  <c r="BE49" i="6"/>
  <c r="BB49" i="6"/>
  <c r="BO38" i="6"/>
  <c r="BN38" i="6"/>
  <c r="BL38" i="6"/>
  <c r="BI49" i="6"/>
  <c r="AT49" i="6"/>
  <c r="BD49" i="6"/>
  <c r="AV49" i="6"/>
  <c r="BK49" i="6"/>
  <c r="AX49" i="6"/>
  <c r="AZ49" i="6"/>
  <c r="BJ49" i="6"/>
  <c r="BG49" i="6"/>
  <c r="AR128" i="6"/>
  <c r="AS117" i="6"/>
  <c r="AS332" i="2"/>
  <c r="AQ332" i="2"/>
  <c r="AB343" i="2"/>
  <c r="E343" i="2" s="1"/>
  <c r="F343" i="2" s="1"/>
  <c r="AL343" i="2"/>
  <c r="X354" i="2"/>
  <c r="AJ354" i="2"/>
  <c r="V365" i="2"/>
  <c r="AK355" i="2"/>
  <c r="AP355" i="2" s="1"/>
  <c r="X355" i="2"/>
  <c r="W366" i="2"/>
  <c r="AB344" i="2"/>
  <c r="E344" i="2" s="1"/>
  <c r="F344" i="2" s="1"/>
  <c r="AL344" i="2"/>
  <c r="AQ333" i="2"/>
  <c r="AS333" i="2"/>
  <c r="X123" i="6"/>
  <c r="V134" i="6"/>
  <c r="AJ123" i="6"/>
  <c r="AL112" i="6"/>
  <c r="AB112" i="6"/>
  <c r="E112" i="6" s="1"/>
  <c r="F112" i="6" s="1"/>
  <c r="AQ101" i="6"/>
  <c r="AS101" i="6"/>
  <c r="AK124" i="6"/>
  <c r="AP124" i="6" s="1"/>
  <c r="X124" i="6"/>
  <c r="W135" i="6"/>
  <c r="AB113" i="6"/>
  <c r="E113" i="6" s="1"/>
  <c r="F113" i="6" s="1"/>
  <c r="AL113" i="6"/>
  <c r="AS102" i="6"/>
  <c r="AQ102" i="6"/>
  <c r="AM295" i="2"/>
  <c r="AM291" i="2" s="1"/>
  <c r="BA291" i="2" s="1"/>
  <c r="AB295" i="2"/>
  <c r="E295" i="2" s="1"/>
  <c r="F295" i="2" s="1"/>
  <c r="F291" i="2" s="1"/>
  <c r="AR295" i="2"/>
  <c r="AR291" i="2" s="1"/>
  <c r="BH291" i="2" s="1"/>
  <c r="AP284" i="2"/>
  <c r="AP280" i="2" s="1"/>
  <c r="AQ284" i="2"/>
  <c r="AQ280" i="2" s="1"/>
  <c r="BF280" i="2" s="1"/>
  <c r="AS284" i="2"/>
  <c r="AS280" i="2" s="1"/>
  <c r="AQ305" i="2"/>
  <c r="AP305" i="2"/>
  <c r="AS305" i="2"/>
  <c r="AM316" i="2"/>
  <c r="AB316" i="2"/>
  <c r="E316" i="2" s="1"/>
  <c r="F316" i="2" s="1"/>
  <c r="AN327" i="2"/>
  <c r="Y327" i="2"/>
  <c r="AH320" i="2"/>
  <c r="Z320" i="2"/>
  <c r="AD119" i="6"/>
  <c r="S119" i="6"/>
  <c r="AG119" i="6" s="1"/>
  <c r="AG115" i="6" s="1"/>
  <c r="Q119" i="6"/>
  <c r="R119" i="6"/>
  <c r="AF119" i="6" s="1"/>
  <c r="Y306" i="2"/>
  <c r="AN306" i="2"/>
  <c r="AE349" i="2"/>
  <c r="T349" i="2"/>
  <c r="Z338" i="2"/>
  <c r="AH338" i="2"/>
  <c r="R360" i="2"/>
  <c r="AF360" i="2" s="1"/>
  <c r="Q360" i="2"/>
  <c r="S360" i="2"/>
  <c r="AG360" i="2" s="1"/>
  <c r="AD360" i="2"/>
  <c r="P371" i="2"/>
  <c r="AC371" i="2"/>
  <c r="AE328" i="2"/>
  <c r="AE324" i="2" s="1"/>
  <c r="AU324" i="2" s="1"/>
  <c r="T328" i="2"/>
  <c r="AH353" i="2"/>
  <c r="Z353" i="2"/>
  <c r="M382" i="2"/>
  <c r="O382" i="2" s="1"/>
  <c r="AK383" i="2"/>
  <c r="AK386" i="2"/>
  <c r="AK382" i="2"/>
  <c r="AB78" i="6"/>
  <c r="E78" i="6" s="1"/>
  <c r="F78" i="6" s="1"/>
  <c r="AM78" i="6"/>
  <c r="Z100" i="6"/>
  <c r="AH100" i="6"/>
  <c r="AM89" i="6"/>
  <c r="AB89" i="6"/>
  <c r="E89" i="6" s="1"/>
  <c r="F89" i="6" s="1"/>
  <c r="Z364" i="2"/>
  <c r="AN364" i="2" s="1"/>
  <c r="AH364" i="2"/>
  <c r="AH331" i="2"/>
  <c r="Z331" i="2"/>
  <c r="AP64" i="6"/>
  <c r="AQ64" i="6"/>
  <c r="AS64" i="6"/>
  <c r="AH97" i="6"/>
  <c r="Z97" i="6"/>
  <c r="AN309" i="2"/>
  <c r="Y309" i="2"/>
  <c r="T111" i="6"/>
  <c r="AF111" i="6"/>
  <c r="R122" i="6"/>
  <c r="AF122" i="6" s="1"/>
  <c r="Q122" i="6"/>
  <c r="X155" i="6"/>
  <c r="AA155" i="6" s="1"/>
  <c r="X154" i="6"/>
  <c r="AA154" i="6" s="1"/>
  <c r="AN86" i="6"/>
  <c r="AN82" i="6" s="1"/>
  <c r="Y86" i="6"/>
  <c r="AD122" i="6"/>
  <c r="AL359" i="2"/>
  <c r="AA359" i="2"/>
  <c r="AR75" i="6"/>
  <c r="AR71" i="6" s="1"/>
  <c r="BH71" i="6" s="1"/>
  <c r="AB75" i="6"/>
  <c r="E75" i="6" s="1"/>
  <c r="F75" i="6" s="1"/>
  <c r="AM75" i="6"/>
  <c r="AF108" i="6"/>
  <c r="AF104" i="6" s="1"/>
  <c r="T108" i="6"/>
  <c r="L155" i="6"/>
  <c r="J155" i="6"/>
  <c r="N155" i="6" s="1"/>
  <c r="L166" i="6"/>
  <c r="J166" i="6"/>
  <c r="N166" i="6" s="1"/>
  <c r="L177" i="6"/>
  <c r="J177" i="6"/>
  <c r="N177" i="6" s="1"/>
  <c r="L188" i="6"/>
  <c r="J188" i="6"/>
  <c r="N188" i="6" s="1"/>
  <c r="L199" i="6"/>
  <c r="J199" i="6"/>
  <c r="N199" i="6" s="1"/>
  <c r="L210" i="6"/>
  <c r="J210" i="6"/>
  <c r="N210" i="6" s="1"/>
  <c r="L221" i="6"/>
  <c r="J221" i="6"/>
  <c r="N221" i="6" s="1"/>
  <c r="P130" i="6"/>
  <c r="S130" i="6" s="1"/>
  <c r="AG130" i="6" s="1"/>
  <c r="AG126" i="6" s="1"/>
  <c r="AC130" i="6"/>
  <c r="AC133" i="6"/>
  <c r="P133" i="6"/>
  <c r="L152" i="6"/>
  <c r="J152" i="6"/>
  <c r="N152" i="6" s="1"/>
  <c r="AI152" i="6"/>
  <c r="AI148" i="6" s="1"/>
  <c r="AW148" i="6" s="1"/>
  <c r="X152" i="6"/>
  <c r="AA152" i="6" s="1"/>
  <c r="O144" i="6"/>
  <c r="O141" i="6"/>
  <c r="X151" i="6"/>
  <c r="AN110" i="6"/>
  <c r="Y110" i="6"/>
  <c r="AK166" i="6"/>
  <c r="AK162" i="6"/>
  <c r="X165" i="6"/>
  <c r="AA165" i="6" s="1"/>
  <c r="AK163" i="6"/>
  <c r="U163" i="6"/>
  <c r="Z121" i="6"/>
  <c r="AH342" i="2"/>
  <c r="Z342" i="2"/>
  <c r="L375" i="2"/>
  <c r="H386" i="2"/>
  <c r="H419" i="2"/>
  <c r="H441" i="2"/>
  <c r="H408" i="2"/>
  <c r="J375" i="2"/>
  <c r="N375" i="2" s="1"/>
  <c r="H452" i="2"/>
  <c r="H397" i="2"/>
  <c r="H430" i="2"/>
  <c r="L372" i="2"/>
  <c r="J372" i="2"/>
  <c r="N372" i="2" s="1"/>
  <c r="O361" i="2"/>
  <c r="AD350" i="2"/>
  <c r="AD346" i="2" s="1"/>
  <c r="R350" i="2"/>
  <c r="AF350" i="2" s="1"/>
  <c r="AF346" i="2" s="1"/>
  <c r="Q350" i="2"/>
  <c r="S350" i="2"/>
  <c r="AG350" i="2" s="1"/>
  <c r="AG346" i="2" s="1"/>
  <c r="AE339" i="2"/>
  <c r="AE335" i="2" s="1"/>
  <c r="AU335" i="2" s="1"/>
  <c r="T339" i="2"/>
  <c r="U383" i="2"/>
  <c r="AI383" i="2" s="1"/>
  <c r="AS107" i="6"/>
  <c r="AP107" i="6"/>
  <c r="AQ107" i="6"/>
  <c r="X374" i="2"/>
  <c r="AQ109" i="6"/>
  <c r="AS109" i="6"/>
  <c r="AP109" i="6"/>
  <c r="AB128" i="6"/>
  <c r="E128" i="6" s="1"/>
  <c r="F128" i="6" s="1"/>
  <c r="AM128" i="6"/>
  <c r="AB120" i="6"/>
  <c r="E120" i="6" s="1"/>
  <c r="F120" i="6" s="1"/>
  <c r="AM120" i="6"/>
  <c r="AB131" i="6"/>
  <c r="E131" i="6" s="1"/>
  <c r="F131" i="6" s="1"/>
  <c r="AM131" i="6"/>
  <c r="AS326" i="2"/>
  <c r="AP326" i="2"/>
  <c r="AQ326" i="2"/>
  <c r="AM340" i="2"/>
  <c r="AB340" i="2"/>
  <c r="E340" i="2" s="1"/>
  <c r="F340" i="2" s="1"/>
  <c r="AM118" i="6"/>
  <c r="AB118" i="6"/>
  <c r="E118" i="6" s="1"/>
  <c r="F118" i="6" s="1"/>
  <c r="AL153" i="6"/>
  <c r="X370" i="2"/>
  <c r="X373" i="2"/>
  <c r="AL373" i="2" s="1"/>
  <c r="AL360" i="2"/>
  <c r="AA360" i="2"/>
  <c r="X371" i="2"/>
  <c r="AJ371" i="2"/>
  <c r="AM351" i="2"/>
  <c r="AB351" i="2"/>
  <c r="E351" i="2" s="1"/>
  <c r="F351" i="2" s="1"/>
  <c r="X375" i="2"/>
  <c r="AJ375" i="2"/>
  <c r="AK381" i="2"/>
  <c r="AK384" i="2"/>
  <c r="AA362" i="2"/>
  <c r="AL362" i="2"/>
  <c r="AA364" i="2"/>
  <c r="AL364" i="2"/>
  <c r="AM337" i="2"/>
  <c r="AB337" i="2"/>
  <c r="E337" i="2" s="1"/>
  <c r="F337" i="2" s="1"/>
  <c r="AO350" i="2"/>
  <c r="AO353" i="2"/>
  <c r="AO349" i="2"/>
  <c r="AJ370" i="2"/>
  <c r="Y348" i="2"/>
  <c r="AO348" i="2"/>
  <c r="AL361" i="2"/>
  <c r="AA361" i="2"/>
  <c r="X372" i="2"/>
  <c r="AJ372" i="2"/>
  <c r="AL144" i="6"/>
  <c r="AO144" i="6"/>
  <c r="AO141" i="6"/>
  <c r="AL141" i="6"/>
  <c r="AL142" i="6"/>
  <c r="AJ155" i="6"/>
  <c r="AJ164" i="6"/>
  <c r="AK161" i="6"/>
  <c r="AL139" i="6"/>
  <c r="AK151" i="6"/>
  <c r="AL140" i="6"/>
  <c r="AJ152" i="6"/>
  <c r="AJ153" i="6"/>
  <c r="AP117" i="6"/>
  <c r="AQ117" i="6"/>
  <c r="AO88" i="6"/>
  <c r="AM88" i="6"/>
  <c r="AQ88" i="6" s="1"/>
  <c r="AP66" i="6"/>
  <c r="AQ66" i="6"/>
  <c r="AS66" i="6"/>
  <c r="AO308" i="2"/>
  <c r="AO302" i="2" s="1"/>
  <c r="AM308" i="2"/>
  <c r="AB308" i="2"/>
  <c r="E308" i="2" s="1"/>
  <c r="F308" i="2" s="1"/>
  <c r="R363" i="2"/>
  <c r="AF363" i="2" s="1"/>
  <c r="S363" i="2"/>
  <c r="AG363" i="2" s="1"/>
  <c r="Q363" i="2"/>
  <c r="AE363" i="2" s="1"/>
  <c r="Q143" i="6"/>
  <c r="AE143" i="6" s="1"/>
  <c r="T132" i="6"/>
  <c r="AJ110" i="6"/>
  <c r="AJ104" i="6" s="1"/>
  <c r="AY104" i="6" s="1"/>
  <c r="M165" i="6"/>
  <c r="O165" i="6" s="1"/>
  <c r="AI161" i="6"/>
  <c r="AC161" i="6"/>
  <c r="AF161" i="6"/>
  <c r="AD161" i="6"/>
  <c r="AH161" i="6"/>
  <c r="AE161" i="6"/>
  <c r="AG161" i="6"/>
  <c r="AN161" i="6"/>
  <c r="A181" i="6"/>
  <c r="C183" i="6" s="1"/>
  <c r="D170" i="6"/>
  <c r="BM170" i="6" s="1"/>
  <c r="C175" i="6"/>
  <c r="R143" i="6"/>
  <c r="AF143" i="6" s="1"/>
  <c r="AL99" i="6"/>
  <c r="AL93" i="6" s="1"/>
  <c r="AC154" i="6"/>
  <c r="P154" i="6"/>
  <c r="AD154" i="6" s="1"/>
  <c r="AI164" i="6"/>
  <c r="AC164" i="6"/>
  <c r="AG164" i="6"/>
  <c r="AF164" i="6"/>
  <c r="AE164" i="6"/>
  <c r="AD164" i="6"/>
  <c r="AH164" i="6"/>
  <c r="AN164" i="6"/>
  <c r="AH121" i="6"/>
  <c r="AK121" i="6"/>
  <c r="S143" i="6"/>
  <c r="AG143" i="6" s="1"/>
  <c r="T352" i="2"/>
  <c r="P374" i="2"/>
  <c r="AD374" i="2" s="1"/>
  <c r="AC374" i="2"/>
  <c r="AJ330" i="2"/>
  <c r="AJ324" i="2" s="1"/>
  <c r="AY324" i="2" s="1"/>
  <c r="AK341" i="2"/>
  <c r="AK335" i="2" s="1"/>
  <c r="Z341" i="2"/>
  <c r="AN341" i="2" s="1"/>
  <c r="AH341" i="2"/>
  <c r="I396" i="2"/>
  <c r="M385" i="2"/>
  <c r="O385" i="2" s="1"/>
  <c r="AA319" i="2"/>
  <c r="Y319" i="2" s="1"/>
  <c r="AL319" i="2"/>
  <c r="AL313" i="2" s="1"/>
  <c r="AI381" i="2"/>
  <c r="AC381" i="2"/>
  <c r="AG381" i="2"/>
  <c r="AF381" i="2"/>
  <c r="AD381" i="2"/>
  <c r="AE381" i="2"/>
  <c r="AH381" i="2"/>
  <c r="AN381" i="2"/>
  <c r="A401" i="2"/>
  <c r="C403" i="2" s="1"/>
  <c r="I405" i="2" s="1"/>
  <c r="M405" i="2" s="1"/>
  <c r="C395" i="2"/>
  <c r="D390" i="2"/>
  <c r="BM390" i="2" s="1"/>
  <c r="AI384" i="2" l="1"/>
  <c r="AI379" i="2" s="1"/>
  <c r="AW379" i="2" s="1"/>
  <c r="AC384" i="2"/>
  <c r="AD384" i="2"/>
  <c r="AE384" i="2"/>
  <c r="AF384" i="2"/>
  <c r="AH384" i="2"/>
  <c r="AG384" i="2"/>
  <c r="AN384" i="2"/>
  <c r="AU104" i="6"/>
  <c r="AM108" i="23"/>
  <c r="AB108" i="23"/>
  <c r="E108" i="23" s="1"/>
  <c r="F108" i="23" s="1"/>
  <c r="AO119" i="23"/>
  <c r="AR119" i="23" s="1"/>
  <c r="Y119" i="23"/>
  <c r="AH313" i="2"/>
  <c r="AN317" i="2"/>
  <c r="AR317" i="2" s="1"/>
  <c r="Y317" i="2"/>
  <c r="AM110" i="23"/>
  <c r="AB110" i="23"/>
  <c r="E110" i="23" s="1"/>
  <c r="F110" i="23" s="1"/>
  <c r="AH93" i="6"/>
  <c r="AL93" i="23"/>
  <c r="AO121" i="23"/>
  <c r="AR121" i="23" s="1"/>
  <c r="Y121" i="23"/>
  <c r="AC176" i="23"/>
  <c r="P176" i="23"/>
  <c r="R176" i="23" s="1"/>
  <c r="AF176" i="23" s="1"/>
  <c r="M187" i="23"/>
  <c r="O187" i="23" s="1"/>
  <c r="I198" i="23"/>
  <c r="AI163" i="23"/>
  <c r="AI159" i="23" s="1"/>
  <c r="AW159" i="23" s="1"/>
  <c r="AH175" i="23"/>
  <c r="AN175" i="23"/>
  <c r="AE175" i="23"/>
  <c r="AF175" i="23"/>
  <c r="AG175" i="23"/>
  <c r="AC175" i="23"/>
  <c r="AD175" i="23"/>
  <c r="AI175" i="23"/>
  <c r="AH172" i="23"/>
  <c r="AN172" i="23"/>
  <c r="AF172" i="23"/>
  <c r="AG172" i="23"/>
  <c r="AE172" i="23"/>
  <c r="AD172" i="23"/>
  <c r="AC172" i="23"/>
  <c r="AI172" i="23"/>
  <c r="U174" i="23"/>
  <c r="D181" i="23"/>
  <c r="BM181" i="23" s="1"/>
  <c r="A192" i="23"/>
  <c r="C194" i="23" s="1"/>
  <c r="C186" i="23"/>
  <c r="AK146" i="23"/>
  <c r="AP146" i="23" s="1"/>
  <c r="W157" i="23"/>
  <c r="AJ145" i="23"/>
  <c r="V156" i="23"/>
  <c r="AK144" i="23"/>
  <c r="W155" i="23"/>
  <c r="AA133" i="23"/>
  <c r="AL133" i="23"/>
  <c r="X144" i="23"/>
  <c r="AJ144" i="23"/>
  <c r="V155" i="23"/>
  <c r="AK143" i="23"/>
  <c r="W154" i="23"/>
  <c r="AS99" i="23"/>
  <c r="AP99" i="23"/>
  <c r="AQ99" i="23"/>
  <c r="AL132" i="23"/>
  <c r="AA132" i="23"/>
  <c r="X143" i="23"/>
  <c r="AJ143" i="23"/>
  <c r="V154" i="23"/>
  <c r="AK142" i="23"/>
  <c r="W153" i="23"/>
  <c r="AL131" i="23"/>
  <c r="AA131" i="23"/>
  <c r="X142" i="23"/>
  <c r="AJ142" i="23"/>
  <c r="V153" i="23"/>
  <c r="AK141" i="23"/>
  <c r="W152" i="23"/>
  <c r="AL130" i="23"/>
  <c r="AA130" i="23"/>
  <c r="X141" i="23"/>
  <c r="AJ141" i="23"/>
  <c r="V152" i="23"/>
  <c r="AK140" i="23"/>
  <c r="W151" i="23"/>
  <c r="AL129" i="23"/>
  <c r="AA129" i="23"/>
  <c r="X140" i="23"/>
  <c r="AJ140" i="23"/>
  <c r="V151" i="23"/>
  <c r="AK128" i="23"/>
  <c r="W139" i="23"/>
  <c r="AL117" i="23"/>
  <c r="AA117" i="23"/>
  <c r="X128" i="23"/>
  <c r="AJ128" i="23"/>
  <c r="V139" i="23"/>
  <c r="AS101" i="23"/>
  <c r="AQ101" i="23"/>
  <c r="AL112" i="23"/>
  <c r="AB112" i="23"/>
  <c r="E112" i="23" s="1"/>
  <c r="F112" i="23" s="1"/>
  <c r="AK104" i="23"/>
  <c r="AP112" i="23"/>
  <c r="X123" i="23"/>
  <c r="AK123" i="23"/>
  <c r="W134" i="23"/>
  <c r="AS102" i="23"/>
  <c r="AQ102" i="23"/>
  <c r="AB113" i="23"/>
  <c r="E113" i="23" s="1"/>
  <c r="F113" i="23" s="1"/>
  <c r="AL113" i="23"/>
  <c r="X124" i="23"/>
  <c r="AJ124" i="23"/>
  <c r="AJ115" i="23" s="1"/>
  <c r="AY115" i="23" s="1"/>
  <c r="V135" i="23"/>
  <c r="BO60" i="23"/>
  <c r="BN60" i="23"/>
  <c r="BL60" i="23"/>
  <c r="AT71" i="23"/>
  <c r="BD71" i="23"/>
  <c r="BK71" i="23"/>
  <c r="AX71" i="23"/>
  <c r="AV71" i="23"/>
  <c r="AZ71" i="23"/>
  <c r="BE71" i="23"/>
  <c r="BB71" i="23"/>
  <c r="AQ100" i="23"/>
  <c r="AP100" i="23"/>
  <c r="AS100" i="23"/>
  <c r="AS98" i="23"/>
  <c r="AQ98" i="23"/>
  <c r="AP98" i="23"/>
  <c r="AQ96" i="23"/>
  <c r="AP96" i="23"/>
  <c r="AS96" i="23"/>
  <c r="AS84" i="23"/>
  <c r="AS82" i="23" s="1"/>
  <c r="BI82" i="23" s="1"/>
  <c r="AM82" i="23"/>
  <c r="BA82" i="23" s="1"/>
  <c r="AQ84" i="23"/>
  <c r="AQ82" i="23" s="1"/>
  <c r="BF82" i="23" s="1"/>
  <c r="AP84" i="23"/>
  <c r="AP82" i="23" s="1"/>
  <c r="AH126" i="23"/>
  <c r="AB111" i="23"/>
  <c r="E111" i="23" s="1"/>
  <c r="F111" i="23" s="1"/>
  <c r="AM111" i="23"/>
  <c r="AB109" i="23"/>
  <c r="E109" i="23" s="1"/>
  <c r="F109" i="23" s="1"/>
  <c r="AM109" i="23"/>
  <c r="AB107" i="23"/>
  <c r="E107" i="23" s="1"/>
  <c r="F107" i="23" s="1"/>
  <c r="AM107" i="23"/>
  <c r="AO93" i="23"/>
  <c r="BC93" i="23" s="1"/>
  <c r="AR95" i="23"/>
  <c r="AR93" i="23" s="1"/>
  <c r="BH93" i="23" s="1"/>
  <c r="AB95" i="23"/>
  <c r="E95" i="23" s="1"/>
  <c r="F95" i="23" s="1"/>
  <c r="F93" i="23" s="1"/>
  <c r="AM95" i="23"/>
  <c r="Z143" i="23"/>
  <c r="AH143" i="23"/>
  <c r="AC159" i="23"/>
  <c r="AD165" i="23"/>
  <c r="AD159" i="23" s="1"/>
  <c r="S165" i="23"/>
  <c r="AG165" i="23" s="1"/>
  <c r="AG159" i="23" s="1"/>
  <c r="R165" i="23"/>
  <c r="AF165" i="23" s="1"/>
  <c r="AF159" i="23" s="1"/>
  <c r="Q165" i="23"/>
  <c r="AO122" i="23"/>
  <c r="AR122" i="23" s="1"/>
  <c r="Y122" i="23"/>
  <c r="AO120" i="23"/>
  <c r="AR120" i="23" s="1"/>
  <c r="Y120" i="23"/>
  <c r="AO118" i="23"/>
  <c r="AR118" i="23" s="1"/>
  <c r="Y118" i="23"/>
  <c r="AO106" i="23"/>
  <c r="Y106" i="23"/>
  <c r="BG71" i="23"/>
  <c r="BJ71" i="23"/>
  <c r="AN132" i="23"/>
  <c r="AN126" i="23" s="1"/>
  <c r="AE154" i="23"/>
  <c r="AE148" i="23" s="1"/>
  <c r="AU148" i="23" s="1"/>
  <c r="T154" i="23"/>
  <c r="O375" i="2"/>
  <c r="AD115" i="6"/>
  <c r="AC126" i="6"/>
  <c r="AK115" i="6"/>
  <c r="AR348" i="2"/>
  <c r="F71" i="6"/>
  <c r="AM71" i="6"/>
  <c r="BA71" i="6" s="1"/>
  <c r="AF115" i="6"/>
  <c r="AR327" i="2"/>
  <c r="AR306" i="2"/>
  <c r="AN302" i="2"/>
  <c r="BC302" i="2" s="1"/>
  <c r="BO269" i="2"/>
  <c r="BN269" i="2"/>
  <c r="BL269" i="2"/>
  <c r="AQ60" i="6"/>
  <c r="BF60" i="6" s="1"/>
  <c r="AP60" i="6"/>
  <c r="AS60" i="6"/>
  <c r="BJ280" i="2"/>
  <c r="BG280" i="2"/>
  <c r="BE280" i="2"/>
  <c r="BB280" i="2"/>
  <c r="AT280" i="2"/>
  <c r="BD280" i="2"/>
  <c r="BI280" i="2"/>
  <c r="AV280" i="2"/>
  <c r="BK280" i="2"/>
  <c r="AX280" i="2"/>
  <c r="AZ280" i="2"/>
  <c r="BO49" i="6"/>
  <c r="BN49" i="6"/>
  <c r="BL49" i="6"/>
  <c r="AR88" i="6"/>
  <c r="AO82" i="6"/>
  <c r="BC82" i="6" s="1"/>
  <c r="AS343" i="2"/>
  <c r="AQ343" i="2"/>
  <c r="AB354" i="2"/>
  <c r="E354" i="2" s="1"/>
  <c r="F354" i="2" s="1"/>
  <c r="AL354" i="2"/>
  <c r="AJ365" i="2"/>
  <c r="V376" i="2"/>
  <c r="X365" i="2"/>
  <c r="AL355" i="2"/>
  <c r="AB355" i="2"/>
  <c r="E355" i="2" s="1"/>
  <c r="F355" i="2" s="1"/>
  <c r="W377" i="2"/>
  <c r="AK366" i="2"/>
  <c r="AP366" i="2" s="1"/>
  <c r="X366" i="2"/>
  <c r="AQ344" i="2"/>
  <c r="AS344" i="2"/>
  <c r="AL123" i="6"/>
  <c r="AB123" i="6"/>
  <c r="E123" i="6" s="1"/>
  <c r="F123" i="6" s="1"/>
  <c r="AJ134" i="6"/>
  <c r="V145" i="6"/>
  <c r="X134" i="6"/>
  <c r="AQ112" i="6"/>
  <c r="AS112" i="6"/>
  <c r="AL124" i="6"/>
  <c r="AB124" i="6"/>
  <c r="E124" i="6" s="1"/>
  <c r="F124" i="6" s="1"/>
  <c r="AK135" i="6"/>
  <c r="AP135" i="6" s="1"/>
  <c r="W146" i="6"/>
  <c r="X135" i="6"/>
  <c r="AQ113" i="6"/>
  <c r="AS113" i="6"/>
  <c r="AS295" i="2"/>
  <c r="AS291" i="2" s="1"/>
  <c r="AQ295" i="2"/>
  <c r="AQ291" i="2" s="1"/>
  <c r="BF291" i="2" s="1"/>
  <c r="AP295" i="2"/>
  <c r="AP291" i="2" s="1"/>
  <c r="AP316" i="2"/>
  <c r="AQ316" i="2"/>
  <c r="AS316" i="2"/>
  <c r="AM327" i="2"/>
  <c r="AB327" i="2"/>
  <c r="E327" i="2" s="1"/>
  <c r="F327" i="2" s="1"/>
  <c r="AE122" i="6"/>
  <c r="T122" i="6"/>
  <c r="AN320" i="2"/>
  <c r="Y320" i="2"/>
  <c r="AE119" i="6"/>
  <c r="AE115" i="6" s="1"/>
  <c r="T119" i="6"/>
  <c r="AB306" i="2"/>
  <c r="E306" i="2" s="1"/>
  <c r="F306" i="2" s="1"/>
  <c r="AM306" i="2"/>
  <c r="AH349" i="2"/>
  <c r="Z349" i="2"/>
  <c r="AN338" i="2"/>
  <c r="Y338" i="2"/>
  <c r="AD371" i="2"/>
  <c r="R371" i="2"/>
  <c r="AF371" i="2" s="1"/>
  <c r="Q371" i="2"/>
  <c r="S371" i="2"/>
  <c r="AG371" i="2" s="1"/>
  <c r="AE360" i="2"/>
  <c r="T360" i="2"/>
  <c r="P382" i="2"/>
  <c r="AC382" i="2"/>
  <c r="AH328" i="2"/>
  <c r="AH324" i="2" s="1"/>
  <c r="Z328" i="2"/>
  <c r="AN353" i="2"/>
  <c r="AR353" i="2" s="1"/>
  <c r="Y353" i="2"/>
  <c r="M393" i="2"/>
  <c r="O393" i="2" s="1"/>
  <c r="AK394" i="2"/>
  <c r="AJ397" i="2"/>
  <c r="AJ393" i="2"/>
  <c r="AQ78" i="6"/>
  <c r="AS78" i="6"/>
  <c r="AP78" i="6"/>
  <c r="AN100" i="6"/>
  <c r="AR100" i="6" s="1"/>
  <c r="Y100" i="6"/>
  <c r="AS89" i="6"/>
  <c r="AQ89" i="6"/>
  <c r="AP89" i="6"/>
  <c r="AR309" i="2"/>
  <c r="AB309" i="2"/>
  <c r="E309" i="2" s="1"/>
  <c r="F309" i="2" s="1"/>
  <c r="AM309" i="2"/>
  <c r="AN331" i="2"/>
  <c r="Y331" i="2"/>
  <c r="AR86" i="6"/>
  <c r="AB86" i="6"/>
  <c r="E86" i="6" s="1"/>
  <c r="F86" i="6" s="1"/>
  <c r="AM86" i="6"/>
  <c r="AM82" i="6" s="1"/>
  <c r="BA82" i="6" s="1"/>
  <c r="AN97" i="6"/>
  <c r="Y97" i="6"/>
  <c r="AH111" i="6"/>
  <c r="Z111" i="6"/>
  <c r="Y359" i="2"/>
  <c r="AO359" i="2"/>
  <c r="AD130" i="6"/>
  <c r="Q130" i="6"/>
  <c r="R130" i="6"/>
  <c r="AF130" i="6" s="1"/>
  <c r="AA370" i="2"/>
  <c r="AL370" i="2"/>
  <c r="X162" i="6"/>
  <c r="AA162" i="6" s="1"/>
  <c r="Y162" i="6" s="1"/>
  <c r="AD133" i="6"/>
  <c r="R133" i="6"/>
  <c r="AF133" i="6" s="1"/>
  <c r="Q133" i="6"/>
  <c r="AP75" i="6"/>
  <c r="AQ75" i="6"/>
  <c r="AS75" i="6"/>
  <c r="AH108" i="6"/>
  <c r="Z108" i="6"/>
  <c r="AC144" i="6"/>
  <c r="P144" i="6"/>
  <c r="Q144" i="6" s="1"/>
  <c r="AE144" i="6" s="1"/>
  <c r="AC141" i="6"/>
  <c r="AC137" i="6" s="1"/>
  <c r="P141" i="6"/>
  <c r="AA151" i="6"/>
  <c r="L163" i="6"/>
  <c r="J163" i="6"/>
  <c r="N163" i="6" s="1"/>
  <c r="AI163" i="6"/>
  <c r="AI159" i="6" s="1"/>
  <c r="AW159" i="6" s="1"/>
  <c r="X163" i="6"/>
  <c r="AA163" i="6" s="1"/>
  <c r="O155" i="6"/>
  <c r="O166" i="6"/>
  <c r="O177" i="6"/>
  <c r="O188" i="6"/>
  <c r="O199" i="6"/>
  <c r="O210" i="6"/>
  <c r="O221" i="6"/>
  <c r="O152" i="6"/>
  <c r="X166" i="6"/>
  <c r="AA166" i="6" s="1"/>
  <c r="AK177" i="6"/>
  <c r="U174" i="6"/>
  <c r="AK174" i="6"/>
  <c r="AN121" i="6"/>
  <c r="Y121" i="6"/>
  <c r="Z132" i="6"/>
  <c r="Y342" i="2"/>
  <c r="AN342" i="2"/>
  <c r="AR342" i="2" s="1"/>
  <c r="L386" i="2"/>
  <c r="J386" i="2"/>
  <c r="N386" i="2" s="1"/>
  <c r="J419" i="2"/>
  <c r="N419" i="2" s="1"/>
  <c r="L419" i="2"/>
  <c r="J441" i="2"/>
  <c r="N441" i="2" s="1"/>
  <c r="L441" i="2"/>
  <c r="J408" i="2"/>
  <c r="N408" i="2" s="1"/>
  <c r="L408" i="2"/>
  <c r="L452" i="2"/>
  <c r="J452" i="2"/>
  <c r="N452" i="2" s="1"/>
  <c r="J397" i="2"/>
  <c r="N397" i="2" s="1"/>
  <c r="L397" i="2"/>
  <c r="J430" i="2"/>
  <c r="N430" i="2" s="1"/>
  <c r="L430" i="2"/>
  <c r="P361" i="2"/>
  <c r="AC361" i="2"/>
  <c r="AC357" i="2" s="1"/>
  <c r="Z339" i="2"/>
  <c r="AH339" i="2"/>
  <c r="AH335" i="2" s="1"/>
  <c r="L383" i="2"/>
  <c r="J383" i="2"/>
  <c r="N383" i="2" s="1"/>
  <c r="O372" i="2"/>
  <c r="AE350" i="2"/>
  <c r="AE346" i="2" s="1"/>
  <c r="AU346" i="2" s="1"/>
  <c r="T350" i="2"/>
  <c r="U394" i="2"/>
  <c r="AI394" i="2" s="1"/>
  <c r="AO139" i="6"/>
  <c r="AO140" i="6"/>
  <c r="AR140" i="6" s="1"/>
  <c r="X381" i="2"/>
  <c r="AS120" i="6"/>
  <c r="AP120" i="6"/>
  <c r="AQ120" i="6"/>
  <c r="AP128" i="6"/>
  <c r="AQ128" i="6"/>
  <c r="AS128" i="6"/>
  <c r="AQ131" i="6"/>
  <c r="AS131" i="6"/>
  <c r="AP131" i="6"/>
  <c r="AP340" i="2"/>
  <c r="AS340" i="2"/>
  <c r="AQ340" i="2"/>
  <c r="AO142" i="6"/>
  <c r="AR142" i="6" s="1"/>
  <c r="X384" i="2"/>
  <c r="AJ384" i="2"/>
  <c r="AA373" i="2"/>
  <c r="X385" i="2"/>
  <c r="AB88" i="6"/>
  <c r="E88" i="6" s="1"/>
  <c r="F88" i="6" s="1"/>
  <c r="AM129" i="6"/>
  <c r="AB129" i="6"/>
  <c r="E129" i="6" s="1"/>
  <c r="F129" i="6" s="1"/>
  <c r="AO164" i="6"/>
  <c r="AR164" i="6" s="1"/>
  <c r="AP118" i="6"/>
  <c r="AQ118" i="6"/>
  <c r="AS118" i="6"/>
  <c r="AM348" i="2"/>
  <c r="AB348" i="2"/>
  <c r="E348" i="2" s="1"/>
  <c r="F348" i="2" s="1"/>
  <c r="AA375" i="2"/>
  <c r="AO375" i="2" s="1"/>
  <c r="AL375" i="2"/>
  <c r="Y364" i="2"/>
  <c r="AO364" i="2"/>
  <c r="AR364" i="2" s="1"/>
  <c r="AJ395" i="2"/>
  <c r="AK392" i="2"/>
  <c r="AK395" i="2"/>
  <c r="AP351" i="2"/>
  <c r="AQ351" i="2"/>
  <c r="AS351" i="2"/>
  <c r="AL372" i="2"/>
  <c r="AA372" i="2"/>
  <c r="AA371" i="2"/>
  <c r="AL371" i="2"/>
  <c r="AP337" i="2"/>
  <c r="AQ337" i="2"/>
  <c r="AS337" i="2"/>
  <c r="X383" i="2"/>
  <c r="AJ383" i="2"/>
  <c r="X386" i="2"/>
  <c r="AJ386" i="2"/>
  <c r="AO361" i="2"/>
  <c r="AJ381" i="2"/>
  <c r="AO360" i="2"/>
  <c r="Y362" i="2"/>
  <c r="AO362" i="2"/>
  <c r="AR362" i="2" s="1"/>
  <c r="X382" i="2"/>
  <c r="AJ382" i="2"/>
  <c r="AJ161" i="6"/>
  <c r="AJ166" i="6"/>
  <c r="AJ163" i="6"/>
  <c r="AL150" i="6"/>
  <c r="AO152" i="6"/>
  <c r="AL152" i="6"/>
  <c r="AJ162" i="6"/>
  <c r="AK164" i="6"/>
  <c r="AL151" i="6"/>
  <c r="AK175" i="6"/>
  <c r="AK172" i="6"/>
  <c r="AJ172" i="6"/>
  <c r="AL155" i="6"/>
  <c r="AR308" i="2"/>
  <c r="AS88" i="6"/>
  <c r="AO99" i="6"/>
  <c r="AO93" i="6" s="1"/>
  <c r="AM99" i="6"/>
  <c r="AQ99" i="6" s="1"/>
  <c r="AP88" i="6"/>
  <c r="AO319" i="2"/>
  <c r="AM319" i="2"/>
  <c r="AQ319" i="2" s="1"/>
  <c r="AP308" i="2"/>
  <c r="AQ308" i="2"/>
  <c r="AS308" i="2"/>
  <c r="T363" i="2"/>
  <c r="AH363" i="2" s="1"/>
  <c r="Z352" i="2"/>
  <c r="AN352" i="2" s="1"/>
  <c r="AH352" i="2"/>
  <c r="AK352" i="2"/>
  <c r="AK346" i="2" s="1"/>
  <c r="S154" i="6"/>
  <c r="AG154" i="6" s="1"/>
  <c r="AC165" i="6"/>
  <c r="P165" i="6"/>
  <c r="AD165" i="6" s="1"/>
  <c r="AL110" i="6"/>
  <c r="AL104" i="6" s="1"/>
  <c r="T143" i="6"/>
  <c r="M176" i="6"/>
  <c r="O176" i="6" s="1"/>
  <c r="AK132" i="6"/>
  <c r="AH132" i="6"/>
  <c r="AJ121" i="6"/>
  <c r="AJ115" i="6" s="1"/>
  <c r="AY115" i="6" s="1"/>
  <c r="R154" i="6"/>
  <c r="AF154" i="6" s="1"/>
  <c r="AI172" i="6"/>
  <c r="AC172" i="6"/>
  <c r="AG172" i="6"/>
  <c r="AF172" i="6"/>
  <c r="AE172" i="6"/>
  <c r="AD172" i="6"/>
  <c r="AH172" i="6"/>
  <c r="AN172" i="6"/>
  <c r="AI175" i="6"/>
  <c r="AC175" i="6"/>
  <c r="AD175" i="6"/>
  <c r="AE175" i="6"/>
  <c r="AG175" i="6"/>
  <c r="AF175" i="6"/>
  <c r="AH175" i="6"/>
  <c r="AN175" i="6"/>
  <c r="C186" i="6"/>
  <c r="A192" i="6"/>
  <c r="C194" i="6" s="1"/>
  <c r="D181" i="6"/>
  <c r="BM181" i="6" s="1"/>
  <c r="Q154" i="6"/>
  <c r="Q374" i="2"/>
  <c r="AE374" i="2" s="1"/>
  <c r="R374" i="2"/>
  <c r="AF374" i="2" s="1"/>
  <c r="S374" i="2"/>
  <c r="AG374" i="2" s="1"/>
  <c r="AJ352" i="2"/>
  <c r="AJ346" i="2" s="1"/>
  <c r="AY346" i="2" s="1"/>
  <c r="AI395" i="2"/>
  <c r="AC395" i="2"/>
  <c r="AD395" i="2"/>
  <c r="AE395" i="2"/>
  <c r="AH395" i="2"/>
  <c r="AF395" i="2"/>
  <c r="AG395" i="2"/>
  <c r="AN395" i="2"/>
  <c r="AA330" i="2"/>
  <c r="Y330" i="2" s="1"/>
  <c r="AL330" i="2"/>
  <c r="AL324" i="2" s="1"/>
  <c r="AK363" i="2"/>
  <c r="A412" i="2"/>
  <c r="C414" i="2" s="1"/>
  <c r="I416" i="2" s="1"/>
  <c r="M416" i="2" s="1"/>
  <c r="C406" i="2"/>
  <c r="D401" i="2"/>
  <c r="BM401" i="2" s="1"/>
  <c r="P385" i="2"/>
  <c r="AD385" i="2" s="1"/>
  <c r="AC385" i="2"/>
  <c r="AI392" i="2"/>
  <c r="AC392" i="2"/>
  <c r="AD392" i="2"/>
  <c r="AF392" i="2"/>
  <c r="AE392" i="2"/>
  <c r="AG392" i="2"/>
  <c r="AH392" i="2"/>
  <c r="AN392" i="2"/>
  <c r="I407" i="2"/>
  <c r="M396" i="2"/>
  <c r="O396" i="2" s="1"/>
  <c r="AB319" i="2"/>
  <c r="E319" i="2" s="1"/>
  <c r="F319" i="2" s="1"/>
  <c r="AJ341" i="2"/>
  <c r="AJ335" i="2" s="1"/>
  <c r="AY335" i="2" s="1"/>
  <c r="AS108" i="23" l="1"/>
  <c r="AQ108" i="23"/>
  <c r="AP108" i="23"/>
  <c r="AC170" i="23"/>
  <c r="AB119" i="23"/>
  <c r="E119" i="23" s="1"/>
  <c r="F119" i="23" s="1"/>
  <c r="AM119" i="23"/>
  <c r="AO130" i="23"/>
  <c r="AR130" i="23" s="1"/>
  <c r="Y130" i="23"/>
  <c r="AN313" i="2"/>
  <c r="AB317" i="2"/>
  <c r="E317" i="2" s="1"/>
  <c r="F317" i="2" s="1"/>
  <c r="AM317" i="2"/>
  <c r="AS110" i="23"/>
  <c r="AP110" i="23"/>
  <c r="AQ110" i="23"/>
  <c r="AF170" i="23"/>
  <c r="AO132" i="23"/>
  <c r="Y132" i="23"/>
  <c r="AB121" i="23"/>
  <c r="E121" i="23" s="1"/>
  <c r="F121" i="23" s="1"/>
  <c r="AM121" i="23"/>
  <c r="AR132" i="23"/>
  <c r="AL104" i="23"/>
  <c r="P375" i="2"/>
  <c r="AC375" i="2"/>
  <c r="AC187" i="23"/>
  <c r="P187" i="23"/>
  <c r="M198" i="23"/>
  <c r="O198" i="23" s="1"/>
  <c r="I209" i="23"/>
  <c r="AI174" i="23"/>
  <c r="AI170" i="23" s="1"/>
  <c r="AW170" i="23" s="1"/>
  <c r="C197" i="23"/>
  <c r="D192" i="23"/>
  <c r="BM192" i="23" s="1"/>
  <c r="A203" i="23"/>
  <c r="C205" i="23" s="1"/>
  <c r="AH183" i="23"/>
  <c r="AN183" i="23"/>
  <c r="AF183" i="23"/>
  <c r="AC183" i="23"/>
  <c r="AE183" i="23"/>
  <c r="AG183" i="23"/>
  <c r="AD183" i="23"/>
  <c r="AI183" i="23"/>
  <c r="U185" i="23"/>
  <c r="AH186" i="23"/>
  <c r="AN186" i="23"/>
  <c r="AG186" i="23"/>
  <c r="AF186" i="23"/>
  <c r="AE186" i="23"/>
  <c r="AC186" i="23"/>
  <c r="AD186" i="23"/>
  <c r="AI186" i="23"/>
  <c r="AK157" i="23"/>
  <c r="AP157" i="23" s="1"/>
  <c r="W168" i="23"/>
  <c r="AJ156" i="23"/>
  <c r="V167" i="23"/>
  <c r="AK155" i="23"/>
  <c r="W166" i="23"/>
  <c r="AA144" i="23"/>
  <c r="AL144" i="23"/>
  <c r="X155" i="23"/>
  <c r="AJ155" i="23"/>
  <c r="V166" i="23"/>
  <c r="AK154" i="23"/>
  <c r="W165" i="23"/>
  <c r="AL143" i="23"/>
  <c r="AA143" i="23"/>
  <c r="X154" i="23"/>
  <c r="AJ154" i="23"/>
  <c r="V165" i="23"/>
  <c r="AK153" i="23"/>
  <c r="W164" i="23"/>
  <c r="AL142" i="23"/>
  <c r="AA142" i="23"/>
  <c r="X153" i="23"/>
  <c r="AJ153" i="23"/>
  <c r="V164" i="23"/>
  <c r="AK152" i="23"/>
  <c r="W163" i="23"/>
  <c r="AL141" i="23"/>
  <c r="AA141" i="23"/>
  <c r="X152" i="23"/>
  <c r="AJ152" i="23"/>
  <c r="V163" i="23"/>
  <c r="AK151" i="23"/>
  <c r="W162" i="23"/>
  <c r="AL140" i="23"/>
  <c r="AA140" i="23"/>
  <c r="X151" i="23"/>
  <c r="AJ151" i="23"/>
  <c r="V162" i="23"/>
  <c r="AK139" i="23"/>
  <c r="W150" i="23"/>
  <c r="AL128" i="23"/>
  <c r="AA128" i="23"/>
  <c r="X139" i="23"/>
  <c r="AJ139" i="23"/>
  <c r="V150" i="23"/>
  <c r="AS112" i="23"/>
  <c r="AQ112" i="23"/>
  <c r="AL123" i="23"/>
  <c r="AB123" i="23"/>
  <c r="E123" i="23" s="1"/>
  <c r="F123" i="23" s="1"/>
  <c r="AK115" i="23"/>
  <c r="AP123" i="23"/>
  <c r="X134" i="23"/>
  <c r="AK134" i="23"/>
  <c r="W145" i="23"/>
  <c r="AS113" i="23"/>
  <c r="AQ113" i="23"/>
  <c r="AB124" i="23"/>
  <c r="E124" i="23" s="1"/>
  <c r="F124" i="23" s="1"/>
  <c r="AL124" i="23"/>
  <c r="X135" i="23"/>
  <c r="AJ135" i="23"/>
  <c r="AJ126" i="23" s="1"/>
  <c r="AY126" i="23" s="1"/>
  <c r="V146" i="23"/>
  <c r="BL71" i="23"/>
  <c r="BN71" i="23"/>
  <c r="BO71" i="23"/>
  <c r="AT82" i="23"/>
  <c r="BD82" i="23"/>
  <c r="BK82" i="23"/>
  <c r="AX82" i="23"/>
  <c r="AV82" i="23"/>
  <c r="AZ82" i="23"/>
  <c r="BE82" i="23"/>
  <c r="BB82" i="23"/>
  <c r="AQ111" i="23"/>
  <c r="AP111" i="23"/>
  <c r="AS111" i="23"/>
  <c r="AQ109" i="23"/>
  <c r="AP109" i="23"/>
  <c r="AS109" i="23"/>
  <c r="AQ107" i="23"/>
  <c r="AP107" i="23"/>
  <c r="AS107" i="23"/>
  <c r="AS95" i="23"/>
  <c r="AS93" i="23" s="1"/>
  <c r="BI93" i="23" s="1"/>
  <c r="AM93" i="23"/>
  <c r="BA93" i="23" s="1"/>
  <c r="AQ95" i="23"/>
  <c r="AQ93" i="23" s="1"/>
  <c r="BF93" i="23" s="1"/>
  <c r="AP95" i="23"/>
  <c r="AP93" i="23" s="1"/>
  <c r="AH137" i="23"/>
  <c r="AB122" i="23"/>
  <c r="E122" i="23" s="1"/>
  <c r="F122" i="23" s="1"/>
  <c r="AM122" i="23"/>
  <c r="AB120" i="23"/>
  <c r="E120" i="23" s="1"/>
  <c r="F120" i="23" s="1"/>
  <c r="AM120" i="23"/>
  <c r="AB118" i="23"/>
  <c r="E118" i="23" s="1"/>
  <c r="F118" i="23" s="1"/>
  <c r="AM118" i="23"/>
  <c r="AO104" i="23"/>
  <c r="BC104" i="23" s="1"/>
  <c r="AR106" i="23"/>
  <c r="AR104" i="23" s="1"/>
  <c r="BH104" i="23" s="1"/>
  <c r="AB106" i="23"/>
  <c r="E106" i="23" s="1"/>
  <c r="F106" i="23" s="1"/>
  <c r="F104" i="23" s="1"/>
  <c r="AM106" i="23"/>
  <c r="Z154" i="23"/>
  <c r="AN154" i="23" s="1"/>
  <c r="AN148" i="23" s="1"/>
  <c r="AH154" i="23"/>
  <c r="AD176" i="23"/>
  <c r="AD170" i="23" s="1"/>
  <c r="Q176" i="23"/>
  <c r="S176" i="23"/>
  <c r="AG176" i="23" s="1"/>
  <c r="AG170" i="23" s="1"/>
  <c r="AO133" i="23"/>
  <c r="AR133" i="23" s="1"/>
  <c r="Y133" i="23"/>
  <c r="AO131" i="23"/>
  <c r="AR131" i="23" s="1"/>
  <c r="Y131" i="23"/>
  <c r="AO129" i="23"/>
  <c r="AR129" i="23" s="1"/>
  <c r="Y129" i="23"/>
  <c r="AO117" i="23"/>
  <c r="Y117" i="23"/>
  <c r="BG82" i="23"/>
  <c r="BJ82" i="23"/>
  <c r="AN143" i="23"/>
  <c r="AN137" i="23" s="1"/>
  <c r="AE165" i="23"/>
  <c r="AE159" i="23" s="1"/>
  <c r="AU159" i="23" s="1"/>
  <c r="T165" i="23"/>
  <c r="AD126" i="6"/>
  <c r="AK126" i="6"/>
  <c r="AK357" i="2"/>
  <c r="AI390" i="2"/>
  <c r="AW390" i="2" s="1"/>
  <c r="AR359" i="2"/>
  <c r="AR319" i="2"/>
  <c r="AO313" i="2"/>
  <c r="AH104" i="6"/>
  <c r="AU115" i="6"/>
  <c r="F302" i="2"/>
  <c r="AM302" i="2"/>
  <c r="BA302" i="2" s="1"/>
  <c r="AR302" i="2"/>
  <c r="BH302" i="2" s="1"/>
  <c r="AN93" i="6"/>
  <c r="BC93" i="6" s="1"/>
  <c r="AF126" i="6"/>
  <c r="AP71" i="6"/>
  <c r="AQ71" i="6"/>
  <c r="BF71" i="6" s="1"/>
  <c r="AS71" i="6"/>
  <c r="AR82" i="6"/>
  <c r="BH82" i="6" s="1"/>
  <c r="F82" i="6"/>
  <c r="BJ60" i="6"/>
  <c r="BG60" i="6"/>
  <c r="BB60" i="6"/>
  <c r="BI60" i="6"/>
  <c r="BE60" i="6"/>
  <c r="AT60" i="6"/>
  <c r="BD60" i="6"/>
  <c r="AV60" i="6"/>
  <c r="AZ60" i="6"/>
  <c r="BK60" i="6"/>
  <c r="AX60" i="6"/>
  <c r="AR338" i="2"/>
  <c r="BL280" i="2"/>
  <c r="BN280" i="2"/>
  <c r="BO280" i="2"/>
  <c r="BB291" i="2"/>
  <c r="BE291" i="2"/>
  <c r="AT291" i="2"/>
  <c r="BI291" i="2"/>
  <c r="AV291" i="2"/>
  <c r="BD291" i="2"/>
  <c r="BK291" i="2"/>
  <c r="AX291" i="2"/>
  <c r="AZ291" i="2"/>
  <c r="BG291" i="2"/>
  <c r="BJ291" i="2"/>
  <c r="AR139" i="6"/>
  <c r="AN339" i="2"/>
  <c r="Y339" i="2"/>
  <c r="AQ354" i="2"/>
  <c r="AS354" i="2"/>
  <c r="X376" i="2"/>
  <c r="V387" i="2"/>
  <c r="AJ376" i="2"/>
  <c r="AB365" i="2"/>
  <c r="E365" i="2" s="1"/>
  <c r="F365" i="2" s="1"/>
  <c r="AL365" i="2"/>
  <c r="AQ355" i="2"/>
  <c r="AS355" i="2"/>
  <c r="W388" i="2"/>
  <c r="AK377" i="2"/>
  <c r="AP377" i="2" s="1"/>
  <c r="X377" i="2"/>
  <c r="AL366" i="2"/>
  <c r="AB366" i="2"/>
  <c r="E366" i="2" s="1"/>
  <c r="F366" i="2" s="1"/>
  <c r="AQ123" i="6"/>
  <c r="AS123" i="6"/>
  <c r="AJ145" i="6"/>
  <c r="V156" i="6"/>
  <c r="X145" i="6"/>
  <c r="AL134" i="6"/>
  <c r="AB134" i="6"/>
  <c r="E134" i="6" s="1"/>
  <c r="F134" i="6" s="1"/>
  <c r="AS124" i="6"/>
  <c r="AQ124" i="6"/>
  <c r="AK146" i="6"/>
  <c r="AP146" i="6" s="1"/>
  <c r="X146" i="6"/>
  <c r="W157" i="6"/>
  <c r="AB135" i="6"/>
  <c r="E135" i="6" s="1"/>
  <c r="F135" i="6" s="1"/>
  <c r="AL135" i="6"/>
  <c r="O383" i="2"/>
  <c r="AN328" i="2"/>
  <c r="AN324" i="2" s="1"/>
  <c r="Y328" i="2"/>
  <c r="X176" i="6"/>
  <c r="AA176" i="6" s="1"/>
  <c r="AP327" i="2"/>
  <c r="AQ327" i="2"/>
  <c r="AS327" i="2"/>
  <c r="S141" i="6"/>
  <c r="AG141" i="6" s="1"/>
  <c r="AG137" i="6" s="1"/>
  <c r="R141" i="6"/>
  <c r="AF141" i="6" s="1"/>
  <c r="AH122" i="6"/>
  <c r="Z122" i="6"/>
  <c r="AR320" i="2"/>
  <c r="AM320" i="2"/>
  <c r="AB320" i="2"/>
  <c r="E320" i="2" s="1"/>
  <c r="F320" i="2" s="1"/>
  <c r="AH119" i="6"/>
  <c r="Z119" i="6"/>
  <c r="AD141" i="6"/>
  <c r="Q141" i="6"/>
  <c r="AS306" i="2"/>
  <c r="AQ306" i="2"/>
  <c r="AP306" i="2"/>
  <c r="AN349" i="2"/>
  <c r="Y349" i="2"/>
  <c r="AM338" i="2"/>
  <c r="AB338" i="2"/>
  <c r="E338" i="2" s="1"/>
  <c r="F338" i="2" s="1"/>
  <c r="AE371" i="2"/>
  <c r="T371" i="2"/>
  <c r="Z360" i="2"/>
  <c r="AH360" i="2"/>
  <c r="AD382" i="2"/>
  <c r="Q382" i="2"/>
  <c r="S382" i="2"/>
  <c r="AG382" i="2" s="1"/>
  <c r="R382" i="2"/>
  <c r="AF382" i="2" s="1"/>
  <c r="AB100" i="6"/>
  <c r="E100" i="6" s="1"/>
  <c r="F100" i="6" s="1"/>
  <c r="AM100" i="6"/>
  <c r="AM353" i="2"/>
  <c r="AB353" i="2"/>
  <c r="E353" i="2" s="1"/>
  <c r="F353" i="2" s="1"/>
  <c r="AC393" i="2"/>
  <c r="P393" i="2"/>
  <c r="M404" i="2"/>
  <c r="O404" i="2" s="1"/>
  <c r="AK405" i="2"/>
  <c r="AK404" i="2"/>
  <c r="AK408" i="2"/>
  <c r="AE133" i="6"/>
  <c r="T133" i="6"/>
  <c r="AS86" i="6"/>
  <c r="AS82" i="6" s="1"/>
  <c r="AP86" i="6"/>
  <c r="AP82" i="6" s="1"/>
  <c r="AQ86" i="6"/>
  <c r="AQ82" i="6" s="1"/>
  <c r="BF82" i="6" s="1"/>
  <c r="AS309" i="2"/>
  <c r="AQ309" i="2"/>
  <c r="AP309" i="2"/>
  <c r="AM331" i="2"/>
  <c r="AB331" i="2"/>
  <c r="E331" i="2" s="1"/>
  <c r="F331" i="2" s="1"/>
  <c r="AE130" i="6"/>
  <c r="T130" i="6"/>
  <c r="AR331" i="2"/>
  <c r="AR97" i="6"/>
  <c r="AM97" i="6"/>
  <c r="AB97" i="6"/>
  <c r="E97" i="6" s="1"/>
  <c r="F97" i="6" s="1"/>
  <c r="X177" i="6"/>
  <c r="AA177" i="6" s="1"/>
  <c r="AN111" i="6"/>
  <c r="AR111" i="6" s="1"/>
  <c r="Y111" i="6"/>
  <c r="AD144" i="6"/>
  <c r="R144" i="6"/>
  <c r="AO151" i="6"/>
  <c r="AR151" i="6" s="1"/>
  <c r="Y151" i="6"/>
  <c r="AM359" i="2"/>
  <c r="AB359" i="2"/>
  <c r="E359" i="2" s="1"/>
  <c r="F359" i="2" s="1"/>
  <c r="AD361" i="2"/>
  <c r="AD357" i="2" s="1"/>
  <c r="Q361" i="2"/>
  <c r="R361" i="2"/>
  <c r="AF361" i="2" s="1"/>
  <c r="AF357" i="2" s="1"/>
  <c r="S361" i="2"/>
  <c r="AG361" i="2" s="1"/>
  <c r="AG357" i="2" s="1"/>
  <c r="O441" i="2"/>
  <c r="Y370" i="2"/>
  <c r="AO370" i="2"/>
  <c r="O430" i="2"/>
  <c r="O408" i="2"/>
  <c r="O419" i="2"/>
  <c r="Y108" i="6"/>
  <c r="AN108" i="6"/>
  <c r="AN132" i="6"/>
  <c r="Y132" i="6"/>
  <c r="O452" i="2"/>
  <c r="AC155" i="6"/>
  <c r="P155" i="6"/>
  <c r="Q155" i="6" s="1"/>
  <c r="P166" i="6"/>
  <c r="AC166" i="6"/>
  <c r="P177" i="6"/>
  <c r="AC177" i="6"/>
  <c r="P188" i="6"/>
  <c r="R188" i="6" s="1"/>
  <c r="AF188" i="6" s="1"/>
  <c r="AC188" i="6"/>
  <c r="AC199" i="6"/>
  <c r="P199" i="6"/>
  <c r="R199" i="6" s="1"/>
  <c r="AF199" i="6" s="1"/>
  <c r="P210" i="6"/>
  <c r="AC210" i="6"/>
  <c r="P221" i="6"/>
  <c r="R221" i="6" s="1"/>
  <c r="AF221" i="6" s="1"/>
  <c r="AC221" i="6"/>
  <c r="P152" i="6"/>
  <c r="S152" i="6" s="1"/>
  <c r="AG152" i="6" s="1"/>
  <c r="AG148" i="6" s="1"/>
  <c r="AC152" i="6"/>
  <c r="AC148" i="6" s="1"/>
  <c r="L174" i="6"/>
  <c r="J174" i="6"/>
  <c r="N174" i="6" s="1"/>
  <c r="AI174" i="6"/>
  <c r="AI170" i="6" s="1"/>
  <c r="AW170" i="6" s="1"/>
  <c r="X174" i="6"/>
  <c r="AA174" i="6" s="1"/>
  <c r="O163" i="6"/>
  <c r="X173" i="6"/>
  <c r="AJ173" i="6"/>
  <c r="AK188" i="6"/>
  <c r="U185" i="6"/>
  <c r="AK184" i="6"/>
  <c r="AK185" i="6"/>
  <c r="Z143" i="6"/>
  <c r="AB342" i="2"/>
  <c r="E342" i="2" s="1"/>
  <c r="F342" i="2" s="1"/>
  <c r="AM342" i="2"/>
  <c r="P372" i="2"/>
  <c r="AC372" i="2"/>
  <c r="Z350" i="2"/>
  <c r="AH350" i="2"/>
  <c r="AH346" i="2" s="1"/>
  <c r="L394" i="2"/>
  <c r="J394" i="2"/>
  <c r="N394" i="2" s="1"/>
  <c r="O397" i="2"/>
  <c r="O386" i="2"/>
  <c r="U405" i="2"/>
  <c r="AI405" i="2" s="1"/>
  <c r="AB139" i="6"/>
  <c r="E139" i="6" s="1"/>
  <c r="F139" i="6" s="1"/>
  <c r="AM139" i="6"/>
  <c r="AM140" i="6"/>
  <c r="AB140" i="6"/>
  <c r="E140" i="6" s="1"/>
  <c r="F140" i="6" s="1"/>
  <c r="X392" i="2"/>
  <c r="AL381" i="2"/>
  <c r="AA381" i="2"/>
  <c r="AO155" i="6"/>
  <c r="AL384" i="2"/>
  <c r="AA384" i="2"/>
  <c r="Y373" i="2"/>
  <c r="AO373" i="2"/>
  <c r="AR373" i="2" s="1"/>
  <c r="AO153" i="6"/>
  <c r="AR153" i="6" s="1"/>
  <c r="AL161" i="6"/>
  <c r="AM142" i="6"/>
  <c r="AB142" i="6"/>
  <c r="E142" i="6" s="1"/>
  <c r="F142" i="6" s="1"/>
  <c r="X396" i="2"/>
  <c r="Z363" i="2"/>
  <c r="AN363" i="2" s="1"/>
  <c r="AP129" i="6"/>
  <c r="AQ129" i="6"/>
  <c r="AS129" i="6"/>
  <c r="AL164" i="6"/>
  <c r="AS99" i="6"/>
  <c r="AM164" i="6"/>
  <c r="AS164" i="6" s="1"/>
  <c r="AR99" i="6"/>
  <c r="AB99" i="6"/>
  <c r="E99" i="6" s="1"/>
  <c r="F99" i="6" s="1"/>
  <c r="X397" i="2"/>
  <c r="AK397" i="2"/>
  <c r="AL386" i="2"/>
  <c r="AA386" i="2"/>
  <c r="X394" i="2"/>
  <c r="AJ394" i="2"/>
  <c r="X393" i="2"/>
  <c r="AK393" i="2"/>
  <c r="AS319" i="2"/>
  <c r="AJ392" i="2"/>
  <c r="AL383" i="2"/>
  <c r="AA383" i="2"/>
  <c r="AM364" i="2"/>
  <c r="AB364" i="2"/>
  <c r="E364" i="2" s="1"/>
  <c r="F364" i="2" s="1"/>
  <c r="AM362" i="2"/>
  <c r="AB362" i="2"/>
  <c r="E362" i="2" s="1"/>
  <c r="F362" i="2" s="1"/>
  <c r="X395" i="2"/>
  <c r="AO372" i="2"/>
  <c r="AK406" i="2"/>
  <c r="AJ406" i="2"/>
  <c r="AK403" i="2"/>
  <c r="AP348" i="2"/>
  <c r="AQ348" i="2"/>
  <c r="AS348" i="2"/>
  <c r="AL382" i="2"/>
  <c r="AA382" i="2"/>
  <c r="AO371" i="2"/>
  <c r="AO150" i="6"/>
  <c r="AJ177" i="6"/>
  <c r="AK186" i="6"/>
  <c r="AK183" i="6"/>
  <c r="AJ174" i="6"/>
  <c r="AL163" i="6"/>
  <c r="AJ175" i="6"/>
  <c r="AL166" i="6"/>
  <c r="AO166" i="6"/>
  <c r="AK173" i="6"/>
  <c r="AL162" i="6"/>
  <c r="AO162" i="6"/>
  <c r="AR162" i="6" s="1"/>
  <c r="AO110" i="6"/>
  <c r="AM110" i="6"/>
  <c r="AP99" i="6"/>
  <c r="AO330" i="2"/>
  <c r="AM330" i="2"/>
  <c r="AP319" i="2"/>
  <c r="AB330" i="2"/>
  <c r="E330" i="2" s="1"/>
  <c r="F330" i="2" s="1"/>
  <c r="Q165" i="6"/>
  <c r="AE165" i="6" s="1"/>
  <c r="AI183" i="6"/>
  <c r="AC183" i="6"/>
  <c r="AE183" i="6"/>
  <c r="AG183" i="6"/>
  <c r="AD183" i="6"/>
  <c r="AH183" i="6"/>
  <c r="AF183" i="6"/>
  <c r="AN183" i="6"/>
  <c r="P176" i="6"/>
  <c r="AD176" i="6" s="1"/>
  <c r="AC176" i="6"/>
  <c r="AL121" i="6"/>
  <c r="AL115" i="6" s="1"/>
  <c r="AJ132" i="6"/>
  <c r="AJ126" i="6" s="1"/>
  <c r="AY126" i="6" s="1"/>
  <c r="M187" i="6"/>
  <c r="O187" i="6" s="1"/>
  <c r="AC186" i="6"/>
  <c r="AI186" i="6"/>
  <c r="AD186" i="6"/>
  <c r="AH186" i="6"/>
  <c r="AG186" i="6"/>
  <c r="AF186" i="6"/>
  <c r="AE186" i="6"/>
  <c r="AN186" i="6"/>
  <c r="AE154" i="6"/>
  <c r="T154" i="6"/>
  <c r="S165" i="6"/>
  <c r="AG165" i="6" s="1"/>
  <c r="D192" i="6"/>
  <c r="BM192" i="6" s="1"/>
  <c r="C197" i="6"/>
  <c r="A203" i="6"/>
  <c r="C205" i="6" s="1"/>
  <c r="AK143" i="6"/>
  <c r="AH143" i="6"/>
  <c r="R165" i="6"/>
  <c r="AF165" i="6" s="1"/>
  <c r="T374" i="2"/>
  <c r="AH374" i="2" s="1"/>
  <c r="AC396" i="2"/>
  <c r="P396" i="2"/>
  <c r="AD396" i="2" s="1"/>
  <c r="AJ363" i="2"/>
  <c r="AJ357" i="2" s="1"/>
  <c r="AY357" i="2" s="1"/>
  <c r="AL352" i="2"/>
  <c r="AL346" i="2" s="1"/>
  <c r="AA352" i="2"/>
  <c r="Y352" i="2" s="1"/>
  <c r="Q385" i="2"/>
  <c r="AE385" i="2" s="1"/>
  <c r="I418" i="2"/>
  <c r="M407" i="2"/>
  <c r="O407" i="2" s="1"/>
  <c r="R385" i="2"/>
  <c r="AF385" i="2" s="1"/>
  <c r="A423" i="2"/>
  <c r="C425" i="2" s="1"/>
  <c r="I427" i="2" s="1"/>
  <c r="M427" i="2" s="1"/>
  <c r="C417" i="2"/>
  <c r="D412" i="2"/>
  <c r="BM412" i="2" s="1"/>
  <c r="AL341" i="2"/>
  <c r="AL335" i="2" s="1"/>
  <c r="AA341" i="2"/>
  <c r="Y341" i="2" s="1"/>
  <c r="AI406" i="2"/>
  <c r="AC406" i="2"/>
  <c r="AD406" i="2"/>
  <c r="AF406" i="2"/>
  <c r="AG406" i="2"/>
  <c r="AE406" i="2"/>
  <c r="AH406" i="2"/>
  <c r="AN406" i="2"/>
  <c r="AI403" i="2"/>
  <c r="AC403" i="2"/>
  <c r="AE403" i="2"/>
  <c r="AD403" i="2"/>
  <c r="AG403" i="2"/>
  <c r="AF403" i="2"/>
  <c r="AH403" i="2"/>
  <c r="AN403" i="2"/>
  <c r="S385" i="2"/>
  <c r="AG385" i="2" s="1"/>
  <c r="AM130" i="23" l="1"/>
  <c r="AB130" i="23"/>
  <c r="E130" i="23" s="1"/>
  <c r="F130" i="23" s="1"/>
  <c r="AS119" i="23"/>
  <c r="AQ119" i="23"/>
  <c r="AP119" i="23"/>
  <c r="F313" i="2"/>
  <c r="BC313" i="2"/>
  <c r="AM313" i="2"/>
  <c r="BA313" i="2" s="1"/>
  <c r="AQ317" i="2"/>
  <c r="AP317" i="2"/>
  <c r="AS317" i="2"/>
  <c r="AP130" i="23"/>
  <c r="AQ130" i="23"/>
  <c r="AS130" i="23"/>
  <c r="AB132" i="23"/>
  <c r="E132" i="23" s="1"/>
  <c r="F132" i="23" s="1"/>
  <c r="AM132" i="23"/>
  <c r="AO141" i="23"/>
  <c r="AR141" i="23" s="1"/>
  <c r="Y141" i="23"/>
  <c r="AC368" i="2"/>
  <c r="AS121" i="23"/>
  <c r="AP121" i="23"/>
  <c r="AQ121" i="23"/>
  <c r="Q375" i="2"/>
  <c r="R375" i="2"/>
  <c r="AF375" i="2" s="1"/>
  <c r="AD375" i="2"/>
  <c r="AK137" i="6"/>
  <c r="AL115" i="23"/>
  <c r="AC198" i="23"/>
  <c r="P198" i="23"/>
  <c r="M209" i="23"/>
  <c r="O209" i="23" s="1"/>
  <c r="I220" i="23"/>
  <c r="M220" i="23" s="1"/>
  <c r="O220" i="23" s="1"/>
  <c r="AH194" i="23"/>
  <c r="AN194" i="23"/>
  <c r="AE194" i="23"/>
  <c r="AD194" i="23"/>
  <c r="AF194" i="23"/>
  <c r="AC194" i="23"/>
  <c r="AG194" i="23"/>
  <c r="AI194" i="23"/>
  <c r="U196" i="23"/>
  <c r="AN197" i="23"/>
  <c r="AH197" i="23"/>
  <c r="AE197" i="23"/>
  <c r="AC197" i="23"/>
  <c r="AF197" i="23"/>
  <c r="AG197" i="23"/>
  <c r="AD197" i="23"/>
  <c r="AI197" i="23"/>
  <c r="D203" i="23"/>
  <c r="BM203" i="23" s="1"/>
  <c r="A214" i="23"/>
  <c r="C216" i="23" s="1"/>
  <c r="C208" i="23"/>
  <c r="AI185" i="23"/>
  <c r="AI181" i="23" s="1"/>
  <c r="AW181" i="23" s="1"/>
  <c r="AK168" i="23"/>
  <c r="AP168" i="23" s="1"/>
  <c r="W179" i="23"/>
  <c r="AJ167" i="23"/>
  <c r="V178" i="23"/>
  <c r="AK166" i="23"/>
  <c r="W177" i="23"/>
  <c r="AA155" i="23"/>
  <c r="AL155" i="23"/>
  <c r="X166" i="23"/>
  <c r="AJ166" i="23"/>
  <c r="V177" i="23"/>
  <c r="AK165" i="23"/>
  <c r="W176" i="23"/>
  <c r="AL154" i="23"/>
  <c r="AA154" i="23"/>
  <c r="X165" i="23"/>
  <c r="AJ165" i="23"/>
  <c r="V176" i="23"/>
  <c r="AK164" i="23"/>
  <c r="W175" i="23"/>
  <c r="AL153" i="23"/>
  <c r="AA153" i="23"/>
  <c r="X164" i="23"/>
  <c r="AJ164" i="23"/>
  <c r="V175" i="23"/>
  <c r="AK163" i="23"/>
  <c r="W174" i="23"/>
  <c r="AL152" i="23"/>
  <c r="AA152" i="23"/>
  <c r="X163" i="23"/>
  <c r="AJ163" i="23"/>
  <c r="V174" i="23"/>
  <c r="AK162" i="23"/>
  <c r="W173" i="23"/>
  <c r="AL151" i="23"/>
  <c r="AA151" i="23"/>
  <c r="X162" i="23"/>
  <c r="AJ162" i="23"/>
  <c r="V173" i="23"/>
  <c r="AK150" i="23"/>
  <c r="W161" i="23"/>
  <c r="AL139" i="23"/>
  <c r="AA139" i="23"/>
  <c r="X150" i="23"/>
  <c r="AJ150" i="23"/>
  <c r="V161" i="23"/>
  <c r="AS123" i="23"/>
  <c r="AQ123" i="23"/>
  <c r="AL134" i="23"/>
  <c r="AB134" i="23"/>
  <c r="E134" i="23" s="1"/>
  <c r="F134" i="23" s="1"/>
  <c r="AK126" i="23"/>
  <c r="AP134" i="23"/>
  <c r="X145" i="23"/>
  <c r="AK145" i="23"/>
  <c r="W156" i="23"/>
  <c r="AS124" i="23"/>
  <c r="AQ124" i="23"/>
  <c r="AB135" i="23"/>
  <c r="E135" i="23" s="1"/>
  <c r="F135" i="23" s="1"/>
  <c r="AL135" i="23"/>
  <c r="X146" i="23"/>
  <c r="AJ146" i="23"/>
  <c r="AJ137" i="23" s="1"/>
  <c r="AY137" i="23" s="1"/>
  <c r="V157" i="23"/>
  <c r="BO82" i="23"/>
  <c r="BN82" i="23"/>
  <c r="BL82" i="23"/>
  <c r="BD93" i="23"/>
  <c r="AT93" i="23"/>
  <c r="BK93" i="23"/>
  <c r="AX93" i="23"/>
  <c r="AV93" i="23"/>
  <c r="AZ93" i="23"/>
  <c r="BE93" i="23"/>
  <c r="BB93" i="23"/>
  <c r="AQ122" i="23"/>
  <c r="AP122" i="23"/>
  <c r="AS122" i="23"/>
  <c r="AQ120" i="23"/>
  <c r="AP120" i="23"/>
  <c r="AS120" i="23"/>
  <c r="AQ118" i="23"/>
  <c r="AP118" i="23"/>
  <c r="AS118" i="23"/>
  <c r="AS106" i="23"/>
  <c r="AS104" i="23" s="1"/>
  <c r="BI104" i="23" s="1"/>
  <c r="AM104" i="23"/>
  <c r="BA104" i="23" s="1"/>
  <c r="AQ106" i="23"/>
  <c r="AQ104" i="23" s="1"/>
  <c r="BF104" i="23" s="1"/>
  <c r="AP106" i="23"/>
  <c r="AP104" i="23" s="1"/>
  <c r="AH148" i="23"/>
  <c r="T176" i="23"/>
  <c r="AE176" i="23"/>
  <c r="AE170" i="23" s="1"/>
  <c r="AU170" i="23" s="1"/>
  <c r="AB133" i="23"/>
  <c r="E133" i="23" s="1"/>
  <c r="F133" i="23" s="1"/>
  <c r="AM133" i="23"/>
  <c r="AB131" i="23"/>
  <c r="E131" i="23" s="1"/>
  <c r="F131" i="23" s="1"/>
  <c r="AM131" i="23"/>
  <c r="AB129" i="23"/>
  <c r="E129" i="23" s="1"/>
  <c r="F129" i="23" s="1"/>
  <c r="AM129" i="23"/>
  <c r="AO115" i="23"/>
  <c r="BC115" i="23" s="1"/>
  <c r="AR117" i="23"/>
  <c r="AR115" i="23" s="1"/>
  <c r="BH115" i="23" s="1"/>
  <c r="AB117" i="23"/>
  <c r="E117" i="23" s="1"/>
  <c r="F117" i="23" s="1"/>
  <c r="F115" i="23" s="1"/>
  <c r="AM117" i="23"/>
  <c r="Z165" i="23"/>
  <c r="AH165" i="23"/>
  <c r="AC181" i="23"/>
  <c r="AD187" i="23"/>
  <c r="AD181" i="23" s="1"/>
  <c r="R187" i="23"/>
  <c r="AF187" i="23" s="1"/>
  <c r="AF181" i="23" s="1"/>
  <c r="S187" i="23"/>
  <c r="AG187" i="23" s="1"/>
  <c r="AG181" i="23" s="1"/>
  <c r="Q187" i="23"/>
  <c r="AO144" i="23"/>
  <c r="AR144" i="23" s="1"/>
  <c r="Y144" i="23"/>
  <c r="AO143" i="23"/>
  <c r="AR143" i="23" s="1"/>
  <c r="Y143" i="23"/>
  <c r="AO142" i="23"/>
  <c r="AR142" i="23" s="1"/>
  <c r="Y142" i="23"/>
  <c r="AO140" i="23"/>
  <c r="AR140" i="23" s="1"/>
  <c r="Y140" i="23"/>
  <c r="AO128" i="23"/>
  <c r="Y128" i="23"/>
  <c r="BG93" i="23"/>
  <c r="BJ93" i="23"/>
  <c r="AI401" i="2"/>
  <c r="AW401" i="2" s="1"/>
  <c r="AE126" i="6"/>
  <c r="AU126" i="6" s="1"/>
  <c r="AD137" i="6"/>
  <c r="BD71" i="6"/>
  <c r="AV71" i="6"/>
  <c r="AZ71" i="6"/>
  <c r="AX71" i="6"/>
  <c r="BK71" i="6"/>
  <c r="AR313" i="2"/>
  <c r="BH313" i="2" s="1"/>
  <c r="AR370" i="2"/>
  <c r="AR330" i="2"/>
  <c r="AO324" i="2"/>
  <c r="BC324" i="2" s="1"/>
  <c r="AM93" i="6"/>
  <c r="BA93" i="6" s="1"/>
  <c r="AH115" i="6"/>
  <c r="BJ71" i="6"/>
  <c r="BG71" i="6"/>
  <c r="BI71" i="6"/>
  <c r="BB71" i="6"/>
  <c r="BE71" i="6"/>
  <c r="AT71" i="6"/>
  <c r="AS302" i="2"/>
  <c r="AQ302" i="2"/>
  <c r="BF302" i="2" s="1"/>
  <c r="AP302" i="2"/>
  <c r="AR93" i="6"/>
  <c r="BH93" i="6" s="1"/>
  <c r="BO60" i="6"/>
  <c r="BN60" i="6"/>
  <c r="BL60" i="6"/>
  <c r="AN104" i="6"/>
  <c r="AR339" i="2"/>
  <c r="AN335" i="2"/>
  <c r="AR349" i="2"/>
  <c r="BL291" i="2"/>
  <c r="BN291" i="2"/>
  <c r="BO291" i="2"/>
  <c r="F93" i="6"/>
  <c r="BB82" i="6"/>
  <c r="BE82" i="6"/>
  <c r="BI82" i="6"/>
  <c r="AT82" i="6"/>
  <c r="BD82" i="6"/>
  <c r="AV82" i="6"/>
  <c r="BK82" i="6"/>
  <c r="AX82" i="6"/>
  <c r="AZ82" i="6"/>
  <c r="BJ82" i="6"/>
  <c r="BG82" i="6"/>
  <c r="AR150" i="6"/>
  <c r="AR110" i="6"/>
  <c r="AO104" i="6"/>
  <c r="AB339" i="2"/>
  <c r="E339" i="2" s="1"/>
  <c r="F339" i="2" s="1"/>
  <c r="AM339" i="2"/>
  <c r="AB376" i="2"/>
  <c r="E376" i="2" s="1"/>
  <c r="F376" i="2" s="1"/>
  <c r="AL376" i="2"/>
  <c r="X387" i="2"/>
  <c r="V398" i="2"/>
  <c r="AJ387" i="2"/>
  <c r="AQ365" i="2"/>
  <c r="AS365" i="2"/>
  <c r="W399" i="2"/>
  <c r="X388" i="2"/>
  <c r="AK388" i="2"/>
  <c r="AP388" i="2" s="1"/>
  <c r="AL377" i="2"/>
  <c r="AB377" i="2"/>
  <c r="E377" i="2" s="1"/>
  <c r="F377" i="2" s="1"/>
  <c r="AS366" i="2"/>
  <c r="AQ366" i="2"/>
  <c r="V167" i="6"/>
  <c r="AJ156" i="6"/>
  <c r="X156" i="6"/>
  <c r="AB145" i="6"/>
  <c r="E145" i="6" s="1"/>
  <c r="F145" i="6" s="1"/>
  <c r="AL145" i="6"/>
  <c r="AQ134" i="6"/>
  <c r="AS134" i="6"/>
  <c r="AB146" i="6"/>
  <c r="E146" i="6" s="1"/>
  <c r="F146" i="6" s="1"/>
  <c r="AL146" i="6"/>
  <c r="AK157" i="6"/>
  <c r="AP157" i="6" s="1"/>
  <c r="W168" i="6"/>
  <c r="X157" i="6"/>
  <c r="AQ135" i="6"/>
  <c r="AS135" i="6"/>
  <c r="S372" i="2"/>
  <c r="AG372" i="2" s="1"/>
  <c r="AG368" i="2" s="1"/>
  <c r="Q372" i="2"/>
  <c r="AE372" i="2" s="1"/>
  <c r="P383" i="2"/>
  <c r="AC383" i="2"/>
  <c r="AR328" i="2"/>
  <c r="AB328" i="2"/>
  <c r="E328" i="2" s="1"/>
  <c r="F328" i="2" s="1"/>
  <c r="F324" i="2" s="1"/>
  <c r="AM328" i="2"/>
  <c r="AM324" i="2" s="1"/>
  <c r="BA324" i="2" s="1"/>
  <c r="AN122" i="6"/>
  <c r="AR122" i="6" s="1"/>
  <c r="Y122" i="6"/>
  <c r="AS320" i="2"/>
  <c r="AP320" i="2"/>
  <c r="AQ320" i="2"/>
  <c r="AN119" i="6"/>
  <c r="Y119" i="6"/>
  <c r="AE141" i="6"/>
  <c r="AE137" i="6" s="1"/>
  <c r="T141" i="6"/>
  <c r="Z371" i="2"/>
  <c r="AH371" i="2"/>
  <c r="AN360" i="2"/>
  <c r="Y360" i="2"/>
  <c r="AE382" i="2"/>
  <c r="T382" i="2"/>
  <c r="X184" i="6"/>
  <c r="AA184" i="6" s="1"/>
  <c r="Y184" i="6" s="1"/>
  <c r="AM349" i="2"/>
  <c r="AB349" i="2"/>
  <c r="E349" i="2" s="1"/>
  <c r="F349" i="2" s="1"/>
  <c r="AP338" i="2"/>
  <c r="AQ338" i="2"/>
  <c r="AS338" i="2"/>
  <c r="AD393" i="2"/>
  <c r="Q393" i="2"/>
  <c r="S393" i="2"/>
  <c r="AG393" i="2" s="1"/>
  <c r="R393" i="2"/>
  <c r="AF393" i="2" s="1"/>
  <c r="AQ100" i="6"/>
  <c r="AP100" i="6"/>
  <c r="AS100" i="6"/>
  <c r="P404" i="2"/>
  <c r="AC404" i="2"/>
  <c r="AQ353" i="2"/>
  <c r="AS353" i="2"/>
  <c r="AP353" i="2"/>
  <c r="M415" i="2"/>
  <c r="O415" i="2" s="1"/>
  <c r="AK419" i="2"/>
  <c r="AK416" i="2"/>
  <c r="AK415" i="2"/>
  <c r="AS330" i="2"/>
  <c r="Z133" i="6"/>
  <c r="AH133" i="6"/>
  <c r="Q177" i="6"/>
  <c r="AE177" i="6" s="1"/>
  <c r="R177" i="6"/>
  <c r="AN143" i="6"/>
  <c r="Y143" i="6"/>
  <c r="AP331" i="2"/>
  <c r="AQ331" i="2"/>
  <c r="AS331" i="2"/>
  <c r="AN350" i="2"/>
  <c r="AN346" i="2" s="1"/>
  <c r="Y350" i="2"/>
  <c r="X187" i="6"/>
  <c r="AA187" i="6" s="1"/>
  <c r="X407" i="2"/>
  <c r="AH130" i="6"/>
  <c r="Z130" i="6"/>
  <c r="AD372" i="2"/>
  <c r="R372" i="2"/>
  <c r="AQ97" i="6"/>
  <c r="AP97" i="6"/>
  <c r="AS97" i="6"/>
  <c r="AQ359" i="2"/>
  <c r="AS359" i="2"/>
  <c r="AP359" i="2"/>
  <c r="AE361" i="2"/>
  <c r="AE357" i="2" s="1"/>
  <c r="AU357" i="2" s="1"/>
  <c r="T361" i="2"/>
  <c r="AB111" i="6"/>
  <c r="E111" i="6" s="1"/>
  <c r="F111" i="6" s="1"/>
  <c r="AM111" i="6"/>
  <c r="AF144" i="6"/>
  <c r="AF137" i="6" s="1"/>
  <c r="T144" i="6"/>
  <c r="AD155" i="6"/>
  <c r="R155" i="6"/>
  <c r="AD166" i="6"/>
  <c r="Q166" i="6"/>
  <c r="R166" i="6"/>
  <c r="AF166" i="6" s="1"/>
  <c r="AD210" i="6"/>
  <c r="Q210" i="6"/>
  <c r="R210" i="6"/>
  <c r="AF210" i="6" s="1"/>
  <c r="X188" i="6"/>
  <c r="AA188" i="6" s="1"/>
  <c r="AC441" i="2"/>
  <c r="P441" i="2"/>
  <c r="AM370" i="2"/>
  <c r="AB370" i="2"/>
  <c r="E370" i="2" s="1"/>
  <c r="F370" i="2" s="1"/>
  <c r="AC430" i="2"/>
  <c r="P430" i="2"/>
  <c r="AD177" i="6"/>
  <c r="AD199" i="6"/>
  <c r="Q199" i="6"/>
  <c r="AD221" i="6"/>
  <c r="Q221" i="6"/>
  <c r="AD152" i="6"/>
  <c r="Q152" i="6"/>
  <c r="R152" i="6"/>
  <c r="AF152" i="6" s="1"/>
  <c r="P408" i="2"/>
  <c r="AC408" i="2"/>
  <c r="AC419" i="2"/>
  <c r="P419" i="2"/>
  <c r="AM108" i="6"/>
  <c r="AB108" i="6"/>
  <c r="E108" i="6" s="1"/>
  <c r="F108" i="6" s="1"/>
  <c r="AR108" i="6"/>
  <c r="P452" i="2"/>
  <c r="AC452" i="2"/>
  <c r="AC163" i="6"/>
  <c r="AC159" i="6" s="1"/>
  <c r="P163" i="6"/>
  <c r="AA173" i="6"/>
  <c r="L185" i="6"/>
  <c r="J185" i="6"/>
  <c r="N185" i="6" s="1"/>
  <c r="AI185" i="6"/>
  <c r="AI181" i="6" s="1"/>
  <c r="AW181" i="6" s="1"/>
  <c r="X185" i="6"/>
  <c r="AA185" i="6" s="1"/>
  <c r="O174" i="6"/>
  <c r="AE155" i="6"/>
  <c r="AD188" i="6"/>
  <c r="Q188" i="6"/>
  <c r="AK199" i="6"/>
  <c r="AK196" i="6"/>
  <c r="U196" i="6"/>
  <c r="AK195" i="6"/>
  <c r="Z154" i="6"/>
  <c r="AP342" i="2"/>
  <c r="AS342" i="2"/>
  <c r="AQ342" i="2"/>
  <c r="P397" i="2"/>
  <c r="AC397" i="2"/>
  <c r="P386" i="2"/>
  <c r="AC386" i="2"/>
  <c r="L405" i="2"/>
  <c r="J405" i="2"/>
  <c r="N405" i="2" s="1"/>
  <c r="O394" i="2"/>
  <c r="U416" i="2"/>
  <c r="AI416" i="2" s="1"/>
  <c r="AS139" i="6"/>
  <c r="AQ139" i="6"/>
  <c r="AP139" i="6"/>
  <c r="AO163" i="6"/>
  <c r="AS140" i="6"/>
  <c r="AQ140" i="6"/>
  <c r="AP140" i="6"/>
  <c r="AA392" i="2"/>
  <c r="AL392" i="2"/>
  <c r="Y381" i="2"/>
  <c r="AO381" i="2"/>
  <c r="AL175" i="6"/>
  <c r="Y384" i="2"/>
  <c r="AO384" i="2"/>
  <c r="AR384" i="2" s="1"/>
  <c r="AM373" i="2"/>
  <c r="AB373" i="2"/>
  <c r="E373" i="2" s="1"/>
  <c r="F373" i="2" s="1"/>
  <c r="AB153" i="6"/>
  <c r="E153" i="6" s="1"/>
  <c r="F153" i="6" s="1"/>
  <c r="AM153" i="6"/>
  <c r="AS142" i="6"/>
  <c r="AP142" i="6"/>
  <c r="AQ142" i="6"/>
  <c r="AO161" i="6"/>
  <c r="X403" i="2"/>
  <c r="AB164" i="6"/>
  <c r="E164" i="6" s="1"/>
  <c r="F164" i="6" s="1"/>
  <c r="AM151" i="6"/>
  <c r="AB151" i="6"/>
  <c r="E151" i="6" s="1"/>
  <c r="F151" i="6" s="1"/>
  <c r="AJ403" i="2"/>
  <c r="X405" i="2"/>
  <c r="AJ405" i="2"/>
  <c r="AO383" i="2"/>
  <c r="AQ330" i="2"/>
  <c r="AK417" i="2"/>
  <c r="AJ414" i="2"/>
  <c r="AK414" i="2"/>
  <c r="AO382" i="2"/>
  <c r="AA397" i="2"/>
  <c r="AL397" i="2"/>
  <c r="AA395" i="2"/>
  <c r="AL395" i="2"/>
  <c r="AA393" i="2"/>
  <c r="AL393" i="2"/>
  <c r="AQ362" i="2"/>
  <c r="AP362" i="2"/>
  <c r="AS362" i="2"/>
  <c r="X406" i="2"/>
  <c r="X408" i="2"/>
  <c r="AJ408" i="2"/>
  <c r="AP364" i="2"/>
  <c r="AQ364" i="2"/>
  <c r="AS364" i="2"/>
  <c r="X404" i="2"/>
  <c r="AJ404" i="2"/>
  <c r="AO386" i="2"/>
  <c r="AL394" i="2"/>
  <c r="AA394" i="2"/>
  <c r="AB110" i="6"/>
  <c r="E110" i="6" s="1"/>
  <c r="F110" i="6" s="1"/>
  <c r="AO183" i="6"/>
  <c r="AL173" i="6"/>
  <c r="AJ184" i="6"/>
  <c r="AP164" i="6"/>
  <c r="AQ164" i="6"/>
  <c r="AJ186" i="6"/>
  <c r="AJ185" i="6"/>
  <c r="AK197" i="6"/>
  <c r="AJ197" i="6"/>
  <c r="AK194" i="6"/>
  <c r="AL177" i="6"/>
  <c r="AO177" i="6"/>
  <c r="AL172" i="6"/>
  <c r="AL183" i="6"/>
  <c r="AJ183" i="6"/>
  <c r="AL174" i="6"/>
  <c r="AO174" i="6"/>
  <c r="AJ188" i="6"/>
  <c r="AM150" i="6"/>
  <c r="AB150" i="6"/>
  <c r="E150" i="6" s="1"/>
  <c r="F150" i="6" s="1"/>
  <c r="AO121" i="6"/>
  <c r="AO115" i="6" s="1"/>
  <c r="AM121" i="6"/>
  <c r="AQ121" i="6" s="1"/>
  <c r="AP110" i="6"/>
  <c r="AS110" i="6"/>
  <c r="AQ110" i="6"/>
  <c r="AO352" i="2"/>
  <c r="AO346" i="2" s="1"/>
  <c r="AM352" i="2"/>
  <c r="AQ352" i="2" s="1"/>
  <c r="AP330" i="2"/>
  <c r="AO341" i="2"/>
  <c r="AM341" i="2"/>
  <c r="AQ341" i="2" s="1"/>
  <c r="R176" i="6"/>
  <c r="AF176" i="6" s="1"/>
  <c r="Z374" i="2"/>
  <c r="AN374" i="2" s="1"/>
  <c r="S176" i="6"/>
  <c r="AG176" i="6" s="1"/>
  <c r="AJ374" i="2"/>
  <c r="AJ368" i="2" s="1"/>
  <c r="AY368" i="2" s="1"/>
  <c r="AK374" i="2"/>
  <c r="AK368" i="2" s="1"/>
  <c r="T165" i="6"/>
  <c r="Q176" i="6"/>
  <c r="AE176" i="6" s="1"/>
  <c r="D203" i="6"/>
  <c r="BM203" i="6" s="1"/>
  <c r="A214" i="6"/>
  <c r="C216" i="6" s="1"/>
  <c r="C208" i="6"/>
  <c r="M198" i="6"/>
  <c r="O198" i="6" s="1"/>
  <c r="AC197" i="6"/>
  <c r="AI197" i="6"/>
  <c r="AD197" i="6"/>
  <c r="AG197" i="6"/>
  <c r="AF197" i="6"/>
  <c r="AE197" i="6"/>
  <c r="AH197" i="6"/>
  <c r="AN197" i="6"/>
  <c r="AL132" i="6"/>
  <c r="AL126" i="6" s="1"/>
  <c r="AJ143" i="6"/>
  <c r="AJ137" i="6" s="1"/>
  <c r="AY137" i="6" s="1"/>
  <c r="AK154" i="6"/>
  <c r="AH154" i="6"/>
  <c r="P187" i="6"/>
  <c r="AD187" i="6" s="1"/>
  <c r="AC187" i="6"/>
  <c r="AI194" i="6"/>
  <c r="AC194" i="6"/>
  <c r="AG194" i="6"/>
  <c r="AD194" i="6"/>
  <c r="AF194" i="6"/>
  <c r="AE194" i="6"/>
  <c r="AH194" i="6"/>
  <c r="AN194" i="6"/>
  <c r="R396" i="2"/>
  <c r="AF396" i="2" s="1"/>
  <c r="Q396" i="2"/>
  <c r="AE396" i="2" s="1"/>
  <c r="S396" i="2"/>
  <c r="AG396" i="2" s="1"/>
  <c r="AB341" i="2"/>
  <c r="E341" i="2" s="1"/>
  <c r="F341" i="2" s="1"/>
  <c r="AB352" i="2"/>
  <c r="E352" i="2" s="1"/>
  <c r="F352" i="2" s="1"/>
  <c r="AI414" i="2"/>
  <c r="AC414" i="2"/>
  <c r="AF414" i="2"/>
  <c r="AD414" i="2"/>
  <c r="AG414" i="2"/>
  <c r="AH414" i="2"/>
  <c r="AE414" i="2"/>
  <c r="AN414" i="2"/>
  <c r="AI417" i="2"/>
  <c r="AC417" i="2"/>
  <c r="AD417" i="2"/>
  <c r="AF417" i="2"/>
  <c r="AG417" i="2"/>
  <c r="AE417" i="2"/>
  <c r="AH417" i="2"/>
  <c r="AN417" i="2"/>
  <c r="AC407" i="2"/>
  <c r="P407" i="2"/>
  <c r="AD407" i="2" s="1"/>
  <c r="A434" i="2"/>
  <c r="C436" i="2" s="1"/>
  <c r="I438" i="2" s="1"/>
  <c r="M438" i="2" s="1"/>
  <c r="C428" i="2"/>
  <c r="D423" i="2"/>
  <c r="BM423" i="2" s="1"/>
  <c r="I429" i="2"/>
  <c r="M418" i="2"/>
  <c r="O418" i="2" s="1"/>
  <c r="AA363" i="2"/>
  <c r="Y363" i="2" s="1"/>
  <c r="AL363" i="2"/>
  <c r="AL357" i="2" s="1"/>
  <c r="T385" i="2"/>
  <c r="AP313" i="2" l="1"/>
  <c r="AS313" i="2"/>
  <c r="AQ313" i="2"/>
  <c r="BF313" i="2" s="1"/>
  <c r="AS132" i="23"/>
  <c r="AP132" i="23"/>
  <c r="AQ132" i="23"/>
  <c r="AM141" i="23"/>
  <c r="AB141" i="23"/>
  <c r="E141" i="23" s="1"/>
  <c r="F141" i="23" s="1"/>
  <c r="AO152" i="23"/>
  <c r="AR152" i="23" s="1"/>
  <c r="Y152" i="23"/>
  <c r="AD368" i="2"/>
  <c r="AE375" i="2"/>
  <c r="T375" i="2"/>
  <c r="AE368" i="2"/>
  <c r="AL126" i="23"/>
  <c r="AD148" i="6"/>
  <c r="AO154" i="23"/>
  <c r="AR154" i="23" s="1"/>
  <c r="Y154" i="23"/>
  <c r="AC209" i="23"/>
  <c r="P209" i="23"/>
  <c r="Q209" i="23" s="1"/>
  <c r="AE209" i="23" s="1"/>
  <c r="AC220" i="23"/>
  <c r="P220" i="23"/>
  <c r="R220" i="23" s="1"/>
  <c r="AF220" i="23" s="1"/>
  <c r="AI196" i="23"/>
  <c r="AI192" i="23" s="1"/>
  <c r="AW192" i="23" s="1"/>
  <c r="D214" i="23"/>
  <c r="BM214" i="23" s="1"/>
  <c r="C219" i="23"/>
  <c r="AH205" i="23"/>
  <c r="AN205" i="23"/>
  <c r="AF205" i="23"/>
  <c r="AE205" i="23"/>
  <c r="AG205" i="23"/>
  <c r="AC205" i="23"/>
  <c r="AD205" i="23"/>
  <c r="AI205" i="23"/>
  <c r="U207" i="23"/>
  <c r="AN208" i="23"/>
  <c r="AH208" i="23"/>
  <c r="AE208" i="23"/>
  <c r="AF208" i="23"/>
  <c r="AC208" i="23"/>
  <c r="AG208" i="23"/>
  <c r="AD208" i="23"/>
  <c r="AI208" i="23"/>
  <c r="W190" i="23"/>
  <c r="AK179" i="23"/>
  <c r="AP179" i="23" s="1"/>
  <c r="AJ178" i="23"/>
  <c r="V189" i="23"/>
  <c r="W188" i="23"/>
  <c r="AK177" i="23"/>
  <c r="AA166" i="23"/>
  <c r="AL166" i="23"/>
  <c r="V188" i="23"/>
  <c r="X177" i="23"/>
  <c r="AJ177" i="23"/>
  <c r="W187" i="23"/>
  <c r="AK176" i="23"/>
  <c r="AL165" i="23"/>
  <c r="AA165" i="23"/>
  <c r="X176" i="23"/>
  <c r="AJ176" i="23"/>
  <c r="V187" i="23"/>
  <c r="W186" i="23"/>
  <c r="AK175" i="23"/>
  <c r="AL164" i="23"/>
  <c r="AA164" i="23"/>
  <c r="X175" i="23"/>
  <c r="V186" i="23"/>
  <c r="AJ175" i="23"/>
  <c r="AK174" i="23"/>
  <c r="W185" i="23"/>
  <c r="AL163" i="23"/>
  <c r="AA163" i="23"/>
  <c r="X174" i="23"/>
  <c r="V185" i="23"/>
  <c r="AJ174" i="23"/>
  <c r="AK173" i="23"/>
  <c r="W184" i="23"/>
  <c r="AL162" i="23"/>
  <c r="AA162" i="23"/>
  <c r="X173" i="23"/>
  <c r="V184" i="23"/>
  <c r="AJ173" i="23"/>
  <c r="AK161" i="23"/>
  <c r="W172" i="23"/>
  <c r="AL150" i="23"/>
  <c r="AA150" i="23"/>
  <c r="X161" i="23"/>
  <c r="AJ161" i="23"/>
  <c r="V172" i="23"/>
  <c r="AS134" i="23"/>
  <c r="AQ134" i="23"/>
  <c r="AL145" i="23"/>
  <c r="AB145" i="23"/>
  <c r="E145" i="23" s="1"/>
  <c r="F145" i="23" s="1"/>
  <c r="AK137" i="23"/>
  <c r="AP145" i="23"/>
  <c r="X156" i="23"/>
  <c r="AK156" i="23"/>
  <c r="W167" i="23"/>
  <c r="AS135" i="23"/>
  <c r="AQ135" i="23"/>
  <c r="AB146" i="23"/>
  <c r="E146" i="23" s="1"/>
  <c r="F146" i="23" s="1"/>
  <c r="AL146" i="23"/>
  <c r="X157" i="23"/>
  <c r="AJ157" i="23"/>
  <c r="AJ148" i="23" s="1"/>
  <c r="AY148" i="23" s="1"/>
  <c r="V168" i="23"/>
  <c r="BO93" i="23"/>
  <c r="BN93" i="23"/>
  <c r="BL93" i="23"/>
  <c r="AT104" i="23"/>
  <c r="BD104" i="23"/>
  <c r="BK104" i="23"/>
  <c r="AX104" i="23"/>
  <c r="AV104" i="23"/>
  <c r="AZ104" i="23"/>
  <c r="BE104" i="23"/>
  <c r="BB104" i="23"/>
  <c r="Z176" i="23"/>
  <c r="AN176" i="23" s="1"/>
  <c r="AN170" i="23" s="1"/>
  <c r="AH176" i="23"/>
  <c r="AQ133" i="23"/>
  <c r="AP133" i="23"/>
  <c r="AS133" i="23"/>
  <c r="AQ131" i="23"/>
  <c r="AP131" i="23"/>
  <c r="AS131" i="23"/>
  <c r="AQ129" i="23"/>
  <c r="AP129" i="23"/>
  <c r="AS129" i="23"/>
  <c r="AS117" i="23"/>
  <c r="AS115" i="23" s="1"/>
  <c r="BI115" i="23" s="1"/>
  <c r="AM115" i="23"/>
  <c r="BA115" i="23" s="1"/>
  <c r="AQ117" i="23"/>
  <c r="AQ115" i="23" s="1"/>
  <c r="BF115" i="23" s="1"/>
  <c r="AP117" i="23"/>
  <c r="AP115" i="23" s="1"/>
  <c r="AH159" i="23"/>
  <c r="AB144" i="23"/>
  <c r="E144" i="23" s="1"/>
  <c r="F144" i="23" s="1"/>
  <c r="AM144" i="23"/>
  <c r="AM143" i="23"/>
  <c r="AB143" i="23"/>
  <c r="E143" i="23" s="1"/>
  <c r="F143" i="23" s="1"/>
  <c r="AB142" i="23"/>
  <c r="E142" i="23" s="1"/>
  <c r="F142" i="23" s="1"/>
  <c r="AM142" i="23"/>
  <c r="AB140" i="23"/>
  <c r="E140" i="23" s="1"/>
  <c r="F140" i="23" s="1"/>
  <c r="AM140" i="23"/>
  <c r="AO126" i="23"/>
  <c r="BC126" i="23" s="1"/>
  <c r="AR128" i="23"/>
  <c r="AR126" i="23" s="1"/>
  <c r="BH126" i="23" s="1"/>
  <c r="AB128" i="23"/>
  <c r="E128" i="23" s="1"/>
  <c r="F128" i="23" s="1"/>
  <c r="F126" i="23" s="1"/>
  <c r="AM128" i="23"/>
  <c r="AC192" i="23"/>
  <c r="AD198" i="23"/>
  <c r="AD192" i="23" s="1"/>
  <c r="S198" i="23"/>
  <c r="AG198" i="23" s="1"/>
  <c r="AG192" i="23" s="1"/>
  <c r="R198" i="23"/>
  <c r="AF198" i="23" s="1"/>
  <c r="AF192" i="23" s="1"/>
  <c r="Q198" i="23"/>
  <c r="AO155" i="23"/>
  <c r="AR155" i="23" s="1"/>
  <c r="Y155" i="23"/>
  <c r="AO153" i="23"/>
  <c r="AR153" i="23" s="1"/>
  <c r="Y153" i="23"/>
  <c r="AO151" i="23"/>
  <c r="AR151" i="23" s="1"/>
  <c r="Y151" i="23"/>
  <c r="AO139" i="23"/>
  <c r="Y139" i="23"/>
  <c r="BG104" i="23"/>
  <c r="BJ104" i="23"/>
  <c r="AN165" i="23"/>
  <c r="AN159" i="23" s="1"/>
  <c r="AE187" i="23"/>
  <c r="AE181" i="23" s="1"/>
  <c r="AU181" i="23" s="1"/>
  <c r="T187" i="23"/>
  <c r="BO71" i="6"/>
  <c r="BN71" i="6"/>
  <c r="BL71" i="6"/>
  <c r="AN115" i="6"/>
  <c r="BC115" i="6" s="1"/>
  <c r="AK148" i="6"/>
  <c r="AC379" i="2"/>
  <c r="AR324" i="2"/>
  <c r="BH324" i="2" s="1"/>
  <c r="AI412" i="2"/>
  <c r="AW412" i="2" s="1"/>
  <c r="R397" i="2"/>
  <c r="AF397" i="2" s="1"/>
  <c r="Q397" i="2"/>
  <c r="BC346" i="2"/>
  <c r="BE302" i="2"/>
  <c r="BB302" i="2"/>
  <c r="AT302" i="2"/>
  <c r="BI302" i="2"/>
  <c r="AV302" i="2"/>
  <c r="BD302" i="2"/>
  <c r="BK302" i="2"/>
  <c r="AX302" i="2"/>
  <c r="AZ302" i="2"/>
  <c r="BJ302" i="2"/>
  <c r="BG302" i="2"/>
  <c r="AR381" i="2"/>
  <c r="AR341" i="2"/>
  <c r="AR335" i="2" s="1"/>
  <c r="BH335" i="2" s="1"/>
  <c r="AO335" i="2"/>
  <c r="BC335" i="2" s="1"/>
  <c r="AH126" i="6"/>
  <c r="AQ93" i="6"/>
  <c r="BF93" i="6" s="1"/>
  <c r="AR104" i="6"/>
  <c r="BH104" i="6" s="1"/>
  <c r="BC104" i="6"/>
  <c r="F335" i="2"/>
  <c r="AM335" i="2"/>
  <c r="BA335" i="2" s="1"/>
  <c r="AM104" i="6"/>
  <c r="BA104" i="6" s="1"/>
  <c r="AP93" i="6"/>
  <c r="AS93" i="6"/>
  <c r="F104" i="6"/>
  <c r="AR360" i="2"/>
  <c r="BO82" i="6"/>
  <c r="BN82" i="6"/>
  <c r="BL82" i="6"/>
  <c r="AR161" i="6"/>
  <c r="AR183" i="6"/>
  <c r="AU137" i="6"/>
  <c r="AS339" i="2"/>
  <c r="AQ339" i="2"/>
  <c r="AQ335" i="2" s="1"/>
  <c r="BF335" i="2" s="1"/>
  <c r="AP339" i="2"/>
  <c r="AQ376" i="2"/>
  <c r="AS376" i="2"/>
  <c r="AB387" i="2"/>
  <c r="E387" i="2" s="1"/>
  <c r="F387" i="2" s="1"/>
  <c r="AL387" i="2"/>
  <c r="X398" i="2"/>
  <c r="V409" i="2"/>
  <c r="AJ398" i="2"/>
  <c r="AK399" i="2"/>
  <c r="AP399" i="2" s="1"/>
  <c r="W410" i="2"/>
  <c r="X399" i="2"/>
  <c r="AL388" i="2"/>
  <c r="AB388" i="2"/>
  <c r="E388" i="2" s="1"/>
  <c r="F388" i="2" s="1"/>
  <c r="AS377" i="2"/>
  <c r="AQ377" i="2"/>
  <c r="AJ167" i="6"/>
  <c r="V178" i="6"/>
  <c r="X167" i="6"/>
  <c r="AL156" i="6"/>
  <c r="AB156" i="6"/>
  <c r="E156" i="6" s="1"/>
  <c r="F156" i="6" s="1"/>
  <c r="AQ145" i="6"/>
  <c r="AS145" i="6"/>
  <c r="AQ146" i="6"/>
  <c r="AS146" i="6"/>
  <c r="AK168" i="6"/>
  <c r="AP168" i="6" s="1"/>
  <c r="X168" i="6"/>
  <c r="W179" i="6"/>
  <c r="AB157" i="6"/>
  <c r="E157" i="6" s="1"/>
  <c r="F157" i="6" s="1"/>
  <c r="AL157" i="6"/>
  <c r="AD383" i="2"/>
  <c r="Q383" i="2"/>
  <c r="AE383" i="2" s="1"/>
  <c r="S383" i="2"/>
  <c r="AG383" i="2" s="1"/>
  <c r="AG379" i="2" s="1"/>
  <c r="R383" i="2"/>
  <c r="AM122" i="6"/>
  <c r="AB122" i="6"/>
  <c r="E122" i="6" s="1"/>
  <c r="F122" i="6" s="1"/>
  <c r="AS328" i="2"/>
  <c r="AS324" i="2" s="1"/>
  <c r="AQ328" i="2"/>
  <c r="AQ324" i="2" s="1"/>
  <c r="BF324" i="2" s="1"/>
  <c r="AP328" i="2"/>
  <c r="AP324" i="2" s="1"/>
  <c r="AR119" i="6"/>
  <c r="AB119" i="6"/>
  <c r="E119" i="6" s="1"/>
  <c r="F119" i="6" s="1"/>
  <c r="AM119" i="6"/>
  <c r="Z382" i="2"/>
  <c r="AH382" i="2"/>
  <c r="AM360" i="2"/>
  <c r="AB360" i="2"/>
  <c r="E360" i="2" s="1"/>
  <c r="F360" i="2" s="1"/>
  <c r="Z141" i="6"/>
  <c r="AH141" i="6"/>
  <c r="AN371" i="2"/>
  <c r="Y371" i="2"/>
  <c r="X195" i="6"/>
  <c r="AA195" i="6" s="1"/>
  <c r="Y195" i="6" s="1"/>
  <c r="AE166" i="6"/>
  <c r="T166" i="6"/>
  <c r="AQ349" i="2"/>
  <c r="AP349" i="2"/>
  <c r="AS349" i="2"/>
  <c r="AE393" i="2"/>
  <c r="T393" i="2"/>
  <c r="AD404" i="2"/>
  <c r="R404" i="2"/>
  <c r="AF404" i="2" s="1"/>
  <c r="Q404" i="2"/>
  <c r="S404" i="2"/>
  <c r="AG404" i="2" s="1"/>
  <c r="Y133" i="6"/>
  <c r="AN133" i="6"/>
  <c r="AR133" i="6" s="1"/>
  <c r="P415" i="2"/>
  <c r="AC415" i="2"/>
  <c r="M426" i="2"/>
  <c r="O426" i="2" s="1"/>
  <c r="AK430" i="2"/>
  <c r="AJ427" i="2"/>
  <c r="AK426" i="2"/>
  <c r="AF372" i="2"/>
  <c r="AF368" i="2" s="1"/>
  <c r="T372" i="2"/>
  <c r="AO173" i="6"/>
  <c r="AR173" i="6" s="1"/>
  <c r="Y173" i="6"/>
  <c r="AF177" i="6"/>
  <c r="T177" i="6"/>
  <c r="AR350" i="2"/>
  <c r="AB350" i="2"/>
  <c r="E350" i="2" s="1"/>
  <c r="F350" i="2" s="1"/>
  <c r="F346" i="2" s="1"/>
  <c r="AM350" i="2"/>
  <c r="AM346" i="2" s="1"/>
  <c r="BA346" i="2" s="1"/>
  <c r="AN154" i="6"/>
  <c r="Y154" i="6"/>
  <c r="Y130" i="6"/>
  <c r="AN130" i="6"/>
  <c r="AS370" i="2"/>
  <c r="AP370" i="2"/>
  <c r="AQ370" i="2"/>
  <c r="Z361" i="2"/>
  <c r="AH361" i="2"/>
  <c r="AH357" i="2" s="1"/>
  <c r="AS111" i="6"/>
  <c r="AQ111" i="6"/>
  <c r="AP111" i="6"/>
  <c r="AH144" i="6"/>
  <c r="Z144" i="6"/>
  <c r="AF155" i="6"/>
  <c r="AF148" i="6" s="1"/>
  <c r="T155" i="6"/>
  <c r="X199" i="6"/>
  <c r="AA199" i="6" s="1"/>
  <c r="T210" i="6"/>
  <c r="AE210" i="6"/>
  <c r="AD441" i="2"/>
  <c r="R441" i="2"/>
  <c r="AF441" i="2" s="1"/>
  <c r="Q441" i="2"/>
  <c r="AD430" i="2"/>
  <c r="Q430" i="2"/>
  <c r="R430" i="2"/>
  <c r="AF430" i="2" s="1"/>
  <c r="AD163" i="6"/>
  <c r="AD159" i="6" s="1"/>
  <c r="R163" i="6"/>
  <c r="AF163" i="6" s="1"/>
  <c r="AF159" i="6" s="1"/>
  <c r="S163" i="6"/>
  <c r="AG163" i="6" s="1"/>
  <c r="AG159" i="6" s="1"/>
  <c r="Q163" i="6"/>
  <c r="AD386" i="2"/>
  <c r="Q386" i="2"/>
  <c r="R386" i="2"/>
  <c r="AF386" i="2" s="1"/>
  <c r="T199" i="6"/>
  <c r="AE199" i="6"/>
  <c r="T221" i="6"/>
  <c r="AE221" i="6"/>
  <c r="T152" i="6"/>
  <c r="AE152" i="6"/>
  <c r="AE148" i="6" s="1"/>
  <c r="AD408" i="2"/>
  <c r="Q408" i="2"/>
  <c r="R408" i="2"/>
  <c r="AF408" i="2" s="1"/>
  <c r="AD419" i="2"/>
  <c r="Q419" i="2"/>
  <c r="R419" i="2"/>
  <c r="AF419" i="2" s="1"/>
  <c r="AD397" i="2"/>
  <c r="AQ108" i="6"/>
  <c r="AP108" i="6"/>
  <c r="AS108" i="6"/>
  <c r="AD452" i="2"/>
  <c r="R452" i="2"/>
  <c r="AF452" i="2" s="1"/>
  <c r="Q452" i="2"/>
  <c r="AC174" i="6"/>
  <c r="AC170" i="6" s="1"/>
  <c r="P174" i="6"/>
  <c r="T188" i="6"/>
  <c r="AE188" i="6"/>
  <c r="L196" i="6"/>
  <c r="J196" i="6"/>
  <c r="N196" i="6" s="1"/>
  <c r="AI196" i="6"/>
  <c r="AI192" i="6" s="1"/>
  <c r="AW192" i="6" s="1"/>
  <c r="X196" i="6"/>
  <c r="AA196" i="6" s="1"/>
  <c r="X198" i="6"/>
  <c r="AA198" i="6" s="1"/>
  <c r="O185" i="6"/>
  <c r="AK207" i="6"/>
  <c r="U207" i="6"/>
  <c r="AK206" i="6"/>
  <c r="AH165" i="6"/>
  <c r="Z165" i="6"/>
  <c r="P394" i="2"/>
  <c r="AC394" i="2"/>
  <c r="AC390" i="2" s="1"/>
  <c r="L416" i="2"/>
  <c r="J416" i="2"/>
  <c r="N416" i="2" s="1"/>
  <c r="O405" i="2"/>
  <c r="U427" i="2"/>
  <c r="AI427" i="2" s="1"/>
  <c r="AP153" i="6"/>
  <c r="AS153" i="6"/>
  <c r="AQ153" i="6"/>
  <c r="AO392" i="2"/>
  <c r="Y392" i="2"/>
  <c r="AM381" i="2"/>
  <c r="AB381" i="2"/>
  <c r="E381" i="2" s="1"/>
  <c r="F381" i="2" s="1"/>
  <c r="AB161" i="6"/>
  <c r="E161" i="6" s="1"/>
  <c r="F161" i="6" s="1"/>
  <c r="AM161" i="6"/>
  <c r="AO175" i="6"/>
  <c r="AR175" i="6" s="1"/>
  <c r="AM384" i="2"/>
  <c r="AB384" i="2"/>
  <c r="E384" i="2" s="1"/>
  <c r="F384" i="2" s="1"/>
  <c r="AL403" i="2"/>
  <c r="AA403" i="2"/>
  <c r="AQ373" i="2"/>
  <c r="AS373" i="2"/>
  <c r="AP373" i="2"/>
  <c r="X417" i="2"/>
  <c r="AO172" i="6"/>
  <c r="AS151" i="6"/>
  <c r="AP151" i="6"/>
  <c r="AQ151" i="6"/>
  <c r="AM162" i="6"/>
  <c r="AB162" i="6"/>
  <c r="E162" i="6" s="1"/>
  <c r="F162" i="6" s="1"/>
  <c r="AL197" i="6"/>
  <c r="AB121" i="6"/>
  <c r="E121" i="6" s="1"/>
  <c r="F121" i="6" s="1"/>
  <c r="AS352" i="2"/>
  <c r="AO393" i="2"/>
  <c r="X414" i="2"/>
  <c r="AA406" i="2"/>
  <c r="AL406" i="2"/>
  <c r="X419" i="2"/>
  <c r="AJ419" i="2"/>
  <c r="X415" i="2"/>
  <c r="AJ415" i="2"/>
  <c r="AL404" i="2"/>
  <c r="AA404" i="2"/>
  <c r="AO404" i="2" s="1"/>
  <c r="AO397" i="2"/>
  <c r="AO394" i="2"/>
  <c r="AJ417" i="2"/>
  <c r="AK428" i="2"/>
  <c r="AK425" i="2"/>
  <c r="AJ425" i="2"/>
  <c r="AJ428" i="2"/>
  <c r="AA408" i="2"/>
  <c r="AL408" i="2"/>
  <c r="Y395" i="2"/>
  <c r="AO395" i="2"/>
  <c r="AR395" i="2" s="1"/>
  <c r="AL405" i="2"/>
  <c r="AA405" i="2"/>
  <c r="X416" i="2"/>
  <c r="AJ416" i="2"/>
  <c r="X418" i="2"/>
  <c r="AO184" i="6"/>
  <c r="AR184" i="6" s="1"/>
  <c r="AL184" i="6"/>
  <c r="AJ196" i="6"/>
  <c r="AK205" i="6"/>
  <c r="AK208" i="6"/>
  <c r="AJ208" i="6"/>
  <c r="AJ205" i="6"/>
  <c r="AL188" i="6"/>
  <c r="AP150" i="6"/>
  <c r="AQ150" i="6"/>
  <c r="AS150" i="6"/>
  <c r="AL185" i="6"/>
  <c r="AO185" i="6"/>
  <c r="AJ194" i="6"/>
  <c r="AO186" i="6"/>
  <c r="AR186" i="6" s="1"/>
  <c r="AL186" i="6"/>
  <c r="AJ195" i="6"/>
  <c r="AJ199" i="6"/>
  <c r="AR352" i="2"/>
  <c r="AS121" i="6"/>
  <c r="AP121" i="6"/>
  <c r="AO132" i="6"/>
  <c r="AM132" i="6"/>
  <c r="AQ132" i="6" s="1"/>
  <c r="AR121" i="6"/>
  <c r="AP352" i="2"/>
  <c r="AP341" i="2"/>
  <c r="AS341" i="2"/>
  <c r="AO363" i="2"/>
  <c r="AO357" i="2" s="1"/>
  <c r="AM363" i="2"/>
  <c r="AA374" i="2"/>
  <c r="Y374" i="2" s="1"/>
  <c r="T176" i="6"/>
  <c r="AK165" i="6"/>
  <c r="T396" i="2"/>
  <c r="AK396" i="2" s="1"/>
  <c r="S187" i="6"/>
  <c r="AG187" i="6" s="1"/>
  <c r="AI205" i="6"/>
  <c r="AC205" i="6"/>
  <c r="AD205" i="6"/>
  <c r="AG205" i="6"/>
  <c r="AF205" i="6"/>
  <c r="AE205" i="6"/>
  <c r="AH205" i="6"/>
  <c r="AN205" i="6"/>
  <c r="AI208" i="6"/>
  <c r="AC208" i="6"/>
  <c r="AD208" i="6"/>
  <c r="AH208" i="6"/>
  <c r="AG208" i="6"/>
  <c r="AE208" i="6"/>
  <c r="AF208" i="6"/>
  <c r="AN208" i="6"/>
  <c r="D214" i="6"/>
  <c r="BM214" i="6" s="1"/>
  <c r="C219" i="6"/>
  <c r="AL143" i="6"/>
  <c r="AL137" i="6" s="1"/>
  <c r="AJ154" i="6"/>
  <c r="AJ148" i="6" s="1"/>
  <c r="AY148" i="6" s="1"/>
  <c r="M209" i="6"/>
  <c r="O209" i="6" s="1"/>
  <c r="M220" i="6"/>
  <c r="O220" i="6" s="1"/>
  <c r="Q187" i="6"/>
  <c r="AE187" i="6" s="1"/>
  <c r="P198" i="6"/>
  <c r="AD198" i="6" s="1"/>
  <c r="AC198" i="6"/>
  <c r="R187" i="6"/>
  <c r="AF187" i="6" s="1"/>
  <c r="AJ165" i="6"/>
  <c r="S407" i="2"/>
  <c r="AG407" i="2" s="1"/>
  <c r="P418" i="2"/>
  <c r="AD418" i="2" s="1"/>
  <c r="AC418" i="2"/>
  <c r="AL374" i="2"/>
  <c r="AL368" i="2" s="1"/>
  <c r="A445" i="2"/>
  <c r="C447" i="2" s="1"/>
  <c r="I449" i="2" s="1"/>
  <c r="M449" i="2" s="1"/>
  <c r="C439" i="2"/>
  <c r="D434" i="2"/>
  <c r="BM434" i="2" s="1"/>
  <c r="I440" i="2"/>
  <c r="M429" i="2"/>
  <c r="O429" i="2" s="1"/>
  <c r="AI425" i="2"/>
  <c r="AC425" i="2"/>
  <c r="AF425" i="2"/>
  <c r="AG425" i="2"/>
  <c r="AE425" i="2"/>
  <c r="AD425" i="2"/>
  <c r="AH425" i="2"/>
  <c r="AN425" i="2"/>
  <c r="AK385" i="2"/>
  <c r="AK379" i="2" s="1"/>
  <c r="AH385" i="2"/>
  <c r="Z385" i="2"/>
  <c r="AN385" i="2" s="1"/>
  <c r="AB363" i="2"/>
  <c r="E363" i="2" s="1"/>
  <c r="F363" i="2" s="1"/>
  <c r="Q407" i="2"/>
  <c r="AI428" i="2"/>
  <c r="AC428" i="2"/>
  <c r="AD428" i="2"/>
  <c r="AG428" i="2"/>
  <c r="AF428" i="2"/>
  <c r="AH428" i="2"/>
  <c r="AE428" i="2"/>
  <c r="AN428" i="2"/>
  <c r="R407" i="2"/>
  <c r="AF407" i="2" s="1"/>
  <c r="AM152" i="23" l="1"/>
  <c r="AB152" i="23"/>
  <c r="E152" i="23" s="1"/>
  <c r="F152" i="23" s="1"/>
  <c r="BE313" i="2"/>
  <c r="AV313" i="2"/>
  <c r="AZ313" i="2"/>
  <c r="BK313" i="2"/>
  <c r="BB313" i="2"/>
  <c r="BD313" i="2"/>
  <c r="BI313" i="2"/>
  <c r="AX313" i="2"/>
  <c r="AT313" i="2"/>
  <c r="BG313" i="2"/>
  <c r="BJ313" i="2"/>
  <c r="AS141" i="23"/>
  <c r="AQ141" i="23"/>
  <c r="AP141" i="23"/>
  <c r="AQ152" i="23"/>
  <c r="AP152" i="23"/>
  <c r="AS152" i="23"/>
  <c r="AH375" i="2"/>
  <c r="Z375" i="2"/>
  <c r="AU368" i="2"/>
  <c r="AO165" i="23"/>
  <c r="Y165" i="23"/>
  <c r="AB154" i="23"/>
  <c r="E154" i="23" s="1"/>
  <c r="F154" i="23" s="1"/>
  <c r="AM154" i="23"/>
  <c r="AR165" i="23"/>
  <c r="AL137" i="23"/>
  <c r="AO162" i="23"/>
  <c r="AR162" i="23" s="1"/>
  <c r="Y162" i="23"/>
  <c r="AN216" i="23"/>
  <c r="AH216" i="23"/>
  <c r="AE216" i="23"/>
  <c r="AF216" i="23"/>
  <c r="AG216" i="23"/>
  <c r="AC216" i="23"/>
  <c r="AD216" i="23"/>
  <c r="AI216" i="23"/>
  <c r="U218" i="23"/>
  <c r="AN219" i="23"/>
  <c r="AH219" i="23"/>
  <c r="AF219" i="23"/>
  <c r="AE219" i="23"/>
  <c r="AD219" i="23"/>
  <c r="AG219" i="23"/>
  <c r="AC219" i="23"/>
  <c r="AI219" i="23"/>
  <c r="AI207" i="23"/>
  <c r="AI203" i="23" s="1"/>
  <c r="AW203" i="23" s="1"/>
  <c r="AK190" i="23"/>
  <c r="AP190" i="23" s="1"/>
  <c r="W201" i="23"/>
  <c r="V200" i="23"/>
  <c r="AJ189" i="23"/>
  <c r="W199" i="23"/>
  <c r="AK188" i="23"/>
  <c r="X188" i="23"/>
  <c r="AJ188" i="23"/>
  <c r="V199" i="23"/>
  <c r="AA177" i="23"/>
  <c r="AL177" i="23"/>
  <c r="W198" i="23"/>
  <c r="AK187" i="23"/>
  <c r="AL176" i="23"/>
  <c r="AA176" i="23"/>
  <c r="X187" i="23"/>
  <c r="AJ187" i="23"/>
  <c r="V198" i="23"/>
  <c r="W197" i="23"/>
  <c r="AK186" i="23"/>
  <c r="AA175" i="23"/>
  <c r="AL175" i="23"/>
  <c r="X186" i="23"/>
  <c r="V197" i="23"/>
  <c r="AJ186" i="23"/>
  <c r="AK185" i="23"/>
  <c r="W196" i="23"/>
  <c r="AL174" i="23"/>
  <c r="AA174" i="23"/>
  <c r="X185" i="23"/>
  <c r="V196" i="23"/>
  <c r="AJ185" i="23"/>
  <c r="W195" i="23"/>
  <c r="AK184" i="23"/>
  <c r="AA173" i="23"/>
  <c r="AL173" i="23"/>
  <c r="X184" i="23"/>
  <c r="AJ184" i="23"/>
  <c r="V195" i="23"/>
  <c r="AK172" i="23"/>
  <c r="W183" i="23"/>
  <c r="AL161" i="23"/>
  <c r="AA161" i="23"/>
  <c r="X172" i="23"/>
  <c r="V183" i="23"/>
  <c r="AJ172" i="23"/>
  <c r="AS145" i="23"/>
  <c r="AQ145" i="23"/>
  <c r="AL156" i="23"/>
  <c r="AB156" i="23"/>
  <c r="E156" i="23" s="1"/>
  <c r="F156" i="23" s="1"/>
  <c r="AK148" i="23"/>
  <c r="AP156" i="23"/>
  <c r="X167" i="23"/>
  <c r="AK167" i="23"/>
  <c r="W178" i="23"/>
  <c r="AS146" i="23"/>
  <c r="AQ146" i="23"/>
  <c r="AB157" i="23"/>
  <c r="E157" i="23" s="1"/>
  <c r="F157" i="23" s="1"/>
  <c r="AL157" i="23"/>
  <c r="X168" i="23"/>
  <c r="AJ168" i="23"/>
  <c r="AJ159" i="23" s="1"/>
  <c r="AY159" i="23" s="1"/>
  <c r="V179" i="23"/>
  <c r="BO104" i="23"/>
  <c r="BN104" i="23"/>
  <c r="BL104" i="23"/>
  <c r="AH170" i="23"/>
  <c r="AT115" i="23"/>
  <c r="BD115" i="23"/>
  <c r="BK115" i="23"/>
  <c r="AX115" i="23"/>
  <c r="AV115" i="23"/>
  <c r="AZ115" i="23"/>
  <c r="BE115" i="23"/>
  <c r="BB115" i="23"/>
  <c r="AS144" i="23"/>
  <c r="AQ144" i="23"/>
  <c r="AP144" i="23"/>
  <c r="AS143" i="23"/>
  <c r="AP143" i="23"/>
  <c r="AQ143" i="23"/>
  <c r="AQ142" i="23"/>
  <c r="AP142" i="23"/>
  <c r="AS142" i="23"/>
  <c r="AS140" i="23"/>
  <c r="AQ140" i="23"/>
  <c r="AP140" i="23"/>
  <c r="AS128" i="23"/>
  <c r="AS126" i="23" s="1"/>
  <c r="BI126" i="23" s="1"/>
  <c r="AM126" i="23"/>
  <c r="BA126" i="23" s="1"/>
  <c r="AQ128" i="23"/>
  <c r="AQ126" i="23" s="1"/>
  <c r="BF126" i="23" s="1"/>
  <c r="AP128" i="23"/>
  <c r="AP126" i="23" s="1"/>
  <c r="AB155" i="23"/>
  <c r="E155" i="23" s="1"/>
  <c r="F155" i="23" s="1"/>
  <c r="AM155" i="23"/>
  <c r="AB153" i="23"/>
  <c r="E153" i="23" s="1"/>
  <c r="F153" i="23" s="1"/>
  <c r="AM153" i="23"/>
  <c r="AB151" i="23"/>
  <c r="E151" i="23" s="1"/>
  <c r="F151" i="23" s="1"/>
  <c r="AM151" i="23"/>
  <c r="AO137" i="23"/>
  <c r="BC137" i="23" s="1"/>
  <c r="AR139" i="23"/>
  <c r="AR137" i="23" s="1"/>
  <c r="BH137" i="23" s="1"/>
  <c r="AB139" i="23"/>
  <c r="E139" i="23" s="1"/>
  <c r="F139" i="23" s="1"/>
  <c r="F137" i="23" s="1"/>
  <c r="AM139" i="23"/>
  <c r="AH187" i="23"/>
  <c r="Z187" i="23"/>
  <c r="AE203" i="23"/>
  <c r="AC203" i="23"/>
  <c r="AD209" i="23"/>
  <c r="AD203" i="23" s="1"/>
  <c r="R209" i="23"/>
  <c r="AF209" i="23" s="1"/>
  <c r="AF203" i="23" s="1"/>
  <c r="S209" i="23"/>
  <c r="AD220" i="23"/>
  <c r="S220" i="23"/>
  <c r="Q220" i="23"/>
  <c r="AE220" i="23" s="1"/>
  <c r="AO166" i="23"/>
  <c r="AR166" i="23" s="1"/>
  <c r="Y166" i="23"/>
  <c r="AO164" i="23"/>
  <c r="AR164" i="23" s="1"/>
  <c r="Y164" i="23"/>
  <c r="AO163" i="23"/>
  <c r="AR163" i="23" s="1"/>
  <c r="Y163" i="23"/>
  <c r="AO150" i="23"/>
  <c r="Y150" i="23"/>
  <c r="BG115" i="23"/>
  <c r="BJ115" i="23"/>
  <c r="AE198" i="23"/>
  <c r="AE192" i="23" s="1"/>
  <c r="AU192" i="23" s="1"/>
  <c r="T198" i="23"/>
  <c r="AM115" i="6"/>
  <c r="BA115" i="6" s="1"/>
  <c r="AK159" i="6"/>
  <c r="AJ159" i="6"/>
  <c r="AY159" i="6" s="1"/>
  <c r="AD379" i="2"/>
  <c r="AE397" i="2"/>
  <c r="T397" i="2"/>
  <c r="BO302" i="2"/>
  <c r="BL302" i="2"/>
  <c r="BN302" i="2"/>
  <c r="AI423" i="2"/>
  <c r="AW423" i="2" s="1"/>
  <c r="AK390" i="2"/>
  <c r="AR392" i="2"/>
  <c r="AH137" i="6"/>
  <c r="AR346" i="2"/>
  <c r="BH346" i="2" s="1"/>
  <c r="AU148" i="6"/>
  <c r="AQ104" i="6"/>
  <c r="BF104" i="6" s="1"/>
  <c r="AP104" i="6"/>
  <c r="AS104" i="6"/>
  <c r="BJ93" i="6"/>
  <c r="BG93" i="6"/>
  <c r="BB93" i="6"/>
  <c r="BE93" i="6"/>
  <c r="BI93" i="6"/>
  <c r="AN126" i="6"/>
  <c r="AT93" i="6"/>
  <c r="BD93" i="6"/>
  <c r="AV93" i="6"/>
  <c r="BK93" i="6"/>
  <c r="AX93" i="6"/>
  <c r="AZ93" i="6"/>
  <c r="AS335" i="2"/>
  <c r="BB335" i="2" s="1"/>
  <c r="AP335" i="2"/>
  <c r="AR115" i="6"/>
  <c r="BH115" i="6" s="1"/>
  <c r="AR371" i="2"/>
  <c r="F115" i="6"/>
  <c r="BB324" i="2"/>
  <c r="BE324" i="2"/>
  <c r="AT324" i="2"/>
  <c r="BI324" i="2"/>
  <c r="BK324" i="2"/>
  <c r="AV324" i="2"/>
  <c r="AX324" i="2"/>
  <c r="BD324" i="2"/>
  <c r="AZ324" i="2"/>
  <c r="BJ324" i="2"/>
  <c r="BG324" i="2"/>
  <c r="AR172" i="6"/>
  <c r="AR132" i="6"/>
  <c r="AO126" i="6"/>
  <c r="AS387" i="2"/>
  <c r="AQ387" i="2"/>
  <c r="AL398" i="2"/>
  <c r="AB398" i="2"/>
  <c r="E398" i="2" s="1"/>
  <c r="F398" i="2" s="1"/>
  <c r="V420" i="2"/>
  <c r="AJ409" i="2"/>
  <c r="X409" i="2"/>
  <c r="AK410" i="2"/>
  <c r="AP410" i="2" s="1"/>
  <c r="X410" i="2"/>
  <c r="W421" i="2"/>
  <c r="AL399" i="2"/>
  <c r="AB399" i="2"/>
  <c r="E399" i="2" s="1"/>
  <c r="F399" i="2" s="1"/>
  <c r="AS388" i="2"/>
  <c r="AQ388" i="2"/>
  <c r="AJ178" i="6"/>
  <c r="V189" i="6"/>
  <c r="X178" i="6"/>
  <c r="AL167" i="6"/>
  <c r="AB167" i="6"/>
  <c r="E167" i="6" s="1"/>
  <c r="F167" i="6" s="1"/>
  <c r="AQ156" i="6"/>
  <c r="AS156" i="6"/>
  <c r="AL168" i="6"/>
  <c r="AB168" i="6"/>
  <c r="E168" i="6" s="1"/>
  <c r="F168" i="6" s="1"/>
  <c r="AK179" i="6"/>
  <c r="AP179" i="6" s="1"/>
  <c r="W190" i="6"/>
  <c r="X179" i="6"/>
  <c r="AQ157" i="6"/>
  <c r="AS157" i="6"/>
  <c r="AS122" i="6"/>
  <c r="AQ122" i="6"/>
  <c r="AP122" i="6"/>
  <c r="AF383" i="2"/>
  <c r="AF379" i="2" s="1"/>
  <c r="T383" i="2"/>
  <c r="AN382" i="2"/>
  <c r="Y382" i="2"/>
  <c r="AQ119" i="6"/>
  <c r="AS119" i="6"/>
  <c r="AP119" i="6"/>
  <c r="AS360" i="2"/>
  <c r="AQ360" i="2"/>
  <c r="AP360" i="2"/>
  <c r="AN141" i="6"/>
  <c r="Y141" i="6"/>
  <c r="AM371" i="2"/>
  <c r="AB371" i="2"/>
  <c r="E371" i="2" s="1"/>
  <c r="F371" i="2" s="1"/>
  <c r="X206" i="6"/>
  <c r="AA206" i="6" s="1"/>
  <c r="Y206" i="6" s="1"/>
  <c r="Q394" i="2"/>
  <c r="AE394" i="2" s="1"/>
  <c r="R394" i="2"/>
  <c r="AF394" i="2" s="1"/>
  <c r="AF390" i="2" s="1"/>
  <c r="AH166" i="6"/>
  <c r="Z166" i="6"/>
  <c r="S415" i="2"/>
  <c r="AG415" i="2" s="1"/>
  <c r="R415" i="2"/>
  <c r="AF415" i="2" s="1"/>
  <c r="P426" i="2"/>
  <c r="AC426" i="2"/>
  <c r="T404" i="2"/>
  <c r="AE404" i="2"/>
  <c r="AH177" i="6"/>
  <c r="Z177" i="6"/>
  <c r="Z393" i="2"/>
  <c r="AH393" i="2"/>
  <c r="AM133" i="6"/>
  <c r="AB133" i="6"/>
  <c r="E133" i="6" s="1"/>
  <c r="F133" i="6" s="1"/>
  <c r="AD415" i="2"/>
  <c r="Q415" i="2"/>
  <c r="Z372" i="2"/>
  <c r="AH372" i="2"/>
  <c r="M437" i="2"/>
  <c r="O437" i="2" s="1"/>
  <c r="AK438" i="2"/>
  <c r="AJ437" i="2"/>
  <c r="AK441" i="2"/>
  <c r="AS350" i="2"/>
  <c r="AS346" i="2" s="1"/>
  <c r="AP350" i="2"/>
  <c r="AP346" i="2" s="1"/>
  <c r="AQ350" i="2"/>
  <c r="AQ346" i="2" s="1"/>
  <c r="BF346" i="2" s="1"/>
  <c r="AR130" i="6"/>
  <c r="AM130" i="6"/>
  <c r="AB130" i="6"/>
  <c r="E130" i="6" s="1"/>
  <c r="F130" i="6" s="1"/>
  <c r="Q174" i="6"/>
  <c r="AE174" i="6" s="1"/>
  <c r="AE170" i="6" s="1"/>
  <c r="R174" i="6"/>
  <c r="AF174" i="6" s="1"/>
  <c r="AF170" i="6" s="1"/>
  <c r="Y361" i="2"/>
  <c r="AN361" i="2"/>
  <c r="AN357" i="2" s="1"/>
  <c r="BC357" i="2" s="1"/>
  <c r="AH155" i="6"/>
  <c r="Z155" i="6"/>
  <c r="AE441" i="2"/>
  <c r="T441" i="2"/>
  <c r="X209" i="6"/>
  <c r="AA209" i="6" s="1"/>
  <c r="AN144" i="6"/>
  <c r="Y144" i="6"/>
  <c r="AE163" i="6"/>
  <c r="AE159" i="6" s="1"/>
  <c r="AU159" i="6" s="1"/>
  <c r="T163" i="6"/>
  <c r="AE430" i="2"/>
  <c r="T430" i="2"/>
  <c r="AE408" i="2"/>
  <c r="T408" i="2"/>
  <c r="Z210" i="6"/>
  <c r="AN210" i="6" s="1"/>
  <c r="AH210" i="6"/>
  <c r="AE386" i="2"/>
  <c r="AE379" i="2" s="1"/>
  <c r="T386" i="2"/>
  <c r="AE419" i="2"/>
  <c r="T419" i="2"/>
  <c r="Z199" i="6"/>
  <c r="AH199" i="6"/>
  <c r="Z221" i="6"/>
  <c r="AN221" i="6" s="1"/>
  <c r="AH221" i="6"/>
  <c r="AH152" i="6"/>
  <c r="Z152" i="6"/>
  <c r="AE452" i="2"/>
  <c r="T452" i="2"/>
  <c r="AD394" i="2"/>
  <c r="AD390" i="2" s="1"/>
  <c r="S394" i="2"/>
  <c r="O416" i="2"/>
  <c r="Z188" i="6"/>
  <c r="AH188" i="6"/>
  <c r="AC185" i="6"/>
  <c r="AC181" i="6" s="1"/>
  <c r="P185" i="6"/>
  <c r="L207" i="6"/>
  <c r="J207" i="6"/>
  <c r="N207" i="6" s="1"/>
  <c r="AI207" i="6"/>
  <c r="AI203" i="6" s="1"/>
  <c r="AW203" i="6" s="1"/>
  <c r="X207" i="6"/>
  <c r="AA207" i="6" s="1"/>
  <c r="O196" i="6"/>
  <c r="AD174" i="6"/>
  <c r="AD170" i="6" s="1"/>
  <c r="S174" i="6"/>
  <c r="X210" i="6"/>
  <c r="AJ210" i="6"/>
  <c r="AK221" i="6"/>
  <c r="AK218" i="6"/>
  <c r="U218" i="6"/>
  <c r="AK217" i="6"/>
  <c r="AN165" i="6"/>
  <c r="Y165" i="6"/>
  <c r="Z176" i="6"/>
  <c r="P405" i="2"/>
  <c r="AC405" i="2"/>
  <c r="AC401" i="2" s="1"/>
  <c r="L427" i="2"/>
  <c r="J427" i="2"/>
  <c r="N427" i="2" s="1"/>
  <c r="O427" i="2" s="1"/>
  <c r="U438" i="2"/>
  <c r="AI438" i="2" s="1"/>
  <c r="AO188" i="6"/>
  <c r="AB392" i="2"/>
  <c r="E392" i="2" s="1"/>
  <c r="F392" i="2" s="1"/>
  <c r="AM392" i="2"/>
  <c r="AP161" i="6"/>
  <c r="AQ161" i="6"/>
  <c r="AS161" i="6"/>
  <c r="AP381" i="2"/>
  <c r="AS381" i="2"/>
  <c r="AQ381" i="2"/>
  <c r="AQ384" i="2"/>
  <c r="AS384" i="2"/>
  <c r="AP384" i="2"/>
  <c r="Y403" i="2"/>
  <c r="AO403" i="2"/>
  <c r="AM175" i="6"/>
  <c r="AB175" i="6"/>
  <c r="E175" i="6" s="1"/>
  <c r="F175" i="6" s="1"/>
  <c r="X429" i="2"/>
  <c r="AB172" i="6"/>
  <c r="E172" i="6" s="1"/>
  <c r="F172" i="6" s="1"/>
  <c r="AM172" i="6"/>
  <c r="AL194" i="6"/>
  <c r="AA417" i="2"/>
  <c r="AL417" i="2"/>
  <c r="AM173" i="6"/>
  <c r="AB173" i="6"/>
  <c r="E173" i="6" s="1"/>
  <c r="F173" i="6" s="1"/>
  <c r="AO197" i="6"/>
  <c r="AR197" i="6" s="1"/>
  <c r="AP162" i="6"/>
  <c r="AS162" i="6"/>
  <c r="AQ162" i="6"/>
  <c r="AR363" i="2"/>
  <c r="Y406" i="2"/>
  <c r="AO406" i="2"/>
  <c r="AR406" i="2" s="1"/>
  <c r="AO408" i="2"/>
  <c r="X430" i="2"/>
  <c r="AJ430" i="2"/>
  <c r="AO405" i="2"/>
  <c r="X426" i="2"/>
  <c r="AJ426" i="2"/>
  <c r="AL419" i="2"/>
  <c r="AA419" i="2"/>
  <c r="AM395" i="2"/>
  <c r="AB395" i="2"/>
  <c r="E395" i="2" s="1"/>
  <c r="F395" i="2" s="1"/>
  <c r="AA414" i="2"/>
  <c r="AL414" i="2"/>
  <c r="AK439" i="2"/>
  <c r="AK436" i="2"/>
  <c r="X427" i="2"/>
  <c r="AK427" i="2"/>
  <c r="X428" i="2"/>
  <c r="AA416" i="2"/>
  <c r="AL416" i="2"/>
  <c r="AL415" i="2"/>
  <c r="AA415" i="2"/>
  <c r="X425" i="2"/>
  <c r="AJ207" i="6"/>
  <c r="AL199" i="6"/>
  <c r="AO195" i="6"/>
  <c r="AR195" i="6" s="1"/>
  <c r="AL195" i="6"/>
  <c r="AB183" i="6"/>
  <c r="E183" i="6" s="1"/>
  <c r="F183" i="6" s="1"/>
  <c r="AM183" i="6"/>
  <c r="AJ206" i="6"/>
  <c r="AL196" i="6"/>
  <c r="AK216" i="6"/>
  <c r="AK219" i="6"/>
  <c r="AK210" i="6"/>
  <c r="AS132" i="6"/>
  <c r="AP132" i="6"/>
  <c r="AO143" i="6"/>
  <c r="AO137" i="6" s="1"/>
  <c r="AB132" i="6"/>
  <c r="E132" i="6" s="1"/>
  <c r="F132" i="6" s="1"/>
  <c r="AO374" i="2"/>
  <c r="AO368" i="2" s="1"/>
  <c r="AM374" i="2"/>
  <c r="AQ374" i="2" s="1"/>
  <c r="AP363" i="2"/>
  <c r="AQ363" i="2"/>
  <c r="AS363" i="2"/>
  <c r="AH176" i="6"/>
  <c r="AJ396" i="2"/>
  <c r="AJ390" i="2" s="1"/>
  <c r="AY390" i="2" s="1"/>
  <c r="Z396" i="2"/>
  <c r="AN396" i="2" s="1"/>
  <c r="AH396" i="2"/>
  <c r="AK176" i="6"/>
  <c r="R198" i="6"/>
  <c r="AF198" i="6" s="1"/>
  <c r="Q198" i="6"/>
  <c r="AE198" i="6" s="1"/>
  <c r="S198" i="6"/>
  <c r="AG198" i="6" s="1"/>
  <c r="AL165" i="6"/>
  <c r="AI216" i="6"/>
  <c r="AC216" i="6"/>
  <c r="AD216" i="6"/>
  <c r="AF216" i="6"/>
  <c r="AG216" i="6"/>
  <c r="AE216" i="6"/>
  <c r="AH216" i="6"/>
  <c r="AN216" i="6"/>
  <c r="AI219" i="6"/>
  <c r="AC219" i="6"/>
  <c r="AD219" i="6"/>
  <c r="AF219" i="6"/>
  <c r="AE219" i="6"/>
  <c r="AG219" i="6"/>
  <c r="AH219" i="6"/>
  <c r="AN219" i="6"/>
  <c r="AC209" i="6"/>
  <c r="P209" i="6"/>
  <c r="AD209" i="6" s="1"/>
  <c r="AL154" i="6"/>
  <c r="AL148" i="6" s="1"/>
  <c r="AJ176" i="6"/>
  <c r="AC220" i="6"/>
  <c r="P220" i="6"/>
  <c r="AD220" i="6" s="1"/>
  <c r="T187" i="6"/>
  <c r="AI439" i="2"/>
  <c r="AC439" i="2"/>
  <c r="AF439" i="2"/>
  <c r="AD439" i="2"/>
  <c r="AE439" i="2"/>
  <c r="AG439" i="2"/>
  <c r="AH439" i="2"/>
  <c r="AN439" i="2"/>
  <c r="P429" i="2"/>
  <c r="AD429" i="2" s="1"/>
  <c r="AC429" i="2"/>
  <c r="AI436" i="2"/>
  <c r="AC436" i="2"/>
  <c r="AE436" i="2"/>
  <c r="AD436" i="2"/>
  <c r="AG436" i="2"/>
  <c r="AF436" i="2"/>
  <c r="AH436" i="2"/>
  <c r="AN436" i="2"/>
  <c r="I451" i="2"/>
  <c r="M451" i="2" s="1"/>
  <c r="O451" i="2" s="1"/>
  <c r="M440" i="2"/>
  <c r="O440" i="2" s="1"/>
  <c r="Q418" i="2"/>
  <c r="C450" i="2"/>
  <c r="D445" i="2"/>
  <c r="BM445" i="2" s="1"/>
  <c r="R418" i="2"/>
  <c r="AF418" i="2" s="1"/>
  <c r="AJ385" i="2"/>
  <c r="AJ379" i="2" s="1"/>
  <c r="AY379" i="2" s="1"/>
  <c r="S418" i="2"/>
  <c r="AG418" i="2" s="1"/>
  <c r="AE407" i="2"/>
  <c r="T407" i="2"/>
  <c r="AB374" i="2"/>
  <c r="E374" i="2" s="1"/>
  <c r="F374" i="2" s="1"/>
  <c r="AO174" i="23" l="1"/>
  <c r="AR174" i="23" s="1"/>
  <c r="Y174" i="23"/>
  <c r="AG209" i="23"/>
  <c r="AG203" i="23" s="1"/>
  <c r="AU203" i="23" s="1"/>
  <c r="T209" i="23"/>
  <c r="AG220" i="23"/>
  <c r="T220" i="23"/>
  <c r="AQ115" i="6"/>
  <c r="BF115" i="6" s="1"/>
  <c r="AS115" i="6"/>
  <c r="AH368" i="2"/>
  <c r="BN313" i="2"/>
  <c r="BO313" i="2"/>
  <c r="BL313" i="2"/>
  <c r="Y375" i="2"/>
  <c r="AN375" i="2"/>
  <c r="AR375" i="2" s="1"/>
  <c r="AB165" i="23"/>
  <c r="E165" i="23" s="1"/>
  <c r="F165" i="23" s="1"/>
  <c r="AM165" i="23"/>
  <c r="AM162" i="23"/>
  <c r="AB162" i="23"/>
  <c r="E162" i="23" s="1"/>
  <c r="F162" i="23" s="1"/>
  <c r="AO176" i="23"/>
  <c r="AR176" i="23" s="1"/>
  <c r="Y176" i="23"/>
  <c r="AK170" i="6"/>
  <c r="AL148" i="23"/>
  <c r="AQ154" i="23"/>
  <c r="AP154" i="23"/>
  <c r="AS154" i="23"/>
  <c r="AI218" i="23"/>
  <c r="AI214" i="23" s="1"/>
  <c r="AW214" i="23" s="1"/>
  <c r="AK201" i="23"/>
  <c r="AP201" i="23" s="1"/>
  <c r="W212" i="23"/>
  <c r="AJ200" i="23"/>
  <c r="V211" i="23"/>
  <c r="AK199" i="23"/>
  <c r="W210" i="23"/>
  <c r="AA188" i="23"/>
  <c r="AL188" i="23"/>
  <c r="X199" i="23"/>
  <c r="AJ199" i="23"/>
  <c r="V210" i="23"/>
  <c r="AK198" i="23"/>
  <c r="W209" i="23"/>
  <c r="AL187" i="23"/>
  <c r="AA187" i="23"/>
  <c r="X198" i="23"/>
  <c r="AJ198" i="23"/>
  <c r="V209" i="23"/>
  <c r="W208" i="23"/>
  <c r="AK197" i="23"/>
  <c r="AA186" i="23"/>
  <c r="AL186" i="23"/>
  <c r="X197" i="23"/>
  <c r="V208" i="23"/>
  <c r="AJ197" i="23"/>
  <c r="AK196" i="23"/>
  <c r="W207" i="23"/>
  <c r="AA185" i="23"/>
  <c r="AL185" i="23"/>
  <c r="X196" i="23"/>
  <c r="AJ196" i="23"/>
  <c r="V207" i="23"/>
  <c r="AK195" i="23"/>
  <c r="W206" i="23"/>
  <c r="AA184" i="23"/>
  <c r="AL184" i="23"/>
  <c r="X195" i="23"/>
  <c r="V206" i="23"/>
  <c r="AJ195" i="23"/>
  <c r="AK183" i="23"/>
  <c r="W194" i="23"/>
  <c r="AA172" i="23"/>
  <c r="AL172" i="23"/>
  <c r="X183" i="23"/>
  <c r="AJ183" i="23"/>
  <c r="V194" i="23"/>
  <c r="AS156" i="23"/>
  <c r="AQ156" i="23"/>
  <c r="AL167" i="23"/>
  <c r="AB167" i="23"/>
  <c r="E167" i="23" s="1"/>
  <c r="F167" i="23" s="1"/>
  <c r="AK159" i="23"/>
  <c r="AP167" i="23"/>
  <c r="X178" i="23"/>
  <c r="AK178" i="23"/>
  <c r="W189" i="23"/>
  <c r="AS157" i="23"/>
  <c r="AQ157" i="23"/>
  <c r="AB168" i="23"/>
  <c r="E168" i="23" s="1"/>
  <c r="F168" i="23" s="1"/>
  <c r="AL168" i="23"/>
  <c r="AJ179" i="23"/>
  <c r="AJ170" i="23" s="1"/>
  <c r="AY170" i="23" s="1"/>
  <c r="V190" i="23"/>
  <c r="X179" i="23"/>
  <c r="BO115" i="23"/>
  <c r="BN115" i="23"/>
  <c r="BL115" i="23"/>
  <c r="BD126" i="23"/>
  <c r="AT126" i="23"/>
  <c r="BK126" i="23"/>
  <c r="AX126" i="23"/>
  <c r="AV126" i="23"/>
  <c r="AZ126" i="23"/>
  <c r="BE126" i="23"/>
  <c r="BB126" i="23"/>
  <c r="AQ155" i="23"/>
  <c r="AP155" i="23"/>
  <c r="AS155" i="23"/>
  <c r="AQ153" i="23"/>
  <c r="AP153" i="23"/>
  <c r="AS153" i="23"/>
  <c r="AQ151" i="23"/>
  <c r="AP151" i="23"/>
  <c r="AS151" i="23"/>
  <c r="AS139" i="23"/>
  <c r="AS137" i="23" s="1"/>
  <c r="BI137" i="23" s="1"/>
  <c r="AM137" i="23"/>
  <c r="BA137" i="23" s="1"/>
  <c r="AQ139" i="23"/>
  <c r="AQ137" i="23" s="1"/>
  <c r="BF137" i="23" s="1"/>
  <c r="AP139" i="23"/>
  <c r="AP137" i="23" s="1"/>
  <c r="AH181" i="23"/>
  <c r="AB166" i="23"/>
  <c r="E166" i="23" s="1"/>
  <c r="F166" i="23" s="1"/>
  <c r="AM166" i="23"/>
  <c r="AB164" i="23"/>
  <c r="E164" i="23" s="1"/>
  <c r="F164" i="23" s="1"/>
  <c r="AM164" i="23"/>
  <c r="AB163" i="23"/>
  <c r="E163" i="23" s="1"/>
  <c r="F163" i="23" s="1"/>
  <c r="AM163" i="23"/>
  <c r="AO148" i="23"/>
  <c r="BC148" i="23" s="1"/>
  <c r="AR150" i="23"/>
  <c r="AR148" i="23" s="1"/>
  <c r="BH148" i="23" s="1"/>
  <c r="AB150" i="23"/>
  <c r="E150" i="23" s="1"/>
  <c r="F150" i="23" s="1"/>
  <c r="F148" i="23" s="1"/>
  <c r="AM150" i="23"/>
  <c r="Z198" i="23"/>
  <c r="AN198" i="23" s="1"/>
  <c r="AN192" i="23" s="1"/>
  <c r="AH198" i="23"/>
  <c r="AE214" i="23"/>
  <c r="AF214" i="23"/>
  <c r="AG214" i="23"/>
  <c r="AC214" i="23"/>
  <c r="AD214" i="23"/>
  <c r="AO177" i="23"/>
  <c r="AR177" i="23" s="1"/>
  <c r="Y177" i="23"/>
  <c r="AO175" i="23"/>
  <c r="AR175" i="23" s="1"/>
  <c r="Y175" i="23"/>
  <c r="AO173" i="23"/>
  <c r="AR173" i="23" s="1"/>
  <c r="Y173" i="23"/>
  <c r="AO161" i="23"/>
  <c r="Y161" i="23"/>
  <c r="BG126" i="23"/>
  <c r="BJ126" i="23"/>
  <c r="AN187" i="23"/>
  <c r="AN181" i="23" s="1"/>
  <c r="AE390" i="2"/>
  <c r="AH148" i="6"/>
  <c r="AJ170" i="6"/>
  <c r="AY170" i="6" s="1"/>
  <c r="AI434" i="2"/>
  <c r="AW434" i="2" s="1"/>
  <c r="Z397" i="2"/>
  <c r="AH397" i="2"/>
  <c r="AU379" i="2"/>
  <c r="AR403" i="2"/>
  <c r="AL159" i="6"/>
  <c r="AV104" i="6"/>
  <c r="AX104" i="6"/>
  <c r="BK104" i="6"/>
  <c r="AZ104" i="6"/>
  <c r="BC126" i="6"/>
  <c r="BJ104" i="6"/>
  <c r="BG104" i="6"/>
  <c r="BE104" i="6"/>
  <c r="BI104" i="6"/>
  <c r="BB104" i="6"/>
  <c r="AT104" i="6"/>
  <c r="BD104" i="6"/>
  <c r="BO93" i="6"/>
  <c r="BN93" i="6"/>
  <c r="BL93" i="6"/>
  <c r="BE335" i="2"/>
  <c r="AT335" i="2"/>
  <c r="AZ335" i="2"/>
  <c r="AV335" i="2"/>
  <c r="BI335" i="2"/>
  <c r="AX335" i="2"/>
  <c r="BD335" i="2"/>
  <c r="BK335" i="2"/>
  <c r="BJ335" i="2"/>
  <c r="BG335" i="2"/>
  <c r="AM126" i="6"/>
  <c r="BA126" i="6" s="1"/>
  <c r="AR126" i="6"/>
  <c r="BH126" i="6" s="1"/>
  <c r="AR382" i="2"/>
  <c r="BO324" i="2"/>
  <c r="BN324" i="2"/>
  <c r="BL324" i="2"/>
  <c r="AP115" i="6"/>
  <c r="F126" i="6"/>
  <c r="BE346" i="2"/>
  <c r="BB346" i="2"/>
  <c r="AZ346" i="2"/>
  <c r="BI346" i="2"/>
  <c r="AV346" i="2"/>
  <c r="BD346" i="2"/>
  <c r="BK346" i="2"/>
  <c r="AX346" i="2"/>
  <c r="AT346" i="2"/>
  <c r="BJ346" i="2"/>
  <c r="BG346" i="2"/>
  <c r="AR141" i="6"/>
  <c r="AN137" i="6"/>
  <c r="BC137" i="6" s="1"/>
  <c r="AQ398" i="2"/>
  <c r="AS398" i="2"/>
  <c r="V431" i="2"/>
  <c r="AJ420" i="2"/>
  <c r="X420" i="2"/>
  <c r="AL409" i="2"/>
  <c r="AB409" i="2"/>
  <c r="E409" i="2" s="1"/>
  <c r="F409" i="2" s="1"/>
  <c r="AL410" i="2"/>
  <c r="AB410" i="2"/>
  <c r="E410" i="2" s="1"/>
  <c r="F410" i="2" s="1"/>
  <c r="W432" i="2"/>
  <c r="X421" i="2"/>
  <c r="AK421" i="2"/>
  <c r="AP421" i="2" s="1"/>
  <c r="AQ399" i="2"/>
  <c r="AS399" i="2"/>
  <c r="X189" i="6"/>
  <c r="AJ189" i="6"/>
  <c r="V200" i="6"/>
  <c r="AB178" i="6"/>
  <c r="E178" i="6" s="1"/>
  <c r="F178" i="6" s="1"/>
  <c r="AL178" i="6"/>
  <c r="AS167" i="6"/>
  <c r="AQ167" i="6"/>
  <c r="AQ168" i="6"/>
  <c r="AS168" i="6"/>
  <c r="X190" i="6"/>
  <c r="W201" i="6"/>
  <c r="AK190" i="6"/>
  <c r="AP190" i="6" s="1"/>
  <c r="AB179" i="6"/>
  <c r="E179" i="6" s="1"/>
  <c r="F179" i="6" s="1"/>
  <c r="AL179" i="6"/>
  <c r="Z383" i="2"/>
  <c r="AH383" i="2"/>
  <c r="AM382" i="2"/>
  <c r="AB382" i="2"/>
  <c r="E382" i="2" s="1"/>
  <c r="F382" i="2" s="1"/>
  <c r="AQ371" i="2"/>
  <c r="AP371" i="2"/>
  <c r="AS371" i="2"/>
  <c r="AB141" i="6"/>
  <c r="E141" i="6" s="1"/>
  <c r="F141" i="6" s="1"/>
  <c r="AM141" i="6"/>
  <c r="Q426" i="2"/>
  <c r="AD426" i="2"/>
  <c r="R426" i="2"/>
  <c r="AF426" i="2" s="1"/>
  <c r="S426" i="2"/>
  <c r="AG426" i="2" s="1"/>
  <c r="AN166" i="6"/>
  <c r="AR166" i="6" s="1"/>
  <c r="Y166" i="6"/>
  <c r="AH404" i="2"/>
  <c r="Z404" i="2"/>
  <c r="AN177" i="6"/>
  <c r="AR177" i="6" s="1"/>
  <c r="Y177" i="6"/>
  <c r="S185" i="6"/>
  <c r="AG185" i="6" s="1"/>
  <c r="AG181" i="6" s="1"/>
  <c r="R185" i="6"/>
  <c r="AF185" i="6" s="1"/>
  <c r="AF181" i="6" s="1"/>
  <c r="AS133" i="6"/>
  <c r="AQ133" i="6"/>
  <c r="AP133" i="6"/>
  <c r="Y393" i="2"/>
  <c r="AN393" i="2"/>
  <c r="AE415" i="2"/>
  <c r="T415" i="2"/>
  <c r="Y372" i="2"/>
  <c r="AN372" i="2"/>
  <c r="AC437" i="2"/>
  <c r="P437" i="2"/>
  <c r="M448" i="2"/>
  <c r="O448" i="2" s="1"/>
  <c r="AK452" i="2"/>
  <c r="AK449" i="2"/>
  <c r="AK448" i="2"/>
  <c r="AM144" i="6"/>
  <c r="AS144" i="6" s="1"/>
  <c r="AB144" i="6"/>
  <c r="E144" i="6" s="1"/>
  <c r="F144" i="6" s="1"/>
  <c r="AH419" i="2"/>
  <c r="Z419" i="2"/>
  <c r="AP130" i="6"/>
  <c r="AQ130" i="6"/>
  <c r="AS130" i="6"/>
  <c r="Z430" i="2"/>
  <c r="AN430" i="2" s="1"/>
  <c r="AH430" i="2"/>
  <c r="AH408" i="2"/>
  <c r="Z408" i="2"/>
  <c r="AB361" i="2"/>
  <c r="E361" i="2" s="1"/>
  <c r="F361" i="2" s="1"/>
  <c r="F357" i="2" s="1"/>
  <c r="AM361" i="2"/>
  <c r="AR361" i="2"/>
  <c r="AR357" i="2" s="1"/>
  <c r="BH357" i="2" s="1"/>
  <c r="AN155" i="6"/>
  <c r="AR155" i="6" s="1"/>
  <c r="Y155" i="6"/>
  <c r="AR144" i="6"/>
  <c r="X221" i="6"/>
  <c r="AA221" i="6" s="1"/>
  <c r="Y221" i="6" s="1"/>
  <c r="AH441" i="2"/>
  <c r="Z441" i="2"/>
  <c r="AN441" i="2" s="1"/>
  <c r="AH163" i="6"/>
  <c r="AH159" i="6" s="1"/>
  <c r="Z163" i="6"/>
  <c r="Z386" i="2"/>
  <c r="AH386" i="2"/>
  <c r="X220" i="6"/>
  <c r="AA220" i="6" s="1"/>
  <c r="R405" i="2"/>
  <c r="AF405" i="2" s="1"/>
  <c r="AF401" i="2" s="1"/>
  <c r="S405" i="2"/>
  <c r="AG405" i="2" s="1"/>
  <c r="AG401" i="2" s="1"/>
  <c r="Y199" i="6"/>
  <c r="AN199" i="6"/>
  <c r="AN152" i="6"/>
  <c r="Y152" i="6"/>
  <c r="Z452" i="2"/>
  <c r="AN452" i="2" s="1"/>
  <c r="AH452" i="2"/>
  <c r="AG394" i="2"/>
  <c r="AG390" i="2" s="1"/>
  <c r="T394" i="2"/>
  <c r="AC416" i="2"/>
  <c r="AC412" i="2" s="1"/>
  <c r="P416" i="2"/>
  <c r="AN176" i="6"/>
  <c r="Y176" i="6"/>
  <c r="AD185" i="6"/>
  <c r="AD181" i="6" s="1"/>
  <c r="Q185" i="6"/>
  <c r="AC196" i="6"/>
  <c r="AC192" i="6" s="1"/>
  <c r="P196" i="6"/>
  <c r="T174" i="6"/>
  <c r="AG174" i="6"/>
  <c r="AG170" i="6" s="1"/>
  <c r="AU170" i="6" s="1"/>
  <c r="AA210" i="6"/>
  <c r="Y210" i="6" s="1"/>
  <c r="L218" i="6"/>
  <c r="J218" i="6"/>
  <c r="N218" i="6" s="1"/>
  <c r="AI218" i="6"/>
  <c r="AI214" i="6" s="1"/>
  <c r="AW214" i="6" s="1"/>
  <c r="X218" i="6"/>
  <c r="AA218" i="6" s="1"/>
  <c r="O207" i="6"/>
  <c r="X217" i="6"/>
  <c r="AA217" i="6" s="1"/>
  <c r="Y217" i="6" s="1"/>
  <c r="AN188" i="6"/>
  <c r="AR188" i="6" s="1"/>
  <c r="Y188" i="6"/>
  <c r="Z187" i="6"/>
  <c r="AD405" i="2"/>
  <c r="AD401" i="2" s="1"/>
  <c r="Q405" i="2"/>
  <c r="AC427" i="2"/>
  <c r="AC423" i="2" s="1"/>
  <c r="P427" i="2"/>
  <c r="L438" i="2"/>
  <c r="J438" i="2"/>
  <c r="N438" i="2" s="1"/>
  <c r="U449" i="2"/>
  <c r="AI449" i="2" s="1"/>
  <c r="AS392" i="2"/>
  <c r="AP392" i="2"/>
  <c r="AQ392" i="2"/>
  <c r="X439" i="2"/>
  <c r="AB403" i="2"/>
  <c r="E403" i="2" s="1"/>
  <c r="F403" i="2" s="1"/>
  <c r="AM403" i="2"/>
  <c r="AP175" i="6"/>
  <c r="AS175" i="6"/>
  <c r="AQ175" i="6"/>
  <c r="AO194" i="6"/>
  <c r="AS172" i="6"/>
  <c r="AP172" i="6"/>
  <c r="AQ172" i="6"/>
  <c r="AO199" i="6"/>
  <c r="AO196" i="6"/>
  <c r="Y417" i="2"/>
  <c r="AO417" i="2"/>
  <c r="AR417" i="2" s="1"/>
  <c r="AP173" i="6"/>
  <c r="AS173" i="6"/>
  <c r="AQ173" i="6"/>
  <c r="AR143" i="6"/>
  <c r="AM186" i="6"/>
  <c r="AB186" i="6"/>
  <c r="E186" i="6" s="1"/>
  <c r="F186" i="6" s="1"/>
  <c r="X440" i="2"/>
  <c r="X436" i="2"/>
  <c r="AL436" i="2" s="1"/>
  <c r="X437" i="2"/>
  <c r="AK437" i="2"/>
  <c r="AA428" i="2"/>
  <c r="AL428" i="2"/>
  <c r="AL427" i="2"/>
  <c r="AA427" i="2"/>
  <c r="AJ436" i="2"/>
  <c r="AA425" i="2"/>
  <c r="AL425" i="2"/>
  <c r="AO415" i="2"/>
  <c r="AA426" i="2"/>
  <c r="AL426" i="2"/>
  <c r="AL430" i="2"/>
  <c r="AA430" i="2"/>
  <c r="AO419" i="2"/>
  <c r="X441" i="2"/>
  <c r="AJ441" i="2"/>
  <c r="AJ439" i="2"/>
  <c r="AS374" i="2"/>
  <c r="AM406" i="2"/>
  <c r="AB406" i="2"/>
  <c r="E406" i="2" s="1"/>
  <c r="F406" i="2" s="1"/>
  <c r="AK450" i="2"/>
  <c r="X450" i="2"/>
  <c r="AL450" i="2" s="1"/>
  <c r="AK447" i="2"/>
  <c r="AO416" i="2"/>
  <c r="X438" i="2"/>
  <c r="AJ438" i="2"/>
  <c r="AQ395" i="2"/>
  <c r="AP395" i="2"/>
  <c r="AS395" i="2"/>
  <c r="Y414" i="2"/>
  <c r="AO414" i="2"/>
  <c r="AJ219" i="6"/>
  <c r="AL205" i="6"/>
  <c r="AJ218" i="6"/>
  <c r="AM184" i="6"/>
  <c r="AB184" i="6"/>
  <c r="E184" i="6" s="1"/>
  <c r="F184" i="6" s="1"/>
  <c r="AL208" i="6"/>
  <c r="AL210" i="6"/>
  <c r="AJ221" i="6"/>
  <c r="AL207" i="6"/>
  <c r="AO207" i="6"/>
  <c r="AQ183" i="6"/>
  <c r="AS183" i="6"/>
  <c r="AP183" i="6"/>
  <c r="AJ217" i="6"/>
  <c r="AJ216" i="6"/>
  <c r="AL206" i="6"/>
  <c r="AO154" i="6"/>
  <c r="AM143" i="6"/>
  <c r="AB143" i="6"/>
  <c r="E143" i="6" s="1"/>
  <c r="F143" i="6" s="1"/>
  <c r="AO165" i="6"/>
  <c r="AM165" i="6"/>
  <c r="AR374" i="2"/>
  <c r="AP374" i="2"/>
  <c r="AL396" i="2"/>
  <c r="AL390" i="2" s="1"/>
  <c r="Q209" i="6"/>
  <c r="AE209" i="6" s="1"/>
  <c r="T198" i="6"/>
  <c r="R220" i="6"/>
  <c r="AF220" i="6" s="1"/>
  <c r="S220" i="6"/>
  <c r="AG220" i="6" s="1"/>
  <c r="R209" i="6"/>
  <c r="AF209" i="6" s="1"/>
  <c r="AL176" i="6"/>
  <c r="AK187" i="6"/>
  <c r="AH187" i="6"/>
  <c r="S209" i="6"/>
  <c r="AG209" i="6" s="1"/>
  <c r="Q220" i="6"/>
  <c r="AH407" i="2"/>
  <c r="Z407" i="2"/>
  <c r="AN407" i="2" s="1"/>
  <c r="AK407" i="2"/>
  <c r="AK401" i="2" s="1"/>
  <c r="AL385" i="2"/>
  <c r="AL379" i="2" s="1"/>
  <c r="AA385" i="2"/>
  <c r="Y385" i="2" s="1"/>
  <c r="AI450" i="2"/>
  <c r="AC450" i="2"/>
  <c r="AG450" i="2"/>
  <c r="AD450" i="2"/>
  <c r="AH450" i="2"/>
  <c r="AE450" i="2"/>
  <c r="AF450" i="2"/>
  <c r="AN450" i="2"/>
  <c r="AI447" i="2"/>
  <c r="AC447" i="2"/>
  <c r="AG447" i="2"/>
  <c r="AD447" i="2"/>
  <c r="AF447" i="2"/>
  <c r="AH447" i="2"/>
  <c r="AE447" i="2"/>
  <c r="AN447" i="2"/>
  <c r="R429" i="2"/>
  <c r="AF429" i="2" s="1"/>
  <c r="AC451" i="2"/>
  <c r="P451" i="2"/>
  <c r="AD451" i="2" s="1"/>
  <c r="S429" i="2"/>
  <c r="AG429" i="2" s="1"/>
  <c r="AE418" i="2"/>
  <c r="T418" i="2"/>
  <c r="Q429" i="2"/>
  <c r="AE429" i="2" s="1"/>
  <c r="AC440" i="2"/>
  <c r="P440" i="2"/>
  <c r="AD440" i="2" s="1"/>
  <c r="AB174" i="23" l="1"/>
  <c r="E174" i="23" s="1"/>
  <c r="F174" i="23" s="1"/>
  <c r="AM174" i="23"/>
  <c r="AO185" i="23"/>
  <c r="AR185" i="23" s="1"/>
  <c r="Y185" i="23"/>
  <c r="BG115" i="6"/>
  <c r="BJ115" i="6"/>
  <c r="AZ115" i="6"/>
  <c r="BB115" i="6"/>
  <c r="AV115" i="6"/>
  <c r="BK115" i="6"/>
  <c r="BE115" i="6"/>
  <c r="BD115" i="6"/>
  <c r="AX115" i="6"/>
  <c r="BI115" i="6"/>
  <c r="AT115" i="6"/>
  <c r="Z209" i="23"/>
  <c r="AN209" i="23" s="1"/>
  <c r="AN203" i="23" s="1"/>
  <c r="AH209" i="23"/>
  <c r="Z220" i="23"/>
  <c r="AN220" i="23" s="1"/>
  <c r="AN214" i="23" s="1"/>
  <c r="AH220" i="23"/>
  <c r="AH214" i="23" s="1"/>
  <c r="AN368" i="2"/>
  <c r="BC368" i="2" s="1"/>
  <c r="AB375" i="2"/>
  <c r="E375" i="2" s="1"/>
  <c r="F375" i="2" s="1"/>
  <c r="AM375" i="2"/>
  <c r="AS174" i="23"/>
  <c r="AP174" i="23"/>
  <c r="AQ174" i="23"/>
  <c r="AS165" i="23"/>
  <c r="AP165" i="23"/>
  <c r="AQ165" i="23"/>
  <c r="AS162" i="23"/>
  <c r="AQ162" i="23"/>
  <c r="AP162" i="23"/>
  <c r="AM176" i="23"/>
  <c r="AB176" i="23"/>
  <c r="E176" i="23" s="1"/>
  <c r="F176" i="23" s="1"/>
  <c r="AO187" i="23"/>
  <c r="AR187" i="23" s="1"/>
  <c r="Y187" i="23"/>
  <c r="AN148" i="6"/>
  <c r="AL159" i="23"/>
  <c r="AO184" i="23"/>
  <c r="AR184" i="23" s="1"/>
  <c r="Y184" i="23"/>
  <c r="AK212" i="23"/>
  <c r="AP212" i="23" s="1"/>
  <c r="W223" i="23"/>
  <c r="AK223" i="23" s="1"/>
  <c r="AP223" i="23" s="1"/>
  <c r="V222" i="23"/>
  <c r="AJ211" i="23"/>
  <c r="W221" i="23"/>
  <c r="AK221" i="23" s="1"/>
  <c r="AK210" i="23"/>
  <c r="AA199" i="23"/>
  <c r="AL199" i="23"/>
  <c r="V221" i="23"/>
  <c r="X210" i="23"/>
  <c r="AJ210" i="23"/>
  <c r="W220" i="23"/>
  <c r="AK220" i="23" s="1"/>
  <c r="AK209" i="23"/>
  <c r="AL198" i="23"/>
  <c r="AA198" i="23"/>
  <c r="X209" i="23"/>
  <c r="AJ209" i="23"/>
  <c r="V220" i="23"/>
  <c r="W219" i="23"/>
  <c r="AK219" i="23" s="1"/>
  <c r="AK208" i="23"/>
  <c r="AL197" i="23"/>
  <c r="AA197" i="23"/>
  <c r="X208" i="23"/>
  <c r="AJ208" i="23"/>
  <c r="V219" i="23"/>
  <c r="W218" i="23"/>
  <c r="AK218" i="23" s="1"/>
  <c r="AK207" i="23"/>
  <c r="AA196" i="23"/>
  <c r="AL196" i="23"/>
  <c r="X207" i="23"/>
  <c r="AJ207" i="23"/>
  <c r="V218" i="23"/>
  <c r="AK206" i="23"/>
  <c r="W217" i="23"/>
  <c r="AK217" i="23" s="1"/>
  <c r="AL195" i="23"/>
  <c r="AA195" i="23"/>
  <c r="X206" i="23"/>
  <c r="V217" i="23"/>
  <c r="AJ206" i="23"/>
  <c r="AK194" i="23"/>
  <c r="W205" i="23"/>
  <c r="AA183" i="23"/>
  <c r="AL183" i="23"/>
  <c r="X194" i="23"/>
  <c r="AJ194" i="23"/>
  <c r="V205" i="23"/>
  <c r="AS167" i="23"/>
  <c r="AQ167" i="23"/>
  <c r="AL178" i="23"/>
  <c r="AB178" i="23"/>
  <c r="E178" i="23" s="1"/>
  <c r="F178" i="23" s="1"/>
  <c r="AK170" i="23"/>
  <c r="AP178" i="23"/>
  <c r="X189" i="23"/>
  <c r="W200" i="23"/>
  <c r="AK189" i="23"/>
  <c r="AS168" i="23"/>
  <c r="AQ168" i="23"/>
  <c r="X190" i="23"/>
  <c r="AJ190" i="23"/>
  <c r="AJ181" i="23" s="1"/>
  <c r="AY181" i="23" s="1"/>
  <c r="V201" i="23"/>
  <c r="AB179" i="23"/>
  <c r="E179" i="23" s="1"/>
  <c r="F179" i="23" s="1"/>
  <c r="AL179" i="23"/>
  <c r="BO126" i="23"/>
  <c r="BN126" i="23"/>
  <c r="BL126" i="23"/>
  <c r="AT137" i="23"/>
  <c r="BD137" i="23"/>
  <c r="BK137" i="23"/>
  <c r="AX137" i="23"/>
  <c r="AV137" i="23"/>
  <c r="AZ137" i="23"/>
  <c r="BE137" i="23"/>
  <c r="BB137" i="23"/>
  <c r="AH203" i="23"/>
  <c r="AQ166" i="23"/>
  <c r="AP166" i="23"/>
  <c r="AS166" i="23"/>
  <c r="AQ164" i="23"/>
  <c r="AP164" i="23"/>
  <c r="AS164" i="23"/>
  <c r="AQ163" i="23"/>
  <c r="AP163" i="23"/>
  <c r="AS163" i="23"/>
  <c r="AS150" i="23"/>
  <c r="AS148" i="23" s="1"/>
  <c r="BI148" i="23" s="1"/>
  <c r="AM148" i="23"/>
  <c r="BA148" i="23" s="1"/>
  <c r="AQ150" i="23"/>
  <c r="AQ148" i="23" s="1"/>
  <c r="BF148" i="23" s="1"/>
  <c r="AP150" i="23"/>
  <c r="AP148" i="23" s="1"/>
  <c r="AH192" i="23"/>
  <c r="AB177" i="23"/>
  <c r="E177" i="23" s="1"/>
  <c r="F177" i="23" s="1"/>
  <c r="AM177" i="23"/>
  <c r="AB175" i="23"/>
  <c r="E175" i="23" s="1"/>
  <c r="F175" i="23" s="1"/>
  <c r="AM175" i="23"/>
  <c r="AB173" i="23"/>
  <c r="E173" i="23" s="1"/>
  <c r="F173" i="23" s="1"/>
  <c r="AM173" i="23"/>
  <c r="AO159" i="23"/>
  <c r="BC159" i="23" s="1"/>
  <c r="AR161" i="23"/>
  <c r="AR159" i="23" s="1"/>
  <c r="BH159" i="23" s="1"/>
  <c r="AB161" i="23"/>
  <c r="E161" i="23" s="1"/>
  <c r="F161" i="23" s="1"/>
  <c r="F159" i="23" s="1"/>
  <c r="AM161" i="23"/>
  <c r="AU214" i="23"/>
  <c r="AO188" i="23"/>
  <c r="AR188" i="23" s="1"/>
  <c r="Y188" i="23"/>
  <c r="AO186" i="23"/>
  <c r="AR186" i="23" s="1"/>
  <c r="Y186" i="23"/>
  <c r="AM185" i="23"/>
  <c r="AB185" i="23"/>
  <c r="E185" i="23" s="1"/>
  <c r="F185" i="23" s="1"/>
  <c r="AO172" i="23"/>
  <c r="Y172" i="23"/>
  <c r="BG137" i="23"/>
  <c r="BJ137" i="23"/>
  <c r="AU390" i="2"/>
  <c r="O438" i="2"/>
  <c r="BO335" i="2"/>
  <c r="BN335" i="2"/>
  <c r="BL335" i="2"/>
  <c r="BL104" i="6"/>
  <c r="BO104" i="6"/>
  <c r="BN104" i="6"/>
  <c r="AK181" i="6"/>
  <c r="AN397" i="2"/>
  <c r="AR397" i="2" s="1"/>
  <c r="Y397" i="2"/>
  <c r="AI445" i="2"/>
  <c r="AW445" i="2" s="1"/>
  <c r="AR414" i="2"/>
  <c r="AL170" i="6"/>
  <c r="AH379" i="2"/>
  <c r="AP126" i="6"/>
  <c r="AQ126" i="6"/>
  <c r="BF126" i="6" s="1"/>
  <c r="AS126" i="6"/>
  <c r="BI126" i="6" s="1"/>
  <c r="AR393" i="2"/>
  <c r="BO346" i="2"/>
  <c r="BN346" i="2"/>
  <c r="BL346" i="2"/>
  <c r="AM137" i="6"/>
  <c r="BA137" i="6" s="1"/>
  <c r="F137" i="6"/>
  <c r="AS361" i="2"/>
  <c r="AS357" i="2" s="1"/>
  <c r="AM357" i="2"/>
  <c r="BA357" i="2" s="1"/>
  <c r="AR137" i="6"/>
  <c r="BH137" i="6" s="1"/>
  <c r="AR194" i="6"/>
  <c r="AR154" i="6"/>
  <c r="AO148" i="6"/>
  <c r="AR165" i="6"/>
  <c r="AO159" i="6"/>
  <c r="AP382" i="2"/>
  <c r="AQ382" i="2"/>
  <c r="AS382" i="2"/>
  <c r="X431" i="2"/>
  <c r="V442" i="2"/>
  <c r="AJ431" i="2"/>
  <c r="AB420" i="2"/>
  <c r="E420" i="2" s="1"/>
  <c r="F420" i="2" s="1"/>
  <c r="AL420" i="2"/>
  <c r="AS409" i="2"/>
  <c r="AQ409" i="2"/>
  <c r="AQ410" i="2"/>
  <c r="AS410" i="2"/>
  <c r="AK432" i="2"/>
  <c r="AP432" i="2" s="1"/>
  <c r="W443" i="2"/>
  <c r="X432" i="2"/>
  <c r="AL421" i="2"/>
  <c r="AB421" i="2"/>
  <c r="E421" i="2" s="1"/>
  <c r="F421" i="2" s="1"/>
  <c r="AL189" i="6"/>
  <c r="AB189" i="6"/>
  <c r="E189" i="6" s="1"/>
  <c r="F189" i="6" s="1"/>
  <c r="AJ200" i="6"/>
  <c r="V211" i="6"/>
  <c r="X200" i="6"/>
  <c r="AQ178" i="6"/>
  <c r="AS178" i="6"/>
  <c r="AL190" i="6"/>
  <c r="AB190" i="6"/>
  <c r="E190" i="6" s="1"/>
  <c r="F190" i="6" s="1"/>
  <c r="AK201" i="6"/>
  <c r="AP201" i="6" s="1"/>
  <c r="W212" i="6"/>
  <c r="X201" i="6"/>
  <c r="AS179" i="6"/>
  <c r="AQ179" i="6"/>
  <c r="Y383" i="2"/>
  <c r="AN383" i="2"/>
  <c r="AQ141" i="6"/>
  <c r="AP141" i="6"/>
  <c r="AS141" i="6"/>
  <c r="AE426" i="2"/>
  <c r="T426" i="2"/>
  <c r="AM166" i="6"/>
  <c r="AB166" i="6"/>
  <c r="E166" i="6" s="1"/>
  <c r="F166" i="6" s="1"/>
  <c r="Y404" i="2"/>
  <c r="AN404" i="2"/>
  <c r="AM177" i="6"/>
  <c r="AB177" i="6"/>
  <c r="E177" i="6" s="1"/>
  <c r="F177" i="6" s="1"/>
  <c r="AB393" i="2"/>
  <c r="E393" i="2" s="1"/>
  <c r="F393" i="2" s="1"/>
  <c r="AM393" i="2"/>
  <c r="AR372" i="2"/>
  <c r="AR368" i="2" s="1"/>
  <c r="BH368" i="2" s="1"/>
  <c r="Z415" i="2"/>
  <c r="AH415" i="2"/>
  <c r="AD437" i="2"/>
  <c r="S437" i="2"/>
  <c r="AG437" i="2" s="1"/>
  <c r="R437" i="2"/>
  <c r="Q437" i="2"/>
  <c r="AE437" i="2" s="1"/>
  <c r="AB372" i="2"/>
  <c r="E372" i="2" s="1"/>
  <c r="F372" i="2" s="1"/>
  <c r="AM372" i="2"/>
  <c r="AC448" i="2"/>
  <c r="P448" i="2"/>
  <c r="S196" i="6"/>
  <c r="AG196" i="6" s="1"/>
  <c r="AG192" i="6" s="1"/>
  <c r="R196" i="6"/>
  <c r="AF196" i="6" s="1"/>
  <c r="AF192" i="6" s="1"/>
  <c r="AN419" i="2"/>
  <c r="AR419" i="2" s="1"/>
  <c r="Y419" i="2"/>
  <c r="AM155" i="6"/>
  <c r="AB155" i="6"/>
  <c r="E155" i="6" s="1"/>
  <c r="F155" i="6" s="1"/>
  <c r="AN408" i="2"/>
  <c r="AR408" i="2" s="1"/>
  <c r="Y408" i="2"/>
  <c r="AP144" i="6"/>
  <c r="AQ144" i="6"/>
  <c r="AQ361" i="2"/>
  <c r="AQ357" i="2" s="1"/>
  <c r="BF357" i="2" s="1"/>
  <c r="AP361" i="2"/>
  <c r="AP357" i="2" s="1"/>
  <c r="Y163" i="6"/>
  <c r="AN163" i="6"/>
  <c r="AN159" i="6" s="1"/>
  <c r="AR152" i="6"/>
  <c r="Y386" i="2"/>
  <c r="AN386" i="2"/>
  <c r="AB152" i="6"/>
  <c r="E152" i="6" s="1"/>
  <c r="F152" i="6" s="1"/>
  <c r="AM152" i="6"/>
  <c r="AR199" i="6"/>
  <c r="Z394" i="2"/>
  <c r="AH394" i="2"/>
  <c r="AH390" i="2" s="1"/>
  <c r="Q416" i="2"/>
  <c r="R416" i="2"/>
  <c r="AF416" i="2" s="1"/>
  <c r="AF412" i="2" s="1"/>
  <c r="S416" i="2"/>
  <c r="AG416" i="2" s="1"/>
  <c r="AG412" i="2" s="1"/>
  <c r="AD416" i="2"/>
  <c r="AD412" i="2" s="1"/>
  <c r="AN187" i="6"/>
  <c r="Y187" i="6"/>
  <c r="T185" i="6"/>
  <c r="AE185" i="6"/>
  <c r="AE181" i="6" s="1"/>
  <c r="AU181" i="6" s="1"/>
  <c r="AD196" i="6"/>
  <c r="AD192" i="6" s="1"/>
  <c r="Q196" i="6"/>
  <c r="AH174" i="6"/>
  <c r="AH170" i="6" s="1"/>
  <c r="Z174" i="6"/>
  <c r="P207" i="6"/>
  <c r="AC207" i="6"/>
  <c r="AC203" i="6" s="1"/>
  <c r="O218" i="6"/>
  <c r="AM188" i="6"/>
  <c r="AB188" i="6"/>
  <c r="E188" i="6" s="1"/>
  <c r="F188" i="6" s="1"/>
  <c r="AK198" i="6"/>
  <c r="Z198" i="6"/>
  <c r="T405" i="2"/>
  <c r="AE405" i="2"/>
  <c r="AE401" i="2" s="1"/>
  <c r="AU401" i="2" s="1"/>
  <c r="L449" i="2"/>
  <c r="J449" i="2"/>
  <c r="N449" i="2" s="1"/>
  <c r="AD427" i="2"/>
  <c r="AD423" i="2" s="1"/>
  <c r="R427" i="2"/>
  <c r="AF427" i="2" s="1"/>
  <c r="AF423" i="2" s="1"/>
  <c r="Q427" i="2"/>
  <c r="S427" i="2"/>
  <c r="AG427" i="2" s="1"/>
  <c r="AG423" i="2" s="1"/>
  <c r="AO208" i="6"/>
  <c r="AR208" i="6" s="1"/>
  <c r="AB194" i="6"/>
  <c r="E194" i="6" s="1"/>
  <c r="F194" i="6" s="1"/>
  <c r="AM194" i="6"/>
  <c r="AL219" i="6"/>
  <c r="AO206" i="6"/>
  <c r="AR206" i="6" s="1"/>
  <c r="AL439" i="2"/>
  <c r="AA439" i="2"/>
  <c r="AO210" i="6"/>
  <c r="AR210" i="6" s="1"/>
  <c r="AO205" i="6"/>
  <c r="AQ403" i="2"/>
  <c r="AP403" i="2"/>
  <c r="AS403" i="2"/>
  <c r="AL216" i="6"/>
  <c r="AM199" i="6"/>
  <c r="AB199" i="6"/>
  <c r="E199" i="6" s="1"/>
  <c r="F199" i="6" s="1"/>
  <c r="AM417" i="2"/>
  <c r="AB417" i="2"/>
  <c r="E417" i="2" s="1"/>
  <c r="F417" i="2" s="1"/>
  <c r="X451" i="2"/>
  <c r="AB197" i="6"/>
  <c r="E197" i="6" s="1"/>
  <c r="F197" i="6" s="1"/>
  <c r="AM197" i="6"/>
  <c r="AM195" i="6"/>
  <c r="AB195" i="6"/>
  <c r="E195" i="6" s="1"/>
  <c r="F195" i="6" s="1"/>
  <c r="AP186" i="6"/>
  <c r="AQ186" i="6"/>
  <c r="AS186" i="6"/>
  <c r="AA436" i="2"/>
  <c r="X447" i="2"/>
  <c r="AA447" i="2" s="1"/>
  <c r="X449" i="2"/>
  <c r="AJ449" i="2"/>
  <c r="AJ450" i="2"/>
  <c r="AA441" i="2"/>
  <c r="AL441" i="2"/>
  <c r="X452" i="2"/>
  <c r="AJ452" i="2"/>
  <c r="AQ406" i="2"/>
  <c r="AP406" i="2"/>
  <c r="AS406" i="2"/>
  <c r="AA450" i="2"/>
  <c r="AA438" i="2"/>
  <c r="AL438" i="2"/>
  <c r="Y430" i="2"/>
  <c r="AO430" i="2"/>
  <c r="AR430" i="2" s="1"/>
  <c r="Y425" i="2"/>
  <c r="AO425" i="2"/>
  <c r="AJ447" i="2"/>
  <c r="AM414" i="2"/>
  <c r="AB414" i="2"/>
  <c r="E414" i="2" s="1"/>
  <c r="F414" i="2" s="1"/>
  <c r="AO427" i="2"/>
  <c r="Y428" i="2"/>
  <c r="AO428" i="2"/>
  <c r="AR428" i="2" s="1"/>
  <c r="X448" i="2"/>
  <c r="AJ448" i="2"/>
  <c r="AO426" i="2"/>
  <c r="AA437" i="2"/>
  <c r="AL437" i="2"/>
  <c r="AP184" i="6"/>
  <c r="AQ184" i="6"/>
  <c r="AS184" i="6"/>
  <c r="AL221" i="6"/>
  <c r="AO221" i="6"/>
  <c r="AR221" i="6" s="1"/>
  <c r="AL217" i="6"/>
  <c r="AL218" i="6"/>
  <c r="AO218" i="6"/>
  <c r="AP143" i="6"/>
  <c r="AS143" i="6"/>
  <c r="AQ143" i="6"/>
  <c r="AP165" i="6"/>
  <c r="AM154" i="6"/>
  <c r="AB154" i="6"/>
  <c r="E154" i="6" s="1"/>
  <c r="F154" i="6" s="1"/>
  <c r="AS165" i="6"/>
  <c r="AQ165" i="6"/>
  <c r="AB165" i="6"/>
  <c r="E165" i="6" s="1"/>
  <c r="F165" i="6" s="1"/>
  <c r="AO176" i="6"/>
  <c r="AM176" i="6"/>
  <c r="AO385" i="2"/>
  <c r="AM385" i="2"/>
  <c r="AA396" i="2"/>
  <c r="Y396" i="2" s="1"/>
  <c r="Q451" i="2"/>
  <c r="AE451" i="2" s="1"/>
  <c r="AH198" i="6"/>
  <c r="T209" i="6"/>
  <c r="AE220" i="6"/>
  <c r="T220" i="6"/>
  <c r="AJ187" i="6"/>
  <c r="AJ181" i="6" s="1"/>
  <c r="AY181" i="6" s="1"/>
  <c r="S451" i="2"/>
  <c r="AG451" i="2" s="1"/>
  <c r="Q440" i="2"/>
  <c r="AE440" i="2" s="1"/>
  <c r="R440" i="2"/>
  <c r="AF440" i="2" s="1"/>
  <c r="S440" i="2"/>
  <c r="AG440" i="2" s="1"/>
  <c r="T429" i="2"/>
  <c r="AJ407" i="2"/>
  <c r="AJ401" i="2" s="1"/>
  <c r="AY401" i="2" s="1"/>
  <c r="AH418" i="2"/>
  <c r="Z418" i="2"/>
  <c r="AN418" i="2" s="1"/>
  <c r="AK418" i="2"/>
  <c r="AK412" i="2" s="1"/>
  <c r="R451" i="2"/>
  <c r="BO115" i="6" l="1"/>
  <c r="BN115" i="6"/>
  <c r="BL115" i="6"/>
  <c r="AO196" i="23"/>
  <c r="AR196" i="23" s="1"/>
  <c r="Y196" i="23"/>
  <c r="F368" i="2"/>
  <c r="AM368" i="2"/>
  <c r="BA368" i="2" s="1"/>
  <c r="AS375" i="2"/>
  <c r="AP375" i="2"/>
  <c r="AQ375" i="2"/>
  <c r="BC148" i="6"/>
  <c r="AS176" i="23"/>
  <c r="AP176" i="23"/>
  <c r="AQ176" i="23"/>
  <c r="AB187" i="23"/>
  <c r="E187" i="23" s="1"/>
  <c r="F187" i="23" s="1"/>
  <c r="AM187" i="23"/>
  <c r="AO198" i="23"/>
  <c r="AR198" i="23" s="1"/>
  <c r="Y198" i="23"/>
  <c r="AM184" i="23"/>
  <c r="AB184" i="23"/>
  <c r="E184" i="23" s="1"/>
  <c r="F184" i="23" s="1"/>
  <c r="AL170" i="23"/>
  <c r="BC159" i="6"/>
  <c r="AO195" i="23"/>
  <c r="AR195" i="23" s="1"/>
  <c r="Y195" i="23"/>
  <c r="AJ222" i="23"/>
  <c r="AJ221" i="23"/>
  <c r="X221" i="23"/>
  <c r="AA210" i="23"/>
  <c r="AL210" i="23"/>
  <c r="AL209" i="23"/>
  <c r="AA209" i="23"/>
  <c r="X220" i="23"/>
  <c r="AJ220" i="23"/>
  <c r="AA208" i="23"/>
  <c r="AL208" i="23"/>
  <c r="X219" i="23"/>
  <c r="AJ219" i="23"/>
  <c r="AA207" i="23"/>
  <c r="AL207" i="23"/>
  <c r="X218" i="23"/>
  <c r="AJ218" i="23"/>
  <c r="AL206" i="23"/>
  <c r="AA206" i="23"/>
  <c r="X217" i="23"/>
  <c r="AJ217" i="23"/>
  <c r="AK205" i="23"/>
  <c r="W216" i="23"/>
  <c r="AK216" i="23" s="1"/>
  <c r="AA194" i="23"/>
  <c r="AL194" i="23"/>
  <c r="X205" i="23"/>
  <c r="V216" i="23"/>
  <c r="AJ205" i="23"/>
  <c r="AS178" i="23"/>
  <c r="AQ178" i="23"/>
  <c r="AL189" i="23"/>
  <c r="AB189" i="23"/>
  <c r="E189" i="23" s="1"/>
  <c r="F189" i="23" s="1"/>
  <c r="X200" i="23"/>
  <c r="AK200" i="23"/>
  <c r="W211" i="23"/>
  <c r="AK181" i="23"/>
  <c r="AP189" i="23"/>
  <c r="AB190" i="23"/>
  <c r="E190" i="23" s="1"/>
  <c r="F190" i="23" s="1"/>
  <c r="AL190" i="23"/>
  <c r="X201" i="23"/>
  <c r="AJ201" i="23"/>
  <c r="AJ192" i="23" s="1"/>
  <c r="AY192" i="23" s="1"/>
  <c r="V212" i="23"/>
  <c r="AS179" i="23"/>
  <c r="AQ179" i="23"/>
  <c r="BO137" i="23"/>
  <c r="BN137" i="23"/>
  <c r="BL137" i="23"/>
  <c r="AT148" i="23"/>
  <c r="BD148" i="23"/>
  <c r="BK148" i="23"/>
  <c r="AX148" i="23"/>
  <c r="AV148" i="23"/>
  <c r="AZ148" i="23"/>
  <c r="BE148" i="23"/>
  <c r="BB148" i="23"/>
  <c r="AQ177" i="23"/>
  <c r="AP177" i="23"/>
  <c r="AS177" i="23"/>
  <c r="AQ175" i="23"/>
  <c r="AP175" i="23"/>
  <c r="AS175" i="23"/>
  <c r="AP173" i="23"/>
  <c r="AQ173" i="23"/>
  <c r="AS173" i="23"/>
  <c r="AS161" i="23"/>
  <c r="AS159" i="23" s="1"/>
  <c r="BI159" i="23" s="1"/>
  <c r="AM159" i="23"/>
  <c r="BA159" i="23" s="1"/>
  <c r="AQ161" i="23"/>
  <c r="AQ159" i="23" s="1"/>
  <c r="BF159" i="23" s="1"/>
  <c r="AP161" i="23"/>
  <c r="AP159" i="23" s="1"/>
  <c r="AB188" i="23"/>
  <c r="E188" i="23" s="1"/>
  <c r="F188" i="23" s="1"/>
  <c r="AM188" i="23"/>
  <c r="AB186" i="23"/>
  <c r="E186" i="23" s="1"/>
  <c r="F186" i="23" s="1"/>
  <c r="AM186" i="23"/>
  <c r="AS185" i="23"/>
  <c r="AP185" i="23"/>
  <c r="AQ185" i="23"/>
  <c r="AO170" i="23"/>
  <c r="BC170" i="23" s="1"/>
  <c r="AR172" i="23"/>
  <c r="AR170" i="23" s="1"/>
  <c r="BH170" i="23" s="1"/>
  <c r="AB172" i="23"/>
  <c r="E172" i="23" s="1"/>
  <c r="F172" i="23" s="1"/>
  <c r="F170" i="23" s="1"/>
  <c r="AM172" i="23"/>
  <c r="AO199" i="23"/>
  <c r="AR199" i="23" s="1"/>
  <c r="Y199" i="23"/>
  <c r="AO197" i="23"/>
  <c r="AR197" i="23" s="1"/>
  <c r="Y197" i="23"/>
  <c r="AO183" i="23"/>
  <c r="Y183" i="23"/>
  <c r="BG148" i="23"/>
  <c r="BJ148" i="23"/>
  <c r="AC438" i="2"/>
  <c r="AC434" i="2" s="1"/>
  <c r="P438" i="2"/>
  <c r="BG126" i="6"/>
  <c r="BJ126" i="6"/>
  <c r="AK192" i="6"/>
  <c r="AM397" i="2"/>
  <c r="AB397" i="2"/>
  <c r="E397" i="2" s="1"/>
  <c r="F397" i="2" s="1"/>
  <c r="AR425" i="2"/>
  <c r="AR385" i="2"/>
  <c r="AO379" i="2"/>
  <c r="BB126" i="6"/>
  <c r="BE126" i="6"/>
  <c r="AT126" i="6"/>
  <c r="BD126" i="6"/>
  <c r="AV126" i="6"/>
  <c r="AX126" i="6"/>
  <c r="BK126" i="6"/>
  <c r="AZ126" i="6"/>
  <c r="AR148" i="6"/>
  <c r="BH148" i="6" s="1"/>
  <c r="AR383" i="2"/>
  <c r="AN379" i="2"/>
  <c r="AR404" i="2"/>
  <c r="AT357" i="2"/>
  <c r="BI357" i="2"/>
  <c r="AV357" i="2"/>
  <c r="BD357" i="2"/>
  <c r="BK357" i="2"/>
  <c r="AZ357" i="2"/>
  <c r="AX357" i="2"/>
  <c r="BB357" i="2"/>
  <c r="BE357" i="2"/>
  <c r="AQ137" i="6"/>
  <c r="BF137" i="6" s="1"/>
  <c r="AP137" i="6"/>
  <c r="AS137" i="6"/>
  <c r="BI137" i="6" s="1"/>
  <c r="F148" i="6"/>
  <c r="AM148" i="6"/>
  <c r="BA148" i="6" s="1"/>
  <c r="BJ357" i="2"/>
  <c r="BG357" i="2"/>
  <c r="AR205" i="6"/>
  <c r="AR176" i="6"/>
  <c r="AO170" i="6"/>
  <c r="AB431" i="2"/>
  <c r="E431" i="2" s="1"/>
  <c r="F431" i="2" s="1"/>
  <c r="AL431" i="2"/>
  <c r="V453" i="2"/>
  <c r="AJ442" i="2"/>
  <c r="X442" i="2"/>
  <c r="AQ420" i="2"/>
  <c r="AS420" i="2"/>
  <c r="AK443" i="2"/>
  <c r="AP443" i="2" s="1"/>
  <c r="X443" i="2"/>
  <c r="W454" i="2"/>
  <c r="AL432" i="2"/>
  <c r="AB432" i="2"/>
  <c r="E432" i="2" s="1"/>
  <c r="F432" i="2" s="1"/>
  <c r="AS421" i="2"/>
  <c r="AQ421" i="2"/>
  <c r="AS189" i="6"/>
  <c r="AQ189" i="6"/>
  <c r="AJ211" i="6"/>
  <c r="V222" i="6"/>
  <c r="X211" i="6"/>
  <c r="AL200" i="6"/>
  <c r="AB200" i="6"/>
  <c r="E200" i="6" s="1"/>
  <c r="F200" i="6" s="1"/>
  <c r="AQ190" i="6"/>
  <c r="AS190" i="6"/>
  <c r="AK212" i="6"/>
  <c r="AP212" i="6" s="1"/>
  <c r="W223" i="6"/>
  <c r="X212" i="6"/>
  <c r="AL201" i="6"/>
  <c r="AB201" i="6"/>
  <c r="E201" i="6" s="1"/>
  <c r="F201" i="6" s="1"/>
  <c r="AM383" i="2"/>
  <c r="AB383" i="2"/>
  <c r="E383" i="2" s="1"/>
  <c r="F383" i="2" s="1"/>
  <c r="AH426" i="2"/>
  <c r="Z426" i="2"/>
  <c r="AS166" i="6"/>
  <c r="AP166" i="6"/>
  <c r="AQ166" i="6"/>
  <c r="AB404" i="2"/>
  <c r="E404" i="2" s="1"/>
  <c r="F404" i="2" s="1"/>
  <c r="AM404" i="2"/>
  <c r="AS177" i="6"/>
  <c r="AP177" i="6"/>
  <c r="AQ177" i="6"/>
  <c r="Y415" i="2"/>
  <c r="AN415" i="2"/>
  <c r="AF437" i="2"/>
  <c r="T437" i="2"/>
  <c r="AQ393" i="2"/>
  <c r="AS393" i="2"/>
  <c r="AP393" i="2"/>
  <c r="AQ372" i="2"/>
  <c r="AP372" i="2"/>
  <c r="AS372" i="2"/>
  <c r="AD448" i="2"/>
  <c r="R448" i="2"/>
  <c r="AF448" i="2" s="1"/>
  <c r="S448" i="2"/>
  <c r="AG448" i="2" s="1"/>
  <c r="Q448" i="2"/>
  <c r="AS155" i="6"/>
  <c r="AP155" i="6"/>
  <c r="AQ155" i="6"/>
  <c r="AM408" i="2"/>
  <c r="AB408" i="2"/>
  <c r="E408" i="2" s="1"/>
  <c r="F408" i="2" s="1"/>
  <c r="AM419" i="2"/>
  <c r="AB419" i="2"/>
  <c r="E419" i="2" s="1"/>
  <c r="F419" i="2" s="1"/>
  <c r="AN198" i="6"/>
  <c r="Y198" i="6"/>
  <c r="AB163" i="6"/>
  <c r="E163" i="6" s="1"/>
  <c r="F163" i="6" s="1"/>
  <c r="F159" i="6" s="1"/>
  <c r="AM163" i="6"/>
  <c r="AM159" i="6" s="1"/>
  <c r="BA159" i="6" s="1"/>
  <c r="AR163" i="6"/>
  <c r="AR159" i="6" s="1"/>
  <c r="BH159" i="6" s="1"/>
  <c r="AM386" i="2"/>
  <c r="AB386" i="2"/>
  <c r="E386" i="2" s="1"/>
  <c r="F386" i="2" s="1"/>
  <c r="AR386" i="2"/>
  <c r="AN174" i="6"/>
  <c r="AN170" i="6" s="1"/>
  <c r="Y174" i="6"/>
  <c r="AD207" i="6"/>
  <c r="AD203" i="6" s="1"/>
  <c r="R207" i="6"/>
  <c r="AF207" i="6" s="1"/>
  <c r="AF203" i="6" s="1"/>
  <c r="Q207" i="6"/>
  <c r="S207" i="6"/>
  <c r="AG207" i="6" s="1"/>
  <c r="AG203" i="6" s="1"/>
  <c r="AS152" i="6"/>
  <c r="AQ152" i="6"/>
  <c r="AP152" i="6"/>
  <c r="Y394" i="2"/>
  <c r="AN394" i="2"/>
  <c r="AN390" i="2" s="1"/>
  <c r="T416" i="2"/>
  <c r="AE416" i="2"/>
  <c r="AE412" i="2" s="1"/>
  <c r="AU412" i="2" s="1"/>
  <c r="AH185" i="6"/>
  <c r="AH181" i="6" s="1"/>
  <c r="Z185" i="6"/>
  <c r="T196" i="6"/>
  <c r="AE196" i="6"/>
  <c r="AE192" i="6" s="1"/>
  <c r="AU192" i="6" s="1"/>
  <c r="AC218" i="6"/>
  <c r="AC214" i="6" s="1"/>
  <c r="P218" i="6"/>
  <c r="S218" i="6" s="1"/>
  <c r="AG218" i="6" s="1"/>
  <c r="AG214" i="6" s="1"/>
  <c r="AS188" i="6"/>
  <c r="AQ188" i="6"/>
  <c r="AP188" i="6"/>
  <c r="Z209" i="6"/>
  <c r="Z220" i="6"/>
  <c r="Z405" i="2"/>
  <c r="AH405" i="2"/>
  <c r="AH401" i="2" s="1"/>
  <c r="O449" i="2"/>
  <c r="AE427" i="2"/>
  <c r="AE423" i="2" s="1"/>
  <c r="AU423" i="2" s="1"/>
  <c r="T427" i="2"/>
  <c r="AM208" i="6"/>
  <c r="AB208" i="6"/>
  <c r="E208" i="6" s="1"/>
  <c r="F208" i="6" s="1"/>
  <c r="AO219" i="6"/>
  <c r="AR219" i="6" s="1"/>
  <c r="AS194" i="6"/>
  <c r="AP194" i="6"/>
  <c r="AQ194" i="6"/>
  <c r="AM206" i="6"/>
  <c r="AB206" i="6"/>
  <c r="E206" i="6" s="1"/>
  <c r="F206" i="6" s="1"/>
  <c r="Y439" i="2"/>
  <c r="AO439" i="2"/>
  <c r="AR439" i="2" s="1"/>
  <c r="AS385" i="2"/>
  <c r="Y436" i="2"/>
  <c r="AO436" i="2"/>
  <c r="AM210" i="6"/>
  <c r="AB210" i="6"/>
  <c r="E210" i="6" s="1"/>
  <c r="F210" i="6" s="1"/>
  <c r="AB205" i="6"/>
  <c r="E205" i="6" s="1"/>
  <c r="F205" i="6" s="1"/>
  <c r="AM205" i="6"/>
  <c r="AP199" i="6"/>
  <c r="AQ199" i="6"/>
  <c r="AS199" i="6"/>
  <c r="AS176" i="6"/>
  <c r="AO216" i="6"/>
  <c r="AO217" i="6"/>
  <c r="AR217" i="6" s="1"/>
  <c r="AS417" i="2"/>
  <c r="AP417" i="2"/>
  <c r="AQ417" i="2"/>
  <c r="AL447" i="2"/>
  <c r="AQ197" i="6"/>
  <c r="AS197" i="6"/>
  <c r="AP197" i="6"/>
  <c r="AS195" i="6"/>
  <c r="AP195" i="6"/>
  <c r="AQ195" i="6"/>
  <c r="AQ385" i="2"/>
  <c r="AL448" i="2"/>
  <c r="AA448" i="2"/>
  <c r="AA449" i="2"/>
  <c r="AL449" i="2"/>
  <c r="AL452" i="2"/>
  <c r="AA452" i="2"/>
  <c r="Y450" i="2"/>
  <c r="AO450" i="2"/>
  <c r="AR450" i="2" s="1"/>
  <c r="AO437" i="2"/>
  <c r="AO438" i="2"/>
  <c r="AM428" i="2"/>
  <c r="AB428" i="2"/>
  <c r="E428" i="2" s="1"/>
  <c r="F428" i="2" s="1"/>
  <c r="AM430" i="2"/>
  <c r="AB430" i="2"/>
  <c r="E430" i="2" s="1"/>
  <c r="F430" i="2" s="1"/>
  <c r="Y447" i="2"/>
  <c r="AO447" i="2"/>
  <c r="AM425" i="2"/>
  <c r="AB425" i="2"/>
  <c r="E425" i="2" s="1"/>
  <c r="F425" i="2" s="1"/>
  <c r="Y441" i="2"/>
  <c r="AO441" i="2"/>
  <c r="AR441" i="2" s="1"/>
  <c r="AQ414" i="2"/>
  <c r="AP414" i="2"/>
  <c r="AS414" i="2"/>
  <c r="AQ176" i="6"/>
  <c r="AP176" i="6"/>
  <c r="AP154" i="6"/>
  <c r="AS154" i="6"/>
  <c r="AQ154" i="6"/>
  <c r="AB176" i="6"/>
  <c r="E176" i="6" s="1"/>
  <c r="F176" i="6" s="1"/>
  <c r="AP385" i="2"/>
  <c r="AO396" i="2"/>
  <c r="AO390" i="2" s="1"/>
  <c r="AM396" i="2"/>
  <c r="AB385" i="2"/>
  <c r="E385" i="2" s="1"/>
  <c r="F385" i="2" s="1"/>
  <c r="AB396" i="2"/>
  <c r="E396" i="2" s="1"/>
  <c r="F396" i="2" s="1"/>
  <c r="AJ198" i="6"/>
  <c r="AJ192" i="6" s="1"/>
  <c r="AY192" i="6" s="1"/>
  <c r="AH209" i="6"/>
  <c r="AJ209" i="6"/>
  <c r="AK209" i="6"/>
  <c r="AL187" i="6"/>
  <c r="AL181" i="6" s="1"/>
  <c r="AL198" i="6"/>
  <c r="AK220" i="6"/>
  <c r="AH220" i="6"/>
  <c r="T440" i="2"/>
  <c r="AA407" i="2"/>
  <c r="Y407" i="2" s="1"/>
  <c r="AL407" i="2"/>
  <c r="AL401" i="2" s="1"/>
  <c r="AF451" i="2"/>
  <c r="T451" i="2"/>
  <c r="AK429" i="2"/>
  <c r="AK423" i="2" s="1"/>
  <c r="AH429" i="2"/>
  <c r="Z429" i="2"/>
  <c r="AN429" i="2" s="1"/>
  <c r="AJ418" i="2"/>
  <c r="AJ412" i="2" s="1"/>
  <c r="AY412" i="2" s="1"/>
  <c r="AP368" i="2" l="1"/>
  <c r="AQ368" i="2"/>
  <c r="BF368" i="2" s="1"/>
  <c r="AS368" i="2"/>
  <c r="AB196" i="23"/>
  <c r="E196" i="23" s="1"/>
  <c r="F196" i="23" s="1"/>
  <c r="AM196" i="23"/>
  <c r="AO207" i="23"/>
  <c r="AR207" i="23" s="1"/>
  <c r="Y207" i="23"/>
  <c r="AS187" i="23"/>
  <c r="AQ187" i="23"/>
  <c r="AP187" i="23"/>
  <c r="AM198" i="23"/>
  <c r="AB198" i="23"/>
  <c r="E198" i="23" s="1"/>
  <c r="F198" i="23" s="1"/>
  <c r="AS184" i="23"/>
  <c r="AQ184" i="23"/>
  <c r="AP184" i="23"/>
  <c r="AL181" i="23"/>
  <c r="BC170" i="6"/>
  <c r="AM195" i="23"/>
  <c r="AB195" i="23"/>
  <c r="E195" i="23" s="1"/>
  <c r="F195" i="23" s="1"/>
  <c r="AA221" i="23"/>
  <c r="AL221" i="23"/>
  <c r="AL220" i="23"/>
  <c r="AA220" i="23"/>
  <c r="AA219" i="23"/>
  <c r="AL219" i="23"/>
  <c r="AL218" i="23"/>
  <c r="AA218" i="23"/>
  <c r="AL217" i="23"/>
  <c r="AA217" i="23"/>
  <c r="AL205" i="23"/>
  <c r="AA205" i="23"/>
  <c r="X216" i="23"/>
  <c r="AJ216" i="23"/>
  <c r="AS189" i="23"/>
  <c r="AQ189" i="23"/>
  <c r="AL200" i="23"/>
  <c r="AB200" i="23"/>
  <c r="E200" i="23" s="1"/>
  <c r="F200" i="23" s="1"/>
  <c r="AK192" i="23"/>
  <c r="AP200" i="23"/>
  <c r="X211" i="23"/>
  <c r="W222" i="23"/>
  <c r="AK211" i="23"/>
  <c r="AS190" i="23"/>
  <c r="AQ190" i="23"/>
  <c r="AB201" i="23"/>
  <c r="E201" i="23" s="1"/>
  <c r="F201" i="23" s="1"/>
  <c r="AL201" i="23"/>
  <c r="V223" i="23"/>
  <c r="X212" i="23"/>
  <c r="AJ212" i="23"/>
  <c r="AJ203" i="23" s="1"/>
  <c r="AY203" i="23" s="1"/>
  <c r="BO148" i="23"/>
  <c r="BN148" i="23"/>
  <c r="BL148" i="23"/>
  <c r="BD159" i="23"/>
  <c r="AT159" i="23"/>
  <c r="BK159" i="23"/>
  <c r="AX159" i="23"/>
  <c r="AV159" i="23"/>
  <c r="AZ159" i="23"/>
  <c r="BE159" i="23"/>
  <c r="BB159" i="23"/>
  <c r="AP188" i="23"/>
  <c r="AQ188" i="23"/>
  <c r="AS188" i="23"/>
  <c r="AP186" i="23"/>
  <c r="AQ186" i="23"/>
  <c r="AS186" i="23"/>
  <c r="AS172" i="23"/>
  <c r="AS170" i="23" s="1"/>
  <c r="BI170" i="23" s="1"/>
  <c r="AQ172" i="23"/>
  <c r="AQ170" i="23" s="1"/>
  <c r="BF170" i="23" s="1"/>
  <c r="AM170" i="23"/>
  <c r="BA170" i="23" s="1"/>
  <c r="AP172" i="23"/>
  <c r="AP170" i="23" s="1"/>
  <c r="AB199" i="23"/>
  <c r="E199" i="23" s="1"/>
  <c r="F199" i="23" s="1"/>
  <c r="AM199" i="23"/>
  <c r="AB197" i="23"/>
  <c r="E197" i="23" s="1"/>
  <c r="F197" i="23" s="1"/>
  <c r="AM197" i="23"/>
  <c r="AO181" i="23"/>
  <c r="BC181" i="23" s="1"/>
  <c r="AR183" i="23"/>
  <c r="AR181" i="23" s="1"/>
  <c r="BH181" i="23" s="1"/>
  <c r="AB183" i="23"/>
  <c r="E183" i="23" s="1"/>
  <c r="F183" i="23" s="1"/>
  <c r="F181" i="23" s="1"/>
  <c r="AM183" i="23"/>
  <c r="AO210" i="23"/>
  <c r="AR210" i="23" s="1"/>
  <c r="Y210" i="23"/>
  <c r="AO209" i="23"/>
  <c r="AR209" i="23" s="1"/>
  <c r="Y209" i="23"/>
  <c r="AO208" i="23"/>
  <c r="AR208" i="23" s="1"/>
  <c r="Y208" i="23"/>
  <c r="AO206" i="23"/>
  <c r="AR206" i="23" s="1"/>
  <c r="Y206" i="23"/>
  <c r="AO194" i="23"/>
  <c r="Y194" i="23"/>
  <c r="BG159" i="23"/>
  <c r="BJ159" i="23"/>
  <c r="AD438" i="2"/>
  <c r="AD434" i="2" s="1"/>
  <c r="R438" i="2"/>
  <c r="AF438" i="2" s="1"/>
  <c r="AF434" i="2" s="1"/>
  <c r="S438" i="2"/>
  <c r="AG438" i="2" s="1"/>
  <c r="AG434" i="2" s="1"/>
  <c r="Q438" i="2"/>
  <c r="BC379" i="2"/>
  <c r="BJ137" i="6"/>
  <c r="AJ203" i="6"/>
  <c r="AY203" i="6" s="1"/>
  <c r="AK203" i="6"/>
  <c r="BB137" i="6"/>
  <c r="BE137" i="6"/>
  <c r="AT137" i="6"/>
  <c r="AP397" i="2"/>
  <c r="AS397" i="2"/>
  <c r="AQ397" i="2"/>
  <c r="BC390" i="2"/>
  <c r="AR436" i="2"/>
  <c r="AL192" i="6"/>
  <c r="BO126" i="6"/>
  <c r="BN126" i="6"/>
  <c r="BL126" i="6"/>
  <c r="BD137" i="6"/>
  <c r="AV137" i="6"/>
  <c r="BK137" i="6"/>
  <c r="AX137" i="6"/>
  <c r="AZ137" i="6"/>
  <c r="BG137" i="6"/>
  <c r="AM379" i="2"/>
  <c r="BA379" i="2" s="1"/>
  <c r="AR379" i="2"/>
  <c r="BH379" i="2" s="1"/>
  <c r="F379" i="2"/>
  <c r="AR415" i="2"/>
  <c r="BN357" i="2"/>
  <c r="BL357" i="2"/>
  <c r="BO357" i="2"/>
  <c r="AS148" i="6"/>
  <c r="AQ148" i="6"/>
  <c r="BF148" i="6" s="1"/>
  <c r="AP148" i="6"/>
  <c r="AR216" i="6"/>
  <c r="AR447" i="2"/>
  <c r="AS431" i="2"/>
  <c r="AQ431" i="2"/>
  <c r="X453" i="2"/>
  <c r="AJ453" i="2"/>
  <c r="AB442" i="2"/>
  <c r="E442" i="2" s="1"/>
  <c r="F442" i="2" s="1"/>
  <c r="AL442" i="2"/>
  <c r="AL443" i="2"/>
  <c r="AB443" i="2"/>
  <c r="E443" i="2" s="1"/>
  <c r="F443" i="2" s="1"/>
  <c r="AK454" i="2"/>
  <c r="AP454" i="2" s="1"/>
  <c r="X454" i="2"/>
  <c r="AQ432" i="2"/>
  <c r="AS432" i="2"/>
  <c r="AJ222" i="6"/>
  <c r="X222" i="6"/>
  <c r="AL211" i="6"/>
  <c r="AB211" i="6"/>
  <c r="E211" i="6" s="1"/>
  <c r="F211" i="6" s="1"/>
  <c r="AS200" i="6"/>
  <c r="AQ200" i="6"/>
  <c r="AK223" i="6"/>
  <c r="AK214" i="6" s="1"/>
  <c r="X223" i="6"/>
  <c r="AL212" i="6"/>
  <c r="AB212" i="6"/>
  <c r="E212" i="6" s="1"/>
  <c r="F212" i="6" s="1"/>
  <c r="AS201" i="6"/>
  <c r="AQ201" i="6"/>
  <c r="AP383" i="2"/>
  <c r="AS383" i="2"/>
  <c r="AQ383" i="2"/>
  <c r="AN426" i="2"/>
  <c r="Y426" i="2"/>
  <c r="AQ404" i="2"/>
  <c r="AP404" i="2"/>
  <c r="AS404" i="2"/>
  <c r="AH437" i="2"/>
  <c r="Z437" i="2"/>
  <c r="AB415" i="2"/>
  <c r="E415" i="2" s="1"/>
  <c r="F415" i="2" s="1"/>
  <c r="AM415" i="2"/>
  <c r="AN220" i="6"/>
  <c r="Y220" i="6"/>
  <c r="AN405" i="2"/>
  <c r="AN401" i="2" s="1"/>
  <c r="Y405" i="2"/>
  <c r="AE448" i="2"/>
  <c r="T448" i="2"/>
  <c r="AP408" i="2"/>
  <c r="AQ408" i="2"/>
  <c r="AS408" i="2"/>
  <c r="AP419" i="2"/>
  <c r="AQ419" i="2"/>
  <c r="AS419" i="2"/>
  <c r="AN185" i="6"/>
  <c r="AN181" i="6" s="1"/>
  <c r="Y185" i="6"/>
  <c r="AN209" i="6"/>
  <c r="Y209" i="6"/>
  <c r="AS396" i="2"/>
  <c r="AR174" i="6"/>
  <c r="AR170" i="6" s="1"/>
  <c r="BH170" i="6" s="1"/>
  <c r="AQ163" i="6"/>
  <c r="AQ159" i="6" s="1"/>
  <c r="BF159" i="6" s="1"/>
  <c r="AS163" i="6"/>
  <c r="AS159" i="6" s="1"/>
  <c r="AP163" i="6"/>
  <c r="AP159" i="6" s="1"/>
  <c r="AS386" i="2"/>
  <c r="AP386" i="2"/>
  <c r="AQ386" i="2"/>
  <c r="AM174" i="6"/>
  <c r="AM170" i="6" s="1"/>
  <c r="BA170" i="6" s="1"/>
  <c r="AB174" i="6"/>
  <c r="E174" i="6" s="1"/>
  <c r="F174" i="6" s="1"/>
  <c r="F170" i="6" s="1"/>
  <c r="AE207" i="6"/>
  <c r="AE203" i="6" s="1"/>
  <c r="AU203" i="6" s="1"/>
  <c r="T207" i="6"/>
  <c r="Z416" i="2"/>
  <c r="AH416" i="2"/>
  <c r="AH412" i="2" s="1"/>
  <c r="AD218" i="6"/>
  <c r="AD214" i="6" s="1"/>
  <c r="R218" i="6"/>
  <c r="Q218" i="6"/>
  <c r="AE218" i="6" s="1"/>
  <c r="AE214" i="6" s="1"/>
  <c r="AM394" i="2"/>
  <c r="AM390" i="2" s="1"/>
  <c r="BA390" i="2" s="1"/>
  <c r="AB394" i="2"/>
  <c r="E394" i="2" s="1"/>
  <c r="F394" i="2" s="1"/>
  <c r="F390" i="2" s="1"/>
  <c r="AR394" i="2"/>
  <c r="Z196" i="6"/>
  <c r="AH196" i="6"/>
  <c r="AH192" i="6" s="1"/>
  <c r="P449" i="2"/>
  <c r="AC449" i="2"/>
  <c r="AC445" i="2" s="1"/>
  <c r="AH427" i="2"/>
  <c r="AH423" i="2" s="1"/>
  <c r="Z427" i="2"/>
  <c r="AP208" i="6"/>
  <c r="AQ208" i="6"/>
  <c r="AS208" i="6"/>
  <c r="AM219" i="6"/>
  <c r="AB219" i="6"/>
  <c r="E219" i="6" s="1"/>
  <c r="F219" i="6" s="1"/>
  <c r="AP206" i="6"/>
  <c r="AQ206" i="6"/>
  <c r="AS206" i="6"/>
  <c r="AM439" i="2"/>
  <c r="AB439" i="2"/>
  <c r="E439" i="2" s="1"/>
  <c r="F439" i="2" s="1"/>
  <c r="AB436" i="2"/>
  <c r="E436" i="2" s="1"/>
  <c r="F436" i="2" s="1"/>
  <c r="AM436" i="2"/>
  <c r="AS210" i="6"/>
  <c r="AQ210" i="6"/>
  <c r="AP210" i="6"/>
  <c r="AQ205" i="6"/>
  <c r="AS205" i="6"/>
  <c r="AP205" i="6"/>
  <c r="AR396" i="2"/>
  <c r="AB216" i="6"/>
  <c r="E216" i="6" s="1"/>
  <c r="F216" i="6" s="1"/>
  <c r="AM216" i="6"/>
  <c r="AM217" i="6"/>
  <c r="AB217" i="6"/>
  <c r="E217" i="6" s="1"/>
  <c r="F217" i="6" s="1"/>
  <c r="AM447" i="2"/>
  <c r="AB447" i="2"/>
  <c r="E447" i="2" s="1"/>
  <c r="F447" i="2" s="1"/>
  <c r="AS430" i="2"/>
  <c r="AP430" i="2"/>
  <c r="AQ430" i="2"/>
  <c r="AM450" i="2"/>
  <c r="AB450" i="2"/>
  <c r="E450" i="2" s="1"/>
  <c r="F450" i="2" s="1"/>
  <c r="AQ428" i="2"/>
  <c r="AP428" i="2"/>
  <c r="AS428" i="2"/>
  <c r="AM441" i="2"/>
  <c r="AB441" i="2"/>
  <c r="E441" i="2" s="1"/>
  <c r="F441" i="2" s="1"/>
  <c r="Y452" i="2"/>
  <c r="AO452" i="2"/>
  <c r="AR452" i="2" s="1"/>
  <c r="AP425" i="2"/>
  <c r="AQ425" i="2"/>
  <c r="AS425" i="2"/>
  <c r="AO449" i="2"/>
  <c r="AO448" i="2"/>
  <c r="AM221" i="6"/>
  <c r="AB221" i="6"/>
  <c r="E221" i="6" s="1"/>
  <c r="F221" i="6" s="1"/>
  <c r="AO187" i="6"/>
  <c r="AO181" i="6" s="1"/>
  <c r="AM187" i="6"/>
  <c r="AQ187" i="6" s="1"/>
  <c r="AO198" i="6"/>
  <c r="AO192" i="6" s="1"/>
  <c r="AM198" i="6"/>
  <c r="AS198" i="6" s="1"/>
  <c r="AO407" i="2"/>
  <c r="AM407" i="2"/>
  <c r="AQ407" i="2" s="1"/>
  <c r="AP396" i="2"/>
  <c r="AQ396" i="2"/>
  <c r="AJ220" i="6"/>
  <c r="AL209" i="6"/>
  <c r="AK440" i="2"/>
  <c r="AK434" i="2" s="1"/>
  <c r="AH440" i="2"/>
  <c r="Z440" i="2"/>
  <c r="AN440" i="2" s="1"/>
  <c r="AA418" i="2"/>
  <c r="Y418" i="2" s="1"/>
  <c r="AL418" i="2"/>
  <c r="AL412" i="2" s="1"/>
  <c r="AH451" i="2"/>
  <c r="Z451" i="2"/>
  <c r="AN451" i="2" s="1"/>
  <c r="AK451" i="2"/>
  <c r="AB407" i="2"/>
  <c r="E407" i="2" s="1"/>
  <c r="F407" i="2" s="1"/>
  <c r="AJ429" i="2"/>
  <c r="AJ423" i="2" s="1"/>
  <c r="AY423" i="2" s="1"/>
  <c r="BJ368" i="2" l="1"/>
  <c r="BG368" i="2"/>
  <c r="BE368" i="2"/>
  <c r="BB368" i="2"/>
  <c r="AT368" i="2"/>
  <c r="BI368" i="2"/>
  <c r="AV368" i="2"/>
  <c r="BD368" i="2"/>
  <c r="BK368" i="2"/>
  <c r="AZ368" i="2"/>
  <c r="AX368" i="2"/>
  <c r="AO218" i="23"/>
  <c r="AR218" i="23" s="1"/>
  <c r="Y218" i="23"/>
  <c r="AB207" i="23"/>
  <c r="E207" i="23" s="1"/>
  <c r="F207" i="23" s="1"/>
  <c r="AM207" i="23"/>
  <c r="AP196" i="23"/>
  <c r="AS196" i="23"/>
  <c r="AQ196" i="23"/>
  <c r="AS207" i="23"/>
  <c r="AQ198" i="23"/>
  <c r="AP198" i="23"/>
  <c r="AS198" i="23"/>
  <c r="AJ214" i="6"/>
  <c r="AY214" i="6" s="1"/>
  <c r="AL192" i="23"/>
  <c r="AS195" i="23"/>
  <c r="AQ195" i="23"/>
  <c r="AP195" i="23"/>
  <c r="AO221" i="23"/>
  <c r="AR221" i="23" s="1"/>
  <c r="Y221" i="23"/>
  <c r="AL216" i="23"/>
  <c r="AA216" i="23"/>
  <c r="AS200" i="23"/>
  <c r="AQ200" i="23"/>
  <c r="AL211" i="23"/>
  <c r="AB211" i="23"/>
  <c r="E211" i="23" s="1"/>
  <c r="F211" i="23" s="1"/>
  <c r="X222" i="23"/>
  <c r="AK222" i="23"/>
  <c r="AK203" i="23"/>
  <c r="AP211" i="23"/>
  <c r="AS201" i="23"/>
  <c r="AQ201" i="23"/>
  <c r="AJ223" i="23"/>
  <c r="AJ214" i="23" s="1"/>
  <c r="AY214" i="23" s="1"/>
  <c r="X223" i="23"/>
  <c r="AB212" i="23"/>
  <c r="E212" i="23" s="1"/>
  <c r="F212" i="23" s="1"/>
  <c r="AL212" i="23"/>
  <c r="BO159" i="23"/>
  <c r="BN159" i="23"/>
  <c r="BL159" i="23"/>
  <c r="AT170" i="23"/>
  <c r="BD170" i="23"/>
  <c r="BK170" i="23"/>
  <c r="AX170" i="23"/>
  <c r="AV170" i="23"/>
  <c r="AZ170" i="23"/>
  <c r="BE170" i="23"/>
  <c r="BB170" i="23"/>
  <c r="AQ199" i="23"/>
  <c r="AP199" i="23"/>
  <c r="AS199" i="23"/>
  <c r="AP197" i="23"/>
  <c r="AQ197" i="23"/>
  <c r="AS197" i="23"/>
  <c r="AS183" i="23"/>
  <c r="AS181" i="23" s="1"/>
  <c r="BI181" i="23" s="1"/>
  <c r="AM181" i="23"/>
  <c r="BA181" i="23" s="1"/>
  <c r="AP183" i="23"/>
  <c r="AP181" i="23" s="1"/>
  <c r="AQ183" i="23"/>
  <c r="AQ181" i="23" s="1"/>
  <c r="BF181" i="23" s="1"/>
  <c r="AB210" i="23"/>
  <c r="E210" i="23" s="1"/>
  <c r="F210" i="23" s="1"/>
  <c r="AM210" i="23"/>
  <c r="AB209" i="23"/>
  <c r="E209" i="23" s="1"/>
  <c r="F209" i="23" s="1"/>
  <c r="AM209" i="23"/>
  <c r="AB208" i="23"/>
  <c r="E208" i="23" s="1"/>
  <c r="F208" i="23" s="1"/>
  <c r="AM208" i="23"/>
  <c r="AB206" i="23"/>
  <c r="E206" i="23" s="1"/>
  <c r="F206" i="23" s="1"/>
  <c r="AM206" i="23"/>
  <c r="AR194" i="23"/>
  <c r="AR192" i="23" s="1"/>
  <c r="BH192" i="23" s="1"/>
  <c r="AO192" i="23"/>
  <c r="BC192" i="23" s="1"/>
  <c r="AB194" i="23"/>
  <c r="E194" i="23" s="1"/>
  <c r="F194" i="23" s="1"/>
  <c r="F192" i="23" s="1"/>
  <c r="AM194" i="23"/>
  <c r="AO220" i="23"/>
  <c r="AR220" i="23" s="1"/>
  <c r="Y220" i="23"/>
  <c r="AO219" i="23"/>
  <c r="AR219" i="23" s="1"/>
  <c r="Y219" i="23"/>
  <c r="AO217" i="23"/>
  <c r="AR217" i="23" s="1"/>
  <c r="Y217" i="23"/>
  <c r="AO205" i="23"/>
  <c r="Y205" i="23"/>
  <c r="BG170" i="23"/>
  <c r="BJ170" i="23"/>
  <c r="AE438" i="2"/>
  <c r="AE434" i="2" s="1"/>
  <c r="AU434" i="2" s="1"/>
  <c r="T438" i="2"/>
  <c r="BC181" i="6"/>
  <c r="AK445" i="2"/>
  <c r="AR407" i="2"/>
  <c r="AO401" i="2"/>
  <c r="BC401" i="2" s="1"/>
  <c r="AL203" i="6"/>
  <c r="BN137" i="6"/>
  <c r="BL137" i="6"/>
  <c r="BO137" i="6"/>
  <c r="BB148" i="6"/>
  <c r="BI148" i="6"/>
  <c r="BE148" i="6"/>
  <c r="AT148" i="6"/>
  <c r="BD148" i="6"/>
  <c r="AV148" i="6"/>
  <c r="AR390" i="2"/>
  <c r="BH390" i="2" s="1"/>
  <c r="AP379" i="2"/>
  <c r="AS379" i="2"/>
  <c r="AQ379" i="2"/>
  <c r="BF379" i="2" s="1"/>
  <c r="BK148" i="6"/>
  <c r="AX148" i="6"/>
  <c r="AZ148" i="6"/>
  <c r="BJ148" i="6"/>
  <c r="BG148" i="6"/>
  <c r="AR426" i="2"/>
  <c r="BJ159" i="6"/>
  <c r="BG159" i="6"/>
  <c r="BB159" i="6"/>
  <c r="BI159" i="6"/>
  <c r="BE159" i="6"/>
  <c r="AT159" i="6"/>
  <c r="BD159" i="6"/>
  <c r="AV159" i="6"/>
  <c r="BK159" i="6"/>
  <c r="AX159" i="6"/>
  <c r="AZ159" i="6"/>
  <c r="AQ216" i="6"/>
  <c r="AL453" i="2"/>
  <c r="AB453" i="2"/>
  <c r="E453" i="2" s="1"/>
  <c r="F453" i="2" s="1"/>
  <c r="AS442" i="2"/>
  <c r="AQ442" i="2"/>
  <c r="AQ443" i="2"/>
  <c r="AS443" i="2"/>
  <c r="AL454" i="2"/>
  <c r="AB454" i="2"/>
  <c r="E454" i="2" s="1"/>
  <c r="F454" i="2" s="1"/>
  <c r="AL222" i="6"/>
  <c r="AB222" i="6"/>
  <c r="E222" i="6" s="1"/>
  <c r="F222" i="6" s="1"/>
  <c r="AS211" i="6"/>
  <c r="AQ211" i="6"/>
  <c r="AP223" i="6"/>
  <c r="AL223" i="6"/>
  <c r="AB223" i="6"/>
  <c r="E223" i="6" s="1"/>
  <c r="F223" i="6" s="1"/>
  <c r="AQ212" i="6"/>
  <c r="AS212" i="6"/>
  <c r="AM426" i="2"/>
  <c r="AB426" i="2"/>
  <c r="E426" i="2" s="1"/>
  <c r="F426" i="2" s="1"/>
  <c r="Y437" i="2"/>
  <c r="AN437" i="2"/>
  <c r="AS415" i="2"/>
  <c r="AP415" i="2"/>
  <c r="AQ415" i="2"/>
  <c r="R449" i="2"/>
  <c r="AF449" i="2" s="1"/>
  <c r="AF445" i="2" s="1"/>
  <c r="S449" i="2"/>
  <c r="AG449" i="2" s="1"/>
  <c r="AG445" i="2" s="1"/>
  <c r="AR405" i="2"/>
  <c r="AM405" i="2"/>
  <c r="AM401" i="2" s="1"/>
  <c r="BA401" i="2" s="1"/>
  <c r="AB405" i="2"/>
  <c r="E405" i="2" s="1"/>
  <c r="F405" i="2" s="1"/>
  <c r="F401" i="2" s="1"/>
  <c r="Z448" i="2"/>
  <c r="AH448" i="2"/>
  <c r="AR185" i="6"/>
  <c r="AM185" i="6"/>
  <c r="AM181" i="6" s="1"/>
  <c r="BA181" i="6" s="1"/>
  <c r="AB185" i="6"/>
  <c r="E185" i="6" s="1"/>
  <c r="F185" i="6" s="1"/>
  <c r="AP174" i="6"/>
  <c r="AP170" i="6" s="1"/>
  <c r="AQ174" i="6"/>
  <c r="AQ170" i="6" s="1"/>
  <c r="BF170" i="6" s="1"/>
  <c r="AH207" i="6"/>
  <c r="AH203" i="6" s="1"/>
  <c r="Z207" i="6"/>
  <c r="AF218" i="6"/>
  <c r="AF214" i="6" s="1"/>
  <c r="AU214" i="6" s="1"/>
  <c r="T218" i="6"/>
  <c r="Y416" i="2"/>
  <c r="AN416" i="2"/>
  <c r="AN412" i="2" s="1"/>
  <c r="AS174" i="6"/>
  <c r="AS170" i="6" s="1"/>
  <c r="AS394" i="2"/>
  <c r="AS390" i="2" s="1"/>
  <c r="AQ394" i="2"/>
  <c r="AQ390" i="2" s="1"/>
  <c r="BF390" i="2" s="1"/>
  <c r="AP394" i="2"/>
  <c r="AP390" i="2" s="1"/>
  <c r="AN427" i="2"/>
  <c r="AN423" i="2" s="1"/>
  <c r="Y427" i="2"/>
  <c r="AN196" i="6"/>
  <c r="AN192" i="6" s="1"/>
  <c r="BC192" i="6" s="1"/>
  <c r="Y196" i="6"/>
  <c r="AD449" i="2"/>
  <c r="AD445" i="2" s="1"/>
  <c r="Q449" i="2"/>
  <c r="AP219" i="6"/>
  <c r="AQ219" i="6"/>
  <c r="AS219" i="6"/>
  <c r="AP439" i="2"/>
  <c r="AQ439" i="2"/>
  <c r="AS439" i="2"/>
  <c r="AS436" i="2"/>
  <c r="AQ436" i="2"/>
  <c r="AP436" i="2"/>
  <c r="AS216" i="6"/>
  <c r="AP216" i="6"/>
  <c r="AQ217" i="6"/>
  <c r="AP217" i="6"/>
  <c r="AS217" i="6"/>
  <c r="AR198" i="6"/>
  <c r="AS187" i="6"/>
  <c r="AR187" i="6"/>
  <c r="AM452" i="2"/>
  <c r="AB452" i="2"/>
  <c r="E452" i="2" s="1"/>
  <c r="F452" i="2" s="1"/>
  <c r="AQ450" i="2"/>
  <c r="AS450" i="2"/>
  <c r="AP450" i="2"/>
  <c r="AP441" i="2"/>
  <c r="AQ441" i="2"/>
  <c r="AS441" i="2"/>
  <c r="AP447" i="2"/>
  <c r="AQ447" i="2"/>
  <c r="AS447" i="2"/>
  <c r="AQ198" i="6"/>
  <c r="AS221" i="6"/>
  <c r="AQ221" i="6"/>
  <c r="AP221" i="6"/>
  <c r="AS407" i="2"/>
  <c r="AB187" i="6"/>
  <c r="E187" i="6" s="1"/>
  <c r="F187" i="6" s="1"/>
  <c r="AB198" i="6"/>
  <c r="E198" i="6" s="1"/>
  <c r="F198" i="6" s="1"/>
  <c r="AO209" i="6"/>
  <c r="AM209" i="6"/>
  <c r="AP198" i="6"/>
  <c r="AP187" i="6"/>
  <c r="AO418" i="2"/>
  <c r="AM418" i="2"/>
  <c r="AP407" i="2"/>
  <c r="AB418" i="2"/>
  <c r="E418" i="2" s="1"/>
  <c r="F418" i="2" s="1"/>
  <c r="AL220" i="6"/>
  <c r="AJ440" i="2"/>
  <c r="AJ434" i="2" s="1"/>
  <c r="AY434" i="2" s="1"/>
  <c r="AL429" i="2"/>
  <c r="AL423" i="2" s="1"/>
  <c r="AA429" i="2"/>
  <c r="Y429" i="2" s="1"/>
  <c r="AJ451" i="2"/>
  <c r="AJ445" i="2" s="1"/>
  <c r="AY445" i="2" s="1"/>
  <c r="AP207" i="23" l="1"/>
  <c r="AQ207" i="23"/>
  <c r="BN368" i="2"/>
  <c r="BL368" i="2"/>
  <c r="BO368" i="2"/>
  <c r="AM218" i="23"/>
  <c r="AB218" i="23"/>
  <c r="E218" i="23" s="1"/>
  <c r="F218" i="23" s="1"/>
  <c r="AL203" i="23"/>
  <c r="AM221" i="23"/>
  <c r="AB221" i="23"/>
  <c r="E221" i="23" s="1"/>
  <c r="F221" i="23" s="1"/>
  <c r="AS211" i="23"/>
  <c r="AQ211" i="23"/>
  <c r="AL222" i="23"/>
  <c r="AB222" i="23"/>
  <c r="E222" i="23" s="1"/>
  <c r="F222" i="23" s="1"/>
  <c r="AK214" i="23"/>
  <c r="AP222" i="23"/>
  <c r="AB223" i="23"/>
  <c r="E223" i="23" s="1"/>
  <c r="F223" i="23" s="1"/>
  <c r="AL223" i="23"/>
  <c r="AS212" i="23"/>
  <c r="AQ212" i="23"/>
  <c r="BN170" i="23"/>
  <c r="BL170" i="23"/>
  <c r="BO170" i="23"/>
  <c r="BD181" i="23"/>
  <c r="AT181" i="23"/>
  <c r="BK181" i="23"/>
  <c r="AX181" i="23"/>
  <c r="AV181" i="23"/>
  <c r="AZ181" i="23"/>
  <c r="BE181" i="23"/>
  <c r="BB181" i="23"/>
  <c r="AP210" i="23"/>
  <c r="AQ210" i="23"/>
  <c r="AS210" i="23"/>
  <c r="AP209" i="23"/>
  <c r="AQ209" i="23"/>
  <c r="AS209" i="23"/>
  <c r="AP208" i="23"/>
  <c r="AQ208" i="23"/>
  <c r="AS208" i="23"/>
  <c r="AQ206" i="23"/>
  <c r="AP206" i="23"/>
  <c r="AS206" i="23"/>
  <c r="AS194" i="23"/>
  <c r="AS192" i="23" s="1"/>
  <c r="BI192" i="23" s="1"/>
  <c r="AP194" i="23"/>
  <c r="AP192" i="23" s="1"/>
  <c r="AQ194" i="23"/>
  <c r="AQ192" i="23" s="1"/>
  <c r="BF192" i="23" s="1"/>
  <c r="AM192" i="23"/>
  <c r="BA192" i="23" s="1"/>
  <c r="AB220" i="23"/>
  <c r="E220" i="23" s="1"/>
  <c r="F220" i="23" s="1"/>
  <c r="AM220" i="23"/>
  <c r="AB219" i="23"/>
  <c r="E219" i="23" s="1"/>
  <c r="F219" i="23" s="1"/>
  <c r="AM219" i="23"/>
  <c r="AB217" i="23"/>
  <c r="E217" i="23" s="1"/>
  <c r="F217" i="23" s="1"/>
  <c r="AM217" i="23"/>
  <c r="AO203" i="23"/>
  <c r="BC203" i="23" s="1"/>
  <c r="AR205" i="23"/>
  <c r="AR203" i="23" s="1"/>
  <c r="BH203" i="23" s="1"/>
  <c r="AB205" i="23"/>
  <c r="E205" i="23" s="1"/>
  <c r="F205" i="23" s="1"/>
  <c r="F203" i="23" s="1"/>
  <c r="AM205" i="23"/>
  <c r="AO216" i="23"/>
  <c r="Y216" i="23"/>
  <c r="BG181" i="23"/>
  <c r="BJ181" i="23"/>
  <c r="Z438" i="2"/>
  <c r="AH438" i="2"/>
  <c r="AH434" i="2" s="1"/>
  <c r="AR401" i="2"/>
  <c r="BH401" i="2" s="1"/>
  <c r="AR418" i="2"/>
  <c r="AO412" i="2"/>
  <c r="BC412" i="2" s="1"/>
  <c r="AL214" i="6"/>
  <c r="BE379" i="2"/>
  <c r="BB379" i="2"/>
  <c r="AT379" i="2"/>
  <c r="BI379" i="2"/>
  <c r="AV379" i="2"/>
  <c r="BD379" i="2"/>
  <c r="BK379" i="2"/>
  <c r="AX379" i="2"/>
  <c r="AZ379" i="2"/>
  <c r="BJ379" i="2"/>
  <c r="BG379" i="2"/>
  <c r="BN148" i="6"/>
  <c r="BL148" i="6"/>
  <c r="BO148" i="6"/>
  <c r="AR181" i="6"/>
  <c r="BH181" i="6" s="1"/>
  <c r="AR437" i="2"/>
  <c r="F181" i="6"/>
  <c r="BE390" i="2"/>
  <c r="BB390" i="2"/>
  <c r="AT390" i="2"/>
  <c r="BI390" i="2"/>
  <c r="AV390" i="2"/>
  <c r="BD390" i="2"/>
  <c r="BK390" i="2"/>
  <c r="AX390" i="2"/>
  <c r="AZ390" i="2"/>
  <c r="BG390" i="2"/>
  <c r="BJ390" i="2"/>
  <c r="BO159" i="6"/>
  <c r="BN159" i="6"/>
  <c r="BL159" i="6"/>
  <c r="BJ170" i="6"/>
  <c r="BG170" i="6"/>
  <c r="BI170" i="6"/>
  <c r="BB170" i="6"/>
  <c r="BE170" i="6"/>
  <c r="AT170" i="6"/>
  <c r="BD170" i="6"/>
  <c r="AV170" i="6"/>
  <c r="BK170" i="6"/>
  <c r="AX170" i="6"/>
  <c r="AZ170" i="6"/>
  <c r="AR209" i="6"/>
  <c r="AO203" i="6"/>
  <c r="AS453" i="2"/>
  <c r="AQ453" i="2"/>
  <c r="AQ454" i="2"/>
  <c r="AS454" i="2"/>
  <c r="AS222" i="6"/>
  <c r="AQ222" i="6"/>
  <c r="AS223" i="6"/>
  <c r="AQ223" i="6"/>
  <c r="AP426" i="2"/>
  <c r="AQ426" i="2"/>
  <c r="AS426" i="2"/>
  <c r="AM437" i="2"/>
  <c r="AB437" i="2"/>
  <c r="E437" i="2" s="1"/>
  <c r="F437" i="2" s="1"/>
  <c r="AS405" i="2"/>
  <c r="AS401" i="2" s="1"/>
  <c r="AQ405" i="2"/>
  <c r="AQ401" i="2" s="1"/>
  <c r="BF401" i="2" s="1"/>
  <c r="AP405" i="2"/>
  <c r="AP401" i="2" s="1"/>
  <c r="AN448" i="2"/>
  <c r="Y448" i="2"/>
  <c r="AS185" i="6"/>
  <c r="AS181" i="6" s="1"/>
  <c r="AQ185" i="6"/>
  <c r="AQ181" i="6" s="1"/>
  <c r="BF181" i="6" s="1"/>
  <c r="AP185" i="6"/>
  <c r="AP181" i="6" s="1"/>
  <c r="AN207" i="6"/>
  <c r="AN203" i="6" s="1"/>
  <c r="Y207" i="6"/>
  <c r="AH218" i="6"/>
  <c r="AH214" i="6" s="1"/>
  <c r="Z218" i="6"/>
  <c r="AM416" i="2"/>
  <c r="AM412" i="2" s="1"/>
  <c r="BA412" i="2" s="1"/>
  <c r="AB416" i="2"/>
  <c r="E416" i="2" s="1"/>
  <c r="F416" i="2" s="1"/>
  <c r="F412" i="2" s="1"/>
  <c r="AR416" i="2"/>
  <c r="AR427" i="2"/>
  <c r="AB427" i="2"/>
  <c r="E427" i="2" s="1"/>
  <c r="F427" i="2" s="1"/>
  <c r="AM427" i="2"/>
  <c r="AR196" i="6"/>
  <c r="AR192" i="6" s="1"/>
  <c r="BH192" i="6" s="1"/>
  <c r="AB196" i="6"/>
  <c r="E196" i="6" s="1"/>
  <c r="F196" i="6" s="1"/>
  <c r="F192" i="6" s="1"/>
  <c r="AM196" i="6"/>
  <c r="AM192" i="6" s="1"/>
  <c r="BA192" i="6" s="1"/>
  <c r="T449" i="2"/>
  <c r="AE449" i="2"/>
  <c r="AE445" i="2" s="1"/>
  <c r="AU445" i="2" s="1"/>
  <c r="AS418" i="2"/>
  <c r="AS209" i="6"/>
  <c r="AP452" i="2"/>
  <c r="AQ452" i="2"/>
  <c r="AS452" i="2"/>
  <c r="AB209" i="6"/>
  <c r="E209" i="6" s="1"/>
  <c r="F209" i="6" s="1"/>
  <c r="AQ209" i="6"/>
  <c r="AP209" i="6"/>
  <c r="AO220" i="6"/>
  <c r="AO214" i="6" s="1"/>
  <c r="AO429" i="2"/>
  <c r="AM429" i="2"/>
  <c r="AQ429" i="2" s="1"/>
  <c r="AP418" i="2"/>
  <c r="AQ418" i="2"/>
  <c r="AB429" i="2"/>
  <c r="E429" i="2" s="1"/>
  <c r="F429" i="2" s="1"/>
  <c r="AL440" i="2"/>
  <c r="AL434" i="2" s="1"/>
  <c r="AA440" i="2"/>
  <c r="Y440" i="2" s="1"/>
  <c r="AA451" i="2"/>
  <c r="Y451" i="2" s="1"/>
  <c r="AL451" i="2"/>
  <c r="AL445" i="2" s="1"/>
  <c r="AS218" i="23" l="1"/>
  <c r="AQ218" i="23"/>
  <c r="AP218" i="23"/>
  <c r="BC203" i="6"/>
  <c r="AN438" i="2"/>
  <c r="Y438" i="2"/>
  <c r="AL214" i="23"/>
  <c r="AS221" i="23"/>
  <c r="AQ221" i="23"/>
  <c r="AP221" i="23"/>
  <c r="AS222" i="23"/>
  <c r="AQ222" i="23"/>
  <c r="AS223" i="23"/>
  <c r="AQ223" i="23"/>
  <c r="BN181" i="23"/>
  <c r="BL181" i="23"/>
  <c r="BO181" i="23"/>
  <c r="AT192" i="23"/>
  <c r="BD192" i="23"/>
  <c r="BK192" i="23"/>
  <c r="AX192" i="23"/>
  <c r="AV192" i="23"/>
  <c r="AZ192" i="23"/>
  <c r="BE192" i="23"/>
  <c r="BB192" i="23"/>
  <c r="AQ220" i="23"/>
  <c r="AP220" i="23"/>
  <c r="AS220" i="23"/>
  <c r="AS219" i="23"/>
  <c r="AQ219" i="23"/>
  <c r="AP219" i="23"/>
  <c r="AQ217" i="23"/>
  <c r="AP217" i="23"/>
  <c r="AS217" i="23"/>
  <c r="AS205" i="23"/>
  <c r="AS203" i="23" s="1"/>
  <c r="AP205" i="23"/>
  <c r="AP203" i="23" s="1"/>
  <c r="AM203" i="23"/>
  <c r="BA203" i="23" s="1"/>
  <c r="AQ205" i="23"/>
  <c r="AQ203" i="23" s="1"/>
  <c r="BF203" i="23" s="1"/>
  <c r="AR216" i="23"/>
  <c r="AR214" i="23" s="1"/>
  <c r="BH214" i="23" s="1"/>
  <c r="AO214" i="23"/>
  <c r="BC214" i="23" s="1"/>
  <c r="AB216" i="23"/>
  <c r="E216" i="23" s="1"/>
  <c r="F216" i="23" s="1"/>
  <c r="F214" i="23" s="1"/>
  <c r="AM216" i="23"/>
  <c r="BG192" i="23"/>
  <c r="BJ192" i="23"/>
  <c r="AR412" i="2"/>
  <c r="BH412" i="2" s="1"/>
  <c r="AR429" i="2"/>
  <c r="AR423" i="2" s="1"/>
  <c r="BH423" i="2" s="1"/>
  <c r="AO423" i="2"/>
  <c r="BC423" i="2" s="1"/>
  <c r="BL379" i="2"/>
  <c r="BN379" i="2"/>
  <c r="BO379" i="2"/>
  <c r="F423" i="2"/>
  <c r="AM423" i="2"/>
  <c r="BA423" i="2" s="1"/>
  <c r="BL390" i="2"/>
  <c r="BO390" i="2"/>
  <c r="BN390" i="2"/>
  <c r="AP437" i="2"/>
  <c r="BE401" i="2"/>
  <c r="BB401" i="2"/>
  <c r="AT401" i="2"/>
  <c r="BI401" i="2"/>
  <c r="AV401" i="2"/>
  <c r="BD401" i="2"/>
  <c r="BK401" i="2"/>
  <c r="AX401" i="2"/>
  <c r="AZ401" i="2"/>
  <c r="BJ401" i="2"/>
  <c r="BG401" i="2"/>
  <c r="BO170" i="6"/>
  <c r="BL170" i="6"/>
  <c r="BN170" i="6"/>
  <c r="BB181" i="6"/>
  <c r="BE181" i="6"/>
  <c r="BI181" i="6"/>
  <c r="AT181" i="6"/>
  <c r="BD181" i="6"/>
  <c r="AV181" i="6"/>
  <c r="AX181" i="6"/>
  <c r="BK181" i="6"/>
  <c r="AZ181" i="6"/>
  <c r="BJ181" i="6"/>
  <c r="BG181" i="6"/>
  <c r="AR448" i="2"/>
  <c r="AR207" i="6"/>
  <c r="AR203" i="6" s="1"/>
  <c r="BH203" i="6" s="1"/>
  <c r="AS437" i="2"/>
  <c r="AQ437" i="2"/>
  <c r="AM207" i="6"/>
  <c r="AM203" i="6" s="1"/>
  <c r="BA203" i="6" s="1"/>
  <c r="AB207" i="6"/>
  <c r="E207" i="6" s="1"/>
  <c r="F207" i="6" s="1"/>
  <c r="F203" i="6" s="1"/>
  <c r="AM448" i="2"/>
  <c r="AB448" i="2"/>
  <c r="E448" i="2" s="1"/>
  <c r="F448" i="2" s="1"/>
  <c r="AN218" i="6"/>
  <c r="AN214" i="6" s="1"/>
  <c r="BC214" i="6" s="1"/>
  <c r="Y218" i="6"/>
  <c r="AS416" i="2"/>
  <c r="AS412" i="2" s="1"/>
  <c r="AP416" i="2"/>
  <c r="AP412" i="2" s="1"/>
  <c r="AQ416" i="2"/>
  <c r="AQ412" i="2" s="1"/>
  <c r="BF412" i="2" s="1"/>
  <c r="AQ427" i="2"/>
  <c r="AQ423" i="2" s="1"/>
  <c r="BF423" i="2" s="1"/>
  <c r="AP427" i="2"/>
  <c r="AS427" i="2"/>
  <c r="AS196" i="6"/>
  <c r="AS192" i="6" s="1"/>
  <c r="AQ196" i="6"/>
  <c r="AQ192" i="6" s="1"/>
  <c r="BF192" i="6" s="1"/>
  <c r="AP196" i="6"/>
  <c r="AP192" i="6" s="1"/>
  <c r="AH449" i="2"/>
  <c r="AH445" i="2" s="1"/>
  <c r="Z449" i="2"/>
  <c r="AR220" i="6"/>
  <c r="AM220" i="6"/>
  <c r="AB220" i="6"/>
  <c r="E220" i="6" s="1"/>
  <c r="F220" i="6" s="1"/>
  <c r="AS429" i="2"/>
  <c r="AO451" i="2"/>
  <c r="AM451" i="2"/>
  <c r="AQ451" i="2" s="1"/>
  <c r="AP429" i="2"/>
  <c r="AO440" i="2"/>
  <c r="AO434" i="2" s="1"/>
  <c r="AM440" i="2"/>
  <c r="AQ440" i="2" s="1"/>
  <c r="AB451" i="2"/>
  <c r="E451" i="2" s="1"/>
  <c r="F451" i="2" s="1"/>
  <c r="AN434" i="2" l="1"/>
  <c r="BC434" i="2" s="1"/>
  <c r="AR438" i="2"/>
  <c r="AM438" i="2"/>
  <c r="AM434" i="2" s="1"/>
  <c r="BA434" i="2" s="1"/>
  <c r="AB438" i="2"/>
  <c r="E438" i="2" s="1"/>
  <c r="F438" i="2" s="1"/>
  <c r="BL192" i="23"/>
  <c r="BO192" i="23"/>
  <c r="BN192" i="23"/>
  <c r="BD203" i="23"/>
  <c r="AT203" i="23"/>
  <c r="BK203" i="23"/>
  <c r="AX203" i="23"/>
  <c r="AV203" i="23"/>
  <c r="AZ203" i="23"/>
  <c r="BE203" i="23"/>
  <c r="BB203" i="23"/>
  <c r="AS216" i="23"/>
  <c r="AS214" i="23" s="1"/>
  <c r="BI214" i="23" s="1"/>
  <c r="AQ216" i="23"/>
  <c r="AQ214" i="23" s="1"/>
  <c r="BF214" i="23" s="1"/>
  <c r="AP216" i="23"/>
  <c r="AP214" i="23" s="1"/>
  <c r="AM214" i="23"/>
  <c r="BA214" i="23" s="1"/>
  <c r="BG203" i="23"/>
  <c r="BI203" i="23"/>
  <c r="BJ203" i="23"/>
  <c r="AP423" i="2"/>
  <c r="AS423" i="2"/>
  <c r="BL401" i="2"/>
  <c r="BN401" i="2"/>
  <c r="BO401" i="2"/>
  <c r="BB412" i="2"/>
  <c r="BE412" i="2"/>
  <c r="AT412" i="2"/>
  <c r="BD412" i="2"/>
  <c r="AV412" i="2"/>
  <c r="AX412" i="2"/>
  <c r="BK412" i="2"/>
  <c r="AZ412" i="2"/>
  <c r="BI412" i="2"/>
  <c r="BG412" i="2"/>
  <c r="BJ412" i="2"/>
  <c r="BO181" i="6"/>
  <c r="BN181" i="6"/>
  <c r="BL181" i="6"/>
  <c r="BB192" i="6"/>
  <c r="BE192" i="6"/>
  <c r="BI192" i="6"/>
  <c r="AT192" i="6"/>
  <c r="BD192" i="6"/>
  <c r="AV192" i="6"/>
  <c r="BK192" i="6"/>
  <c r="AX192" i="6"/>
  <c r="AZ192" i="6"/>
  <c r="BJ192" i="6"/>
  <c r="BG192" i="6"/>
  <c r="AR451" i="2"/>
  <c r="AO445" i="2"/>
  <c r="AS207" i="6"/>
  <c r="AS203" i="6" s="1"/>
  <c r="AP207" i="6"/>
  <c r="AP203" i="6" s="1"/>
  <c r="AQ207" i="6"/>
  <c r="AQ203" i="6" s="1"/>
  <c r="BF203" i="6" s="1"/>
  <c r="AS448" i="2"/>
  <c r="AP448" i="2"/>
  <c r="AQ448" i="2"/>
  <c r="AN449" i="2"/>
  <c r="AN445" i="2" s="1"/>
  <c r="Y449" i="2"/>
  <c r="AR218" i="6"/>
  <c r="AR214" i="6" s="1"/>
  <c r="BH214" i="6" s="1"/>
  <c r="AB218" i="6"/>
  <c r="E218" i="6" s="1"/>
  <c r="F218" i="6" s="1"/>
  <c r="F214" i="6" s="1"/>
  <c r="AM218" i="6"/>
  <c r="AM214" i="6" s="1"/>
  <c r="BA214" i="6" s="1"/>
  <c r="AS220" i="6"/>
  <c r="AP220" i="6"/>
  <c r="AQ220" i="6"/>
  <c r="AS451" i="2"/>
  <c r="AS440" i="2"/>
  <c r="AR440" i="2"/>
  <c r="AP451" i="2"/>
  <c r="AP440" i="2"/>
  <c r="AB440" i="2"/>
  <c r="E440" i="2" s="1"/>
  <c r="F440" i="2" s="1"/>
  <c r="F434" i="2" l="1"/>
  <c r="AR434" i="2"/>
  <c r="BH434" i="2" s="1"/>
  <c r="AS438" i="2"/>
  <c r="AS434" i="2" s="1"/>
  <c r="AP438" i="2"/>
  <c r="AP434" i="2" s="1"/>
  <c r="AQ438" i="2"/>
  <c r="AQ434" i="2" s="1"/>
  <c r="BF434" i="2" s="1"/>
  <c r="BN203" i="23"/>
  <c r="BL203" i="23"/>
  <c r="BO203" i="23"/>
  <c r="AT214" i="23"/>
  <c r="BD214" i="23"/>
  <c r="BK214" i="23"/>
  <c r="AX214" i="23"/>
  <c r="AV214" i="23"/>
  <c r="AZ214" i="23"/>
  <c r="BE214" i="23"/>
  <c r="BB214" i="23"/>
  <c r="BG214" i="23"/>
  <c r="BJ214" i="23"/>
  <c r="BC445" i="2"/>
  <c r="BE423" i="2"/>
  <c r="BJ423" i="2"/>
  <c r="BG423" i="2"/>
  <c r="BB423" i="2"/>
  <c r="AV423" i="2"/>
  <c r="BD423" i="2"/>
  <c r="BK423" i="2"/>
  <c r="AX423" i="2"/>
  <c r="AZ423" i="2"/>
  <c r="AT423" i="2"/>
  <c r="BI423" i="2"/>
  <c r="BN412" i="2"/>
  <c r="BL412" i="2"/>
  <c r="BO412" i="2"/>
  <c r="BO192" i="6"/>
  <c r="BN192" i="6"/>
  <c r="BL192" i="6"/>
  <c r="BB203" i="6"/>
  <c r="BE203" i="6"/>
  <c r="BI203" i="6"/>
  <c r="AT203" i="6"/>
  <c r="BD203" i="6"/>
  <c r="AV203" i="6"/>
  <c r="BK203" i="6"/>
  <c r="AX203" i="6"/>
  <c r="AZ203" i="6"/>
  <c r="BJ203" i="6"/>
  <c r="BG203" i="6"/>
  <c r="AR449" i="2"/>
  <c r="AR445" i="2" s="1"/>
  <c r="BH445" i="2" s="1"/>
  <c r="AM449" i="2"/>
  <c r="AM445" i="2" s="1"/>
  <c r="BA445" i="2" s="1"/>
  <c r="AB449" i="2"/>
  <c r="E449" i="2" s="1"/>
  <c r="F449" i="2" s="1"/>
  <c r="F445" i="2" s="1"/>
  <c r="AQ218" i="6"/>
  <c r="AQ214" i="6" s="1"/>
  <c r="BF214" i="6" s="1"/>
  <c r="AP218" i="6"/>
  <c r="AP214" i="6" s="1"/>
  <c r="AS218" i="6"/>
  <c r="AS214" i="6" s="1"/>
  <c r="AB7" i="2"/>
  <c r="E7" i="2" s="1"/>
  <c r="F7" i="2" s="1"/>
  <c r="BL214" i="23" l="1"/>
  <c r="BN214" i="23"/>
  <c r="BO214" i="23"/>
  <c r="BO423" i="2"/>
  <c r="BN423" i="2"/>
  <c r="BL423" i="2"/>
  <c r="BB434" i="2"/>
  <c r="BE434" i="2"/>
  <c r="AV434" i="2"/>
  <c r="BK434" i="2"/>
  <c r="AZ434" i="2"/>
  <c r="AX434" i="2"/>
  <c r="BD434" i="2"/>
  <c r="BI434" i="2"/>
  <c r="BG434" i="2"/>
  <c r="BJ434" i="2"/>
  <c r="AT434" i="2"/>
  <c r="BO203" i="6"/>
  <c r="BN203" i="6"/>
  <c r="BL203" i="6"/>
  <c r="BJ214" i="6"/>
  <c r="BG214" i="6"/>
  <c r="BE214" i="6"/>
  <c r="BB214" i="6"/>
  <c r="BI214" i="6"/>
  <c r="AT214" i="6"/>
  <c r="BD214" i="6"/>
  <c r="AV214" i="6"/>
  <c r="BK214" i="6"/>
  <c r="AX214" i="6"/>
  <c r="AZ214" i="6"/>
  <c r="AQ449" i="2"/>
  <c r="AQ445" i="2" s="1"/>
  <c r="BF445" i="2" s="1"/>
  <c r="AS449" i="2"/>
  <c r="AS445" i="2" s="1"/>
  <c r="AP449" i="2"/>
  <c r="AP445" i="2" s="1"/>
  <c r="BA5" i="2"/>
  <c r="F5" i="2"/>
  <c r="AP7" i="2"/>
  <c r="AP5" i="2" s="1"/>
  <c r="AS7" i="2"/>
  <c r="AS5" i="2" s="1"/>
  <c r="AQ7" i="2"/>
  <c r="AQ5" i="2" s="1"/>
  <c r="BO434" i="2" l="1"/>
  <c r="BL434" i="2"/>
  <c r="BN434" i="2"/>
  <c r="BN214" i="6"/>
  <c r="BO214" i="6"/>
  <c r="BL214" i="6"/>
  <c r="BJ445" i="2"/>
  <c r="BG445" i="2"/>
  <c r="BE445" i="2"/>
  <c r="BB445" i="2"/>
  <c r="BI445" i="2"/>
  <c r="AT445" i="2"/>
  <c r="AZ445" i="2"/>
  <c r="AX445" i="2"/>
  <c r="BK445" i="2"/>
  <c r="AV445" i="2"/>
  <c r="BD445" i="2"/>
  <c r="BO445" i="2" l="1"/>
  <c r="BN445" i="2"/>
  <c r="BL445" i="2"/>
  <c r="BE5" i="2"/>
  <c r="BB5" i="2"/>
  <c r="BK5" i="2"/>
  <c r="AX5" i="2"/>
  <c r="AV5" i="2"/>
  <c r="AZ5" i="2"/>
  <c r="BD5" i="2"/>
  <c r="BI5" i="2"/>
  <c r="AT5" i="2"/>
  <c r="BF5" i="2"/>
  <c r="BN5" i="2" l="1"/>
  <c r="BL5" i="2"/>
  <c r="BO5" i="2"/>
  <c r="BJ5" i="2"/>
  <c r="BG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2" authorId="0" shapeId="0" xr:uid="{204D1066-7965-4FDC-801B-76EBCCA5A9F9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3" authorId="0" shapeId="0" xr:uid="{6C37C6DC-BAA2-43CC-AED5-1A3E6861DE0F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44" authorId="0" shapeId="0" xr:uid="{5132EC4C-4B0C-4B3E-B43D-8603EC32FF33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55" authorId="0" shapeId="0" xr:uid="{834DA86B-C5FF-419B-9214-8A19835BD7BD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66" authorId="0" shapeId="0" xr:uid="{AEA393AD-56B2-4A63-BD8D-4C4D8C1C0EE5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77" authorId="0" shapeId="0" xr:uid="{DEDCF105-BDC7-4379-AD0B-11356CC68956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88" authorId="0" shapeId="0" xr:uid="{DDDCF5EC-CB12-4A22-9B11-4B97FC2303B9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99" authorId="0" shapeId="0" xr:uid="{F8F74DE1-501E-4295-BA13-3B24E54BB674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10" authorId="0" shapeId="0" xr:uid="{80E46567-183A-491F-A5F7-823814836AA0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21" authorId="0" shapeId="0" xr:uid="{0C28E919-4F33-47B6-902B-CFDDC2D884FA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32" authorId="0" shapeId="0" xr:uid="{F114BBFC-256F-4CC8-9E76-E546AFE15206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43" authorId="0" shapeId="0" xr:uid="{D18528F8-ABE3-49D9-9040-A1B9247C030D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54" authorId="0" shapeId="0" xr:uid="{CB9743EC-128E-4434-9DD7-9ADE62EA223C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65" authorId="0" shapeId="0" xr:uid="{3D2DE4E3-2528-4D24-BC56-773969DFA7C4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76" authorId="0" shapeId="0" xr:uid="{1D9C8F4C-7B36-42C9-8591-F89428BD19F5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87" authorId="0" shapeId="0" xr:uid="{EC4AB250-7AD7-44F1-BC58-D666BF41CEA1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198" authorId="0" shapeId="0" xr:uid="{12680274-8652-4113-828F-FE4F80688BF9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09" authorId="0" shapeId="0" xr:uid="{96E4F402-DD88-4097-ADBF-67141C5DBEF6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20" authorId="0" shapeId="0" xr:uid="{1599582A-DA73-4DB3-B430-A4EBCDD1F339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31" authorId="0" shapeId="0" xr:uid="{80745F03-9DBD-4632-8D07-F5CED5A1A2E7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42" authorId="0" shapeId="0" xr:uid="{A8CCFFA7-09AA-485E-A988-D5583BF8A660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53" authorId="0" shapeId="0" xr:uid="{CEED67F8-D98C-46E6-B8A3-67D235436202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64" authorId="0" shapeId="0" xr:uid="{44D8FA70-5287-4FD9-A2EE-1EAF9A479BEF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75" authorId="0" shapeId="0" xr:uid="{2F71C76E-8F43-45C9-B31B-C42493CED0EC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86" authorId="0" shapeId="0" xr:uid="{2DBC253E-9468-48FA-AA4A-15A2AC5EADC1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297" authorId="0" shapeId="0" xr:uid="{CD6DAEB4-5995-4DC6-AE2D-BE72D2111582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08" authorId="0" shapeId="0" xr:uid="{B6E446AE-5658-4763-92FC-3D9B759FCD82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19" authorId="0" shapeId="0" xr:uid="{84E090CF-1DCF-4891-8549-A1CB1D363003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30" authorId="0" shapeId="0" xr:uid="{0769B600-69CE-4061-B30A-B68672BB42C1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41" authorId="0" shapeId="0" xr:uid="{0A360C41-C242-4133-8A46-6D84F6BC1672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52" authorId="0" shapeId="0" xr:uid="{D66FB55E-FB98-487E-8708-F2FB897D6B97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63" authorId="0" shapeId="0" xr:uid="{06B10657-23F6-4C93-AEDB-92FD1A9A9E10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74" authorId="0" shapeId="0" xr:uid="{85D0E34C-B5B1-4A38-9889-C71B1F0B25CA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85" authorId="0" shapeId="0" xr:uid="{43747389-F1B5-4B9D-ADE4-A2EF564F389E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396" authorId="0" shapeId="0" xr:uid="{D3CD8244-84C0-4059-B3D1-B75B6E20A5A7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407" authorId="0" shapeId="0" xr:uid="{F7EC3A37-7D54-4280-9B4B-50D3563E09B1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418" authorId="0" shapeId="0" xr:uid="{267D0006-77A1-453D-A20F-9902B024D994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429" authorId="0" shapeId="0" xr:uid="{A11DC8A6-F2AB-49E1-B461-65F612CE1B4E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440" authorId="0" shapeId="0" xr:uid="{9DBC26CB-EFC2-45A7-B4DE-D8F615245726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451" authorId="0" shapeId="0" xr:uid="{DC4B465C-EC77-45F1-8FA0-C0C39B7E5BDD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Rm4ODogstB+YfbF5LIyBOuoU2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1" authorId="0" shapeId="0" xr:uid="{222B39BD-734C-4E64-AF2E-0AD97E801D32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1" authorId="0" shapeId="0" xr:uid="{BA1E45E6-2027-4BC1-8EC7-671A82550AAD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1" authorId="0" shapeId="0" xr:uid="{AA68DA73-3638-40DC-9C91-987EEB1449FB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77" authorId="0" shapeId="0" xr:uid="{C5CDAA01-B774-47A3-AE34-A2A349881C89}">
      <text>
        <r>
          <rPr>
            <sz val="11"/>
            <color theme="1"/>
            <rFont val="Calibri"/>
            <family val="2"/>
            <scheme val="minor"/>
          </rPr>
          <t>======
ID#AAABaVjhL-k
Chrystel Yazbeck    (2024-12-11 15:59:47)
Pose: 5h x 90.00=450.00 CHF
Control (Igor): 600.00 CHF
Maitrisé: 500.00 CHF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1" authorId="0" shapeId="0" xr:uid="{417BEDA5-BA6E-4E61-A3F3-3A91DDC52A70}">
      <text>
        <r>
          <rPr>
            <sz val="11"/>
            <color theme="1"/>
            <rFont val="Calibri"/>
            <family val="2"/>
            <scheme val="minor"/>
          </rPr>
          <t>======
ID#AAABaVjhL-g
Chrystel Yazbeck    (2024-12-11 15:59:47)
Pose: 5h x 90.00=450.00 CHF
Control (Igor): 600.00 CHF
Maitrisé: 500.00 CHF</t>
        </r>
      </text>
    </comment>
    <comment ref="U77" authorId="0" shapeId="0" xr:uid="{47E01392-9090-463F-ADF8-E2445B2A0906}">
      <text>
        <r>
          <rPr>
            <sz val="11"/>
            <color theme="1"/>
            <rFont val="Calibri"/>
            <family val="2"/>
            <scheme val="minor"/>
          </rPr>
          <t>======
ID#AAABaVjhL-k
Chrystel Yazbeck    (2024-12-11 15:59:47)
Pose: 5h x 90.00=450.00 CHF
Control (Igor): 600.00 CHF
Maitrisé: 500.00 CHF</t>
        </r>
      </text>
    </comment>
  </commentList>
</comments>
</file>

<file path=xl/sharedStrings.xml><?xml version="1.0" encoding="utf-8"?>
<sst xmlns="http://schemas.openxmlformats.org/spreadsheetml/2006/main" count="2704" uniqueCount="218">
  <si>
    <t>Date:</t>
  </si>
  <si>
    <t>Sales List</t>
  </si>
  <si>
    <t xml:space="preserve">                  </t>
  </si>
  <si>
    <t>Panneaux Photovoltaïques</t>
  </si>
  <si>
    <t xml:space="preserve">I.ON Energy Services </t>
  </si>
  <si>
    <t>Route De Gilly 30 1180 Rolle</t>
  </si>
  <si>
    <t>Infoline 0800 800 840</t>
  </si>
  <si>
    <t>www.ion-e.ch</t>
  </si>
  <si>
    <t>N°</t>
  </si>
  <si>
    <t>DESCRIPTION</t>
  </si>
  <si>
    <t>QUANTITE</t>
  </si>
  <si>
    <t>UNITE DE 
MESURE</t>
  </si>
  <si>
    <t>PRIX UNITAIRE</t>
  </si>
  <si>
    <t>PRIX TOTAL</t>
  </si>
  <si>
    <t>Calcul Matériel</t>
  </si>
  <si>
    <t>Approvisionnement</t>
  </si>
  <si>
    <t>Construction</t>
  </si>
  <si>
    <t>Sales</t>
  </si>
  <si>
    <t>Profit</t>
  </si>
  <si>
    <t>P.U. CHF</t>
  </si>
  <si>
    <t>TOTAL Approvisionnement</t>
  </si>
  <si>
    <t>TOTAL Construction</t>
  </si>
  <si>
    <t>TOTAL Profit</t>
  </si>
  <si>
    <t>TOTAL Frais</t>
  </si>
  <si>
    <t>COUT
TOTAL</t>
  </si>
  <si>
    <t>PROFIT
TOTAL</t>
  </si>
  <si>
    <t>PRIX
TOTAL</t>
  </si>
  <si>
    <t>CHF (HT)</t>
  </si>
  <si>
    <t>Matériel Avant Rabais</t>
  </si>
  <si>
    <t>Matériel Après Rabais</t>
  </si>
  <si>
    <t>Matériel Net</t>
  </si>
  <si>
    <t>Expédition</t>
  </si>
  <si>
    <t>Douanes</t>
  </si>
  <si>
    <t>Frais
Supp.</t>
  </si>
  <si>
    <t>Transport</t>
  </si>
  <si>
    <t>P.U. Matériel</t>
  </si>
  <si>
    <t>Main-d'œuvre</t>
  </si>
  <si>
    <t>Project 
Management</t>
  </si>
  <si>
    <t>Frais
Administratifs</t>
  </si>
  <si>
    <t>P.U.
Construction</t>
  </si>
  <si>
    <t>Frais Généraux
Sales</t>
  </si>
  <si>
    <t>Profit
Appro</t>
  </si>
  <si>
    <t>Profit
Construction</t>
  </si>
  <si>
    <t>TOTAL
Matériel Net</t>
  </si>
  <si>
    <t>TOTAL 
Expédition</t>
  </si>
  <si>
    <t>TOTAL
Douanes</t>
  </si>
  <si>
    <t>TOTAL 
Frais Supp.</t>
  </si>
  <si>
    <t>TOTAL
Transport</t>
  </si>
  <si>
    <t>TOTAL
Approvision-nement</t>
  </si>
  <si>
    <t>TOTAL
Main-d'œuvre</t>
  </si>
  <si>
    <t>TOTAL
Project Management</t>
  </si>
  <si>
    <t>TOTAL Frais 
Administratifs</t>
  </si>
  <si>
    <t>TOTAL
Construction</t>
  </si>
  <si>
    <t>TOTAL
Frais Généraux
Sales</t>
  </si>
  <si>
    <t>TOTAL Profit
Appro.</t>
  </si>
  <si>
    <t>TOTAL Profit
Construction</t>
  </si>
  <si>
    <t>TOTAL Frais Administratifs
et Ingénierie</t>
  </si>
  <si>
    <t>MAT (1)</t>
  </si>
  <si>
    <t>MAT (2)</t>
  </si>
  <si>
    <t>ACC</t>
  </si>
  <si>
    <t>Rabais</t>
  </si>
  <si>
    <t>Panneaux</t>
  </si>
  <si>
    <t>Puissance:</t>
  </si>
  <si>
    <t>U</t>
  </si>
  <si>
    <t>Accessoires</t>
  </si>
  <si>
    <t>Forfait</t>
  </si>
  <si>
    <t>Raccordement AC</t>
  </si>
  <si>
    <t>Bornes de Recharge</t>
  </si>
  <si>
    <t>Appro. 
Matériel Net</t>
  </si>
  <si>
    <t>Main-d'œuvre Construction</t>
  </si>
  <si>
    <t>Project Management</t>
  </si>
  <si>
    <t>Cout Total</t>
  </si>
  <si>
    <t>Prix TTC</t>
  </si>
  <si>
    <t>Pronovo</t>
  </si>
  <si>
    <t>Matériel</t>
  </si>
  <si>
    <t>PANNEAUX</t>
  </si>
  <si>
    <t>Marques</t>
  </si>
  <si>
    <t>Références</t>
  </si>
  <si>
    <t>Puissance</t>
  </si>
  <si>
    <t>Solidité</t>
  </si>
  <si>
    <t>Rendement</t>
  </si>
  <si>
    <t>Jinko</t>
  </si>
  <si>
    <t>X</t>
  </si>
  <si>
    <t>Longi</t>
  </si>
  <si>
    <t>LONGi Hi-MO X10 Explorer LR7-54HVH-485M</t>
  </si>
  <si>
    <t>LONGi Hi-MO X10 Artist LR7-54HVB-485M</t>
  </si>
  <si>
    <t>Aiko</t>
  </si>
  <si>
    <t>AIKO Neostar G3 3S54 A485-MCE54Mb</t>
  </si>
  <si>
    <t>Coût HT</t>
  </si>
  <si>
    <t>ONDULEURS</t>
  </si>
  <si>
    <t>MPPT</t>
  </si>
  <si>
    <t>Parafoudre intégré</t>
  </si>
  <si>
    <t>Back up</t>
  </si>
  <si>
    <t>Garantie</t>
  </si>
  <si>
    <t>Entrée</t>
  </si>
  <si>
    <t>oui</t>
  </si>
  <si>
    <t>non</t>
  </si>
  <si>
    <t>Huawei</t>
  </si>
  <si>
    <t>8 KVA</t>
  </si>
  <si>
    <t>10 KVA</t>
  </si>
  <si>
    <t>12 KVA</t>
  </si>
  <si>
    <t>15 KVA</t>
  </si>
  <si>
    <t>17 KVA</t>
  </si>
  <si>
    <t>20 KVA</t>
  </si>
  <si>
    <t>Fronius</t>
  </si>
  <si>
    <t>Symo GEN24 8.0 Plus SC</t>
  </si>
  <si>
    <t>Symo GEN24 10.0 Plus SC</t>
  </si>
  <si>
    <t>Symo GEN24 12.0 Plus SC</t>
  </si>
  <si>
    <t>Verto 15.0 Plus SPD 1+2</t>
  </si>
  <si>
    <t>Verto 20.0 Plus SPD 1+2</t>
  </si>
  <si>
    <t>BATTERIES</t>
  </si>
  <si>
    <t>LUNA2000-7-S1</t>
  </si>
  <si>
    <t>LUNA2000-14-S1</t>
  </si>
  <si>
    <t>LUNA2000-21-S1</t>
  </si>
  <si>
    <t>Reserva 9.5</t>
  </si>
  <si>
    <t>Reserva 15.8</t>
  </si>
  <si>
    <t>BORNE DE RECHARGE</t>
  </si>
  <si>
    <t>Smart Charger 22kW/32A</t>
  </si>
  <si>
    <t>21 kWh</t>
  </si>
  <si>
    <t>14 kWh</t>
  </si>
  <si>
    <t>7 kWh</t>
  </si>
  <si>
    <t>22 kW</t>
  </si>
  <si>
    <t>455 W</t>
  </si>
  <si>
    <t>465 W</t>
  </si>
  <si>
    <t>485 W</t>
  </si>
  <si>
    <t>SUN2000-10K-MAP0</t>
  </si>
  <si>
    <t>SUN2000-12K-MAP0</t>
  </si>
  <si>
    <t>SUN2000-15K-MB0</t>
  </si>
  <si>
    <t>SUN2000-17K-MB0</t>
  </si>
  <si>
    <t>SUN2000-20K-MB0</t>
  </si>
  <si>
    <t>Choisir le panneau :</t>
  </si>
  <si>
    <t>SUN2000-6K-MAP0</t>
  </si>
  <si>
    <t>6 KVA</t>
  </si>
  <si>
    <t>Symo GEN24 6.0 Plus SC</t>
  </si>
  <si>
    <t>Plug pour une charge bidirectionnelle future</t>
  </si>
  <si>
    <r>
      <t>Optimiseur</t>
    </r>
    <r>
      <rPr>
        <i/>
        <sz val="11"/>
        <color rgb="FF212529"/>
        <rFont val="Calibri"/>
        <family val="2"/>
        <scheme val="minor"/>
      </rPr>
      <t xml:space="preserve"> (pas besoin car système diodes intégré)</t>
    </r>
  </si>
  <si>
    <r>
      <t xml:space="preserve">Parafoudre DC </t>
    </r>
    <r>
      <rPr>
        <i/>
        <sz val="11"/>
        <color rgb="FF212529"/>
        <rFont val="Calibri"/>
        <family val="2"/>
        <scheme val="minor"/>
      </rPr>
      <t>(à rajouter pour 6, 8, 10, 12 KVA)</t>
    </r>
  </si>
  <si>
    <r>
      <t xml:space="preserve">Parafoudre AC </t>
    </r>
    <r>
      <rPr>
        <i/>
        <sz val="11"/>
        <color rgb="FF212529"/>
        <rFont val="Calibri"/>
        <family val="2"/>
        <scheme val="minor"/>
      </rPr>
      <t>(à rajouter pour 6, 8, 10, 12 KVA)</t>
    </r>
  </si>
  <si>
    <t>Parafoudres</t>
  </si>
  <si>
    <t>17.5 KVA</t>
  </si>
  <si>
    <t>Verto 17.5 Plus SPD 1+2</t>
  </si>
  <si>
    <r>
      <t xml:space="preserve">Sales List Code
</t>
    </r>
    <r>
      <rPr>
        <i/>
        <sz val="11"/>
        <color theme="1"/>
        <rFont val="Calibri"/>
        <family val="2"/>
        <scheme val="minor"/>
      </rPr>
      <t>(usage interne)</t>
    </r>
  </si>
  <si>
    <t xml:space="preserve"> Usage interne uniquement</t>
  </si>
  <si>
    <t>Prix Pronovo
TTC</t>
  </si>
  <si>
    <t>Prix TTC/kWc</t>
  </si>
  <si>
    <t>Section</t>
  </si>
  <si>
    <t>Valeur</t>
  </si>
  <si>
    <t>Référence</t>
  </si>
  <si>
    <t>Frais Supplémentaires</t>
  </si>
  <si>
    <t>Main-d'œuvre Panneaux</t>
  </si>
  <si>
    <t>Main-d'œuvre Electricité</t>
  </si>
  <si>
    <t>Frais Administratifs</t>
  </si>
  <si>
    <t>Frais Généraux Sales</t>
  </si>
  <si>
    <t>Profit Construction</t>
  </si>
  <si>
    <t>COEFICIENTS SYSTEME SOLAIRE</t>
  </si>
  <si>
    <t>COEFICIENTS BATTERIES ET BORNES DE RECHARGE</t>
  </si>
  <si>
    <t>Frais Administratifs
et Sales</t>
  </si>
  <si>
    <t>Profit Approvisionnement</t>
  </si>
  <si>
    <t>SUN2000-8K-MAP0</t>
  </si>
  <si>
    <t>EMMA-A02</t>
  </si>
  <si>
    <r>
      <t xml:space="preserve">Fronius Smart Meter TS 65A-3 </t>
    </r>
    <r>
      <rPr>
        <i/>
        <sz val="11"/>
        <color rgb="FF212529"/>
        <rFont val="Calibri"/>
        <family val="2"/>
        <scheme val="minor"/>
      </rPr>
      <t>(à rajouter pour tous)</t>
    </r>
  </si>
  <si>
    <t>Reserva 6.3</t>
  </si>
  <si>
    <t>Reserva 12.6</t>
  </si>
  <si>
    <t>Wattpilot Flex Home 22 C6 (up to 22kW)</t>
  </si>
  <si>
    <t>6.3 kWh</t>
  </si>
  <si>
    <t>9.5 kWh</t>
  </si>
  <si>
    <t>12.6 kWh</t>
  </si>
  <si>
    <t>15.8 kWh</t>
  </si>
  <si>
    <t>Optimiseur (/panneau)</t>
  </si>
  <si>
    <t>Echafaudage jusqu'à 6m de hauteur</t>
  </si>
  <si>
    <t>Travaux administratifs</t>
  </si>
  <si>
    <t>Travaux électriques, contrôle et Pronovo</t>
  </si>
  <si>
    <t>Système de montage sur tuile</t>
  </si>
  <si>
    <t>Huawei
(Hybrid)</t>
  </si>
  <si>
    <t>Fronius
(Hybrid)</t>
  </si>
  <si>
    <t>Symo GEN24 6.0 SC</t>
  </si>
  <si>
    <t>Symo GEN24 8.0 SC</t>
  </si>
  <si>
    <t>Symo GEN24 10.0 SC</t>
  </si>
  <si>
    <t>Symo GEN24 12.0 SC</t>
  </si>
  <si>
    <t>Installation de Prise back-up</t>
  </si>
  <si>
    <t>Installation en mode full back-up automatique</t>
  </si>
  <si>
    <r>
      <t xml:space="preserve">Prise back-up (installation </t>
    </r>
    <r>
      <rPr>
        <sz val="11"/>
        <color theme="1"/>
        <rFont val="Aptos Narrow"/>
        <family val="2"/>
      </rPr>
      <t>≤</t>
    </r>
    <r>
      <rPr>
        <sz val="11"/>
        <color theme="1"/>
        <rFont val="Calibri"/>
        <family val="2"/>
      </rPr>
      <t xml:space="preserve"> 30 panneaux)</t>
    </r>
  </si>
  <si>
    <t>Full back-up</t>
  </si>
  <si>
    <t>12 kWh</t>
  </si>
  <si>
    <t>16 kWh</t>
  </si>
  <si>
    <t>20 kWh</t>
  </si>
  <si>
    <t>24 kWh</t>
  </si>
  <si>
    <t>28 kWh</t>
  </si>
  <si>
    <t>32 kWh</t>
  </si>
  <si>
    <t>Reserva Pro 12.0</t>
  </si>
  <si>
    <t>Reserva Pro 16.0</t>
  </si>
  <si>
    <t>Reserva Pro 20.0</t>
  </si>
  <si>
    <t>Reserva Pro 24.0</t>
  </si>
  <si>
    <t>Reserva Pro 28.0</t>
  </si>
  <si>
    <t>Reserva Pro 32.0</t>
  </si>
  <si>
    <t>Fronius
(String)</t>
  </si>
  <si>
    <t>Verto 15.0 SPD 1+2</t>
  </si>
  <si>
    <t>Verto 17.5 SPD 1+2</t>
  </si>
  <si>
    <t>Verto 20.0 SPD 1+2</t>
  </si>
  <si>
    <t>15 Kva</t>
  </si>
  <si>
    <t>17.5 kva</t>
  </si>
  <si>
    <t>20 Kva</t>
  </si>
  <si>
    <t>Fronius Smart Meter TS 65A-3</t>
  </si>
  <si>
    <t>JINKO JKM455N-54HL4R-V</t>
  </si>
  <si>
    <t>JINKO JKM465N-48QL6-DB</t>
  </si>
  <si>
    <t>Jinko 455W Non Full Black</t>
  </si>
  <si>
    <t>Jinko 465W Full Black</t>
  </si>
  <si>
    <t>Longi 485W Full Black</t>
  </si>
  <si>
    <t>Aiko 485W Full Black</t>
  </si>
  <si>
    <t>Longi 485W Non Full Black</t>
  </si>
  <si>
    <t>Batteries</t>
  </si>
  <si>
    <t>AIKO Neostar G3 3P54 A480-MCE54Mw</t>
  </si>
  <si>
    <t>Aiko 480W Non Full Black</t>
  </si>
  <si>
    <t>480 W</t>
  </si>
  <si>
    <t>Garantie
Produit</t>
  </si>
  <si>
    <t>Garantie
Production</t>
  </si>
  <si>
    <t>Garantie
Basique</t>
  </si>
  <si>
    <t>Optimiseurs et 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</si>
</sst>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C]mmmm\ yyyy"/>
    <numFmt numFmtId="165" formatCode="_(* #,##0_);_(* \(#,##0\);_(* &quot;-&quot;??_);_(@_)"/>
    <numFmt numFmtId="166" formatCode="_-[$CHF]\ * #,##0.00_-;\-[$CHF]\ * #,##0.00_-;_-[$CHF]\ * &quot;-&quot;??_-;_-@"/>
    <numFmt numFmtId="167" formatCode="0.00&quot;kVA&quot;"/>
    <numFmt numFmtId="168" formatCode="0.0%"/>
    <numFmt numFmtId="169" formatCode="_-[$CHF]\ * #,##0.00_-;\-[$CHF]\ * #,##0.00_-;_-[$CHF]\ * &quot;-&quot;??_-;_-@_-"/>
    <numFmt numFmtId="170" formatCode="0\ &quot;ans&quot;"/>
    <numFmt numFmtId="171" formatCode="dd\.mm\.yyyy"/>
    <numFmt numFmtId="173" formatCode="0.00\ &quot;CHF/Panneau&quot;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5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25"/>
      <color rgb="FF000000"/>
      <name val="Calibri"/>
      <family val="2"/>
    </font>
    <font>
      <b/>
      <sz val="14"/>
      <color rgb="FF626262"/>
      <name val="Calibri"/>
      <family val="2"/>
    </font>
    <font>
      <b/>
      <sz val="10"/>
      <color theme="1"/>
      <name val="Calibri"/>
      <family val="2"/>
    </font>
    <font>
      <b/>
      <sz val="28"/>
      <color theme="1"/>
      <name val="Calibri"/>
      <family val="2"/>
    </font>
    <font>
      <sz val="28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24"/>
      <color theme="1"/>
      <name val="Calibri"/>
      <family val="2"/>
    </font>
    <font>
      <b/>
      <sz val="25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sz val="11"/>
      <color rgb="FFFF0000"/>
      <name val="Calibri"/>
      <family val="2"/>
    </font>
    <font>
      <b/>
      <sz val="9"/>
      <color rgb="FFC00000"/>
      <name val="Trebuchet MS"/>
      <family val="2"/>
    </font>
    <font>
      <b/>
      <sz val="11"/>
      <color rgb="FFD90000"/>
      <name val="Calibri"/>
      <family val="2"/>
    </font>
    <font>
      <sz val="11"/>
      <color theme="0"/>
      <name val="Calibri"/>
      <family val="2"/>
    </font>
    <font>
      <sz val="11"/>
      <color rgb="FFFFFF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rgb="FF212529"/>
      <name val="Calibri"/>
      <family val="2"/>
      <scheme val="minor"/>
    </font>
    <font>
      <b/>
      <i/>
      <u/>
      <sz val="14"/>
      <color rgb="FFD90000"/>
      <name val="Calibri"/>
      <family val="2"/>
    </font>
    <font>
      <sz val="11"/>
      <color theme="0" tint="-0.499984740745262"/>
      <name val="Calibri"/>
      <family val="2"/>
    </font>
    <font>
      <b/>
      <sz val="11"/>
      <color theme="0" tint="-0.499984740745262"/>
      <name val="Calibri"/>
      <family val="2"/>
    </font>
    <font>
      <sz val="11"/>
      <color theme="1"/>
      <name val="Aptos Narrow"/>
      <family val="2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D90000"/>
        <bgColor rgb="FFD90000"/>
      </patternFill>
    </fill>
    <fill>
      <patternFill patternType="solid">
        <fgColor rgb="FF7F7F7F"/>
        <bgColor rgb="FF7F7F7F"/>
      </patternFill>
    </fill>
    <fill>
      <patternFill patternType="solid">
        <fgColor rgb="FFA8A8A8"/>
        <bgColor rgb="FFA8A8A8"/>
      </patternFill>
    </fill>
    <fill>
      <patternFill patternType="solid">
        <fgColor rgb="FF454545"/>
        <bgColor rgb="FF45454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73">
    <border>
      <left/>
      <right/>
      <top/>
      <bottom/>
      <diagonal/>
    </border>
    <border>
      <left style="medium">
        <color rgb="FF454545"/>
      </left>
      <right style="thin">
        <color rgb="FF454545"/>
      </right>
      <top style="medium">
        <color rgb="FF454545"/>
      </top>
      <bottom/>
      <diagonal/>
    </border>
    <border>
      <left style="thin">
        <color rgb="FF454545"/>
      </left>
      <right style="thin">
        <color rgb="FF454545"/>
      </right>
      <top style="medium">
        <color rgb="FF454545"/>
      </top>
      <bottom/>
      <diagonal/>
    </border>
    <border>
      <left style="thin">
        <color rgb="FF454545"/>
      </left>
      <right style="thin">
        <color rgb="FF454545"/>
      </right>
      <top style="medium">
        <color rgb="FF454545"/>
      </top>
      <bottom style="hair">
        <color rgb="FF454545"/>
      </bottom>
      <diagonal/>
    </border>
    <border>
      <left style="thin">
        <color rgb="FF454545"/>
      </left>
      <right style="medium">
        <color rgb="FF454545"/>
      </right>
      <top style="medium">
        <color rgb="FF454545"/>
      </top>
      <bottom style="hair">
        <color rgb="FF454545"/>
      </bottom>
      <diagonal/>
    </border>
    <border>
      <left style="medium">
        <color rgb="FF454545"/>
      </left>
      <right/>
      <top style="medium">
        <color rgb="FF454545"/>
      </top>
      <bottom style="medium">
        <color rgb="FF454545"/>
      </bottom>
      <diagonal/>
    </border>
    <border>
      <left/>
      <right/>
      <top style="medium">
        <color rgb="FF454545"/>
      </top>
      <bottom style="medium">
        <color rgb="FF454545"/>
      </bottom>
      <diagonal/>
    </border>
    <border>
      <left/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medium">
        <color rgb="FF454545"/>
      </left>
      <right style="thin">
        <color rgb="FF454545"/>
      </right>
      <top/>
      <bottom style="medium">
        <color rgb="FF454545"/>
      </bottom>
      <diagonal/>
    </border>
    <border>
      <left style="thin">
        <color rgb="FF454545"/>
      </left>
      <right style="thin">
        <color rgb="FF454545"/>
      </right>
      <top/>
      <bottom style="medium">
        <color rgb="FF454545"/>
      </bottom>
      <diagonal/>
    </border>
    <border>
      <left style="thin">
        <color rgb="FF454545"/>
      </left>
      <right style="thin">
        <color rgb="FF454545"/>
      </right>
      <top style="hair">
        <color rgb="FF454545"/>
      </top>
      <bottom style="medium">
        <color rgb="FF454545"/>
      </bottom>
      <diagonal/>
    </border>
    <border>
      <left style="thin">
        <color rgb="FF454545"/>
      </left>
      <right style="medium">
        <color rgb="FF454545"/>
      </right>
      <top style="hair">
        <color rgb="FF454545"/>
      </top>
      <bottom style="medium">
        <color rgb="FF454545"/>
      </bottom>
      <diagonal/>
    </border>
    <border>
      <left style="medium">
        <color rgb="FF454545"/>
      </left>
      <right/>
      <top style="medium">
        <color rgb="FF454545"/>
      </top>
      <bottom style="thin">
        <color rgb="FF454545"/>
      </bottom>
      <diagonal/>
    </border>
    <border>
      <left/>
      <right/>
      <top style="medium">
        <color rgb="FF454545"/>
      </top>
      <bottom style="thin">
        <color rgb="FF454545"/>
      </bottom>
      <diagonal/>
    </border>
    <border>
      <left/>
      <right style="medium">
        <color rgb="FF454545"/>
      </right>
      <top style="medium">
        <color rgb="FF454545"/>
      </top>
      <bottom style="thin">
        <color rgb="FF454545"/>
      </bottom>
      <diagonal/>
    </border>
    <border>
      <left style="thin">
        <color rgb="FF454545"/>
      </left>
      <right style="medium">
        <color rgb="FF454545"/>
      </right>
      <top style="medium">
        <color rgb="FF454545"/>
      </top>
      <bottom/>
      <diagonal/>
    </border>
    <border>
      <left style="medium">
        <color rgb="FF454545"/>
      </left>
      <right style="medium">
        <color rgb="FF454545"/>
      </right>
      <top/>
      <bottom/>
      <diagonal/>
    </border>
    <border>
      <left style="medium">
        <color rgb="FF454545"/>
      </left>
      <right/>
      <top style="medium">
        <color rgb="FF454545"/>
      </top>
      <bottom style="hair">
        <color rgb="FF000000"/>
      </bottom>
      <diagonal/>
    </border>
    <border>
      <left/>
      <right/>
      <top style="medium">
        <color rgb="FF454545"/>
      </top>
      <bottom style="hair">
        <color rgb="FF000000"/>
      </bottom>
      <diagonal/>
    </border>
    <border>
      <left/>
      <right style="medium">
        <color rgb="FF454545"/>
      </right>
      <top style="medium">
        <color rgb="FF454545"/>
      </top>
      <bottom style="hair">
        <color rgb="FF000000"/>
      </bottom>
      <diagonal/>
    </border>
    <border>
      <left style="medium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454545"/>
      </left>
      <right style="medium">
        <color rgb="FF454545"/>
      </right>
      <top style="thin">
        <color rgb="FF454545"/>
      </top>
      <bottom style="thin">
        <color rgb="FF454545"/>
      </bottom>
      <diagonal/>
    </border>
    <border>
      <left style="medium">
        <color rgb="FF454545"/>
      </left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 style="medium">
        <color rgb="FF454545"/>
      </right>
      <top/>
      <bottom style="thin">
        <color rgb="FF454545"/>
      </bottom>
      <diagonal/>
    </border>
    <border>
      <left style="medium">
        <color rgb="FF454545"/>
      </left>
      <right style="thin">
        <color rgb="FF454545"/>
      </right>
      <top/>
      <bottom/>
      <diagonal/>
    </border>
    <border>
      <left style="thin">
        <color rgb="FF454545"/>
      </left>
      <right style="thin">
        <color rgb="FF454545"/>
      </right>
      <top/>
      <bottom/>
      <diagonal/>
    </border>
    <border>
      <left style="thin">
        <color rgb="FF454545"/>
      </left>
      <right style="medium">
        <color rgb="FF454545"/>
      </right>
      <top/>
      <bottom/>
      <diagonal/>
    </border>
    <border>
      <left style="medium">
        <color rgb="FF454545"/>
      </left>
      <right/>
      <top/>
      <bottom style="medium">
        <color rgb="FF454545"/>
      </bottom>
      <diagonal/>
    </border>
    <border>
      <left/>
      <right/>
      <top style="hair">
        <color rgb="FF000000"/>
      </top>
      <bottom style="medium">
        <color rgb="FF454545"/>
      </bottom>
      <diagonal/>
    </border>
    <border>
      <left/>
      <right style="medium">
        <color rgb="FF454545"/>
      </right>
      <top/>
      <bottom style="medium">
        <color rgb="FF454545"/>
      </bottom>
      <diagonal/>
    </border>
    <border>
      <left style="medium">
        <color rgb="FF454545"/>
      </left>
      <right style="thin">
        <color rgb="FF454545"/>
      </right>
      <top style="thin">
        <color rgb="FF454545"/>
      </top>
      <bottom style="medium">
        <color rgb="FF454545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medium">
        <color rgb="FF454545"/>
      </bottom>
      <diagonal/>
    </border>
    <border>
      <left style="thin">
        <color rgb="FF454545"/>
      </left>
      <right style="medium">
        <color rgb="FF454545"/>
      </right>
      <top style="thin">
        <color rgb="FF454545"/>
      </top>
      <bottom style="medium">
        <color rgb="FF454545"/>
      </bottom>
      <diagonal/>
    </border>
    <border>
      <left style="medium">
        <color rgb="FF454545"/>
      </left>
      <right/>
      <top style="thin">
        <color rgb="FF454545"/>
      </top>
      <bottom style="medium">
        <color rgb="FF454545"/>
      </bottom>
      <diagonal/>
    </border>
    <border>
      <left style="medium">
        <color rgb="FF454545"/>
      </left>
      <right style="medium">
        <color rgb="FF454545"/>
      </right>
      <top/>
      <bottom style="medium">
        <color rgb="FF454545"/>
      </bottom>
      <diagonal/>
    </border>
    <border>
      <left style="thin">
        <color rgb="FF454545"/>
      </left>
      <right style="medium">
        <color rgb="FF454545"/>
      </right>
      <top/>
      <bottom style="medium">
        <color rgb="FF454545"/>
      </bottom>
      <diagonal/>
    </border>
    <border>
      <left style="medium">
        <color rgb="FF454545"/>
      </left>
      <right/>
      <top style="medium">
        <color rgb="FF454545"/>
      </top>
      <bottom style="medium">
        <color rgb="FF454545"/>
      </bottom>
      <diagonal/>
    </border>
    <border>
      <left/>
      <right/>
      <top style="medium">
        <color rgb="FF454545"/>
      </top>
      <bottom style="medium">
        <color rgb="FF454545"/>
      </bottom>
      <diagonal/>
    </border>
    <border>
      <left/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medium">
        <color rgb="FF454545"/>
      </left>
      <right style="thin">
        <color rgb="FF454545"/>
      </right>
      <top style="hair">
        <color rgb="FF454545"/>
      </top>
      <bottom style="hair">
        <color rgb="FF454545"/>
      </bottom>
      <diagonal/>
    </border>
    <border>
      <left style="thin">
        <color rgb="FF454545"/>
      </left>
      <right style="thin">
        <color rgb="FF454545"/>
      </right>
      <top style="hair">
        <color rgb="FF454545"/>
      </top>
      <bottom style="hair">
        <color rgb="FF454545"/>
      </bottom>
      <diagonal/>
    </border>
    <border>
      <left style="thin">
        <color rgb="FF454545"/>
      </left>
      <right style="medium">
        <color rgb="FF454545"/>
      </right>
      <top style="hair">
        <color rgb="FF454545"/>
      </top>
      <bottom style="hair">
        <color rgb="FF454545"/>
      </bottom>
      <diagonal/>
    </border>
    <border>
      <left style="thin">
        <color rgb="FF454545"/>
      </left>
      <right/>
      <top style="hair">
        <color rgb="FF454545"/>
      </top>
      <bottom style="hair">
        <color rgb="FF454545"/>
      </bottom>
      <diagonal/>
    </border>
    <border>
      <left/>
      <right/>
      <top/>
      <bottom/>
      <diagonal/>
    </border>
    <border>
      <left style="medium">
        <color rgb="FF454545"/>
      </left>
      <right style="thin">
        <color rgb="FF454545"/>
      </right>
      <top style="hair">
        <color rgb="FF454545"/>
      </top>
      <bottom style="medium">
        <color rgb="FF454545"/>
      </bottom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/>
      <diagonal/>
    </border>
    <border>
      <left style="medium">
        <color rgb="FF454545"/>
      </left>
      <right/>
      <top/>
      <bottom/>
      <diagonal/>
    </border>
    <border>
      <left style="thin">
        <color rgb="FF454545"/>
      </left>
      <right/>
      <top style="hair">
        <color rgb="FF454545"/>
      </top>
      <bottom style="medium">
        <color rgb="FF45454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64"/>
      </right>
      <top/>
      <bottom/>
      <diagonal/>
    </border>
    <border>
      <left style="thick">
        <color rgb="FFD90000"/>
      </left>
      <right style="thick">
        <color rgb="FFD90000"/>
      </right>
      <top style="thick">
        <color rgb="FFD90000"/>
      </top>
      <bottom style="thick">
        <color rgb="FFD90000"/>
      </bottom>
      <diagonal/>
    </border>
    <border>
      <left style="medium">
        <color rgb="FF454545"/>
      </left>
      <right/>
      <top style="medium">
        <color rgb="FF454545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/>
      <bottom/>
      <diagonal/>
    </border>
    <border>
      <left style="medium">
        <color theme="1" tint="0.24994659260841701"/>
      </left>
      <right style="medium">
        <color theme="1" tint="0.24994659260841701"/>
      </right>
      <top/>
      <bottom style="medium">
        <color theme="1" tint="0.24994659260841701"/>
      </bottom>
      <diagonal/>
    </border>
    <border>
      <left/>
      <right style="medium">
        <color rgb="FF454545"/>
      </right>
      <top style="medium">
        <color rgb="FF454545"/>
      </top>
      <bottom/>
      <diagonal/>
    </border>
    <border>
      <left/>
      <right style="medium">
        <color rgb="FF454545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2" fillId="0" borderId="0" applyNumberFormat="0" applyFill="0" applyBorder="0" applyAlignment="0" applyProtection="0"/>
    <xf numFmtId="9" fontId="34" fillId="0" borderId="0" applyFont="0" applyFill="0" applyBorder="0" applyAlignment="0" applyProtection="0"/>
  </cellStyleXfs>
  <cellXfs count="290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6" fontId="19" fillId="2" borderId="3" xfId="0" applyNumberFormat="1" applyFont="1" applyFill="1" applyBorder="1" applyAlignment="1">
      <alignment horizontal="center" vertical="center" wrapText="1"/>
    </xf>
    <xf numFmtId="166" fontId="19" fillId="2" borderId="4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 wrapText="1"/>
    </xf>
    <xf numFmtId="166" fontId="6" fillId="0" borderId="9" xfId="0" applyNumberFormat="1" applyFont="1" applyBorder="1" applyAlignment="1">
      <alignment horizontal="center" vertical="center" wrapText="1"/>
    </xf>
    <xf numFmtId="166" fontId="19" fillId="2" borderId="12" xfId="0" quotePrefix="1" applyNumberFormat="1" applyFont="1" applyFill="1" applyBorder="1" applyAlignment="1">
      <alignment horizontal="center" vertical="center"/>
    </xf>
    <xf numFmtId="166" fontId="19" fillId="2" borderId="13" xfId="0" quotePrefix="1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37" fontId="7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6" fontId="7" fillId="0" borderId="20" xfId="0" applyNumberFormat="1" applyFont="1" applyBorder="1" applyAlignment="1">
      <alignment horizontal="center" vertical="center"/>
    </xf>
    <xf numFmtId="166" fontId="7" fillId="0" borderId="21" xfId="0" applyNumberFormat="1" applyFont="1" applyBorder="1" applyAlignment="1">
      <alignment horizontal="center" vertical="center"/>
    </xf>
    <xf numFmtId="166" fontId="7" fillId="0" borderId="22" xfId="0" applyNumberFormat="1" applyFont="1" applyBorder="1" applyAlignment="1">
      <alignment horizontal="center" vertical="center" wrapText="1"/>
    </xf>
    <xf numFmtId="166" fontId="7" fillId="0" borderId="23" xfId="0" applyNumberFormat="1" applyFont="1" applyBorder="1" applyAlignment="1">
      <alignment horizontal="center" vertical="center" wrapText="1"/>
    </xf>
    <xf numFmtId="9" fontId="7" fillId="0" borderId="24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37" fontId="7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66" fontId="7" fillId="0" borderId="32" xfId="0" applyNumberFormat="1" applyFont="1" applyBorder="1" applyAlignment="1">
      <alignment horizontal="center" vertical="center"/>
    </xf>
    <xf numFmtId="166" fontId="7" fillId="0" borderId="33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9" fontId="22" fillId="0" borderId="35" xfId="0" applyNumberFormat="1" applyFont="1" applyBorder="1" applyAlignment="1">
      <alignment horizontal="center" vertical="center"/>
    </xf>
    <xf numFmtId="9" fontId="7" fillId="0" borderId="36" xfId="0" applyNumberFormat="1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166" fontId="7" fillId="0" borderId="36" xfId="0" applyNumberFormat="1" applyFont="1" applyBorder="1" applyAlignment="1">
      <alignment horizontal="center" vertical="center"/>
    </xf>
    <xf numFmtId="166" fontId="7" fillId="0" borderId="36" xfId="0" applyNumberFormat="1" applyFont="1" applyBorder="1" applyAlignment="1">
      <alignment vertical="center" wrapText="1"/>
    </xf>
    <xf numFmtId="9" fontId="22" fillId="0" borderId="37" xfId="0" applyNumberFormat="1" applyFont="1" applyBorder="1" applyAlignment="1">
      <alignment horizontal="center" vertical="center"/>
    </xf>
    <xf numFmtId="9" fontId="22" fillId="0" borderId="36" xfId="0" applyNumberFormat="1" applyFont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vertical="center" wrapText="1"/>
    </xf>
    <xf numFmtId="3" fontId="6" fillId="4" borderId="41" xfId="0" applyNumberFormat="1" applyFont="1" applyFill="1" applyBorder="1" applyAlignment="1">
      <alignment horizontal="right" vertical="center"/>
    </xf>
    <xf numFmtId="167" fontId="6" fillId="4" borderId="41" xfId="0" applyNumberFormat="1" applyFont="1" applyFill="1" applyBorder="1" applyAlignment="1">
      <alignment horizontal="left" vertical="center"/>
    </xf>
    <xf numFmtId="0" fontId="6" fillId="4" borderId="41" xfId="0" applyFont="1" applyFill="1" applyBorder="1" applyAlignment="1">
      <alignment horizontal="left" vertical="center"/>
    </xf>
    <xf numFmtId="166" fontId="6" fillId="4" borderId="42" xfId="0" applyNumberFormat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vertical="center" wrapText="1"/>
    </xf>
    <xf numFmtId="9" fontId="22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vertical="center" wrapText="1"/>
    </xf>
    <xf numFmtId="9" fontId="22" fillId="0" borderId="0" xfId="0" applyNumberFormat="1" applyFont="1" applyAlignment="1">
      <alignment vertical="center" wrapText="1"/>
    </xf>
    <xf numFmtId="166" fontId="19" fillId="5" borderId="9" xfId="0" applyNumberFormat="1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vertical="center" wrapText="1"/>
    </xf>
    <xf numFmtId="3" fontId="7" fillId="0" borderId="44" xfId="0" applyNumberFormat="1" applyFont="1" applyBorder="1" applyAlignment="1">
      <alignment horizontal="center" vertical="center"/>
    </xf>
    <xf numFmtId="4" fontId="7" fillId="0" borderId="44" xfId="0" applyNumberFormat="1" applyFont="1" applyBorder="1" applyAlignment="1">
      <alignment horizontal="center" vertical="center"/>
    </xf>
    <xf numFmtId="166" fontId="7" fillId="0" borderId="44" xfId="0" applyNumberFormat="1" applyFont="1" applyBorder="1" applyAlignment="1">
      <alignment horizontal="center" vertical="center"/>
    </xf>
    <xf numFmtId="166" fontId="7" fillId="0" borderId="45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 wrapText="1"/>
    </xf>
    <xf numFmtId="4" fontId="7" fillId="0" borderId="46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6" fontId="19" fillId="3" borderId="47" xfId="0" applyNumberFormat="1" applyFont="1" applyFill="1" applyBorder="1" applyAlignment="1">
      <alignment horizontal="center" vertical="center" wrapText="1"/>
    </xf>
    <xf numFmtId="166" fontId="19" fillId="3" borderId="47" xfId="0" applyNumberFormat="1" applyFont="1" applyFill="1" applyBorder="1" applyAlignment="1">
      <alignment vertical="center"/>
    </xf>
    <xf numFmtId="0" fontId="7" fillId="0" borderId="44" xfId="0" applyFont="1" applyBorder="1" applyAlignment="1">
      <alignment horizontal="left" vertical="center" wrapText="1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7" fillId="0" borderId="48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3" fontId="7" fillId="0" borderId="12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6" fontId="7" fillId="0" borderId="44" xfId="0" applyNumberFormat="1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/>
    </xf>
    <xf numFmtId="0" fontId="24" fillId="0" borderId="5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1" fillId="0" borderId="0" xfId="0" applyFont="1" applyAlignment="1">
      <alignment vertical="center"/>
    </xf>
    <xf numFmtId="169" fontId="0" fillId="0" borderId="52" xfId="0" applyNumberForma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70" fontId="0" fillId="0" borderId="52" xfId="0" applyNumberFormat="1" applyBorder="1" applyAlignment="1">
      <alignment horizontal="center" vertical="center"/>
    </xf>
    <xf numFmtId="0" fontId="29" fillId="17" borderId="52" xfId="0" applyFont="1" applyFill="1" applyBorder="1" applyAlignment="1">
      <alignment horizontal="center" vertical="center"/>
    </xf>
    <xf numFmtId="0" fontId="29" fillId="18" borderId="52" xfId="0" applyFont="1" applyFill="1" applyBorder="1" applyAlignment="1">
      <alignment horizontal="center" vertical="center"/>
    </xf>
    <xf numFmtId="0" fontId="33" fillId="0" borderId="52" xfId="0" applyFont="1" applyBorder="1" applyAlignment="1">
      <alignment vertical="center"/>
    </xf>
    <xf numFmtId="0" fontId="33" fillId="0" borderId="5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19" fillId="2" borderId="51" xfId="0" quotePrefix="1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 wrapText="1"/>
    </xf>
    <xf numFmtId="166" fontId="38" fillId="0" borderId="0" xfId="0" applyNumberFormat="1" applyFont="1" applyAlignment="1">
      <alignment horizontal="center" vertical="center"/>
    </xf>
    <xf numFmtId="166" fontId="39" fillId="0" borderId="0" xfId="0" applyNumberFormat="1" applyFont="1" applyAlignment="1">
      <alignment vertical="center" wrapText="1"/>
    </xf>
    <xf numFmtId="166" fontId="20" fillId="0" borderId="0" xfId="0" applyNumberFormat="1" applyFont="1" applyAlignment="1">
      <alignment horizontal="center" vertical="center" wrapText="1"/>
    </xf>
    <xf numFmtId="169" fontId="22" fillId="0" borderId="35" xfId="0" applyNumberFormat="1" applyFont="1" applyBorder="1" applyAlignment="1">
      <alignment horizontal="center" vertical="center"/>
    </xf>
    <xf numFmtId="166" fontId="27" fillId="0" borderId="0" xfId="0" applyNumberFormat="1" applyFont="1" applyAlignment="1">
      <alignment vertical="center"/>
    </xf>
    <xf numFmtId="10" fontId="22" fillId="0" borderId="35" xfId="0" applyNumberFormat="1" applyFont="1" applyBorder="1" applyAlignment="1">
      <alignment horizontal="center" vertical="center"/>
    </xf>
    <xf numFmtId="10" fontId="22" fillId="0" borderId="36" xfId="0" applyNumberFormat="1" applyFont="1" applyBorder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 wrapText="1"/>
    </xf>
    <xf numFmtId="0" fontId="22" fillId="0" borderId="36" xfId="0" applyFont="1" applyBorder="1" applyAlignment="1">
      <alignment vertical="center" wrapText="1"/>
    </xf>
    <xf numFmtId="0" fontId="29" fillId="0" borderId="55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9" fillId="19" borderId="55" xfId="0" applyFont="1" applyFill="1" applyBorder="1" applyAlignment="1">
      <alignment horizontal="left" vertical="center"/>
    </xf>
    <xf numFmtId="0" fontId="29" fillId="19" borderId="52" xfId="0" applyFont="1" applyFill="1" applyBorder="1" applyAlignment="1">
      <alignment horizontal="left" vertical="center"/>
    </xf>
    <xf numFmtId="0" fontId="29" fillId="24" borderId="52" xfId="0" applyFont="1" applyFill="1" applyBorder="1" applyAlignment="1">
      <alignment horizontal="left" vertical="center"/>
    </xf>
    <xf numFmtId="0" fontId="29" fillId="20" borderId="52" xfId="0" applyFont="1" applyFill="1" applyBorder="1" applyAlignment="1">
      <alignment horizontal="left" vertical="center"/>
    </xf>
    <xf numFmtId="0" fontId="29" fillId="21" borderId="55" xfId="0" applyFont="1" applyFill="1" applyBorder="1" applyAlignment="1">
      <alignment horizontal="left" vertical="center"/>
    </xf>
    <xf numFmtId="0" fontId="29" fillId="21" borderId="5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9" fillId="22" borderId="52" xfId="0" applyFont="1" applyFill="1" applyBorder="1" applyAlignment="1">
      <alignment horizontal="left" vertical="center"/>
    </xf>
    <xf numFmtId="10" fontId="30" fillId="0" borderId="52" xfId="2" applyNumberFormat="1" applyFont="1" applyBorder="1" applyAlignment="1">
      <alignment horizontal="center" vertical="center"/>
    </xf>
    <xf numFmtId="10" fontId="30" fillId="0" borderId="52" xfId="2" applyNumberFormat="1" applyFont="1" applyBorder="1" applyAlignment="1">
      <alignment horizontal="center" vertical="center" wrapText="1"/>
    </xf>
    <xf numFmtId="0" fontId="29" fillId="26" borderId="55" xfId="0" applyFont="1" applyFill="1" applyBorder="1" applyAlignment="1">
      <alignment horizontal="left" vertical="center"/>
    </xf>
    <xf numFmtId="0" fontId="29" fillId="26" borderId="52" xfId="0" applyFont="1" applyFill="1" applyBorder="1" applyAlignment="1">
      <alignment horizontal="left" vertical="center"/>
    </xf>
    <xf numFmtId="0" fontId="29" fillId="27" borderId="52" xfId="0" applyFont="1" applyFill="1" applyBorder="1" applyAlignment="1">
      <alignment horizontal="left" vertical="center"/>
    </xf>
    <xf numFmtId="0" fontId="29" fillId="28" borderId="52" xfId="0" applyFont="1" applyFill="1" applyBorder="1" applyAlignment="1">
      <alignment horizontal="left" vertical="center"/>
    </xf>
    <xf numFmtId="166" fontId="19" fillId="0" borderId="65" xfId="0" applyNumberFormat="1" applyFont="1" applyBorder="1" applyAlignment="1">
      <alignment vertical="center"/>
    </xf>
    <xf numFmtId="168" fontId="25" fillId="0" borderId="6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3" fillId="11" borderId="52" xfId="0" applyFont="1" applyFill="1" applyBorder="1" applyAlignment="1">
      <alignment vertical="center"/>
    </xf>
    <xf numFmtId="0" fontId="33" fillId="12" borderId="52" xfId="0" applyFont="1" applyFill="1" applyBorder="1" applyAlignment="1">
      <alignment horizontal="left" vertical="center" wrapText="1"/>
    </xf>
    <xf numFmtId="0" fontId="33" fillId="13" borderId="52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3" fillId="8" borderId="52" xfId="0" applyFont="1" applyFill="1" applyBorder="1" applyAlignment="1">
      <alignment horizontal="left" vertical="center" wrapText="1"/>
    </xf>
    <xf numFmtId="0" fontId="33" fillId="15" borderId="52" xfId="0" applyFont="1" applyFill="1" applyBorder="1" applyAlignment="1">
      <alignment horizontal="left" vertical="center" wrapText="1"/>
    </xf>
    <xf numFmtId="0" fontId="33" fillId="16" borderId="52" xfId="0" applyFont="1" applyFill="1" applyBorder="1" applyAlignment="1">
      <alignment horizontal="left" vertical="center" wrapText="1"/>
    </xf>
    <xf numFmtId="0" fontId="33" fillId="17" borderId="52" xfId="0" applyFont="1" applyFill="1" applyBorder="1" applyAlignment="1">
      <alignment horizontal="left" vertical="center" wrapText="1"/>
    </xf>
    <xf numFmtId="0" fontId="33" fillId="18" borderId="52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173" fontId="27" fillId="0" borderId="0" xfId="0" applyNumberFormat="1" applyFont="1" applyAlignment="1">
      <alignment horizontal="center" vertical="center" wrapText="1"/>
    </xf>
    <xf numFmtId="0" fontId="25" fillId="0" borderId="63" xfId="0" applyFont="1" applyBorder="1" applyAlignment="1" applyProtection="1">
      <alignment horizontal="center" vertical="center"/>
      <protection locked="0"/>
    </xf>
    <xf numFmtId="0" fontId="25" fillId="0" borderId="61" xfId="0" applyFont="1" applyBorder="1" applyAlignment="1" applyProtection="1">
      <alignment horizontal="center" vertical="center"/>
      <protection locked="0"/>
    </xf>
    <xf numFmtId="166" fontId="20" fillId="0" borderId="0" xfId="0" applyNumberFormat="1" applyFont="1" applyAlignment="1">
      <alignment vertical="center"/>
    </xf>
    <xf numFmtId="166" fontId="38" fillId="29" borderId="0" xfId="0" applyNumberFormat="1" applyFont="1" applyFill="1" applyAlignment="1">
      <alignment vertical="center"/>
    </xf>
    <xf numFmtId="166" fontId="38" fillId="29" borderId="0" xfId="0" applyNumberFormat="1" applyFont="1" applyFill="1" applyAlignment="1">
      <alignment horizontal="center" vertical="center"/>
    </xf>
    <xf numFmtId="9" fontId="39" fillId="29" borderId="0" xfId="0" applyNumberFormat="1" applyFont="1" applyFill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2" fontId="29" fillId="0" borderId="55" xfId="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/>
    <xf numFmtId="0" fontId="29" fillId="24" borderId="55" xfId="0" applyFont="1" applyFill="1" applyBorder="1" applyAlignment="1">
      <alignment horizontal="left" vertical="center"/>
    </xf>
    <xf numFmtId="0" fontId="29" fillId="24" borderId="57" xfId="0" applyFont="1" applyFill="1" applyBorder="1" applyAlignment="1">
      <alignment horizontal="left" vertical="center"/>
    </xf>
    <xf numFmtId="0" fontId="29" fillId="24" borderId="56" xfId="0" applyFont="1" applyFill="1" applyBorder="1" applyAlignment="1">
      <alignment horizontal="left" vertical="center"/>
    </xf>
    <xf numFmtId="0" fontId="29" fillId="20" borderId="55" xfId="0" applyFont="1" applyFill="1" applyBorder="1" applyAlignment="1">
      <alignment horizontal="left" vertical="center"/>
    </xf>
    <xf numFmtId="0" fontId="29" fillId="20" borderId="57" xfId="0" applyFont="1" applyFill="1" applyBorder="1" applyAlignment="1">
      <alignment horizontal="left" vertical="center"/>
    </xf>
    <xf numFmtId="0" fontId="29" fillId="20" borderId="56" xfId="0" applyFont="1" applyFill="1" applyBorder="1" applyAlignment="1">
      <alignment horizontal="left" vertical="center"/>
    </xf>
    <xf numFmtId="0" fontId="28" fillId="23" borderId="58" xfId="0" applyFont="1" applyFill="1" applyBorder="1" applyAlignment="1">
      <alignment horizontal="center" vertical="center"/>
    </xf>
    <xf numFmtId="0" fontId="28" fillId="23" borderId="60" xfId="0" applyFont="1" applyFill="1" applyBorder="1" applyAlignment="1">
      <alignment horizontal="center" vertical="center"/>
    </xf>
    <xf numFmtId="0" fontId="29" fillId="22" borderId="55" xfId="0" applyFont="1" applyFill="1" applyBorder="1" applyAlignment="1">
      <alignment horizontal="left" vertical="center"/>
    </xf>
    <xf numFmtId="0" fontId="29" fillId="22" borderId="56" xfId="0" applyFont="1" applyFill="1" applyBorder="1" applyAlignment="1">
      <alignment horizontal="left" vertical="center"/>
    </xf>
    <xf numFmtId="0" fontId="28" fillId="25" borderId="58" xfId="0" applyFont="1" applyFill="1" applyBorder="1" applyAlignment="1">
      <alignment horizontal="center" vertical="center"/>
    </xf>
    <xf numFmtId="0" fontId="28" fillId="25" borderId="60" xfId="0" applyFont="1" applyFill="1" applyBorder="1" applyAlignment="1">
      <alignment horizontal="center" vertical="center"/>
    </xf>
    <xf numFmtId="0" fontId="29" fillId="27" borderId="52" xfId="0" applyFont="1" applyFill="1" applyBorder="1" applyAlignment="1">
      <alignment horizontal="left" vertical="center"/>
    </xf>
    <xf numFmtId="0" fontId="29" fillId="28" borderId="55" xfId="0" applyFont="1" applyFill="1" applyBorder="1" applyAlignment="1">
      <alignment horizontal="left" vertical="center"/>
    </xf>
    <xf numFmtId="0" fontId="29" fillId="28" borderId="56" xfId="0" applyFont="1" applyFill="1" applyBorder="1" applyAlignment="1">
      <alignment horizontal="left" vertical="center"/>
    </xf>
    <xf numFmtId="0" fontId="29" fillId="11" borderId="55" xfId="0" applyFont="1" applyFill="1" applyBorder="1" applyAlignment="1">
      <alignment horizontal="center" vertical="center"/>
    </xf>
    <xf numFmtId="0" fontId="29" fillId="11" borderId="56" xfId="0" applyFont="1" applyFill="1" applyBorder="1" applyAlignment="1">
      <alignment horizontal="center" vertical="center"/>
    </xf>
    <xf numFmtId="0" fontId="28" fillId="9" borderId="58" xfId="0" applyFont="1" applyFill="1" applyBorder="1" applyAlignment="1">
      <alignment horizontal="center" vertical="center"/>
    </xf>
    <xf numFmtId="0" fontId="28" fillId="9" borderId="60" xfId="0" applyFont="1" applyFill="1" applyBorder="1" applyAlignment="1">
      <alignment horizontal="center" vertical="center"/>
    </xf>
    <xf numFmtId="0" fontId="29" fillId="12" borderId="55" xfId="0" applyFont="1" applyFill="1" applyBorder="1" applyAlignment="1">
      <alignment horizontal="center" vertical="center"/>
    </xf>
    <xf numFmtId="0" fontId="29" fillId="12" borderId="56" xfId="0" applyFont="1" applyFill="1" applyBorder="1" applyAlignment="1">
      <alignment horizontal="center" vertical="center"/>
    </xf>
    <xf numFmtId="0" fontId="29" fillId="13" borderId="55" xfId="0" applyFont="1" applyFill="1" applyBorder="1" applyAlignment="1">
      <alignment horizontal="center" vertical="center"/>
    </xf>
    <xf numFmtId="0" fontId="29" fillId="13" borderId="56" xfId="0" applyFont="1" applyFill="1" applyBorder="1" applyAlignment="1">
      <alignment horizontal="center" vertical="center"/>
    </xf>
    <xf numFmtId="0" fontId="28" fillId="10" borderId="58" xfId="0" applyFont="1" applyFill="1" applyBorder="1" applyAlignment="1">
      <alignment horizontal="center" vertical="center"/>
    </xf>
    <xf numFmtId="0" fontId="28" fillId="10" borderId="60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29" fillId="7" borderId="62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 vertical="center"/>
    </xf>
    <xf numFmtId="0" fontId="29" fillId="8" borderId="62" xfId="0" applyFont="1" applyFill="1" applyBorder="1" applyAlignment="1">
      <alignment horizontal="center" vertical="center"/>
    </xf>
    <xf numFmtId="0" fontId="29" fillId="8" borderId="54" xfId="0" applyFont="1" applyFill="1" applyBorder="1" applyAlignment="1">
      <alignment horizontal="center" vertical="center"/>
    </xf>
    <xf numFmtId="0" fontId="28" fillId="14" borderId="58" xfId="0" applyFont="1" applyFill="1" applyBorder="1" applyAlignment="1">
      <alignment horizontal="center" vertical="center"/>
    </xf>
    <xf numFmtId="0" fontId="28" fillId="14" borderId="60" xfId="0" applyFont="1" applyFill="1" applyBorder="1" applyAlignment="1">
      <alignment horizontal="center" vertical="center"/>
    </xf>
    <xf numFmtId="0" fontId="29" fillId="15" borderId="55" xfId="0" applyFont="1" applyFill="1" applyBorder="1" applyAlignment="1">
      <alignment horizontal="center" vertical="center"/>
    </xf>
    <xf numFmtId="0" fontId="29" fillId="15" borderId="57" xfId="0" applyFont="1" applyFill="1" applyBorder="1" applyAlignment="1">
      <alignment horizontal="center" vertical="center"/>
    </xf>
    <xf numFmtId="0" fontId="29" fillId="15" borderId="56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28" fillId="14" borderId="59" xfId="0" applyFont="1" applyFill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8" fillId="9" borderId="59" xfId="0" applyFont="1" applyFill="1" applyBorder="1" applyAlignment="1">
      <alignment horizontal="center" vertical="center"/>
    </xf>
    <xf numFmtId="0" fontId="28" fillId="10" borderId="59" xfId="0" applyFont="1" applyFill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 wrapText="1"/>
    </xf>
    <xf numFmtId="0" fontId="20" fillId="0" borderId="6" xfId="0" applyFont="1" applyBorder="1"/>
    <xf numFmtId="0" fontId="20" fillId="0" borderId="7" xfId="0" applyFont="1" applyBorder="1"/>
    <xf numFmtId="166" fontId="6" fillId="0" borderId="6" xfId="0" applyNumberFormat="1" applyFont="1" applyBorder="1" applyAlignment="1">
      <alignment horizontal="center" vertical="center" wrapText="1"/>
    </xf>
    <xf numFmtId="166" fontId="21" fillId="3" borderId="8" xfId="0" applyNumberFormat="1" applyFont="1" applyFill="1" applyBorder="1" applyAlignment="1">
      <alignment horizontal="center" vertical="center" wrapText="1"/>
    </xf>
    <xf numFmtId="0" fontId="20" fillId="0" borderId="18" xfId="0" applyFont="1" applyBorder="1"/>
    <xf numFmtId="0" fontId="20" fillId="0" borderId="38" xfId="0" applyFont="1" applyBorder="1"/>
    <xf numFmtId="166" fontId="7" fillId="0" borderId="2" xfId="0" applyNumberFormat="1" applyFont="1" applyBorder="1" applyAlignment="1">
      <alignment horizontal="center" vertical="center" wrapText="1"/>
    </xf>
    <xf numFmtId="0" fontId="20" fillId="0" borderId="29" xfId="0" applyFont="1" applyBorder="1"/>
    <xf numFmtId="0" fontId="20" fillId="0" borderId="11" xfId="0" applyFont="1" applyBorder="1"/>
    <xf numFmtId="166" fontId="7" fillId="0" borderId="17" xfId="0" applyNumberFormat="1" applyFont="1" applyBorder="1" applyAlignment="1">
      <alignment horizontal="center" vertical="center" wrapText="1"/>
    </xf>
    <xf numFmtId="0" fontId="20" fillId="0" borderId="30" xfId="0" applyFont="1" applyBorder="1"/>
    <xf numFmtId="0" fontId="20" fillId="0" borderId="39" xfId="0" applyFont="1" applyBorder="1"/>
    <xf numFmtId="166" fontId="7" fillId="0" borderId="8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20" fillId="0" borderId="28" xfId="0" applyFont="1" applyBorder="1"/>
    <xf numFmtId="0" fontId="20" fillId="0" borderId="10" xfId="0" applyFont="1" applyBorder="1"/>
    <xf numFmtId="0" fontId="20" fillId="0" borderId="26" xfId="0" applyFont="1" applyBorder="1"/>
    <xf numFmtId="166" fontId="6" fillId="0" borderId="5" xfId="0" applyNumberFormat="1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65" fontId="19" fillId="2" borderId="2" xfId="0" applyNumberFormat="1" applyFont="1" applyFill="1" applyBorder="1" applyAlignment="1">
      <alignment horizontal="center" vertical="center" wrapText="1"/>
    </xf>
    <xf numFmtId="166" fontId="6" fillId="0" borderId="40" xfId="0" applyNumberFormat="1" applyFont="1" applyBorder="1" applyAlignment="1">
      <alignment horizontal="center" vertical="center"/>
    </xf>
    <xf numFmtId="0" fontId="20" fillId="0" borderId="41" xfId="0" applyFont="1" applyBorder="1"/>
    <xf numFmtId="0" fontId="20" fillId="0" borderId="42" xfId="0" applyFont="1" applyBorder="1"/>
    <xf numFmtId="166" fontId="21" fillId="2" borderId="66" xfId="0" applyNumberFormat="1" applyFont="1" applyFill="1" applyBorder="1" applyAlignment="1">
      <alignment horizontal="center" vertical="center" wrapText="1"/>
    </xf>
    <xf numFmtId="166" fontId="21" fillId="2" borderId="67" xfId="0" applyNumberFormat="1" applyFont="1" applyFill="1" applyBorder="1" applyAlignment="1">
      <alignment horizontal="center" vertical="center" wrapText="1"/>
    </xf>
    <xf numFmtId="166" fontId="21" fillId="2" borderId="68" xfId="0" applyNumberFormat="1" applyFont="1" applyFill="1" applyBorder="1" applyAlignment="1">
      <alignment horizontal="center" vertical="center" wrapText="1"/>
    </xf>
    <xf numFmtId="166" fontId="6" fillId="0" borderId="14" xfId="0" applyNumberFormat="1" applyFont="1" applyBorder="1" applyAlignment="1">
      <alignment horizontal="center" vertical="center"/>
    </xf>
    <xf numFmtId="0" fontId="20" fillId="0" borderId="15" xfId="0" applyFont="1" applyBorder="1"/>
    <xf numFmtId="0" fontId="20" fillId="0" borderId="16" xfId="0" applyFont="1" applyBorder="1"/>
    <xf numFmtId="0" fontId="20" fillId="0" borderId="25" xfId="0" applyFont="1" applyBorder="1"/>
    <xf numFmtId="0" fontId="20" fillId="0" borderId="27" xfId="0" applyFont="1" applyBorder="1"/>
    <xf numFmtId="9" fontId="19" fillId="2" borderId="66" xfId="0" applyNumberFormat="1" applyFont="1" applyFill="1" applyBorder="1" applyAlignment="1">
      <alignment horizontal="center" vertical="center" wrapText="1"/>
    </xf>
    <xf numFmtId="9" fontId="19" fillId="2" borderId="67" xfId="0" applyNumberFormat="1" applyFont="1" applyFill="1" applyBorder="1" applyAlignment="1">
      <alignment horizontal="center" vertical="center" wrapText="1"/>
    </xf>
    <xf numFmtId="9" fontId="19" fillId="2" borderId="68" xfId="0" applyNumberFormat="1" applyFont="1" applyFill="1" applyBorder="1" applyAlignment="1">
      <alignment horizontal="center" vertical="center" wrapText="1"/>
    </xf>
    <xf numFmtId="166" fontId="19" fillId="2" borderId="66" xfId="0" applyNumberFormat="1" applyFont="1" applyFill="1" applyBorder="1" applyAlignment="1">
      <alignment horizontal="center" vertical="center" wrapText="1"/>
    </xf>
    <xf numFmtId="166" fontId="19" fillId="2" borderId="67" xfId="0" applyNumberFormat="1" applyFont="1" applyFill="1" applyBorder="1" applyAlignment="1">
      <alignment horizontal="center" vertical="center" wrapText="1"/>
    </xf>
    <xf numFmtId="166" fontId="19" fillId="2" borderId="68" xfId="0" applyNumberFormat="1" applyFont="1" applyFill="1" applyBorder="1" applyAlignment="1">
      <alignment horizontal="center" vertical="center" wrapText="1"/>
    </xf>
    <xf numFmtId="166" fontId="19" fillId="2" borderId="64" xfId="0" applyNumberFormat="1" applyFont="1" applyFill="1" applyBorder="1" applyAlignment="1">
      <alignment horizontal="center" vertical="center" wrapText="1"/>
    </xf>
    <xf numFmtId="166" fontId="19" fillId="2" borderId="69" xfId="0" applyNumberFormat="1" applyFont="1" applyFill="1" applyBorder="1" applyAlignment="1">
      <alignment horizontal="center" vertical="center" wrapText="1"/>
    </xf>
    <xf numFmtId="166" fontId="19" fillId="2" borderId="50" xfId="0" applyNumberFormat="1" applyFont="1" applyFill="1" applyBorder="1" applyAlignment="1">
      <alignment horizontal="center" vertical="center" wrapText="1"/>
    </xf>
    <xf numFmtId="166" fontId="19" fillId="2" borderId="70" xfId="0" applyNumberFormat="1" applyFont="1" applyFill="1" applyBorder="1" applyAlignment="1">
      <alignment horizontal="center" vertical="center" wrapText="1"/>
    </xf>
    <xf numFmtId="166" fontId="19" fillId="2" borderId="31" xfId="0" applyNumberFormat="1" applyFont="1" applyFill="1" applyBorder="1" applyAlignment="1">
      <alignment horizontal="center" vertical="center" wrapText="1"/>
    </xf>
    <xf numFmtId="166" fontId="19" fillId="2" borderId="33" xfId="0" applyNumberFormat="1" applyFont="1" applyFill="1" applyBorder="1" applyAlignment="1">
      <alignment horizontal="center" vertical="center" wrapText="1"/>
    </xf>
    <xf numFmtId="166" fontId="21" fillId="2" borderId="49" xfId="0" applyNumberFormat="1" applyFont="1" applyFill="1" applyBorder="1" applyAlignment="1">
      <alignment horizontal="center" vertical="center" wrapText="1"/>
    </xf>
    <xf numFmtId="166" fontId="21" fillId="2" borderId="18" xfId="0" applyNumberFormat="1" applyFont="1" applyFill="1" applyBorder="1" applyAlignment="1">
      <alignment horizontal="center" vertical="center" wrapText="1"/>
    </xf>
    <xf numFmtId="166" fontId="21" fillId="2" borderId="38" xfId="0" applyNumberFormat="1" applyFont="1" applyFill="1" applyBorder="1" applyAlignment="1">
      <alignment horizontal="center" vertical="center" wrapText="1"/>
    </xf>
    <xf numFmtId="166" fontId="21" fillId="2" borderId="64" xfId="0" applyNumberFormat="1" applyFont="1" applyFill="1" applyBorder="1" applyAlignment="1">
      <alignment horizontal="center" vertical="center" wrapText="1"/>
    </xf>
    <xf numFmtId="166" fontId="21" fillId="2" borderId="69" xfId="0" applyNumberFormat="1" applyFont="1" applyFill="1" applyBorder="1" applyAlignment="1">
      <alignment horizontal="center" vertical="center" wrapText="1"/>
    </xf>
    <xf numFmtId="166" fontId="21" fillId="2" borderId="50" xfId="0" applyNumberFormat="1" applyFont="1" applyFill="1" applyBorder="1" applyAlignment="1">
      <alignment horizontal="center" vertical="center" wrapText="1"/>
    </xf>
    <xf numFmtId="166" fontId="21" fillId="2" borderId="70" xfId="0" applyNumberFormat="1" applyFont="1" applyFill="1" applyBorder="1" applyAlignment="1">
      <alignment horizontal="center" vertical="center" wrapText="1"/>
    </xf>
    <xf numFmtId="166" fontId="21" fillId="2" borderId="31" xfId="0" applyNumberFormat="1" applyFont="1" applyFill="1" applyBorder="1" applyAlignment="1">
      <alignment horizontal="center" vertical="center" wrapText="1"/>
    </xf>
    <xf numFmtId="166" fontId="21" fillId="2" borderId="33" xfId="0" applyNumberFormat="1" applyFont="1" applyFill="1" applyBorder="1" applyAlignment="1">
      <alignment horizontal="center" vertical="center" wrapText="1"/>
    </xf>
    <xf numFmtId="9" fontId="19" fillId="2" borderId="64" xfId="0" applyNumberFormat="1" applyFont="1" applyFill="1" applyBorder="1" applyAlignment="1">
      <alignment horizontal="center" vertical="center" wrapText="1"/>
    </xf>
    <xf numFmtId="9" fontId="19" fillId="2" borderId="69" xfId="0" applyNumberFormat="1" applyFont="1" applyFill="1" applyBorder="1" applyAlignment="1">
      <alignment horizontal="center" vertical="center" wrapText="1"/>
    </xf>
    <xf numFmtId="9" fontId="19" fillId="2" borderId="50" xfId="0" applyNumberFormat="1" applyFont="1" applyFill="1" applyBorder="1" applyAlignment="1">
      <alignment horizontal="center" vertical="center" wrapText="1"/>
    </xf>
    <xf numFmtId="9" fontId="19" fillId="2" borderId="70" xfId="0" applyNumberFormat="1" applyFont="1" applyFill="1" applyBorder="1" applyAlignment="1">
      <alignment horizontal="center" vertical="center" wrapText="1"/>
    </xf>
    <xf numFmtId="9" fontId="19" fillId="2" borderId="31" xfId="0" applyNumberFormat="1" applyFont="1" applyFill="1" applyBorder="1" applyAlignment="1">
      <alignment horizontal="center" vertical="center" wrapText="1"/>
    </xf>
    <xf numFmtId="9" fontId="19" fillId="2" borderId="33" xfId="0" applyNumberFormat="1" applyFont="1" applyFill="1" applyBorder="1" applyAlignment="1">
      <alignment horizontal="center" vertical="center" wrapText="1"/>
    </xf>
    <xf numFmtId="0" fontId="29" fillId="7" borderId="53" xfId="0" applyFont="1" applyFill="1" applyBorder="1" applyAlignment="1">
      <alignment horizontal="center" vertical="center" wrapText="1"/>
    </xf>
    <xf numFmtId="0" fontId="29" fillId="8" borderId="53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vertical="center"/>
    </xf>
    <xf numFmtId="0" fontId="29" fillId="16" borderId="53" xfId="0" applyFont="1" applyFill="1" applyBorder="1" applyAlignment="1">
      <alignment horizontal="center" vertical="center"/>
    </xf>
    <xf numFmtId="0" fontId="29" fillId="16" borderId="62" xfId="0" applyFont="1" applyFill="1" applyBorder="1" applyAlignment="1">
      <alignment horizontal="center" vertical="center"/>
    </xf>
    <xf numFmtId="0" fontId="29" fillId="16" borderId="54" xfId="0" applyFont="1" applyFill="1" applyBorder="1" applyAlignment="1">
      <alignment horizontal="center" vertical="center"/>
    </xf>
    <xf numFmtId="0" fontId="27" fillId="0" borderId="50" xfId="0" applyFont="1" applyBorder="1" applyAlignment="1">
      <alignment horizontal="center" vertical="center" wrapText="1"/>
    </xf>
    <xf numFmtId="0" fontId="29" fillId="8" borderId="55" xfId="0" applyFont="1" applyFill="1" applyBorder="1" applyAlignment="1">
      <alignment horizontal="center" vertical="center" wrapText="1"/>
    </xf>
    <xf numFmtId="0" fontId="29" fillId="8" borderId="57" xfId="0" applyFont="1" applyFill="1" applyBorder="1" applyAlignment="1">
      <alignment horizontal="center" vertical="center" wrapText="1"/>
    </xf>
    <xf numFmtId="0" fontId="29" fillId="8" borderId="56" xfId="0" applyFont="1" applyFill="1" applyBorder="1" applyAlignment="1">
      <alignment horizontal="center" vertical="center" wrapText="1"/>
    </xf>
    <xf numFmtId="0" fontId="29" fillId="8" borderId="57" xfId="0" applyFont="1" applyFill="1" applyBorder="1" applyAlignment="1">
      <alignment horizontal="center" vertical="center"/>
    </xf>
    <xf numFmtId="0" fontId="29" fillId="8" borderId="56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left" vertical="center"/>
    </xf>
    <xf numFmtId="169" fontId="32" fillId="0" borderId="52" xfId="1" applyNumberForma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10" fontId="0" fillId="0" borderId="52" xfId="2" applyNumberFormat="1" applyFont="1" applyBorder="1" applyAlignment="1">
      <alignment horizontal="center" vertical="center"/>
    </xf>
    <xf numFmtId="169" fontId="41" fillId="0" borderId="52" xfId="1" applyNumberFormat="1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 wrapText="1"/>
    </xf>
    <xf numFmtId="0" fontId="29" fillId="0" borderId="72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8" fillId="6" borderId="60" xfId="0" applyFont="1" applyFill="1" applyBorder="1" applyAlignment="1">
      <alignment vertical="center"/>
    </xf>
    <xf numFmtId="0" fontId="28" fillId="6" borderId="59" xfId="0" applyFont="1" applyFill="1" applyBorder="1" applyAlignment="1">
      <alignment vertical="center"/>
    </xf>
    <xf numFmtId="0" fontId="29" fillId="0" borderId="59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1410"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D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2133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cmal"/>
      <sheetName val="BQ"/>
      <sheetName val="BQ External"/>
      <sheetName val="SHOPLIST"/>
      <sheetName val="#REF"/>
      <sheetName val="StattCo yCharges"/>
      <sheetName val="GFA_HQ_Building"/>
      <sheetName val="GFA_Conference"/>
      <sheetName val="Su}}ary"/>
      <sheetName val="Notes"/>
      <sheetName val="Basis"/>
      <sheetName val="TAS"/>
      <sheetName val="SubmitCal"/>
      <sheetName val="Penthouse Apartment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Option"/>
      <sheetName val="Chiet tinh dz22"/>
      <sheetName val="Chiet tinh dz35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LABOUR HISTOGRAM"/>
      <sheetName val="Cash2"/>
      <sheetName val="Z"/>
      <sheetName val="Raw Data"/>
      <sheetName val="Graph Data (DO NOT PRINT)"/>
      <sheetName val="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CT Thang Mo"/>
      <sheetName val="Sheet2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ancillary"/>
      <sheetName val="CT  PL"/>
      <sheetName val="改加胶玻璃、室外栏杆"/>
      <sheetName val=""/>
      <sheetName val="BOQ"/>
      <sheetName val="Bill No. 2"/>
      <sheetName val="CASHFLOWS"/>
      <sheetName val="LEVEL SHEET"/>
      <sheetName val="FOL - Bar"/>
      <sheetName val="SPT vs PHI"/>
      <sheetName val="budget summary (2)"/>
      <sheetName val="Budget Analysis Summary"/>
      <sheetName val="HQ-TO"/>
      <sheetName val="Sheet1"/>
      <sheetName val="企业表一"/>
      <sheetName val="M-5C"/>
      <sheetName val="M-5A"/>
      <sheetName val="intr stool brkup"/>
      <sheetName val="ConferenceCentre_x0000_옰ʒ䄂ʒ鵠ʐ䄂ʒ閐̐䄂ʒ蕈̐"/>
      <sheetName val="ANNEXURE-A"/>
      <sheetName val="Body Sheet"/>
      <sheetName val="1.0 Executive Summary"/>
      <sheetName val="GFA_HQ_Building1"/>
      <sheetName val="Geneí¬_x0008_i_x0000__x0000__x0014__x0000_0."/>
      <sheetName val="70_x0000_,/0_x0000_s«_x0008_i_x0000_Æø_x0003_í¬_x0008_i_x0000_"/>
      <sheetName val="Budget"/>
      <sheetName val="LABOUR_HISTOGRAM"/>
      <sheetName val="JAS"/>
      <sheetName val="GFA_Conference1"/>
      <sheetName val="StattCo_yCharges"/>
      <sheetName val="Penthouse_Apartment"/>
      <sheetName val="Chiet_tinh_dz22"/>
      <sheetName val="Chiet_tinh_dz35"/>
      <sheetName val="CT_Thang_Mo"/>
      <sheetName val="Raw_Data"/>
      <sheetName val="@risk_rents_and_incentives"/>
      <sheetName val="Car_park_lease"/>
      <sheetName val="Net_rent_analysis"/>
      <sheetName val="Poz-1_"/>
      <sheetName val="Lab_Cum_Hist"/>
      <sheetName val="Graph_Data_(DO_NOT_PRINT)"/>
      <sheetName val="FOL_-_Bar"/>
      <sheetName val="LEVEL_SHEET"/>
      <sheetName val="SPT_vs_PHI"/>
      <sheetName val="Bill_No__2"/>
      <sheetName val="budget_summary_(2)"/>
      <sheetName val="Budget_Analysis_Summary"/>
      <sheetName val="Rate analysis"/>
      <sheetName val="BQ_External1"/>
      <sheetName val="LABOUR_HISTOGRAM1"/>
      <sheetName val="COC"/>
      <sheetName val="Top sheet"/>
      <sheetName val="Projet,_methodes_&amp;_couts"/>
      <sheetName val="Risques_majeurs_&amp;_Frais_Ind_"/>
      <sheetName val="CT__PL"/>
      <sheetName val="List"/>
      <sheetName val="Currencies"/>
      <sheetName val="Bill 2"/>
      <sheetName val="Ap A"/>
      <sheetName val="POWER"/>
      <sheetName val="MTP"/>
      <sheetName val="Inputs"/>
      <sheetName val="2 Div 14 "/>
      <sheetName val="SHOPLIST.xls"/>
      <sheetName val="Sheet3"/>
      <sheetName val="concrete"/>
      <sheetName val="beam-reinft-IIInd floor"/>
      <sheetName val="beam-reinft-machine rm"/>
      <sheetName val="girder"/>
      <sheetName val="Rocker"/>
      <sheetName val="98Price"/>
      <sheetName val="Bill 1"/>
      <sheetName val="Bill 3"/>
      <sheetName val="Bill 4"/>
      <sheetName val="Bill 5"/>
      <sheetName val="Bill 6"/>
      <sheetName val="Bill 7"/>
      <sheetName val="POWER ASSUMPTIONS"/>
      <sheetName val="기계내역서"/>
      <sheetName val="DATAS"/>
      <sheetName val="Civil Boq"/>
      <sheetName val="PROJECT BRIEF"/>
      <sheetName val="ACT_SPS"/>
      <sheetName val="SPSF"/>
      <sheetName val="Invoice Summary"/>
      <sheetName val="Rate_Analysis"/>
      <sheetName val="SAP"/>
      <sheetName val="Tender_Summary"/>
      <sheetName val="Insurance_Ext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PROJECT_BRIEF1"/>
      <sheetName val="Geneí¬i0_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Wall"/>
      <sheetName val="WITHOUT C&amp;I PROFIT (3)"/>
      <sheetName val="Geneí¬_x0008_i"/>
      <sheetName val="70"/>
      <sheetName val="Activity List"/>
      <sheetName val="GFA_HQ_Building6"/>
      <sheetName val="Softscape Buildup"/>
      <sheetName val="Mat'l Rate"/>
      <sheetName val="마산월령동골조물량변경"/>
      <sheetName val="ABSTRACT"/>
      <sheetName val="DETAILED  BOQ"/>
      <sheetName val="M-Book for Conc"/>
      <sheetName val="M-Book for FW"/>
      <sheetName val="Vehicles"/>
      <sheetName val="CODE"/>
      <sheetName val="HIRED LABOUR CODE"/>
      <sheetName val="PA- Consutant "/>
      <sheetName val="Design"/>
      <sheetName val="upa"/>
      <sheetName val="foot-slab reinft"/>
      <sheetName val="BILL COV"/>
      <sheetName val="Ra  stair"/>
      <sheetName val="CERTIFICATE"/>
      <sheetName val="MOS"/>
      <sheetName val="Toolbox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SStaff-Sept2013"/>
      <sheetName val="Index List"/>
      <sheetName val="Type List"/>
      <sheetName val="File Types"/>
      <sheetName val="갑지"/>
      <sheetName val="15-MECH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GFA_HQ_Building7"/>
      <sheetName val="Rate_analysis4"/>
      <sheetName val="Softscape_Buildup"/>
      <sheetName val="Mat'l_Rate"/>
      <sheetName val="GFA_HQ_Building8"/>
      <sheetName val="GFA_Conference7"/>
      <sheetName val="StattCo_yCharges6"/>
      <sheetName val="BQ_External7"/>
      <sheetName val="Penthouse_Apartment6"/>
      <sheetName val="LABOUR_HISTOGRAM7"/>
      <sheetName val="Chiet_tinh_dz226"/>
      <sheetName val="Chiet_tinh_dz356"/>
      <sheetName val="CT_Thang_Mo6"/>
      <sheetName val="Raw_Data6"/>
      <sheetName val="@risk_rents_and_incentives6"/>
      <sheetName val="Car_park_lease6"/>
      <sheetName val="Net_rent_analysis6"/>
      <sheetName val="Poz-1_6"/>
      <sheetName val="Lab_Cum_Hist6"/>
      <sheetName val="Graph_Data_(DO_NOT_PRINT)6"/>
      <sheetName val="LEVEL_SHEET6"/>
      <sheetName val="SPT_vs_PHI6"/>
      <sheetName val="Bill_No__26"/>
      <sheetName val="Tender_Summary6"/>
      <sheetName val="Insurance_Ext6"/>
      <sheetName val="FOL_-_Bar6"/>
      <sheetName val="Customize_Your_Invoice6"/>
      <sheetName val="HVAC_BoQ6"/>
      <sheetName val="budget_summary_(2)5"/>
      <sheetName val="Budget_Analysis_Summary5"/>
      <sheetName val="Projet,_methodes_&amp;_couts5"/>
      <sheetName val="Risques_majeurs_&amp;_Frais_Ind_5"/>
      <sheetName val="Body_Sheet5"/>
      <sheetName val="1_0_Executive_Summary5"/>
      <sheetName val="Top_sheet5"/>
      <sheetName val="Rate_analysis5"/>
      <sheetName val="intr_stool_brkup5"/>
      <sheetName val="CT__PL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ay work"/>
      <sheetName val="INSTR"/>
      <sheetName val="70,/0s«iÆøí¬i"/>
      <sheetName val="Geneí¬i"/>
      <sheetName val="ConferenceCentre?옰ʒ䄂ʒ鵠ʐ䄂ʒ閐̐䄂ʒ蕈̐"/>
      <sheetName val="2.2)Revised Cash Flow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BQ_External8"/>
      <sheetName val="Graph_Data_(DO_NOT_PRINT)7"/>
      <sheetName val="Penthouse_Apartment7"/>
      <sheetName val="Chiet_tinh_dz227"/>
      <sheetName val="Chiet_tinh_dz357"/>
      <sheetName val="StattCo_yCharges7"/>
      <sheetName val="Raw_Data7"/>
      <sheetName val="LABOUR_HISTOGRAM8"/>
      <sheetName val="@risk_rents_and_incentives7"/>
      <sheetName val="Car_park_lease7"/>
      <sheetName val="Net_rent_analysis7"/>
      <sheetName val="Poz-1_7"/>
      <sheetName val="CT_Thang_Mo7"/>
      <sheetName val="Lab_Cum_Hist7"/>
      <sheetName val="LEVEL_SHEET7"/>
      <sheetName val="Bill_No__27"/>
      <sheetName val="Tender_Summary7"/>
      <sheetName val="Insurance_Ext7"/>
      <sheetName val="FOL_-_Bar7"/>
      <sheetName val="SPT_vs_PHI7"/>
      <sheetName val="Customize_Your_Invoice7"/>
      <sheetName val="HVAC_BoQ7"/>
      <sheetName val="budget_summary_(2)6"/>
      <sheetName val="Budget_Analysis_Summary6"/>
      <sheetName val="Body_Sheet6"/>
      <sheetName val="1_0_Executive_Summary6"/>
      <sheetName val="Projet,_methodes_&amp;_couts6"/>
      <sheetName val="Risques_majeurs_&amp;_Frais_Ind_6"/>
      <sheetName val="Top_sheet6"/>
      <sheetName val="CT__PL6"/>
      <sheetName val="intr_stool_brkup6"/>
      <sheetName val="Rate_analysis6"/>
      <sheetName val="Day_work"/>
      <sheetName val="BILL_COV"/>
      <sheetName val="Eq. Mobilization"/>
      <sheetName val="Dropdown"/>
      <sheetName val="Elemental Buildup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RA-markate"/>
      <sheetName val="BOQ_Direct_selling cost"/>
      <sheetName val="CHART OF ACCOUNTS"/>
      <sheetName val="E-Bill No.6 A-O"/>
      <sheetName val="GFA_HQ_Building10"/>
      <sheetName val="GFA_Conference9"/>
      <sheetName val="BQ_External9"/>
      <sheetName val="Graph_Data_(DO_NOT_PRINT)8"/>
      <sheetName val="Penthouse_Apartment8"/>
      <sheetName val="Chiet_tinh_dz228"/>
      <sheetName val="Chiet_tinh_dz358"/>
      <sheetName val="StattCo_yCharges8"/>
      <sheetName val="Raw_Data8"/>
      <sheetName val="LABOUR_HISTOGRAM9"/>
      <sheetName val="@risk_rents_and_incentives8"/>
      <sheetName val="Car_park_lease8"/>
      <sheetName val="Net_rent_analysis8"/>
      <sheetName val="Poz-1_8"/>
      <sheetName val="CT_Thang_Mo8"/>
      <sheetName val="Lab_Cum_Hist8"/>
      <sheetName val="LEVEL_SHEET8"/>
      <sheetName val="Bill_No__28"/>
      <sheetName val="Tender_Summary8"/>
      <sheetName val="Insurance_Ext8"/>
      <sheetName val="FOL_-_Bar8"/>
      <sheetName val="SPT_vs_PHI8"/>
      <sheetName val="Customize_Your_Invoice8"/>
      <sheetName val="HVAC_BoQ8"/>
      <sheetName val="budget_summary_(2)7"/>
      <sheetName val="Budget_Analysis_Summary7"/>
      <sheetName val="Body_Sheet7"/>
      <sheetName val="1_0_Executive_Summary7"/>
      <sheetName val="Projet,_methodes_&amp;_couts7"/>
      <sheetName val="Risques_majeurs_&amp;_Frais_Ind_7"/>
      <sheetName val="Top_sheet7"/>
      <sheetName val="CT__PL7"/>
      <sheetName val="intr_stool_brkup7"/>
      <sheetName val="Rate_analysis7"/>
      <sheetName val="Dubai_golf3"/>
      <sheetName val="SHOPLIST_xls3"/>
      <sheetName val="Bill_14"/>
      <sheetName val="Bill_34"/>
      <sheetName val="Bill_44"/>
      <sheetName val="Bill_54"/>
      <sheetName val="Bill_64"/>
      <sheetName val="Bill_74"/>
      <sheetName val="beam-reinft-IIInd_floor3"/>
      <sheetName val="Invoice_Summary3"/>
      <sheetName val="POWER_ASSUMPTIONS3"/>
      <sheetName val="beam-reinft-machine_rm3"/>
      <sheetName val="Day_work1"/>
      <sheetName val="BILL_COV1"/>
      <sheetName val="Data_Summary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Working for RCC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Ap_A4"/>
      <sheetName val="2_Div_14_4"/>
      <sheetName val="PROJECT_BRIEF4"/>
      <sheetName val="Bill_25"/>
      <sheetName val="C_(3)4"/>
      <sheetName val="Civil_Boq2"/>
      <sheetName val="WITHOUT_C&amp;I_PROFIT_(3)2"/>
      <sheetName val="Activity_List2"/>
      <sheetName val="Softscape_Buildup2"/>
      <sheetName val="Mat'l_Rate2"/>
      <sheetName val="Ra__stair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Ra__stair1"/>
      <sheetName val="房屋及建筑物"/>
      <sheetName val="XL4Poppy"/>
      <sheetName val="B03"/>
      <sheetName val="B09.1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col-reinft1"/>
      <sheetName val="w't table"/>
      <sheetName val="cp-e1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/VW_x0000_VU_x0000_)_x0000__x0000__x0000_)_x0000__x0000__x0000__x0001__x0000__x0000__x0000_tÏØ0 _x0008__x0000__x0000_ _x0008_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PMWeb data"/>
      <sheetName val="Gra¦_x0004_)"/>
      <sheetName val="/VW"/>
      <sheetName val="PMWeb_data"/>
      <sheetName val="SS_MH"/>
      <sheetName val="Employee List"/>
      <sheetName val="BS"/>
      <sheetName val="SS MH"/>
      <sheetName val="Material List "/>
      <sheetName val="Lists"/>
      <sheetName val="Quantity"/>
      <sheetName val="??-BLDG"/>
      <sheetName val="PNT-QUOT-#3"/>
      <sheetName val="COAT&amp;WRAP-QIOT-#3"/>
      <sheetName val="ml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Chiet t"/>
      <sheetName val="Staffing and Rates IA"/>
      <sheetName val="%"/>
      <sheetName val="SIEMENS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PRECAST lightconc-II"/>
      <sheetName val="P&amp;L-BDMC"/>
      <sheetName val="final abstract"/>
      <sheetName val="Detail"/>
      <sheetName val="p&amp;m"/>
      <sheetName val="Voucher"/>
      <sheetName val="입찰내역 발주처 양식"/>
      <sheetName val="Summary of Work"/>
      <sheetName val="LIST DO NOT REMOVE"/>
      <sheetName val="_x005f_x0000__x005f_x0000__x005f_x0000__x005f_x0000__x0"/>
      <sheetName val="Staff Acco."/>
      <sheetName val="TBAL9697 -group wise  sdpl"/>
      <sheetName val="2_2)Revised_Cash_Flow"/>
      <sheetName val="Day_work2"/>
      <sheetName val="Gra¦)VW_U"/>
      <sheetName val="/VWVU))tÏØ0  "/>
      <sheetName val="/VWVU))tÏØ0__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escalation"/>
      <sheetName val="ANAL"/>
      <sheetName val="Demand"/>
      <sheetName val="Occ"/>
      <sheetName val="Prices"/>
      <sheetName val="Rate summary"/>
      <sheetName val="#REF!"/>
      <sheetName val="SW-TEO"/>
      <sheetName val="科目余额表正式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Sub_G1_Five"/>
      <sheetName val="SITE WORK"/>
      <sheetName val="Back up"/>
      <sheetName val="70_x005f_x0000_,/0_x005f_x0000_s«_x005f_x0008_i_x"/>
      <sheetName val="Map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Geneí¬_x0008_i??_x0014_?0."/>
      <sheetName val="70?,/0?s«_x0008_i?Æø_x0003_í¬_x0008_i?"/>
      <sheetName val="????????"/>
      <sheetName val="Annex 1 Sect 3a"/>
      <sheetName val="Annex 1 Sect 3a.1"/>
      <sheetName val="Annex 1 Sect 3b"/>
      <sheetName val="Annex 1 Sect 3c"/>
      <sheetName val="HOURLY RATES"/>
      <sheetName val="PT 141- Site A Landscape"/>
      <sheetName val="Common Variables"/>
      <sheetName val="Geneí¬ i_x0000__x0000_ _x0000_0."/>
      <sheetName val="70_x0000_,/0_x0000_s« i_x0000_Æø í¬ i_x0000_"/>
      <sheetName val="d-safe DELUXE"/>
      <sheetName val="BG"/>
      <sheetName val="RAB AR&amp;STR"/>
      <sheetName val="Summary_of_Work"/>
      <sheetName val="Employee_List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Steel"/>
      <sheetName val="2_2)Revised_Cash_Flow1"/>
      <sheetName val="Mall waterproofing"/>
      <sheetName val="MSCP waterproofing"/>
      <sheetName val="-----------------"/>
      <sheetName val="Duct Accesories"/>
      <sheetName val="MA"/>
      <sheetName val="Rebars"/>
      <sheetName val="INDIGINEOUS ITEMS "/>
      <sheetName val="office"/>
      <sheetName val="Lab"/>
      <sheetName val="PRECAST_lightconc-II"/>
      <sheetName val="final_abstract"/>
      <sheetName val="合成単価作成表-BLDG"/>
      <sheetName val="ConferenceCentre?옰ʒ䄂ʒ鵠ʐ䄂ʒ閐̐脭め_x0005__x0000_"/>
      <sheetName val="TESİSAT"/>
      <sheetName val="GFA_HQ_Building13"/>
      <sheetName val="GFA_Conference12"/>
      <sheetName val="BQ_External12"/>
      <sheetName val="Graph_Data_(DO_NOT_PRINT)11"/>
      <sheetName val="Penthouse_Apartment11"/>
      <sheetName val="LABOUR_HISTOGRAM12"/>
      <sheetName val="StattCo_yCharges11"/>
      <sheetName val="Projet,_methodes_&amp;_couts10"/>
      <sheetName val="Risques_majeurs_&amp;_Frais_Ind_10"/>
      <sheetName val="Raw_Data11"/>
      <sheetName val="Chiet_tinh_dz2211"/>
      <sheetName val="Chiet_tinh_dz3511"/>
      <sheetName val="@risk_rents_and_incentives11"/>
      <sheetName val="Car_park_lease11"/>
      <sheetName val="Net_rent_analysis11"/>
      <sheetName val="Poz-1_11"/>
      <sheetName val="Lab_Cum_Hist11"/>
      <sheetName val="CT_Thang_Mo11"/>
      <sheetName val="LEVEL_SHEET11"/>
      <sheetName val="SPT_vs_PHI11"/>
      <sheetName val="CT__PL10"/>
      <sheetName val="FOL_-_Bar11"/>
      <sheetName val="Customize_Your_Invoice11"/>
      <sheetName val="HVAC_BoQ11"/>
      <sheetName val="Bill_No__211"/>
      <sheetName val="Tender_Summary11"/>
      <sheetName val="Insurance_Ext11"/>
      <sheetName val="budget_summary_(2)10"/>
      <sheetName val="Budget_Analysis_Summary10"/>
      <sheetName val="Body_Sheet10"/>
      <sheetName val="1_0_Executive_Summary10"/>
      <sheetName val="2_Div_14_8"/>
      <sheetName val="Top_sheet10"/>
      <sheetName val="intr_stool_brkup10"/>
      <sheetName val="Bill_18"/>
      <sheetName val="Bill_29"/>
      <sheetName val="Bill_38"/>
      <sheetName val="Bill_48"/>
      <sheetName val="Bill_58"/>
      <sheetName val="Bill_68"/>
      <sheetName val="Bill_78"/>
      <sheetName val="Ap_A8"/>
      <sheetName val="Rate_analysis10"/>
      <sheetName val="POWER_ASSUMPTIONS7"/>
      <sheetName val="Dubai_golf7"/>
      <sheetName val="beam-reinft-IIInd_floor7"/>
      <sheetName val="beam-reinft-machine_rm7"/>
      <sheetName val="SHOPLIST_xls7"/>
      <sheetName val="PROJECT_BRIEF8"/>
      <sheetName val="Invoice_Summary7"/>
      <sheetName val="Civil_Boq6"/>
      <sheetName val="C_(3)8"/>
      <sheetName val="WITHOUT_C&amp;I_PROFIT_(3)6"/>
      <sheetName val="DETAILED__BOQ5"/>
      <sheetName val="M-Book_for_Conc5"/>
      <sheetName val="M-Book_for_FW5"/>
      <sheetName val="BILL_COV4"/>
      <sheetName val="Ra__stair4"/>
      <sheetName val="Activity_List6"/>
      <sheetName val="Softscape_Buildup6"/>
      <sheetName val="Mat'l_Rate6"/>
      <sheetName val="VALVE_CHAMBERS4"/>
      <sheetName val="Fire_Hydrants4"/>
      <sheetName val="B_GATE_VALVE4"/>
      <sheetName val="Sub_G1_Fire4"/>
      <sheetName val="Sub_G12_Fire4"/>
      <sheetName val="PA-_Consutant_5"/>
      <sheetName val="HIRED_LABOUR_CODE5"/>
      <sheetName val="foot-slab_reinft5"/>
      <sheetName val="Day_work3"/>
      <sheetName val="Materials_Cost(PCC)3"/>
      <sheetName val="India_F&amp;S_Template3"/>
      <sheetName val="IO_LIST3"/>
      <sheetName val="Material_3"/>
      <sheetName val="Quote_Sheet3"/>
      <sheetName val="CHART_OF_ACCOUNTS2"/>
      <sheetName val="E-Bill_No_6_A-O2"/>
      <sheetName val="B185-B-9_12"/>
      <sheetName val="B185-B-9_22"/>
      <sheetName val="B09_12"/>
      <sheetName val="BOQ_Direct_selling_cost2"/>
      <sheetName val="PMWeb_data2"/>
      <sheetName val="SS_MH2"/>
      <sheetName val="Eq__Mobilization2"/>
      <sheetName val="w't_table2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Working_for_RCC2"/>
      <sheetName val="Material_List_1"/>
      <sheetName val="Chiet_t1"/>
      <sheetName val="Staffing_and_Rates_IA1"/>
      <sheetName val="Index_List1"/>
      <sheetName val="Type_List1"/>
      <sheetName val="File_Types1"/>
      <sheetName val="입찰내역_발주처_양식1"/>
      <sheetName val="/VWVU))tÏØ0__1"/>
      <sheetName val="Staff_Acco_"/>
      <sheetName val="TBAL9697_-group_wise__sdpl"/>
      <sheetName val="???? ??? ??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BILL_COV5"/>
      <sheetName val="Activity_List7"/>
      <sheetName val="Softscape_Buildup7"/>
      <sheetName val="Mat'l_Rate7"/>
      <sheetName val="Day_work4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Labour &amp; Plant"/>
      <sheetName val="E_&amp;_R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References"/>
      <sheetName val="[SHOPLIST.xls]70_x0000_,/0_x0000_s«_x0008_i_x0000_Æø_x0003_í¬"/>
      <sheetName val="[SHOPLIST.xls]70,/0s«iÆøí¬i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COSTING"/>
      <sheetName val="GPL Revenu Update"/>
      <sheetName val="DO NOT TOUCH"/>
      <sheetName val="Work Type"/>
      <sheetName val="AREA OF APPLICATION"/>
      <sheetName val="Sheet7"/>
      <sheetName val="UOM"/>
      <sheetName val="Selections"/>
      <sheetName val="Base_Data"/>
      <sheetName val="P-100.MRF.DB.R1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Source"/>
      <sheetName val="Definitions"/>
      <sheetName val="Gra¦_x0004_)_x0000__x0000__x0"/>
      <sheetName val="_VW_x0000_VU_x0000_)_x0000__x"/>
      <sheetName val="RMOPS"/>
      <sheetName val="Finansal tamamlanma Eğrisi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Рабочий_лист"/>
      <sheetName val="1.2 Staff Schedule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SITE_WORK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PTS-1"/>
      <sheetName val="Geneí¬ i"/>
      <sheetName val="instructions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E_&amp;_R1"/>
      <sheetName val="Labour_&amp;_Plant"/>
      <sheetName val="TRIAL_BALANCE"/>
      <sheetName val="Ave_wtd_rates"/>
      <sheetName val="Debits_as_on_12_04_08"/>
      <sheetName val="STAFFSCHED_"/>
      <sheetName val="[SHOPLIST_xls][SHOPLIST_xls]70"/>
      <sheetName val="[SHOPLIST_xls][SHOPLIST_xls]70,"/>
      <sheetName val="[SHOPLIST.xls]70_x0000_,/0_x0000_s« i_x0000_Æø í¬"/>
      <sheetName val="Resumo Empreitadas"/>
      <sheetName val="MEP"/>
      <sheetName val="IRR"/>
      <sheetName val="PE"/>
      <sheetName val="PROJECT BRIEF(EX.NEW)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uperseded"/>
      <sheetName val="Coding"/>
      <sheetName val="Home"/>
      <sheetName val="Equipment Rates"/>
      <sheetName val="INDEX"/>
      <sheetName val="CostPlan"/>
      <sheetName val="Database"/>
      <sheetName val="1-G1"/>
      <sheetName val="Payment"/>
      <sheetName val="Input"/>
      <sheetName val="analysis"/>
      <sheetName val="calculation_LC"/>
      <sheetName val="Internet"/>
      <sheetName val="Z- GENERAL PRICE SUMMARY"/>
      <sheetName val="[SHOPLIST_xls]70,/0s«iÆøí¬"/>
      <sheetName val="[SHOPLIST_xls]70,/0s«iÆøí¬i"/>
      <sheetName val="Z-_GENERAL_PRICE_SUMMARY"/>
      <sheetName val="steel total"/>
      <sheetName val="ELE BOQ"/>
      <sheetName val="Cashflow projection"/>
      <sheetName val="PPA Summary"/>
      <sheetName val="Confidential"/>
      <sheetName val="Geneí¬i___0_"/>
      <sheetName val="70_,_0_s«i_Æøí¬i_"/>
      <sheetName val="Common_Variables"/>
      <sheetName val="GPL_Revenu_Update"/>
      <sheetName val="DO_NOT_TOUCH"/>
      <sheetName val="Work_Type"/>
      <sheetName val="ConferenceCentre?옰ʒ䄂ʒ鵠ʐ䄂ʒ閐̐脭め"/>
      <sheetName val="PROJECT_BRIEF(EX_NEW)"/>
      <sheetName val="PNTEXT"/>
      <sheetName val="1_2_Staff_Schedule"/>
      <sheetName val="E H - H. W.P."/>
      <sheetName val="E. H. Treatment for pile cap"/>
      <sheetName val="FORM5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Material&amp;equipment"/>
      <sheetName val="SRC-B3U2"/>
      <sheetName val="Interior"/>
      <sheetName val="PRJ_DATA"/>
      <sheetName val="ￒlￒmￒnￒaￒSￒmￒaￒy"/>
      <sheetName val="금융비용"/>
      <sheetName val="Equip"/>
      <sheetName val="70,"/>
      <sheetName val="[SHOPLIST.xls]70"/>
      <sheetName val="[SHOPLIST.xls]70,"/>
      <sheetName val="Vendors"/>
      <sheetName val="Floor Box "/>
      <sheetName val="Summ"/>
      <sheetName val="Rates"/>
      <sheetName val="dv_info"/>
      <sheetName val="Bill.10"/>
      <sheetName val="CSC"/>
      <sheetName val="BaseWeight"/>
      <sheetName val="VIABILITY"/>
      <sheetName val="Projects"/>
      <sheetName val="Mix Design"/>
      <sheetName val="std-rates"/>
      <sheetName val="A1-Continuous"/>
      <sheetName val="Hic_150EOffice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Final"/>
      <sheetName val="Food"/>
      <sheetName val="GFA_HQ_Building16"/>
      <sheetName val="GFA_Conference15"/>
      <sheetName val="BQ_External15"/>
      <sheetName val="StattCo_yCharges14"/>
      <sheetName val="Graph_Data_(DO_NOT_PRINT)14"/>
      <sheetName val="Penthouse_Apartment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Raw_Data14"/>
      <sheetName val="LABOUR_HISTOGRAM15"/>
      <sheetName val="Bill_No__214"/>
      <sheetName val="FOL_-_Bar14"/>
      <sheetName val="CT_Thang_Mo14"/>
      <sheetName val="LEVEL_SHEET14"/>
      <sheetName val="SPT_vs_PHI14"/>
      <sheetName val="budget_summary_(2)13"/>
      <sheetName val="Budget_Analysis_Summary13"/>
      <sheetName val="Projet,_methodes_&amp;_couts13"/>
      <sheetName val="Risques_majeurs_&amp;_Frais_Ind_13"/>
      <sheetName val="Customize_Your_Invoice14"/>
      <sheetName val="HVAC_BoQ14"/>
      <sheetName val="CT__PL13"/>
      <sheetName val="Tender_Summary14"/>
      <sheetName val="Insurance_Ext14"/>
      <sheetName val="Top_sheet13"/>
      <sheetName val="intr_stool_brkup13"/>
      <sheetName val="Body_Sheet13"/>
      <sheetName val="1_0_Executive_Summary13"/>
      <sheetName val="Bill_212"/>
      <sheetName val="Ap_A11"/>
      <sheetName val="SHOPLIST_xls10"/>
      <sheetName val="Invoice_Summary10"/>
      <sheetName val="Bill_111"/>
      <sheetName val="Bill_311"/>
      <sheetName val="Bill_411"/>
      <sheetName val="Bill_511"/>
      <sheetName val="Bill_611"/>
      <sheetName val="Bill_711"/>
      <sheetName val="POWER_ASSUMPTIONS10"/>
      <sheetName val="PROJECT_BRIEF11"/>
      <sheetName val="beam-reinft-IIInd_floor10"/>
      <sheetName val="C_(3)11"/>
      <sheetName val="2_Div_14_11"/>
      <sheetName val="Dubai_golf10"/>
      <sheetName val="Activity_List9"/>
      <sheetName val="beam-reinft-machine_rm10"/>
      <sheetName val="Civil_Boq9"/>
      <sheetName val="Softscape_Buildup9"/>
      <sheetName val="Mat'l_Rate9"/>
      <sheetName val="PA-_Consutant_7"/>
      <sheetName val="WITHOUT_C&amp;I_PROFIT_(3)9"/>
      <sheetName val="DETAILED__BOQ7"/>
      <sheetName val="M-Book_for_Conc7"/>
      <sheetName val="M-Book_for_FW7"/>
      <sheetName val="HIRED_LABOUR_CODE7"/>
      <sheetName val="foot-slab_reinft7"/>
      <sheetName val="BILL_COV7"/>
      <sheetName val="Ra__stair7"/>
      <sheetName val="Materials_Cost(PCC)6"/>
      <sheetName val="India_F&amp;S_Template6"/>
      <sheetName val="IO_LIST6"/>
      <sheetName val="Material_6"/>
      <sheetName val="Quote_Sheet6"/>
      <sheetName val="Day_work6"/>
      <sheetName val="VALVE_CHAMBERS6"/>
      <sheetName val="Fire_Hydrants6"/>
      <sheetName val="B_GATE_VALVE6"/>
      <sheetName val="Sub_G1_Fire6"/>
      <sheetName val="Sub_G12_Fire6"/>
      <sheetName val="CHART_OF_ACCOUNTS5"/>
      <sheetName val="E-Bill_No_6_A-O5"/>
      <sheetName val="B185-B-9_15"/>
      <sheetName val="B185-B-9_25"/>
      <sheetName val="B09_15"/>
      <sheetName val="BOQ_Direct_selling_cost6"/>
      <sheetName val="PMWeb_data5"/>
      <sheetName val="SS_MH5"/>
      <sheetName val="Eq__Mobilization5"/>
      <sheetName val="w't_table4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Elemental_Buildup4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Working_for_RCC5"/>
      <sheetName val="2_2)Revised_Cash_Flow4"/>
      <sheetName val="PointNo_5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입찰내역_발주처_양식4"/>
      <sheetName val="Material_List_4"/>
      <sheetName val="/VWVU))tÏØ0__4"/>
      <sheetName val="Index_List4"/>
      <sheetName val="Type_List4"/>
      <sheetName val="File_Types4"/>
      <sheetName val="Chiet_t4"/>
      <sheetName val="Staffing_and_Rates_IA4"/>
      <sheetName val="Summary_of_Work2"/>
      <sheetName val="PRECAST_lightconc-II6"/>
      <sheetName val="final_abstract6"/>
      <sheetName val="Staff_Acco_2"/>
      <sheetName val="TBAL9697_-group_wise__sdpl2"/>
      <sheetName val="SITE_WORK1"/>
      <sheetName val="Рабочий_лист1"/>
      <sheetName val="Employee_List2"/>
      <sheetName val="E_&amp;_R2"/>
      <sheetName val="Rate_summary1"/>
      <sheetName val="d-safe_DELUXE1"/>
      <sheetName val="Back_up1"/>
      <sheetName val="PT_141-_Site_A_Landscape1"/>
      <sheetName val="RAB_AR&amp;STR1"/>
      <sheetName val="INDIGINEOUS_ITEMS_1"/>
      <sheetName val="train_cash1"/>
      <sheetName val="accom_cash1"/>
      <sheetName val="Duct_Accesories1"/>
      <sheetName val="Mall_waterproofing1"/>
      <sheetName val="MSCP_waterproofing1"/>
      <sheetName val="????_???_??1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[SHOPLIST.xls]/VW"/>
      <sheetName val="[SHOPLIST.xls]/VWVU))tÏØ0  "/>
      <sheetName val="[SHOPLIST.xls]/VWVU))tÏØ0__"/>
      <sheetName val="Results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Base BM-rebar"/>
      <sheetName val="door"/>
      <sheetName val="window"/>
      <sheetName val="[SHOPLIST.xls][SHOPLIST.xls]70_"/>
      <sheetName val="[SHOPLIST.xls]/VW_x0000_VU_x0000_)_x0000__x0000__x0000_)_x0000__x0000__x0000_"/>
      <sheetName val="Dropdowns"/>
      <sheetName val="Div.07 Thermal &amp; Moisture"/>
      <sheetName val="Data Validation"/>
      <sheetName val="TOSHIBA-Structure"/>
      <sheetName val="NKC6"/>
      <sheetName val="Div26 - Elect"/>
      <sheetName val="CHUNG CU CARRILON"/>
      <sheetName val="[SHOPLIST.xls][SHOPLIST.xls][SH"/>
      <sheetName val="C1ㅇ"/>
      <sheetName val="mw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AC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chitect"/>
      <sheetName val="Project"/>
      <sheetName val="PRICE INFO"/>
      <sheetName val="RC SUMMARY"/>
      <sheetName val="LABOUR PRODUCTIVITY-TAV"/>
      <sheetName val="MATERIAL PRICES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Materials "/>
      <sheetName val="Labour"/>
      <sheetName val="MAchinery(R1)"/>
      <sheetName val="Rate_analysis11"/>
      <sheetName val="ACC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ppendix B"/>
      <sheetName val="Attach 4-18"/>
      <sheetName val="TTL"/>
      <sheetName val="BLOCK-A (MEA.SHEET)"/>
      <sheetName val="BOQp4"/>
      <sheetName val="Data Sheet"/>
      <sheetName val="Site Dev BOQ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MN T.B."/>
      <sheetName val="COMPLEXALL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Estimation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SO"/>
      <sheetName val="Gra¦)_x0"/>
      <sheetName val="Equipment_Rates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onfig-C"/>
      <sheetName val="Service"/>
      <sheetName val="precast RC element"/>
      <sheetName val="pile Fabrication"/>
      <sheetName val="New Bld"/>
      <sheetName val="BHANDUP"/>
      <sheetName val="_x0000__x0000__x0000__x0000__x0000__x0000__x0000__x0000_"/>
      <sheetName val="_x0"/>
      <sheetName val="ConferenceCentre?옰ʒ䄂ʒ鵠ʐ䄂ʒ閐̐脭め_x0005_"/>
      <sheetName val="02"/>
      <sheetName val="03"/>
      <sheetName val="04"/>
      <sheetName val="01"/>
      <sheetName val="钢筋"/>
      <sheetName val="PLT-SUM"/>
      <sheetName val="/VWVU))tÏØ0__7"/>
      <sheetName val="PPA_Summary"/>
      <sheetName val="Mix_Design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%_prog_figs_-u5_and_total"/>
      <sheetName val="_VWVU)_x"/>
      <sheetName val="_VWVU))tÏØ0__1"/>
      <sheetName val="Dash board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[SHOPLIST_xls]/VWVU))"/>
      <sheetName val="[SHOPLIST_xls][SHOPLIST_xls][SH"/>
      <sheetName val="Site_Dev_BOQ"/>
      <sheetName val="AREAS"/>
      <sheetName val="Labour Rate "/>
      <sheetName val="(M+L)"/>
      <sheetName val="Names&amp;Cases"/>
      <sheetName val="11"/>
      <sheetName val="Base_BM-rebar"/>
      <sheetName val="[SHOPLIST_xls]70"/>
      <sheetName val="[SHOPLIST_xls]70,"/>
      <sheetName val="PB"/>
      <sheetName val="Tables"/>
      <sheetName val="Bill-1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Materials_"/>
      <sheetName val="LANGUAGE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Dropdown List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PRL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Model"/>
      <sheetName val="CONSTRUCTION COMPONENT"/>
      <sheetName val="Summary "/>
      <sheetName val="B04-A - DIA SUDEER"/>
      <sheetName val="04D - Tanmyat"/>
      <sheetName val="13- B04-B &amp; C"/>
      <sheetName val=" SITE 09 B04-B&amp;C-AFAQ"/>
      <sheetName val="[SHOPLIST.xls]/VWVU))tÏØ0__4"/>
      <sheetName val="工程量"/>
      <sheetName val="Detbal"/>
      <sheetName val="Harewood"/>
      <sheetName val="Balance Sheet"/>
      <sheetName val="Sheet Index"/>
      <sheetName val="Report"/>
      <sheetName val="PROCTOR"/>
      <sheetName val="Status Summary"/>
      <sheetName val="Dash_board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[SHOPLIST.xls][SHOPLIST.xls]/VW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Asset Allocation (CR)"/>
      <sheetName val="Project Benchmarking"/>
      <sheetName val="SCHEDULE"/>
      <sheetName val="Recon Template"/>
      <sheetName val="Rate_analysis12"/>
      <sheetName val="Rate_analysis13"/>
      <sheetName val="AOP Summary-2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/VWVU))tÏØ0__5"/>
      <sheetName val="[SHOPLIST.xls]/VWVU))tÏØ0__6"/>
      <sheetName val="[SHOPLIST.xls]/VWVU))tÏØ0__7"/>
      <sheetName val="ce"/>
      <sheetName val="KP1590_E"/>
      <sheetName val="CIF COST ITEM"/>
      <sheetName val="Rates for public areas"/>
      <sheetName val="Qty-UG"/>
      <sheetName val="Cost_any"/>
      <sheetName val="Set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Estimate for approval"/>
      <sheetName val="4"/>
      <sheetName val="Core Data"/>
      <sheetName val="Build-up"/>
      <sheetName val="HWDG"/>
      <sheetName val="Estimate_for_approval"/>
      <sheetName val="ARBQ"/>
      <sheetName val="Specialist"/>
      <sheetName val="Manpower"/>
      <sheetName val="Deliverables"/>
      <sheetName val="[SHOPLIST.xls]/VWVU))tÏØ0__8"/>
      <sheetName val="[SHOPLIST.xls]/VWVU))tÏØ0__9"/>
      <sheetName val="税费"/>
      <sheetName val="electrical"/>
      <sheetName val="Finansal_tamamlanma_Eğrisi"/>
      <sheetName val="New_Bld"/>
      <sheetName val="Rate_analysis15"/>
      <sheetName val="Balance_Sheet"/>
      <sheetName val="2_Plex"/>
      <sheetName val="Sheet1_(2)"/>
      <sheetName val="4_Plex"/>
      <sheetName val="6_Plex_"/>
      <sheetName val="Detailed_Summary"/>
      <sheetName val="Sheet1_(3)"/>
      <sheetName val="Sheet1_(4)"/>
      <sheetName val="P1926-H2B Pkg 2A&amp;2B"/>
      <sheetName val="P1940-H2B Pkg 1 Guestrooms"/>
      <sheetName val="P1929-DHCT"/>
      <sheetName val="1_-_Main_Building"/>
      <sheetName val="1_-_Summary"/>
      <sheetName val="2_-_Landscaping_Works"/>
      <sheetName val="2_-_Summary"/>
      <sheetName val="4_-_Bldg_Infra"/>
      <sheetName val="4_-_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70,/0s«i_x"/>
      <sheetName val="B-3_2_EB"/>
      <sheetName val="Dropdown_List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Sec__A-PQ"/>
      <sheetName val="Preamble_B"/>
      <sheetName val="Sec__C-Dayworks"/>
      <sheetName val="d5_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Status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Asset_Allocation_(CR)"/>
      <sheetName val="Project_Benchmarking"/>
      <sheetName val="S"/>
      <sheetName val="EE-PROP"/>
      <sheetName val="6.2 Floor Finishes"/>
      <sheetName val="공문"/>
      <sheetName val="slipsumpR"/>
      <sheetName val="PDT(L)1"/>
      <sheetName val="Laundry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Det_Des"/>
      <sheetName val="DRUM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[SHOPLIST_xls]/VWVU))tÏØ0  "/>
      <sheetName val="Staff"/>
      <sheetName val="Staff OLD 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_SHOPLIST.xls__SHOPLIST.xls_70_"/>
      <sheetName val="_SHOPLIST.xls__SHOPLIST.xls_70,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Abs PMRL"/>
      <sheetName val="Master data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Ref Arch"/>
      <sheetName val="BOQ.1.92"/>
      <sheetName val="[SHOPLIST_xls]70_"/>
      <sheetName val="TABLO-3"/>
      <sheetName val="Transport"/>
      <sheetName val="Indirect"/>
      <sheetName val="Comp equip"/>
      <sheetName val="BQLIST"/>
      <sheetName val="CPA33-34"/>
      <sheetName val="Indices"/>
      <sheetName val="conc-foot-gradeslab"/>
      <sheetName val="Wordsdata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집계표"/>
      <sheetName val="개시대사 (2)"/>
      <sheetName val="2gii"/>
      <sheetName val="[SHOPLIST_xls][SH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L (4)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Ledger"/>
      <sheetName val="Data 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المعادلات"/>
      <sheetName val="Cumulative Rail "/>
      <sheetName val="MAIN SUMMARY"/>
      <sheetName val="[SHOPLIST.xls]/VWVU))tÏØ0__10"/>
      <sheetName val="[SHOPLIST.xls]/VWVU))tÏØ0__11"/>
      <sheetName val="Initial Data"/>
      <sheetName val="Package Status"/>
      <sheetName val="3"/>
      <sheetName val="T&amp;M"/>
      <sheetName val="Appendix-A -GRAND SUMMARY"/>
      <sheetName val="D9 (New Rate)"/>
      <sheetName val="Validation"/>
      <sheetName val="Other Cost Norms"/>
      <sheetName val="TBEAM"/>
      <sheetName val="Bill No.1"/>
      <sheetName val="[SHOPLIST.xls]70,/0s«iÆøí¬"/>
      <sheetName val="Div Summary"/>
      <sheetName val="ConferenceCentre_옰ʒ䄂ʒ鵠ʐ䄂ʒ閐̐脭め_x0005_"/>
      <sheetName val="Portfolio List"/>
      <sheetName val=" Estimate  "/>
      <sheetName val="Equip."/>
      <sheetName val="Book1"/>
      <sheetName val="Rates_for_public_areas"/>
      <sheetName val="SLHW"/>
      <sheetName val="Process"/>
      <sheetName val="Refinery"/>
      <sheetName val="Fructose"/>
      <sheetName val="Utilities"/>
      <sheetName val="Pipesizes"/>
      <sheetName val="Detail Page"/>
      <sheetName val="_board7"/>
      <sheetName val="_boaboard (1)"/>
      <sheetName val="BULD.3"/>
      <sheetName val="BLOCK K"/>
      <sheetName val="예가표"/>
      <sheetName val="BREAKDOWN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Gene��_x0008_i_x0000__x0000__x0014__x0000_0."/>
      <sheetName val="70_x0000_,/0_x0000_s�_x0008_i_x0000_��_x0003_��_x0008_i_x0000_"/>
      <sheetName val="Top_sh_x0000__x0000__x0001_Ԁ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_SHOPLIST.xls__VWVU))tÏØ0__5"/>
      <sheetName val="___________2"/>
      <sheetName val="_SHOPLIST.xls__VWVU))tÏØ0__6"/>
      <sheetName val="___________3"/>
      <sheetName val="_SHOPLIST.xls__VWVU))tÏØ0__7"/>
      <sheetName val="___________4"/>
      <sheetName val="_SHOPLIST_xls__SHOPLIST_xls_704"/>
      <sheetName val="Geneí¬_x005f_x0008_"/>
      <sheetName val="70_x005f_x0000_,_0_"/>
      <sheetName val="_SHOPLIST_xls_70,"/>
      <sheetName val="___________5"/>
      <sheetName val="_SHOPLIST_xls__SHOPLIST_xls_705"/>
      <sheetName val="_SHOPLIST_xls__VW"/>
      <sheetName val="_SHOPLIST_xls__VWVU))tÏØ0__"/>
      <sheetName val="_SHOPLIST_xls__VWVU))tÏØ0__1"/>
      <sheetName val="_SHOPLIST_xls__VWVU))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__________6"/>
      <sheetName val="_SHOPLIST_xls__SHOPLIST_xls_70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4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Div 10-Specialities "/>
      <sheetName val="MALE &amp; FEMALE "/>
      <sheetName val="DISABLE"/>
      <sheetName val="VIP"/>
      <sheetName val="ABLUTION"/>
      <sheetName val="JANITOR"/>
      <sheetName val="Core_Data"/>
      <sheetName val="P1926-H2B_Pkg_2A&amp;2B"/>
      <sheetName val="P1940-H2B_Pkg_1_Guestrooms"/>
      <sheetName val="Recon_Template"/>
      <sheetName val="BoQ-22-8-2019"/>
      <sheetName val="Tech"/>
      <sheetName val="Micro"/>
      <sheetName val="Weekly"/>
      <sheetName val="S-Curve Update"/>
      <sheetName val="intr_stool_brkup_x0000_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Asset Desc"/>
      <sheetName val="WATER DUCT - IC 2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Démol."/>
      <sheetName val="Ravalement"/>
      <sheetName val="GAE8'97"/>
      <sheetName val="Overall"/>
      <sheetName val="FLOOR AND CEILING"/>
      <sheetName val="area comp 2011 01 18 (2)"/>
      <sheetName val="Bill3-Basement"/>
      <sheetName val="drop down lists"/>
      <sheetName val="PH 5"/>
      <sheetName val="BM"/>
      <sheetName val="[SHOPLIST.xls]70,/0s«i_x"/>
      <sheetName val="/VWVU))"/>
      <sheetName val="701"/>
      <sheetName val="70,1"/>
      <sheetName val="[SHOPLIST_xls][S1"/>
      <sheetName val="702"/>
      <sheetName val="70,2"/>
      <sheetName val="[SHOPLIST_xls][S2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IO"/>
      <sheetName val="FAL intern"/>
      <sheetName val="Electrical_database"/>
      <sheetName val="Account Codes"/>
      <sheetName val="[SHOPLIST.xls]70,/0s«iÆøí¬i1"/>
      <sheetName val="[SHOPLIST.xls]70,/0s«_iÆø_í¬"/>
      <sheetName val="[SHOPLIST.xls]70,/0s«iÆøí¬i2"/>
      <sheetName val="[SHOPLIST.xls]70,/0s«iÆøí¬i3"/>
      <sheetName val="Drop down"/>
      <sheetName val="MATERIALS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Employee_List17"/>
      <sheetName val="/VWVU))tÏØ0__20"/>
      <sheetName val="B6_2_18"/>
      <sheetName val="Chiet_t19"/>
      <sheetName val="Staffing_and_Rates_IA19"/>
      <sheetName val="SITE_WORK16"/>
      <sheetName val="PRECAST_lightconc-II21"/>
      <sheetName val="final_abstract21"/>
      <sheetName val="Item-_Compact17"/>
      <sheetName val="E_&amp;_R17"/>
      <sheetName val="Staff_Acco_17"/>
      <sheetName val="TBAL9697_-group_wise__sdpl17"/>
      <sheetName val="Рабочий_лист16"/>
      <sheetName val="Project_Cost_Breakdown17"/>
      <sheetName val="Duct_Accesories16"/>
      <sheetName val="Rate_summary16"/>
      <sheetName val="Back_up16"/>
      <sheetName val="PT_141-_Site_A_Landscape16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????_???_??16"/>
      <sheetName val="INDIGINEOUS_ITEMS_16"/>
      <sheetName val="d-safe_DELUXE16"/>
      <sheetName val="Common_Variables16"/>
      <sheetName val="[SHOPLIST_xls][SHOPLIST_xls]726"/>
      <sheetName val="Labour_&amp;_Plant16"/>
      <sheetName val="Geneí¬_i15"/>
      <sheetName val="train_cash16"/>
      <sheetName val="accom_cash16"/>
      <sheetName val="[SHOPLIST_xls]70,/0s«iÆøí¬i16"/>
      <sheetName val="Mall_waterproofing16"/>
      <sheetName val="MSCP_waterproofing16"/>
      <sheetName val="Ave_wtd_rates16"/>
      <sheetName val="Debits_as_on_12_04_0816"/>
      <sheetName val="STAFFSCHED_16"/>
      <sheetName val="TRIAL_BALANCE16"/>
      <sheetName val="GPL_Revenu_Update16"/>
      <sheetName val="DO_NOT_TOUCH16"/>
      <sheetName val="Work_Type16"/>
      <sheetName val="steel_total15"/>
      <sheetName val="ELE_BOQ15"/>
      <sheetName val="Cashflow_projection11"/>
      <sheetName val="PROJECT_BRIEF(EX_NEW)16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Service_Type9"/>
      <sheetName val="Contract_Division9"/>
      <sheetName val="SubContract_Type9"/>
      <sheetName val="PPA_Summary12"/>
      <sheetName val="Mix_Design12"/>
      <sheetName val="Equipment_Rates11"/>
      <sheetName val="Z-_GENERAL_PRICE_SUMMARY12"/>
      <sheetName val="Site_Dev_BOQ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ttach_4-188"/>
      <sheetName val="BLOCK-A_(MEA_SHEET)11"/>
      <sheetName val="Data_I_(2)8"/>
      <sheetName val="rEFERENCES_8"/>
      <sheetName val="Labour_Rate_8"/>
      <sheetName val="Bill_1011"/>
      <sheetName val="Data_Sheet11"/>
      <sheetName val="Cost_Heading8"/>
      <sheetName val="D_&amp;_W_sizes8"/>
      <sheetName val="SOPMA_DD8"/>
      <sheetName val="Labour_Costs11"/>
      <sheetName val="Data_Validation2"/>
      <sheetName val="Div26_-_Elect2"/>
      <sheetName val="CHUNG_CU_CARRILON2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Dash_board11"/>
      <sheetName val="tender_allowances11"/>
      <sheetName val="_Summary_BKG_03411"/>
      <sheetName val="BILL_3R11"/>
      <sheetName val="2F_회의실견적(5_14_일대)4"/>
      <sheetName val="_HIT-&gt;HMC_견적(3900)4"/>
      <sheetName val="Ewaan_Show_Kitchen_(2)8"/>
      <sheetName val="Cash_Flow_Working8"/>
      <sheetName val="P-100_MRF_DB_R18"/>
      <sheetName val="Appendix_B4"/>
      <sheetName val="[SHOPLIST_xls]/VWVU))tÏØ0__57"/>
      <sheetName val="[SHOPLIST_xls]/VWVU))tÏØ0__58"/>
      <sheetName val="PRICE_INFO8"/>
      <sheetName val="RC_SUMMARY8"/>
      <sheetName val="LABOUR_PRODUCTIVITY-TAV8"/>
      <sheetName val="MATERIAL_PRICES8"/>
      <sheetName val="MN_T_B_8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[SHOPLIST_xls]/VWVU))tÏØ0__59"/>
      <sheetName val="[SHOPLIST_xls]70,/0s«_iÆø_í¬_11"/>
      <sheetName val="[SHOPLIST_xls]70?,/0?s«i?Æøí¬11"/>
      <sheetName val="[SHOPLIST_xls][SHOPLIST_xls]728"/>
      <sheetName val="B-3_2_EB1"/>
      <sheetName val="Div_07_Thermal_&amp;_Moisture2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[SHOPLIST_xls]/VWVU))tÏØ0__60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AOP_Summary-23"/>
      <sheetName val="CONSTRUCTION_COMPONENT1"/>
      <sheetName val="Balance_Shee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[SHOPLIST_xls][SHOPLIST_xls]/VW"/>
      <sheetName val="Estimate_for_approval1"/>
      <sheetName val="CIF_COST_ITEM1"/>
      <sheetName val="Rates_for_public_areas1"/>
      <sheetName val="[SHOPLIST_xls]/VWVU))tÏØ0__81"/>
      <sheetName val="[SHOPLIST_xls]/VWVU))tÏØ0__91"/>
      <sheetName val="[SHOPLIST_xls][SH1"/>
      <sheetName val="[SHOPLIST_xls]70_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Abs_PMRL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omp_equip1"/>
      <sheetName val="[SHOPLIST_xls]70,/0s«i_x"/>
      <sheetName val="Basic_Rate"/>
      <sheetName val="MASTER_RATE_ANALYSIS"/>
      <sheetName val="MAIN_SUMMARY"/>
      <sheetName val="[SHOPLIST_xls]/VWVU))tÏØ0__64"/>
      <sheetName val="[SHOPLIST_xls]/VWVU))tÏØ0__65"/>
      <sheetName val="6_2_Floor_Finishes"/>
      <sheetName val="개시대사_(2)"/>
      <sheetName val="BOQ_1_92"/>
      <sheetName val="B2-DV_No_02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Ref_Arch"/>
      <sheetName val="Data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Cumulative_Rail_"/>
      <sheetName val="[SHOPLIST_xls]/VWVU))tÏØ0__66"/>
      <sheetName val="Staff_OLD_"/>
      <sheetName val="Contractor_Application1"/>
      <sheetName val="08_MEP_Summary1"/>
      <sheetName val="Addnl_works1"/>
      <sheetName val="B3__Material_on_Site-Detail1"/>
      <sheetName val="[SHOPLIST_xls]70_x005f_x0000_,/0_x000"/>
      <sheetName val="Grand_Summary_"/>
      <sheetName val="Bill_No_01_-_GI_"/>
      <sheetName val="combined_"/>
      <sheetName val="summary-Optional_"/>
      <sheetName val="B14_02_"/>
      <sheetName val="Prov_Sum_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SI_22"/>
      <sheetName val="TO_List"/>
      <sheetName val="CCTV_DATA"/>
      <sheetName val="Initial_Data"/>
      <sheetName val="Package_Status"/>
      <sheetName val="Appendix-A_-GRAND_SUMMARY"/>
      <sheetName val="D9_(New_Rate)"/>
      <sheetName val="Other_Cost_Norms"/>
      <sheetName val="Bill_No_1"/>
      <sheetName val="[SHOPLIST_xls]70,/0s«iÆøí¬1"/>
      <sheetName val="_boaboard_(1)"/>
      <sheetName val="Gene��i0_"/>
      <sheetName val="70,/0s�i����i"/>
      <sheetName val="Top_shԀ"/>
      <sheetName val="Portfolio_List"/>
      <sheetName val="_Estimate__"/>
      <sheetName val="Equip_"/>
      <sheetName val="Div_Summary"/>
      <sheetName val="Detail_Page"/>
      <sheetName val="[SHOPLIST.xls]70___0_s__i_____2"/>
      <sheetName val="[SHOPLIST.xls]_VW__VU_________2"/>
      <sheetName val="[SHOPLIST.xls]_VW__VU_________3"/>
      <sheetName val="National"/>
      <sheetName val="[SH"/>
      <sheetName val="70_"/>
      <sheetName val="703"/>
      <sheetName val="70,/0s«iÆøí¬i4"/>
      <sheetName val="[SHOPLIST.xls]/VW"/>
      <sheetName val="70,/0s«iÆøí¬i5"/>
      <sheetName val="/VWVU))tÏØ0__21"/>
      <sheetName val="WIP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[SHOPLIST_xls][SHOPLIST_xls]731"/>
      <sheetName val="Recon_Template1"/>
      <sheetName val="[SHOPLIST_xls]/VWVU))tÏØ0__69"/>
      <sheetName val="[SHOPLIST_xls]/VWVU))tÏØ0__70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Abs_PMRL1"/>
      <sheetName val="[SHOPLIST_xls]/VWVU))tÏØ0__73"/>
      <sheetName val="[SHOPLIST_xls]/VWVU))tÏØ0__74"/>
      <sheetName val="[SHOPLIST_xls]/VWVU))tÏØ0__75"/>
      <sheetName val="Joseph_Record"/>
      <sheetName val="Top_s灨ὔ밀ὔ턀"/>
      <sheetName val="Top_s๨ꫝ_x0000__x0000_퀀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BQMPALOC"/>
      <sheetName val="COLUMNS"/>
      <sheetName val="VESSELS "/>
      <sheetName val="[SHOPLIST.xls][SHOPLIST.xls]70?"/>
      <sheetName val="Landscape No.1"/>
      <sheetName val="MEP No.3"/>
      <sheetName val="[SHOPLIST.xls]70_x005f_x0000___0_x0_2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Item List OLD"/>
      <sheetName val="KEYFIGURES"/>
      <sheetName val="/VWVU))tÏØ0__23"/>
      <sheetName val="/VWVU))tÏØ0__22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제출내역 (2)"/>
      <sheetName val="BF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MFG"/>
      <sheetName val="EATON SUMMARY"/>
      <sheetName val="Sump"/>
      <sheetName val="Outline Cost - Five star Hotel"/>
      <sheetName val="Surbhi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P-Ins &amp; Bonds"/>
      <sheetName val="sept-plan"/>
      <sheetName val="P&amp;LSum"/>
      <sheetName val="key dates"/>
      <sheetName val="Actuals"/>
      <sheetName val="Spacing of Delineators"/>
      <sheetName val="P-Ins_&amp;_Bonds"/>
      <sheetName val="XL4Test5"/>
      <sheetName val="Basement Budget"/>
      <sheetName val="8.0 Programme"/>
      <sheetName val="[SHOPLIST.xls]70___0_s__i_____5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[SHOPLIST.xls]7_8"/>
      <sheetName val="[SHOPLIST.xls][SHOPLIST.xls]7_9"/>
      <sheetName val="[SHOPLIST.xls][SHOPLIST_xls]7_8"/>
      <sheetName val="[SHOPLIST.xls][SHOPLIST_xls]7_9"/>
      <sheetName val="[SHOPLIST.xls][SHOPLIST_xls]_10"/>
      <sheetName val="[SHOPLIST.xls][SHOPLIST_xls]_11"/>
      <sheetName val="[SHOPLIST.xls][SHOPLIST_xls]_12"/>
      <sheetName val="[SHOPLIST.xls][SHOPLIST_xls]_13"/>
      <sheetName val="[SHOPLIST.xls][SHOPLIST_xls]_14"/>
      <sheetName val="[SHOPLIST.xls][SHOPLIST_xls]_15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16"/>
      <sheetName val="[SHOPLIST.xls][SHOPLIST.xls]_17"/>
      <sheetName val="[SHOPLIST.xls][SHOPLIST_xls]__6"/>
      <sheetName val="[SHOPLIST.xls][SHOPLIST_xls]__7"/>
      <sheetName val="[SHOPLIST.xls][SHOPLIST_xls]__8"/>
      <sheetName val="[SHOPLIST.xls][SHOPLIST_xls]_16"/>
      <sheetName val="[SHOPLIST.xls][SHOPLIST_xls]_17"/>
      <sheetName val="[SHOPLIST.xls][SHOPLIST_xls]_18"/>
      <sheetName val="[SHOPLIST.xls][SHOPLIST_xls]__9"/>
      <sheetName val="[SHOPLIST.xls][SHOPLIST.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.xls]_19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_SHOPLIST_xls_102"/>
      <sheetName val="[SHOPLIST.xls]_SHOPLIST_xls_103"/>
      <sheetName val="[SHOPLIST.xls]_SHOPLIST_xls_104"/>
      <sheetName val="[SHOPLIST.xls]_SHOPLIST_xls_105"/>
      <sheetName val="[SHOPLIST.xls]_SHOPLIST_xls_106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_SHOPLIST_xls_107"/>
      <sheetName val="[SHOPLIST.xls][SHOPLIST.xls]_2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70_x005f_x005f_x005f_x0000__2"/>
      <sheetName val="[SHOPLIST.xls]70___0_s__i_____3"/>
      <sheetName val="[SHOPLIST.xls]70___0_s__i___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Reference"/>
      <sheetName val="[SHOPLIST.xls]/VWVU))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.xls]/VWVU))tÏØ0__20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Sheet_Index2"/>
      <sheetName val="B04-A_-_DIA_SUDEER2"/>
      <sheetName val="04D_-_Tanmyat2"/>
      <sheetName val="13-_B04-B_&amp;_C2"/>
      <sheetName val="_SITE_09_B04-B&amp;C-AFAQ2"/>
      <sheetName val="B2-DV_No_021"/>
      <sheetName val="[SHOPLIST_xls][SH2"/>
      <sheetName val="[SHOPLIST_xls]70_2"/>
      <sheetName val="Trade_Summary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Estimate_for_approval2"/>
      <sheetName val="Balance_Sheet2"/>
      <sheetName val="B-3_2_EB2"/>
      <sheetName val="CONSTRUCTION_COMPONENT2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Detail_Page1"/>
      <sheetName val="MAIN_SUMMARY1"/>
      <sheetName val="Cost Heaࡤing"/>
      <sheetName val="beam-reinft"/>
      <sheetName val="Non-Positioin Summary"/>
      <sheetName val="MI"/>
      <sheetName val="SUBS SUM"/>
      <sheetName val="BoQ(2)"/>
      <sheetName val="tower and monopoles "/>
      <sheetName val="ASD Sum of Parts"/>
      <sheetName val="Income Statement"/>
      <sheetName val="FAL_intern"/>
      <sheetName val="Finansal_tamamlanma_Eğrisi4"/>
      <sheetName val="Dropdown_List4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FAL_intern1"/>
      <sheetName val="Finansal_tamamlanma_Eğrisi5"/>
      <sheetName val="Dropdown_List5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Bill_No_01_-_GI_2"/>
      <sheetName val="combined_2"/>
      <sheetName val="summary-Optional_2"/>
      <sheetName val="B14_02_2"/>
      <sheetName val="Prov_Sum_2"/>
      <sheetName val="SI_222"/>
      <sheetName val="TO_List2"/>
      <sheetName val="CCTV_DATA2"/>
      <sheetName val="B2-DV_No_022"/>
      <sheetName val="FAL_intern2"/>
      <sheetName val="Milestone"/>
      <sheetName val="Data Works"/>
      <sheetName val="Works"/>
      <sheetName val="UC-Testing"/>
      <sheetName val="Control Panel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AOP_Summary-24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P1926-H2B_Pkg_2A&amp;2B2"/>
      <sheetName val="P1940-H2B_Pkg_1_Guestrooms2"/>
      <sheetName val="BOQ_1_922"/>
      <sheetName val="Abs_PMRL2"/>
      <sheetName val="Master_data1"/>
      <sheetName val="[SHOPLIST_xls]/VWVU))tÏØ0__88"/>
      <sheetName val="Staff_OLD_1"/>
      <sheetName val="Basic_Rate1"/>
      <sheetName val="MASTER_RATE_ANALYSIS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Cumulative_Rail_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Bill 3 Boutique"/>
      <sheetName val="Closing"/>
      <sheetName val="[SHOPLIST_xls]/VW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[SHOPLIST.xls]70,/0s«iÆøí¬i4"/>
      <sheetName val="[SHOPLIST.xls]70,/0s«iÆøí¬i5"/>
      <sheetName val="[SHOPLIST_xls]70___0_s__i_____2"/>
      <sheetName val="[SHOPLIST_xls]_VW__VU_________2"/>
      <sheetName val="[SHOPLIST_xls]_VW__VU_________3"/>
      <sheetName val="[SHOPLIST_xls]70___0_s__i_____3"/>
      <sheetName val="FLOOR_AND_CEILING"/>
      <sheetName val="area_comp_2011_01_18_(2)"/>
      <sheetName val="drop_down_lists"/>
      <sheetName val="PH_5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70___0_s__i____17"/>
      <sheetName val="[SHOPLIST.xls]_SHOPLIST_xls_756"/>
      <sheetName val="[SHOPLIST.xls]_VW__VU________12"/>
      <sheetName val="[SHOPLIST.xls]_VW__VU________13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70___0_s__i____18"/>
      <sheetName val="[SHOPLIST.xls]70_x005f_x0000___0_x0_7"/>
      <sheetName val="[SHOPLIST.xls]_SHOPLIST_xls_610"/>
      <sheetName val="[SHOPLIST.xls]_SHOPLIST_xls_611"/>
      <sheetName val="[SHOPLIST.xls]70___0_s__i____19"/>
      <sheetName val="[SHOPLIST.xls]_SHOPLIST_xls_762"/>
      <sheetName val="[SHOPLIST.xls]_SHOPLIST_xls_763"/>
      <sheetName val="[SHOPLIST.xls]_SHOPLIST_xls_612"/>
      <sheetName val="[SHOPLIST.xls]_SHOPLIST_xls_613"/>
      <sheetName val="[SHOPLIST.xls]_SHOPLIST_xls_764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765"/>
      <sheetName val="[SHOPLIST.xls]_SHOPLIST_xls_624"/>
      <sheetName val="[SHOPLIST.xls]_SHOPLIST_xls_625"/>
      <sheetName val="[SHOPLIST.xls]_SHOPLIST_xls_766"/>
      <sheetName val="[SHOPLIST.xls]_SHOPLIST_xls_626"/>
      <sheetName val="[SHOPLIST.xls]_SHOPLIST_xls_767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768"/>
      <sheetName val="[SHOPLIST.xls]_SHOPLIST_xls_769"/>
      <sheetName val="[SHOPLIST.xls]_SHOPLIST_xls_631"/>
      <sheetName val="[SHOPLIST.xls]_SHOPLIST_xls_770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771"/>
      <sheetName val="[SHOPLIST.xls]_SHOPLIST_xls_772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773"/>
      <sheetName val="[SHOPLIST.xls]_SHOPLIST_xls_657"/>
      <sheetName val="[SHOPLIST.xls]_SHOPLIST_xls_774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775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776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777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778"/>
      <sheetName val="[SHOPLIST.xls]_SHOPLIST_xls_77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780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81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82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83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84"/>
      <sheetName val="[SHOPLIST.xls]_SHOPLIST_xls_785"/>
      <sheetName val="[SHOPLIST.xls]_SHOPLIST_xls_786"/>
      <sheetName val="[SHOPLIST.xls]_SHOPLIST_xls_787"/>
      <sheetName val="[SHOPLIST.xls]70_x005f_x005f_x005f_x0000__6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S-Curve_Update"/>
      <sheetName val="VESSELS_"/>
      <sheetName val="Product Sheet40"/>
      <sheetName val="djfx"/>
      <sheetName val="Calendar"/>
      <sheetName val="Sheet9"/>
      <sheetName val="Materials Cost"/>
      <sheetName val="FEVA"/>
      <sheetName val="HO Costs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[SHOPLIST_xls]70_x005f_x0000___0_x0_2"/>
      <sheetName val="Unit cost- Drain-Protection-1 "/>
      <sheetName val="Unit cost- Drain-Protection-2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_VW__VU________16"/>
      <sheetName val="[SHOPLIST.xls]70_x005f_x0000___0_x0_9"/>
      <sheetName val="[SHOPLIST.xls]70___0_s__i____25"/>
      <sheetName val="[SHOPLIST.xls]_VW__VU________17"/>
      <sheetName val="BT3-Package 05"/>
      <sheetName val="BOQ-Civil"/>
      <sheetName val="Bill No. 3"/>
      <sheetName val="inter"/>
      <sheetName val="MSH51C"/>
      <sheetName val="DVM Sizing Calculator- 10 ips "/>
      <sheetName val="_SHOPLIST.xls_70_x005f_x0000_,_0_x00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foot-slab_rein_x0000__x0000_"/>
      <sheetName val="foot-slab_reinø_x0006_"/>
      <sheetName val="foot-slab_reinÝ¥"/>
      <sheetName val="foot-slab_reinP"/>
      <sheetName val="SUM-AIR-Submit"/>
      <sheetName val="Schedules PL"/>
      <sheetName val="Schedules BS"/>
      <sheetName val="Summary-margin calc"/>
      <sheetName val="Cost Rates"/>
      <sheetName val="LOOKUP(MM)"/>
      <sheetName val="간접비내역-1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B.Room W.Done Progress"/>
      <sheetName val="SUMMARY (ROOM)"/>
      <sheetName val="W.D Prgress Public area"/>
      <sheetName val="SUMMARY Public"/>
      <sheetName val="Comparision"/>
      <sheetName val="Kur"/>
      <sheetName val="HAKEDİŞ "/>
      <sheetName val="keşif özeti"/>
      <sheetName val="Katsayılar"/>
      <sheetName val="DVL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STOCKWTG"/>
      <sheetName val="POLY"/>
      <sheetName val="Advance Recovery"/>
      <sheetName val="SC Cost FEB 03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[SHOPLIST.xls]70,/0s�i����i"/>
      <sheetName val="[SHOPLIST_xls][SHOPLIST_xls]7_2"/>
      <sheetName val="[SHOPLIST_xls][SHOPLIST_xls]7_3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URA-C1"/>
      <sheetName val="[SHOPLIST_xls]726"/>
      <sheetName val="[SHOPLIST_xls][11"/>
      <sheetName val="[SHOPLIST_xls]727"/>
      <sheetName val="[SHOPLIST_xls]728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プロジェクト概要"/>
      <sheetName val="RateAnalysis"/>
      <sheetName val="Summary year Plan"/>
      <sheetName val="Fee Rate Summary"/>
      <sheetName val="Not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JAN"/>
      <sheetName val="Tender Stage"/>
      <sheetName val="Delay Clasifications"/>
      <sheetName val="satış planı (2)"/>
      <sheetName val="Tahsilat"/>
      <sheetName val="[SHOPLIST_xls][SHOPLIST_xls]70?"/>
      <sheetName val="Spacing_of_Delineators"/>
      <sheetName val="BUR"/>
      <sheetName val="PA Milestones"/>
      <sheetName val="hiddenSheet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BULD_3"/>
      <sheetName val="BLOCK_K"/>
      <sheetName val="제출내역_(2)"/>
      <sheetName val="Macro custom function"/>
      <sheetName val="Inventory "/>
      <sheetName val="Spacing_of_Delineators1"/>
      <sheetName val="P-Ins_&amp;_Bonds1"/>
      <sheetName val="Item_List_OLD"/>
      <sheetName val="GRAPH_DATA"/>
      <sheetName val=" N Finansal Eğri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come_Statement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FAL_intern3"/>
      <sheetName val="70_x005f_x0000_,/0_x005f_x0000_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G29A"/>
      <sheetName val="PRO_DCI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AN"/>
      <sheetName val="Beach Villas"/>
      <sheetName val="Overwater Villas"/>
      <sheetName val="Presidential Villa"/>
      <sheetName val="REQ_REMARKS"/>
      <sheetName val="foot-slab_rein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foot-slab_reinl"/>
      <sheetName val="foot-slab_reinø"/>
      <sheetName val="Admin TAKE OFF"/>
      <sheetName val="foot-slab_rein_x000c__x0002_"/>
      <sheetName val="CRUDE-D"/>
      <sheetName val="POSTLPG"/>
      <sheetName val="S'PORE-D"/>
      <sheetName val="POSTF1"/>
      <sheetName val="POSTHD1"/>
      <sheetName val="PO97(02)"/>
      <sheetName val="Drop_Down_Data5"/>
      <sheetName val="Rules_5"/>
      <sheetName val="L3-WBS_Mapping5"/>
      <sheetName val="BAFO_CCL_Submission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quotation_5"/>
      <sheetName val="Bill_5_-_Carpark5"/>
      <sheetName val="BOQ_-_summary__35"/>
      <sheetName val="NKSC_thue5"/>
      <sheetName val="05__Data_Cash_Flow5"/>
      <sheetName val="MTO_REV_2(ARMOR)5"/>
      <sheetName val="[SHOPLIST_xls]/VW3"/>
      <sheetName val="P-Ins_&amp;_Bonds4"/>
      <sheetName val="Admin_TAKE_OFF1"/>
      <sheetName val="EATON_SUMMARY1"/>
      <sheetName val="Outline_Cost_-_Five_star_Hotel1"/>
      <sheetName val="Schedules_PL"/>
      <sheetName val="Schedules_BS"/>
      <sheetName val="Admin_TAKE_OFF"/>
      <sheetName val="[SHOPLIST_xls]/VW2"/>
      <sheetName val="P-Ins_&amp;_Bonds3"/>
      <sheetName val="Assmpns"/>
      <sheetName val="NPV"/>
      <sheetName val="P Staff fac"/>
      <sheetName val="Internal"/>
      <sheetName val="maingirder"/>
      <sheetName val="basic-data"/>
      <sheetName val="Enquire"/>
      <sheetName val="ROY"/>
      <sheetName val="12"/>
      <sheetName val="BS "/>
      <sheetName val="Accounts"/>
      <sheetName val="Drop_Down_Data6"/>
      <sheetName val="Rules_6"/>
      <sheetName val="L3-WBS_Mapping6"/>
      <sheetName val="[SHOPLIST_xls]70,/0s«iÆøí¬i23"/>
      <sheetName val="[SHOPLIST_xls][SHOPLIST_xls]760"/>
      <sheetName val="[SHOPLIST_xls][SHOPLIST_xls]761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MASTER_RATE_ANALYSIS5"/>
      <sheetName val="Basic_Rate5"/>
      <sheetName val="P-Ins_&amp;_Bonds5"/>
      <sheetName val="[SHOPLIST_xls]/VW4"/>
      <sheetName val="Admin_TAKE_OFF2"/>
      <sheetName val="[SHOPLIST_xls]_VW__VU_________6"/>
      <sheetName val="[SHOPLIST_xls][SHOPLIST_xls]762"/>
      <sheetName val="[SHOPLIST_xls][SHOPLIST_xls]229"/>
      <sheetName val="[SHOPLIST_xls][SHOPLIST_xls]763"/>
      <sheetName val="[SHOPLIST_xls]70___0_s__i_____8"/>
      <sheetName val="[SHOPLIST_xls][SHOPLIST_xls]230"/>
      <sheetName val="[SHOPLIST_xls][SHOPLIST_xls]231"/>
      <sheetName val="[SHOPLIST_xls][SHOPLIST_xls]232"/>
      <sheetName val="[SHOPLIST_xls][SHOPLIST_xls]233"/>
      <sheetName val="[SHOPLIST_xls][SHOPLIST_xls]234"/>
      <sheetName val="[SHOPLIST_xls]70___0_s__i_____9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769"/>
      <sheetName val="[SHOPLIST_xls][SHOPLIST_xls]770"/>
      <sheetName val="[SHOPLIST_xls][SHOPLIST_xls]771"/>
      <sheetName val="[SHOPLIST_xls][SHOPLIST_xls]235"/>
      <sheetName val="[SHOPLIST_xls][SHOPLIST_xls]772"/>
      <sheetName val="[SHOPLIST_xls][SHOPLIST_xls]773"/>
      <sheetName val="[SHOPLIST_xls][SHOPLIST_xls]236"/>
      <sheetName val="[SHOPLIST_xls][SHOPLIST_xls]237"/>
      <sheetName val="[SHOPLIST_xls][SHOPLIST_xls]238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70,/0s«iÆøí¬i111"/>
      <sheetName val="[SHOPLIST_xls]70,/0s«_iÆø_í¬3"/>
      <sheetName val="[SHOPLIST_xls]70,/0s«iÆøí¬i24"/>
      <sheetName val="[SHOPLIST_xls]70,/0s«iÆøí¬i33"/>
      <sheetName val="[SHOPLIST_xls][SHOPLIST_xls]776"/>
      <sheetName val="[SHOPLIST_xls]/VWVU))3"/>
      <sheetName val="[SHOPLIST_xls]70_x005f_x005f_x005f_x0000__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Sheet_Index6"/>
      <sheetName val="Trade_Summary6"/>
      <sheetName val="New_Bld7"/>
      <sheetName val="Finansal_tamamlanma_Eğrisi7"/>
      <sheetName val="Status_Summary7"/>
      <sheetName val="Summary_6"/>
      <sheetName val="B04-A_-_DIA_SUDEER6"/>
      <sheetName val="04D_-_Tanmyat6"/>
      <sheetName val="13-_B04-B_&amp;_C6"/>
      <sheetName val="_SITE_09_B04-B&amp;C-AFAQ6"/>
      <sheetName val="CONSTRUCTION_COMPONENT6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B-3_2_EB6"/>
      <sheetName val="BAFO_CCL_Submission7"/>
      <sheetName val="1_-_Main_Building7"/>
      <sheetName val="1_-_Summary7"/>
      <sheetName val="2_-_Landscaping_Works7"/>
      <sheetName val="2_-_Summary7"/>
      <sheetName val="4_-_Bldg_Infra7"/>
      <sheetName val="4_-_Summary7"/>
      <sheetName val="Asset_Allocation_(CR)7"/>
      <sheetName val="Project_Benchmarking7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Balance_Sheet6"/>
      <sheetName val="Other_Cost_Norms5"/>
      <sheetName val="AOP_Summary-28"/>
      <sheetName val="Estimate_for_approval6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MAIN_SUMMARY5"/>
      <sheetName val="Sec__A-PQ7"/>
      <sheetName val="Preamble_B7"/>
      <sheetName val="Sec__C-Dayworks7"/>
      <sheetName val="d5_7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Abs_PMRL5"/>
      <sheetName val="B2-DV_No_02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MASTER_RATE_ANALYSIS6"/>
      <sheetName val="Basic_Rate6"/>
      <sheetName val="P-Ins_&amp;_Bond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[SHOPLIST_xls][SH6"/>
      <sheetName val="[SHOPLIST_xls]70_6"/>
      <sheetName val="Comp_equip5"/>
      <sheetName val="SITE_WORKS5"/>
      <sheetName val="WOOD_WORK5"/>
      <sheetName val="THERMAL_&amp;_MOISTURE_5"/>
      <sheetName val="DOORS_&amp;_WINDOWS5"/>
      <sheetName val="Additional_Item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Master_data5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L_(4)5"/>
      <sheetName val="BOQ_1_925"/>
      <sheetName val="Ref_Arch5"/>
      <sheetName val="Portfolio_List5"/>
      <sheetName val="Staff_OLD_5"/>
      <sheetName val="개시대사_(2)5"/>
      <sheetName val="Appendix-A_-GRAND_SUMMARY5"/>
      <sheetName val="D9_(New_Rate)5"/>
      <sheetName val="WATER_DUCT_-_IC_215"/>
      <sheetName val="Initial_Data5"/>
      <sheetName val="Package_Status5"/>
      <sheetName val="Asset_Desc5"/>
      <sheetName val="Cumulative_Rail_5"/>
      <sheetName val="Data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Div_10-Specialities_5"/>
      <sheetName val="MALE_&amp;_FEMALE_5"/>
      <sheetName val="Div_Summary5"/>
      <sheetName val="_Estimate__5"/>
      <sheetName val="Equip_5"/>
      <sheetName val="[SHOPLIST_xls]70,/0s«i_x5"/>
      <sheetName val="[SHOPLIST_xls]/VW5"/>
      <sheetName val="Admin_TAKE_OFF3"/>
      <sheetName val="[SHOPLIST_xls]70_x005f_x0000_,/0_x003"/>
      <sheetName val="[SHOPLIST_xls]/VWVU))tÏØ0_167"/>
      <sheetName val="[SHOPLIST_xls]/VWVU))tÏØ0_168"/>
      <sheetName val="[SHOPLIST_xls]/VWVU))tÏØ0_169"/>
      <sheetName val="[SHOPLIST_xls]/VWVU))tÏØ0_170"/>
      <sheetName val="[SHOPLIST_xls]/VWVU))tÏØ0_171"/>
      <sheetName val="[SHOPLIST_xls]/VWVU))tÏØ0_172"/>
      <sheetName val="Drop_down3"/>
      <sheetName val="[SHOPLIST_xls]70___0_s__i____10"/>
      <sheetName val="[SHOPLIST_xls]_VW__VU_________7"/>
      <sheetName val="[SHOPLIST_xls]_VW__VU_________8"/>
      <sheetName val="[SHOPLIST_xls][SHOPLIST_xls]780"/>
      <sheetName val="[SHOPLIST_xls][SHOPLIST_xls]351"/>
      <sheetName val="[SHOPLIST_xls][SHOPLIST_xls]781"/>
      <sheetName val="[SHOPLIST_xls]70___0_s__i____11"/>
      <sheetName val="[SHOPLIST_xls]70_x005f_x0000___0_x0_4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70___0_s__i____12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[SHOPLIST_xls]70_x005f_x005f_x005f_x0000__4"/>
      <sheetName val="S-Curve_Update3"/>
      <sheetName val="VESSELS_3"/>
      <sheetName val="FLOOR_AND_CEILING3"/>
      <sheetName val="area_comp_2011_01_18_(2)3"/>
      <sheetName val="drop_down_lists3"/>
      <sheetName val="PH_5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Elemental_Buildup25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AFO_CCL_Submission8"/>
      <sheetName val="BOQ_Direct_selling_cost27"/>
      <sheetName val="Eq__Mobilization26"/>
      <sheetName val="PointNo_525"/>
      <sheetName val="w't_table25"/>
      <sheetName val="PMWeb_data26"/>
      <sheetName val="CHART_OF_ACCOUNTS26"/>
      <sheetName val="B185-B-9_126"/>
      <sheetName val="B185-B-9_226"/>
      <sheetName val="E-Bill_No_6_A-O26"/>
      <sheetName val="Material_List_25"/>
      <sheetName val="Project_Cost_Breakdown23"/>
      <sheetName val="Index_List25"/>
      <sheetName val="Type_List25"/>
      <sheetName val="File_Types25"/>
      <sheetName val="SS_MH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09_126"/>
      <sheetName val="2_2)Revised_Cash_Flow25"/>
      <sheetName val="입찰내역_발주처_양식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LIST_DO_NOT_REMOVE24"/>
      <sheetName val="PRECAST_lightconc-II27"/>
      <sheetName val="final_abstract27"/>
      <sheetName val="Mall_waterproofing22"/>
      <sheetName val="MSCP_waterproofing22"/>
      <sheetName val="Employee_List23"/>
      <sheetName val="Chiet_t25"/>
      <sheetName val="Staffing_and_Rates_IA25"/>
      <sheetName val="B6_2_24"/>
      <sheetName val="Summary_of_Work23"/>
      <sheetName val="RAB_AR&amp;STR22"/>
      <sheetName val="Data_Validation8"/>
      <sheetName val="Staff_Acco_23"/>
      <sheetName val="TBAL9697_-group_wise__sdpl23"/>
      <sheetName val="Div26_-_Elect8"/>
      <sheetName val="CHUNG_CU_CARRIL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_SHOPLIST_xls_7014"/>
      <sheetName val="quotation_8"/>
      <sheetName val="Bill_5_-_Carpark8"/>
      <sheetName val="BOQ_-_summary__38"/>
      <sheetName val="NKSC_thue8"/>
      <sheetName val="05__Data_Cash_Flow8"/>
      <sheetName val="MTO_REV_2(ARMOR)8"/>
      <sheetName val="Item-_Compact23"/>
      <sheetName val="E_&amp;_R23"/>
      <sheetName val="Rate_summary22"/>
      <sheetName val="Рабочий_лист22"/>
      <sheetName val="[SHOPLIST_xls]7017"/>
      <sheetName val="[SHOPLIST_xls][SHOPLIST_xls]796"/>
      <sheetName val="Back_up22"/>
      <sheetName val="Annex_1_Sect_3a23"/>
      <sheetName val="Annex_1_Sect_3a_123"/>
      <sheetName val="Annex_1_Sect_3b23"/>
      <sheetName val="Annex_1_Sect_3c23"/>
      <sheetName val="HOURLY_RATES23"/>
      <sheetName val="Risk_Breakdown_Structure21"/>
      <sheetName val="Common_Variables22"/>
      <sheetName val="INDIGINEOUS_ITEMS_22"/>
      <sheetName val="SITE_WORK22"/>
      <sheetName val="PT_141-_Site_A_Landscape22"/>
      <sheetName val="train_cash22"/>
      <sheetName val="accom_cash22"/>
      <sheetName val="d-safe_DELUXE22"/>
      <sheetName val="GPL_Revenu_Update22"/>
      <sheetName val="DO_NOT_TOUCH22"/>
      <sheetName val="Work_Type22"/>
      <sheetName val="Duct_Accesories22"/>
      <sheetName val="AREA_OF_APPLICATION21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PROJECT_BRIEF(EX_NEW)22"/>
      <sheetName val="Geneí¬_i21"/>
      <sheetName val="Cashflow_projection17"/>
      <sheetName val="steel_total21"/>
      <sheetName val="ELE_BOQ21"/>
      <sheetName val="Resumo_Empreitadas18"/>
      <sheetName val="Floor_Box_19"/>
      <sheetName val="PPA_Summary18"/>
      <sheetName val="Mix_Design18"/>
      <sheetName val="Equipment_Rates17"/>
      <sheetName val="[SHOPLIST_xls][SHOPLIST_xls][17"/>
      <sheetName val="E_H_-_H__W_P_17"/>
      <sheetName val="E__H__Treatment_for_pile_cap17"/>
      <sheetName val="Z-_GENERAL_PRICE_SUMMARY18"/>
      <sheetName val="[SHOPLIST_xls]/VW17"/>
      <sheetName val="[SHOPLIST_xls]/VWVU))tÏØ0_173"/>
      <sheetName val="[SHOPLIST_xls]/VWVU))tÏØ0_174"/>
      <sheetName val="%_prog_figs_-u5_and_total18"/>
      <sheetName val="[SHOPLIST_xls][SHOPLIST_xls]797"/>
      <sheetName val="Area_Breakdown_PER_LEVEL_LINK17"/>
      <sheetName val="CF_Input17"/>
      <sheetName val="DATA_INPUT17"/>
      <sheetName val="Vordruck-Nr__7_1_3_D17"/>
      <sheetName val="M&amp;A_D17"/>
      <sheetName val="M&amp;A_E17"/>
      <sheetName val="M&amp;A_G17"/>
      <sheetName val="[SHOPLIST_xls]70,17"/>
      <sheetName val="Base_BM-rebar17"/>
      <sheetName val="Data_Sheet17"/>
      <sheetName val="Materials_17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Contract_Division15"/>
      <sheetName val="SubContract_Type15"/>
      <sheetName val="Service_Type15"/>
      <sheetName val="PRICE_INFO14"/>
      <sheetName val="RC_SUMMARY14"/>
      <sheetName val="LABOUR_PRODUCTIVITY-TAV14"/>
      <sheetName val="MATERIAL_PRICES14"/>
      <sheetName val="P-100_MRF_DB_R114"/>
      <sheetName val="1_2_Staff_Schedule18"/>
      <sheetName val="Attach_4-1814"/>
      <sheetName val="tender_allowances17"/>
      <sheetName val="_Summary_BKG_03417"/>
      <sheetName val="BILL_3R17"/>
      <sheetName val="BLOCK-A_(MEA_SHEET)17"/>
      <sheetName val="Bill_1017"/>
      <sheetName val="Cost_Heading14"/>
      <sheetName val="Labour_Costs17"/>
      <sheetName val="Ewaan_Show_Kitchen_(2)14"/>
      <sheetName val="Cash_Flow_Working14"/>
      <sheetName val="MN_T_B_14"/>
      <sheetName val="D_&amp;_W_sizes14"/>
      <sheetName val="SOPMA_DD14"/>
      <sheetName val="[SHOPLIST_xls]/VWVU))tÏØ0_175"/>
      <sheetName val="[SHOPLIST_xls]/VWVU))tÏØ0_176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Div_07_Thermal_&amp;_Moisture8"/>
      <sheetName val="Sheet_Index7"/>
      <sheetName val="Site_Dev_BOQ17"/>
      <sheetName val="Trade_Summary7"/>
      <sheetName val="Data_I_(2)14"/>
      <sheetName val="rEFERENCES_14"/>
      <sheetName val="[SHOPLIST_xls]/VWVU))tÏØ0_177"/>
      <sheetName val="[SHOPLIST_xls]70,/0s«_iÆø_í¬_17"/>
      <sheetName val="[SHOPLIST_xls]70?,/0?s«i?Æøí¬17"/>
      <sheetName val="[SHOPLIST_xls]/VWVU))tÏØ0_178"/>
      <sheetName val="BOQ_(2)8"/>
      <sheetName val="LABOUR_RATE8"/>
      <sheetName val="Material_Rate8"/>
      <sheetName val="Labor_abs-PW8"/>
      <sheetName val="Labor_abs-NMR8"/>
      <sheetName val="Combined_Results_8"/>
      <sheetName val="precast_RC_element8"/>
      <sheetName val="pile_Fabrication8"/>
      <sheetName val="New_Bld8"/>
      <sheetName val="Finansal_tamamlanma_Eğrisi8"/>
      <sheetName val="Status_Summary8"/>
      <sheetName val="Dash_board17"/>
      <sheetName val="2F_회의실견적(5_14_일대)10"/>
      <sheetName val="_HIT-&gt;HMC_견적(3900)10"/>
      <sheetName val="Appendix_B10"/>
      <sheetName val="Labour_Rate_14"/>
      <sheetName val="kppl_pl8"/>
      <sheetName val="Basic_Rates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Dropdown_List8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B-3_2_EB7"/>
      <sheetName val="Balance_Sheet7"/>
      <sheetName val="Other_Cost_Norms6"/>
      <sheetName val="[SHOPLIST_xls]/VWVU))tÏØ0_179"/>
      <sheetName val="[SHOPLIST_xls]/VWVU))tÏØ0_180"/>
      <sheetName val="[SHOPLIST_xls]/VWVU))tÏØ0_181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CIF_COST_ITEM6"/>
      <sheetName val="Rates_for_public_areas6"/>
      <sheetName val="[SHOPLIST_xls]/VWVU))tÏØ0_182"/>
      <sheetName val="[SHOPLIST_xls]/VWVU))tÏØ0_183"/>
      <sheetName val="MAIN_SUMMARY6"/>
      <sheetName val="[SHOPLIST_xls][SHOPLIST_xls]/V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Core_Data6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Recon_Template6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[SHOPLIST_xls]/VWVU))tÏØ0_184"/>
      <sheetName val="[SHOPLIST_xls]/VWVU))tÏØ0_185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P1926-H2B_Pkg_2A&amp;2B6"/>
      <sheetName val="P1940-H2B_Pkg_1_Guestrooms6"/>
      <sheetName val="BOQ_1_926"/>
      <sheetName val="Ref_Arch6"/>
      <sheetName val="Portfolio_List6"/>
      <sheetName val="[SHOPLIST_xls]/VWVU))tÏØ0_18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Contractor_Application5"/>
      <sheetName val="08_MEP_Summary5"/>
      <sheetName val="Addnl_works5"/>
      <sheetName val="B3__Material_on_Site-Detail5"/>
      <sheetName val="[SHOPLIST_xls]70_x005f_x0000_,/0_x004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[SHOPLIST_xls]/VWVU))tÏØ0_187"/>
      <sheetName val="[SHOPLIST_xls]/VWVU))tÏØ0_188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70___0_s__i____13"/>
      <sheetName val="[SHOPLIST_xls]_VW__VU_________9"/>
      <sheetName val="[SHOPLIST_xls]_VW__VU________10"/>
      <sheetName val="[SHOPLIST_xls][SHOPLIST_xls]798"/>
      <sheetName val="[SHOPLIST_xls][SHOPLIST_xls]473"/>
      <sheetName val="[SHOPLIST_xls][SHOPLIST_xls]799"/>
      <sheetName val="[SHOPLIST_xls]70___0_s__i____14"/>
      <sheetName val="[SHOPLIST_xls]70_x005f_x0000___0_x0_5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70___0_s__i____15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[SHOPLIST_xls]70_x005f_x005f_x005f_x0000__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70___0_s__i____16"/>
      <sheetName val="[SHOPLIST_xls]_VW__VU________11"/>
      <sheetName val="[SHOPLIST_xls]_VW__VU________12"/>
      <sheetName val="[SHOPLIST_xls]70___0_s__i____17"/>
      <sheetName val="[SHOPLIST_xls]70_x005f_x0000___0_x0_6"/>
      <sheetName val="[SHOPLIST_xls][SHOPLIST_xls]609"/>
      <sheetName val="[SHOPLIST_xls][SHOPLIST_xls]610"/>
      <sheetName val="[SHOPLIST_xls]70___0_s__i____18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_SHOPLIST_xls_210"/>
      <sheetName val="[SHOPLIST_xls]_SHOPLIST_xls_211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GFA_HQ_Building38"/>
      <sheetName val="GFA_Conference37"/>
      <sheetName val="BQ_External37"/>
      <sheetName val="Drop_Down_Data9"/>
      <sheetName val="Rules_9"/>
      <sheetName val="L3-WBS_Mapping9"/>
      <sheetName val="Elemental_Buildup26"/>
      <sheetName val="Chiet_tinh_dz2236"/>
      <sheetName val="Chiet_tinh_dz3536"/>
      <sheetName val="@risk_rents_and_incentives36"/>
      <sheetName val="Car_park_lease36"/>
      <sheetName val="Net_rent_analysis36"/>
      <sheetName val="Poz-1_36"/>
      <sheetName val="Penthouse_Apartment36"/>
      <sheetName val="StattCo_yCharges36"/>
      <sheetName val="LABOUR_HISTOGRAM37"/>
      <sheetName val="Graph_Data_(DO_NOT_PRINT)36"/>
      <sheetName val="Raw_Data36"/>
      <sheetName val="FOL_-_Bar36"/>
      <sheetName val="Lab_Cum_Hist36"/>
      <sheetName val="CT_Thang_Mo36"/>
      <sheetName val="LEVEL_SHEET36"/>
      <sheetName val="SPT_vs_PHI36"/>
      <sheetName val="Bill_No__236"/>
      <sheetName val="budget_summary_(2)35"/>
      <sheetName val="Budget_Analysis_Summary35"/>
      <sheetName val="Tender_Summary36"/>
      <sheetName val="Insurance_Ext36"/>
      <sheetName val="Customize_Your_Invoice36"/>
      <sheetName val="HVAC_BoQ36"/>
      <sheetName val="Projet,_methodes_&amp;_couts35"/>
      <sheetName val="Risques_majeurs_&amp;_Frais_Ind_35"/>
      <sheetName val="CT__PL35"/>
      <sheetName val="intr_stool_brkup35"/>
      <sheetName val="Body_Sheet35"/>
      <sheetName val="1_0_Executive_Summary35"/>
      <sheetName val="Ap_A33"/>
      <sheetName val="SHOPLIST_xls32"/>
      <sheetName val="Top_sheet35"/>
      <sheetName val="Bill_234"/>
      <sheetName val="Invoice_Summary32"/>
      <sheetName val="2_Div_14_33"/>
      <sheetName val="PROJECT_BRIEF33"/>
      <sheetName val="Bill_133"/>
      <sheetName val="Bill_333"/>
      <sheetName val="Bill_433"/>
      <sheetName val="Bill_533"/>
      <sheetName val="Bill_633"/>
      <sheetName val="Bill_733"/>
      <sheetName val="POWER_ASSUMPTIONS32"/>
      <sheetName val="beam-reinft-IIInd_floor32"/>
      <sheetName val="Dubai_golf32"/>
      <sheetName val="beam-reinft-machine_rm32"/>
      <sheetName val="C_(3)33"/>
      <sheetName val="Softscape_Buildup31"/>
      <sheetName val="Mat'l_Rate31"/>
      <sheetName val="Civil_Boq31"/>
      <sheetName val="WITHOUT_C&amp;I_PROFIT_(3)31"/>
      <sheetName val="BILL_COV29"/>
      <sheetName val="Day_work28"/>
      <sheetName val="Div__0227"/>
      <sheetName val="Div__0327"/>
      <sheetName val="Div__0427"/>
      <sheetName val="Div__0527"/>
      <sheetName val="Div__0627"/>
      <sheetName val="Div__0727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HIRED_LABOUR_CODE29"/>
      <sheetName val="PA-_Consutant_29"/>
      <sheetName val="foot-slab_reinft29"/>
      <sheetName val="Activity_List31"/>
      <sheetName val="Ra__stair29"/>
      <sheetName val="Materials_Cost(PCC)28"/>
      <sheetName val="India_F&amp;S_Template28"/>
      <sheetName val="IO_LIST28"/>
      <sheetName val="Material_28"/>
      <sheetName val="Quote_Sheet28"/>
      <sheetName val="DETAILED__BOQ29"/>
      <sheetName val="M-Book_for_Conc29"/>
      <sheetName val="M-Book_for_FW29"/>
      <sheetName val="VALVE_CHAMBERS28"/>
      <sheetName val="Fire_Hydrants28"/>
      <sheetName val="B_GATE_VALVE28"/>
      <sheetName val="Sub_G1_Fire28"/>
      <sheetName val="Sub_G12_Fire28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Working_for_RCC27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18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Bill_10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70,/0s«_iÆø_í¬_18"/>
      <sheetName val="[SHOPLIST_xls]70?,/0?s«i?Æøí¬18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[SHOPLIST_xls][SHOPLIST_xls]/V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Grand_Summary_5"/>
      <sheetName val="Bill_No_01_-_GI_5"/>
      <sheetName val="combined_5"/>
      <sheetName val="summary-Optional_5"/>
      <sheetName val="B14_02_5"/>
      <sheetName val="Prov_Sum_5"/>
      <sheetName val="Contractor_Application6"/>
      <sheetName val="08_MEP_Summary6"/>
      <sheetName val="Addnl_works6"/>
      <sheetName val="B3__Material_on_Site-Detail6"/>
      <sheetName val="[SHOPLIST_xls]70_x005f_x0000_,/0_x005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70___0_s__i____19"/>
      <sheetName val="[SHOPLIST_xls]_VW__VU________13"/>
      <sheetName val="[SHOPLIST_xls]_VW__VU________14"/>
      <sheetName val="[SHOPLIST_xls][SHOPLIST_xls]647"/>
      <sheetName val="[SHOPLIST_xls][SHOPLIST_xls]648"/>
      <sheetName val="[SHOPLIST_xls][SHOPLIST_xls]649"/>
      <sheetName val="[SHOPLIST_xls]70___0_s__i____20"/>
      <sheetName val="[SHOPLIST_xls]70_x005f_x0000___0_x0_7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70___0_s__i____21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_SHOPLIST_xls_226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[SHOPLIST_xls]70_x005f_x005f_x005f_x0000__6"/>
      <sheetName val="[SHOPLIST_xls]_SHOPLIST_xls_227"/>
      <sheetName val="[SHOPLIST_xls]_SHOPLIST_xls_228"/>
      <sheetName val="[SHOPLIST_xls]_SHOPLIST_xls_229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70___0_s__i____22"/>
      <sheetName val="[SHOPLIST_xls]_VW__VU________15"/>
      <sheetName val="[SHOPLIST_xls]_VW__VU________16"/>
      <sheetName val="[SHOPLIST_xls]70___0_s__i____23"/>
      <sheetName val="[SHOPLIST_xls]70_x005f_x0000___0_x0_8"/>
      <sheetName val="[SHOPLIST_xls][SHOPLIST_xls]886"/>
      <sheetName val="[SHOPLIST_xls][SHOPLIST_xls]887"/>
      <sheetName val="[SHOPLIST_xls]70___0_s__i____24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_SHOPLIST_xls_230"/>
      <sheetName val="[SHOPLIST_xls]_SHOPLIST_xls_231"/>
      <sheetName val="[SHOPLIST_xls]_SHOPLIST_xls_232"/>
      <sheetName val="[SHOPLIST_xls]_SHOPLIST_xls_233"/>
      <sheetName val="[SHOPLIST_xls][SHOPLIST_xls]898"/>
      <sheetName val="[SHOPLIST_xls][SHOPLIST_xls]899"/>
      <sheetName val="[SHOPLIST_xls][SHOPLIST_xls]900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[SHOPLIST_xls]901"/>
      <sheetName val="[SHOPLIST_xls][SHOPLIST_xls]902"/>
      <sheetName val="[SHOPLIST_xls][SHOPLIST_xls]903"/>
      <sheetName val="[SHOPLIST_xls][SHOPLIST_xls]90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[SHOPLIST_xls]90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[SHOPLIST_xls]906"/>
      <sheetName val="[SHOPLIST_xls][SHOPLIST_xls]907"/>
      <sheetName val="[SHOPLIST_xls][SHOPLIST_xls]908"/>
      <sheetName val="[SHOPLIST_xls][SHOPLIST_xls]909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_SHOPLIST_xls_318"/>
      <sheetName val="[SHOPLIST_xls]_SHOPLIST_xls_319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BMS"/>
      <sheetName val="F4-F7"/>
      <sheetName val="Doi so"/>
      <sheetName val="토공"/>
      <sheetName val="CỘT + VÁCH B2-B4"/>
      <sheetName val="入力作成表"/>
      <sheetName val="IBASE"/>
      <sheetName val="gvl"/>
      <sheetName val="SEX"/>
      <sheetName val="402"/>
      <sheetName val="sort2"/>
      <sheetName val="個案9411"/>
      <sheetName val="Ｎｏ.13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조명시설"/>
      <sheetName val="Du thau"/>
      <sheetName val="Door &amp; Window- Schedule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BOQ(MECH)"/>
      <sheetName val="BOQ(ELEC) "/>
      <sheetName val="Buy vs. Lease Car"/>
      <sheetName val="Nhan cong"/>
      <sheetName val="負荷集計（断熱不燃）"/>
      <sheetName val="Liệt kê"/>
      <sheetName val="입찰안"/>
      <sheetName val="BXLDL"/>
      <sheetName val="MTO REV_2_ARMOR_"/>
      <sheetName val="Vat tu XD"/>
      <sheetName val="Budget Code"/>
      <sheetName val="諸経費"/>
      <sheetName val="清水計算営業税率関連"/>
      <sheetName val="설계내역서"/>
      <sheetName val="PS-Labour_M"/>
      <sheetName val="CPBTXM-THUONG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eqpmad2"/>
      <sheetName val="결과조달"/>
      <sheetName val="SG"/>
      <sheetName val="Geneí¬_x0008_"/>
      <sheetName val="ESTI_"/>
      <sheetName val="DI_ESTI"/>
      <sheetName val="264"/>
      <sheetName val="A. Electrical"/>
      <sheetName val="LEGEND"/>
      <sheetName val="HD-XUAT"/>
      <sheetName val="Priced BOQ"/>
      <sheetName val="SORT"/>
      <sheetName val="SP10"/>
      <sheetName val="TH thiet bi"/>
      <sheetName val="TH vat tu"/>
      <sheetName val="TH may TC"/>
      <sheetName val="Bang phan tich"/>
      <sheetName val="DM Chi phi"/>
      <sheetName val="Nhan_cong"/>
      <sheetName val="Liệt_kê"/>
      <sheetName val="Ｎｏ_13"/>
      <sheetName val="Budget_Code"/>
      <sheetName val="FAB별"/>
      <sheetName val="BAOGIATHANG"/>
      <sheetName val="DAODAT"/>
      <sheetName val="vanchuyen TC"/>
      <sheetName val="GiaVL"/>
      <sheetName val="VO-MC"/>
      <sheetName val="VO-Curtain Wall"/>
      <sheetName val="VO-M&amp;E"/>
      <sheetName val="Bar.Sched"/>
      <sheetName val="公寓材料表"/>
      <sheetName val="ANL"/>
      <sheetName val="Bill 1_Prelim"/>
      <sheetName val="Bill 2_Bored Pile"/>
      <sheetName val="갑지(추정)"/>
      <sheetName val="Fitout"/>
      <sheetName val="Bill of Qty MEP"/>
      <sheetName val="6MONTHS"/>
      <sheetName val="70_x0000_,_0_"/>
      <sheetName val="70_x0000_,/0_x0000_"/>
      <sheetName val="Gra¦_x0004_)???VW????????? U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CTG"/>
      <sheetName val="GAEYO"/>
      <sheetName val="갑지1"/>
      <sheetName val="Btra"/>
      <sheetName val="PL-F&amp;B"/>
      <sheetName val="概総括1"/>
      <sheetName val="/VW?VU?)???)???_x0001_???tÏØ0_x0009__x0008_??_x0009__x0008_"/>
      <sheetName val="Goc CC"/>
      <sheetName val="footing for SP"/>
      <sheetName val="[SHOPLIST.xls]70_x0000_,/0_x0000_"/>
      <sheetName val="HĐ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shuttering"/>
      <sheetName val="CFS3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WB"/>
      <sheetName val="IS"/>
      <sheetName val="Configurations"/>
      <sheetName val="contents "/>
      <sheetName val="Div.8 - Opening"/>
      <sheetName val="Div .9- Finishes"/>
      <sheetName val="Total "/>
      <sheetName val="Currency Rate"/>
      <sheetName val="Technical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FSA"/>
      <sheetName val="Fdata"/>
      <sheetName val="SUBS_SUM"/>
      <sheetName val="ASD_Sum_of_Parts"/>
      <sheetName val="Cost_Heaࡤing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_SHOPLIST_xls_350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_SHOPLIST_xls_462"/>
      <sheetName val="[SHOPLIST_xls]_SHOPLIST_xls_463"/>
      <sheetName val="tower_and_monopoles_"/>
      <sheetName val="Administrative_Prices"/>
      <sheetName val="11B_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RBD_ENG"/>
      <sheetName val="RBD_SLD_RLD"/>
      <sheetName val="V_Summary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_VW__VU________17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Structured Cabling"/>
      <sheetName val="Rate_analysis21"/>
      <sheetName val="_VWVU))tÏØ0__23"/>
      <sheetName val="_SHOPLIST_xls_70,_0s«iÆøí¬i19"/>
      <sheetName val="_SHOPLIST_xls__SHOPLIST_xls_735"/>
      <sheetName val="_SHOPLIST_xls__SHOPLIST_xls_736"/>
      <sheetName val="GENERAL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_SHOPLIST_xls__SHOPLIST_xls_737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Démol_5"/>
      <sheetName val="Account_Codes5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Data_Works"/>
      <sheetName val="Control_Panel"/>
      <sheetName val="FAL_intern4"/>
      <sheetName val="Income_Statement1"/>
      <sheetName val="BT3-Package_05"/>
      <sheetName val="[SHOPLIST_xls]70,/0s�i����i"/>
      <sheetName val="B_Room_W_Done_Progress"/>
      <sheetName val="SUMMARY_(ROOM)"/>
      <sheetName val="W_D_Prgress_Public_area"/>
      <sheetName val="SUMMARY_Public"/>
      <sheetName val="[SHOPLIST_xls]70,/0_x000"/>
      <sheetName val="Summary-margin_calc"/>
      <sheetName val="Utility Summary"/>
      <sheetName val="eval"/>
      <sheetName val=" Est "/>
      <sheetName val="calcul"/>
      <sheetName val="Cost_Any."/>
      <sheetName val="CAUSTIC"/>
      <sheetName val="12. Ins &amp; Bonds"/>
      <sheetName val="3. Staff Facilities"/>
      <sheetName val="11. Clients Requirements"/>
      <sheetName val="Legal Risk Analysis"/>
      <sheetName val="pri-com"/>
      <sheetName val="Detail In Door Stad"/>
      <sheetName val="8. Cover"/>
      <sheetName val="Cost_Rates"/>
      <sheetName val="Qty_SR"/>
      <sheetName val="EW_SR"/>
      <sheetName val="[SHOPLIST_xls]70,/0s«iÆøí¬i61"/>
      <sheetName val="[SHOPLIST_xls]70,/0s«iÆøí¬i71"/>
      <sheetName val="[SHOPLIST_xls]/VW21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ront Sheet"/>
      <sheetName val="Indirect Costs"/>
      <sheetName val="h-013211-2"/>
      <sheetName val="II손익관리"/>
      <sheetName val="목표세부명세"/>
      <sheetName val="[SHOPLIST.xls]70?,/0?"/>
      <sheetName val="[SHOPLIST.xls]70?,/0?s«i_x"/>
      <sheetName val="[SHOPLIST.xls]70,/0"/>
      <sheetName val="cables"/>
      <sheetName val="1. Scenario Manager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Services_InitialEst_UtilityServ"/>
      <sheetName val="Sheet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satış_planı_(2)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Msw-study"/>
      <sheetName val="BF2001"/>
      <sheetName val="شهادة الدفع"/>
      <sheetName val="Dropdown Lists"/>
      <sheetName val="AOR"/>
      <sheetName val="SGOLD FEB"/>
      <sheetName val="VC2 8.98"/>
      <sheetName val="MPC"/>
      <sheetName val="EST"/>
      <sheetName val="14267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M-480"/>
      <sheetName val="M-519"/>
      <sheetName val="bkg"/>
      <sheetName val="cbrd460"/>
      <sheetName val="bcl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jects Name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All BGL List"/>
      <sheetName val="Budget Config"/>
      <sheetName val="All Department List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Page 1"/>
      <sheetName val="[SHOPLIST.xls]70___0_s__i____38"/>
      <sheetName val="[SHOPLIST.xls]70___0_s__i____3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/VWVU))tÏØ0__61"/>
      <sheetName val="[SHOPLIST.xls]/VWVU))tÏØ0__71"/>
      <sheetName val="[SHOPLIST.xls]_SHOPLIST_xl_1453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70_x005f_x0000___0_x_14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VW__VU________26"/>
      <sheetName val="[SHOPLIST.xls]_SHOPLIST_xl_1629"/>
      <sheetName val="[SHOPLIST.xls]_SHOPLIST_xl_1630"/>
      <sheetName val="[SHOPLIST.xls]70___0_s__i____40"/>
      <sheetName val="[SHOPLIST.xls]_SHOPLIST_xl_1631"/>
      <sheetName val="[SHOPLIST.xls]_SHOPLIST_xl_1632"/>
      <sheetName val="[SHOPLIST.xls]_VW__VU________27"/>
      <sheetName val="[SHOPLIST.xls]_SHOPLIST_xl_1633"/>
      <sheetName val="[SHOPLIST.xls]_VW__VU________28"/>
      <sheetName val="[SHOPLIST.xls]_VW__VU________29"/>
      <sheetName val="[SHOPLIST.xls]_SHOPLIST_xl_1634"/>
      <sheetName val="[SHOPLIST.xls]_SHOPLIST_xl_1635"/>
      <sheetName val="[SHOPLIST.xls]70___0_s__i____41"/>
      <sheetName val="[SHOPLIST.xls]_SHOPLIST_xl_1636"/>
      <sheetName val="[SHOPLIST.xls]_SHOPLIST_xl_1637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SC_Cost_FEB_03"/>
      <sheetName val="Summary_year_Plan"/>
      <sheetName val="[SHOPLIST_xls]70___0_s__i____26"/>
      <sheetName val="[SHOPLIST_xls]70___0_s__i____27"/>
      <sheetName val="[SHOPLIST_xls]70___0_s__i____28"/>
      <sheetName val="[SHOPLIST_xls]_VW__VU________19"/>
      <sheetName val="[SHOPLIST_xls]70___0_s__i____29"/>
      <sheetName val="[SHOPLIST_xls]70_x005f_x0000___0_x010"/>
      <sheetName val="[SHOPLIST_xls]70___0_s__i____30"/>
      <sheetName val="[SHOPLIST_xls]_VW__VU________20"/>
      <sheetName val="[SHOPLIST_xls]70_x005f_x005f_x005f_x0000__8"/>
      <sheetName val="Fee_Rate_Summary"/>
      <sheetName val="Advance_Recovery"/>
      <sheetName val="P_Staff_fac"/>
      <sheetName val="Cost_Summary"/>
      <sheetName val="Cost_Summary_SD"/>
      <sheetName val="Schedule_S-Curve_Revision#3"/>
      <sheetName val="2_223M_due_to_adj_profit"/>
      <sheetName val="BS_"/>
      <sheetName val="Matl"/>
      <sheetName val="sc"/>
      <sheetName val="B100-Cable Rack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HVAC QS"/>
      <sheetName val="Excel Format"/>
      <sheetName val="C.F"/>
      <sheetName val="PASARELA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Lucas1"/>
      <sheetName val="Lucas2"/>
      <sheetName val="Lucas4"/>
      <sheetName val="Lucas3"/>
      <sheetName val="GFA_HQ_Building39"/>
      <sheetName val="GFA_Conference38"/>
      <sheetName val="BQ_External38"/>
      <sheetName val="Drop_Down_Data10"/>
      <sheetName val="Rules_10"/>
      <sheetName val="L3-WBS_Mapping10"/>
      <sheetName val="Elemental_Buildup27"/>
      <sheetName val="Chiet_tinh_dz2237"/>
      <sheetName val="Chiet_tinh_dz3537"/>
      <sheetName val="@risk_rents_and_incentives37"/>
      <sheetName val="Car_park_lease37"/>
      <sheetName val="Net_rent_analysis37"/>
      <sheetName val="Poz-1_37"/>
      <sheetName val="Penthouse_Apartment37"/>
      <sheetName val="StattCo_yCharges37"/>
      <sheetName val="LABOUR_HISTOGRAM38"/>
      <sheetName val="Graph_Data_(DO_NOT_PRINT)37"/>
      <sheetName val="Raw_Data37"/>
      <sheetName val="FOL_-_Bar37"/>
      <sheetName val="Lab_Cum_Hist37"/>
      <sheetName val="CT_Thang_Mo37"/>
      <sheetName val="LEVEL_SHEET37"/>
      <sheetName val="SPT_vs_PHI37"/>
      <sheetName val="Bill_No__237"/>
      <sheetName val="budget_summary_(2)36"/>
      <sheetName val="Budget_Analysis_Summary36"/>
      <sheetName val="Tender_Summary37"/>
      <sheetName val="Insurance_Ext37"/>
      <sheetName val="Customize_Your_Invoice37"/>
      <sheetName val="HVAC_BoQ37"/>
      <sheetName val="Projet,_methodes_&amp;_couts36"/>
      <sheetName val="Risques_majeurs_&amp;_Frais_Ind_36"/>
      <sheetName val="CT__PL36"/>
      <sheetName val="intr_stool_brkup36"/>
      <sheetName val="Body_Sheet36"/>
      <sheetName val="1_0_Executive_Summary36"/>
      <sheetName val="Ap_A34"/>
      <sheetName val="SHOPLIST_xls33"/>
      <sheetName val="Top_sheet36"/>
      <sheetName val="Bill_235"/>
      <sheetName val="Invoice_Summary33"/>
      <sheetName val="2_Div_14_34"/>
      <sheetName val="PROJECT_BRIEF34"/>
      <sheetName val="Bill_134"/>
      <sheetName val="Bill_334"/>
      <sheetName val="Bill_434"/>
      <sheetName val="Bill_534"/>
      <sheetName val="Bill_634"/>
      <sheetName val="Bill_734"/>
      <sheetName val="POWER_ASSUMPTIONS33"/>
      <sheetName val="beam-reinft-IIInd_floor33"/>
      <sheetName val="Dubai_golf33"/>
      <sheetName val="beam-reinft-machine_rm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_SHOPLIST_xls_7016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[SHOPLIST_xls]/VWVU))tÏØ0_217"/>
      <sheetName val="[SHOPLIST_xls]/VWVU))tÏØ0_218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Bill_10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[SHOPLIST_xls]/VWVU))tÏØ0_219"/>
      <sheetName val="[SHOPLIST_xls]/VWVU))tÏØ0_220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/VWVU))tÏØ0_221"/>
      <sheetName val="[SHOPLIST_xls]70,/0s«_iÆø_í¬_28"/>
      <sheetName val="[SHOPLIST_xls]70?,/0?s«i?Æøí¬28"/>
      <sheetName val="[SHOPLIST_xls]/VWVU))tÏØ0_222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3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Grand_Summary_6"/>
      <sheetName val="Bill_No_01_-_GI_6"/>
      <sheetName val="combined_6"/>
      <sheetName val="summary-Optional_6"/>
      <sheetName val="B14_02_6"/>
      <sheetName val="Prov_Sum_6"/>
      <sheetName val="Contractor_Application7"/>
      <sheetName val="08_MEP_Summary7"/>
      <sheetName val="Addnl_works7"/>
      <sheetName val="B3__Material_on_Site-Detail7"/>
      <sheetName val="[SHOPLIST_xls]70_x005f_x0000_,/0_x00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70___0_s__i____31"/>
      <sheetName val="[SHOPLIST_xls]_VW__VU________21"/>
      <sheetName val="[SHOPLIST_xls]_VW__VU________22"/>
      <sheetName val="[SHOPLIST_xls][SHOPLIST_xls]925"/>
      <sheetName val="[SHOPLIST_xls][SHOPLIST_xls]926"/>
      <sheetName val="[SHOPLIST_xls][SHOPLIST_xls]927"/>
      <sheetName val="[SHOPLIST_xls]70___0_s__i____32"/>
      <sheetName val="[SHOPLIST_xls]70_x005f_x0000___0_x011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70___0_s__i____33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[SHOPLIST_xls]70_x005f_x005f_x005f_x0000__9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Joseph_Record4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_boaboard_(1)3"/>
      <sheetName val="[SHOPLIST_xls][SHOPLIST_xls1062"/>
      <sheetName val="Landscape_No_12"/>
      <sheetName val="MEP_No_32"/>
      <sheetName val="BULD_32"/>
      <sheetName val="BLOCK_K2"/>
      <sheetName val="Bill_3_Boutique2"/>
      <sheetName val="제출내역_(2)2"/>
      <sheetName val="[SHOPLIST_xls][SHOPLIST_xls1063"/>
      <sheetName val="[SHOPLIST_xls]70___0_s__i____34"/>
      <sheetName val="[SHOPLIST_xls]_VW__VU________23"/>
      <sheetName val="[SHOPLIST_xls]_VW__VU________24"/>
      <sheetName val="[SHOPLIST_xls]70___0_s__i____35"/>
      <sheetName val="[SHOPLIST_xls]70_x005f_x0000___0_x012"/>
      <sheetName val="[SHOPLIST_xls][SHOPLIST_xls1064"/>
      <sheetName val="[SHOPLIST_xls][SHOPLIST_xls1065"/>
      <sheetName val="[SHOPLIST_xls]70___0_s__i____36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s_934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s_939"/>
      <sheetName val="[SHOPLIST_xls]_SHOPLIST_xls_940"/>
      <sheetName val="[SHOPLIST_xls]_SHOPLIST_xls_941"/>
      <sheetName val="[SHOPLIST_xls]_SHOPLIST_xls_942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s_953"/>
      <sheetName val="[SHOPLIST_xls]_SHOPLIST_xls_954"/>
      <sheetName val="[SHOPLIST_xls]_SHOPLIST_xls_955"/>
      <sheetName val="[SHOPLIST_xls]_SHOPLIST_xls_956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SUBS_SUM1"/>
      <sheetName val="Cost_Heaࡤing1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tower_and_monopoles_1"/>
      <sheetName val="ASD_Sum_of_Parts1"/>
      <sheetName val="Administrative_Prices1"/>
      <sheetName val="11B_1"/>
      <sheetName val="Field_Values1"/>
      <sheetName val="CFForecast_detail1"/>
      <sheetName val="Mat_Cost1"/>
      <sheetName val="ACAD_Finishes1"/>
      <sheetName val="Site_Details1"/>
      <sheetName val="Site_Area_Statement1"/>
      <sheetName val="GM_&amp;_TA1"/>
      <sheetName val="10__&amp;_11__Rate_Code_&amp;_BQ1"/>
      <sheetName val="key_dates1"/>
      <sheetName val="Basement_Budget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70___0_s__i____37"/>
      <sheetName val="[SHOPLIST_xls]_VW__VU________25"/>
      <sheetName val="[SHOPLIST_xls]_VW__VU________26"/>
      <sheetName val="[SHOPLIST_xls]70___0_s__i____38"/>
      <sheetName val="[SHOPLIST_xls]70_x005f_x0000___0_x013"/>
      <sheetName val="[SHOPLIST_xls][SHOPLIST_xls1132"/>
      <sheetName val="[SHOPLIST_xls]70___0_s__i____39"/>
      <sheetName val="[SHOPLIST_xls]_SHOPLIST_xls_957"/>
      <sheetName val="[SHOPLIST_xls]_SHOPLIST_xls_958"/>
      <sheetName val="[SHOPLIST_xls][SHOPLIST_xls1133"/>
      <sheetName val="[SHOPLIST_xls][SHOPLIST_xls1134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s_978"/>
      <sheetName val="[SHOPLIST_xls]_SHOPLIST_xls_979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s_996"/>
      <sheetName val="[SHOPLIST_xls]_SHOPLIST_xls_997"/>
      <sheetName val="[SHOPLIST_xls][SHOPLIST_xls1135"/>
      <sheetName val="[SHOPLIST_xls]_SHOPLIST_xls_998"/>
      <sheetName val="[SHOPLIST_xls]_SHOPLIST_xls_999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[SHOPLIST_xls1136"/>
      <sheetName val="[SHOPLIST_xls][SHOPLIST_xls1137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70___0_s__i____40"/>
      <sheetName val="[SHOPLIST_xls]_VW__VU________27"/>
      <sheetName val="[SHOPLIST_xls]_VW__VU________28"/>
      <sheetName val="[SHOPLIST_xls]70___0_s__i____41"/>
      <sheetName val="[SHOPLIST_xls]70_x005f_x0000___0_x014"/>
      <sheetName val="[SHOPLIST_xls]_SHOPLIST_xls1095"/>
      <sheetName val="[SHOPLIST_xls]70___0_s__i____42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_SHOPLIST_xls1205"/>
      <sheetName val="[SHOPLIST_xls]_SHOPLIST_xls1206"/>
      <sheetName val="[SHOPLIST_xls]70_x005f_x005f_x005f_x0000_10"/>
      <sheetName val="[SHOPLIST_xls]_SHOPLIST_xls1207"/>
      <sheetName val="[SHOPLIST_xls]_SHOPLIST_xls1208"/>
      <sheetName val="[SHOPLIST_xls]70_x005f_x005f_x005f_x0000_11"/>
      <sheetName val="[SHOPLIST_xls]_SHOPLIST_xls1209"/>
      <sheetName val="[SHOPLIST_xls]_SHOPLIST_xls1210"/>
      <sheetName val="Summary-margin_calc1"/>
      <sheetName val="[SHOPLIST_xls]70___0_s__i____43"/>
      <sheetName val="[SHOPLIST_xls]_VW__VU________29"/>
      <sheetName val="[SHOPLIST_xls]_VW__VU________30"/>
      <sheetName val="[SHOPLIST_xls]70_x005f_x0000___0_x015"/>
      <sheetName val="[SHOPLIST_xls]70___0_s__i____44"/>
      <sheetName val="[SHOPLIST_xls]_SHOPLIST_xls1211"/>
      <sheetName val="[SHOPLIST_xls]_SHOPLIST_xls1212"/>
      <sheetName val="[SHOPLIST_xls]70___0_s__i____45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_SHOPLIST_xls123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_SHOPLIST_xls1349"/>
      <sheetName val="[SHOPLIST_xls]_SHOPLIST_xls1350"/>
      <sheetName val="[SHOPLIST_xls]70_x005f_x005f_x005f_x0000_12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_SHOPLIST_xls_70_x005f_x0000_,_0_x001"/>
      <sheetName val="bill_no__31"/>
      <sheetName val="Cost_Rates1"/>
      <sheetName val="Qty_SR1"/>
      <sheetName val="EW_SR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70_x005f_x005f_x005f_x0000_13"/>
      <sheetName val="[SHOPLIST_xls]_SHOPLIST_xls1442"/>
      <sheetName val="[SHOPLIST_xls]_SHOPLIST_xls1443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SHOPLIST_xls1474"/>
      <sheetName val="[SHOPLIST_xls]_VW__VU________36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Unit_cost-_Drain-Protection-1_1"/>
      <sheetName val="Unit_cost-_Drain-Protection-21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Materials_Cost1"/>
      <sheetName val="HO_Costs1"/>
      <sheetName val="Fee_Rate_Summary1"/>
      <sheetName val="Advance_Recovery1"/>
      <sheetName val="SC_Cost_FEB_03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BS_1"/>
      <sheetName val="Macro_custom_function"/>
      <sheetName val="Doi_so2"/>
      <sheetName val="CỘT_+_VÁCH_B2-B42"/>
      <sheetName val="Ｎｏ_13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BOQ(ELEC)_2"/>
      <sheetName val="Buy_vs__Lease_Car2"/>
      <sheetName val="Nhan_cong2"/>
      <sheetName val="Liệt_kê2"/>
      <sheetName val="MTO_REV_2_ARMOR_2"/>
      <sheetName val="Vat_tu_XD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_SHOPLIST_xls_70,_0s«iÆøí¬2"/>
      <sheetName val="Priced_BOQ1"/>
      <sheetName val="TH_thiet_bi1"/>
      <sheetName val="TH_vat_tu1"/>
      <sheetName val="TH_may_TC1"/>
      <sheetName val="Bang_phan_tich1"/>
      <sheetName val="DM_Chi_phi1"/>
      <sheetName val="vanchuyen_TC"/>
      <sheetName val="VO-Curtain_Wall1"/>
      <sheetName val="Bar_Sched1"/>
      <sheetName val="Bill_1_Prelim"/>
      <sheetName val="Bill_2_Bored_Pile"/>
      <sheetName val="Bill_of_Qty_MEP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Goc_CC"/>
      <sheetName val="Свод_(Бюджет)"/>
      <sheetName val="Свод_(понедельно)"/>
      <sheetName val="Статьи_расходов"/>
      <sheetName val="contents_"/>
      <sheetName val="Div_8_-_Opening"/>
      <sheetName val="Div__9-_Finishes"/>
      <sheetName val="Total_"/>
      <sheetName val="Currency_Rate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_SHOPLIST_xls__SH1"/>
      <sheetName val="_SHOPLIST_xls_70_1"/>
      <sheetName val="_SHOPLIST_xls__VWVU))tÏØ0_101"/>
      <sheetName val="_SHOPLIST_xls__VWVU))tÏØ0_102"/>
      <sheetName val="_SHOPLIST_xls__VWVU))tÏØ0_103"/>
      <sheetName val="Bill_1020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55"/>
      <sheetName val="[SHOPLIST_xls]_SHOPLIST_xls1681"/>
      <sheetName val="[SHOPLIST_xls]_SHOPLIST_xl_1054"/>
      <sheetName val="[SHOPLIST_xls]_SHOPLIST_xl_1055"/>
      <sheetName val="[SHOPLIST_xls]_SHOPLIST_xl_1056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_1057"/>
      <sheetName val="[SHOPLIST_xls]_SHOPLIST_xls1686"/>
      <sheetName val="[SHOPLIST_xls]_SHOPLIST_xls1687"/>
      <sheetName val="[SHOPLIST_xls]_SHOPLIST_xl_1058"/>
      <sheetName val="[SHOPLIST_xls]_SHOPLIST_xls1688"/>
      <sheetName val="[SHOPLIST_xls]_SHOPLIST_xl_1059"/>
      <sheetName val="[SHOPLIST_xls]_SHOPLIST_xls1689"/>
      <sheetName val="[SHOPLIST_xls]_SHOPLIST_xl_1060"/>
      <sheetName val="[SHOPLIST_xls]_SHOPLIST_xl_1061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_1062"/>
      <sheetName val="[SHOPLIST_xls]_SHOPLIST_xls1700"/>
      <sheetName val="[SHOPLIST_xls]_SHOPLIST_xl_1063"/>
      <sheetName val="[SHOPLIST_xls]_SHOPLIST_xl_1064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_1065"/>
      <sheetName val="[SHOPLIST_xls]_SHOPLIST_xl_1066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_1067"/>
      <sheetName val="[SHOPLIST_xls]_SHOPLIST_xls1725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1726"/>
      <sheetName val="[SHOPLIST_xls]_SHOPLIST_xl_1072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_1073"/>
      <sheetName val="[SHOPLIST_xls]_SHOPLIST_xl_1074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_1075"/>
      <sheetName val="[SHOPLIST_xls]_SHOPLIST_xls1743"/>
      <sheetName val="[SHOPLIST_xls]_SHOPLIST_xls1744"/>
      <sheetName val="[SHOPLIST_xls]_SHOPLIST_xls1745"/>
      <sheetName val="[SHOPLIST_xls]_SHOPLIST_xls1746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15"/>
      <sheetName val="[SHOPLIST_xls]_SHOPLIST_xl_1046"/>
      <sheetName val="[SHOPLIST_xls]_SHOPLIST_xl_1047"/>
      <sheetName val="[SHOPLIST_xls]70___0_s__i____56"/>
      <sheetName val="DVM_Sizing_Calculator-_10_ips_"/>
      <sheetName val="2_0_Cover_Sum"/>
      <sheetName val="footing_for_SP"/>
      <sheetName val="Room_Type"/>
      <sheetName val="Basement2_DB"/>
      <sheetName val="[SHOPLIST_xls]70,/0"/>
      <sheetName val="/VW?VU?)???)??????tÏØ0_??_1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PLUMBING WORK ADDITION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IPL_SCHEDULE"/>
      <sheetName val="HAKEDİŞ_"/>
      <sheetName val="keşif_özeti"/>
      <sheetName val="Dropdown Attributes"/>
      <sheetName val="2.2 STAFF Scedule"/>
      <sheetName val="Structure Bills Qty"/>
      <sheetName val="DESCRIPTIONS"/>
      <sheetName val="PCSum"/>
      <sheetName val="OSM"/>
      <sheetName val="(COV)"/>
      <sheetName val="4300 UTILITY BLDG (2)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WORKSHEET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Structural BOQ"/>
      <sheetName val="Masonry &amp; Plaster"/>
      <sheetName val="Back"/>
      <sheetName val="jobhist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lide 6 - Returns &amp; NWC"/>
      <sheetName val="PE-F-42 Rev 01 Manpower"/>
      <sheetName val="Attachment 1"/>
      <sheetName val="#3E1_GCR"/>
      <sheetName val="_N_Finansal_Eğri"/>
      <sheetName val="Cost_Any_"/>
      <sheetName val="12__Ins_&amp;_Bonds"/>
      <sheetName val="3__Staff_Facilities"/>
      <sheetName val="11__Clients_Requirements"/>
      <sheetName val="Legal_Risk_Analysis"/>
      <sheetName val="Geneí¬_x005f_x0008_i??_x005f_x0014_?0."/>
      <sheetName val="configuration"/>
      <sheetName val="Maliyet Kodu"/>
      <sheetName val="[SHOPLIST_xls]70_x005f_x0000___0_x_1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 refreshError="1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 refreshError="1"/>
      <sheetData sheetId="3719"/>
      <sheetData sheetId="3720"/>
      <sheetData sheetId="3721"/>
      <sheetData sheetId="3722"/>
      <sheetData sheetId="3723" refreshError="1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/>
      <sheetData sheetId="3762"/>
      <sheetData sheetId="3763" refreshError="1"/>
      <sheetData sheetId="3764" refreshError="1"/>
      <sheetData sheetId="3765" refreshError="1"/>
      <sheetData sheetId="3766" refreshError="1"/>
      <sheetData sheetId="3767"/>
      <sheetData sheetId="3768" refreshError="1"/>
      <sheetData sheetId="3769" refreshError="1"/>
      <sheetData sheetId="3770" refreshError="1"/>
      <sheetData sheetId="3771" refreshError="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/>
      <sheetData sheetId="4106"/>
      <sheetData sheetId="4107" refreshError="1"/>
      <sheetData sheetId="4108"/>
      <sheetData sheetId="4109"/>
      <sheetData sheetId="4110" refreshError="1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 refreshError="1"/>
      <sheetData sheetId="4542" refreshError="1"/>
      <sheetData sheetId="4543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/>
      <sheetData sheetId="4599"/>
      <sheetData sheetId="4600" refreshError="1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 refreshError="1"/>
      <sheetData sheetId="6775" refreshError="1"/>
      <sheetData sheetId="6776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 refreshError="1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 refreshError="1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 refreshError="1"/>
      <sheetData sheetId="7064" refreshError="1"/>
      <sheetData sheetId="7065" refreshError="1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 refreshError="1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 refreshError="1"/>
      <sheetData sheetId="7451" refreshError="1"/>
      <sheetData sheetId="7452" refreshError="1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/>
      <sheetData sheetId="7566"/>
      <sheetData sheetId="7567"/>
      <sheetData sheetId="7568"/>
      <sheetData sheetId="7569"/>
      <sheetData sheetId="7570" refreshError="1"/>
      <sheetData sheetId="7571" refreshError="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 refreshError="1"/>
      <sheetData sheetId="7612"/>
      <sheetData sheetId="7613" refreshError="1"/>
      <sheetData sheetId="7614"/>
      <sheetData sheetId="7615"/>
      <sheetData sheetId="7616"/>
      <sheetData sheetId="7617"/>
      <sheetData sheetId="7618"/>
      <sheetData sheetId="7619"/>
      <sheetData sheetId="7620" refreshError="1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/>
      <sheetData sheetId="7685"/>
      <sheetData sheetId="7686"/>
      <sheetData sheetId="7687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 refreshError="1"/>
      <sheetData sheetId="7755" refreshError="1"/>
      <sheetData sheetId="7756"/>
      <sheetData sheetId="7757"/>
      <sheetData sheetId="7758"/>
      <sheetData sheetId="7759"/>
      <sheetData sheetId="7760" refreshError="1"/>
      <sheetData sheetId="7761" refreshError="1"/>
      <sheetData sheetId="7762" refreshError="1"/>
      <sheetData sheetId="7763" refreshError="1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 refreshError="1"/>
      <sheetData sheetId="7814"/>
      <sheetData sheetId="7815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/>
      <sheetData sheetId="7863"/>
      <sheetData sheetId="7864"/>
      <sheetData sheetId="7865"/>
      <sheetData sheetId="7866" refreshError="1"/>
      <sheetData sheetId="7867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 refreshError="1"/>
      <sheetData sheetId="7955" refreshError="1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 refreshError="1"/>
      <sheetData sheetId="7969" refreshError="1"/>
      <sheetData sheetId="7970"/>
      <sheetData sheetId="7971"/>
      <sheetData sheetId="7972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/>
      <sheetData sheetId="7986" refreshError="1"/>
      <sheetData sheetId="7987" refreshError="1"/>
      <sheetData sheetId="7988" refreshError="1"/>
      <sheetData sheetId="7989" refreshError="1"/>
      <sheetData sheetId="7990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/>
      <sheetData sheetId="8001"/>
      <sheetData sheetId="8002"/>
      <sheetData sheetId="8003"/>
      <sheetData sheetId="8004" refreshError="1"/>
      <sheetData sheetId="8005"/>
      <sheetData sheetId="8006"/>
      <sheetData sheetId="8007"/>
      <sheetData sheetId="8008"/>
      <sheetData sheetId="8009"/>
      <sheetData sheetId="8010" refreshError="1"/>
      <sheetData sheetId="8011" refreshError="1"/>
      <sheetData sheetId="8012" refreshError="1"/>
      <sheetData sheetId="8013"/>
      <sheetData sheetId="8014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 refreshError="1"/>
      <sheetData sheetId="8061" refreshError="1"/>
      <sheetData sheetId="8062"/>
      <sheetData sheetId="8063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/>
      <sheetData sheetId="8128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/>
      <sheetData sheetId="8243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/>
      <sheetData sheetId="8251"/>
      <sheetData sheetId="8252"/>
      <sheetData sheetId="8253"/>
      <sheetData sheetId="8254"/>
      <sheetData sheetId="8255"/>
      <sheetData sheetId="8256" refreshError="1"/>
      <sheetData sheetId="8257"/>
      <sheetData sheetId="8258"/>
      <sheetData sheetId="8259" refreshError="1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 refreshError="1"/>
      <sheetData sheetId="8275" refreshError="1"/>
      <sheetData sheetId="8276"/>
      <sheetData sheetId="8277"/>
      <sheetData sheetId="8278"/>
      <sheetData sheetId="8279"/>
      <sheetData sheetId="8280"/>
      <sheetData sheetId="8281"/>
      <sheetData sheetId="8282" refreshError="1"/>
      <sheetData sheetId="8283" refreshError="1"/>
      <sheetData sheetId="8284" refreshError="1"/>
      <sheetData sheetId="8285" refreshError="1"/>
      <sheetData sheetId="8286"/>
      <sheetData sheetId="8287"/>
      <sheetData sheetId="8288"/>
      <sheetData sheetId="8289"/>
      <sheetData sheetId="8290"/>
      <sheetData sheetId="8291"/>
      <sheetData sheetId="8292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/>
      <sheetData sheetId="8923"/>
      <sheetData sheetId="8924"/>
      <sheetData sheetId="8925"/>
      <sheetData sheetId="8926"/>
      <sheetData sheetId="8927" refreshError="1"/>
      <sheetData sheetId="8928" refreshError="1"/>
      <sheetData sheetId="8929"/>
      <sheetData sheetId="8930"/>
      <sheetData sheetId="8931"/>
      <sheetData sheetId="8932"/>
      <sheetData sheetId="8933"/>
      <sheetData sheetId="8934"/>
      <sheetData sheetId="8935"/>
      <sheetData sheetId="8936" refreshError="1"/>
      <sheetData sheetId="8937"/>
      <sheetData sheetId="8938"/>
      <sheetData sheetId="8939"/>
      <sheetData sheetId="8940"/>
      <sheetData sheetId="8941" refreshError="1"/>
      <sheetData sheetId="8942" refreshError="1"/>
      <sheetData sheetId="8943"/>
      <sheetData sheetId="8944" refreshError="1"/>
      <sheetData sheetId="8945"/>
      <sheetData sheetId="8946"/>
      <sheetData sheetId="8947"/>
      <sheetData sheetId="8948"/>
      <sheetData sheetId="8949"/>
      <sheetData sheetId="8950"/>
      <sheetData sheetId="895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 refreshError="1"/>
      <sheetData sheetId="8965"/>
      <sheetData sheetId="8966"/>
      <sheetData sheetId="8967"/>
      <sheetData sheetId="8968"/>
      <sheetData sheetId="8969"/>
      <sheetData sheetId="8970"/>
      <sheetData sheetId="8971" refreshError="1"/>
      <sheetData sheetId="8972"/>
      <sheetData sheetId="8973"/>
      <sheetData sheetId="8974" refreshError="1"/>
      <sheetData sheetId="8975"/>
      <sheetData sheetId="8976" refreshError="1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 refreshError="1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 refreshError="1"/>
      <sheetData sheetId="9324"/>
      <sheetData sheetId="9325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/>
      <sheetData sheetId="9335"/>
      <sheetData sheetId="9336"/>
      <sheetData sheetId="9337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 refreshError="1"/>
      <sheetData sheetId="9372" refreshError="1"/>
      <sheetData sheetId="9373" refreshError="1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 refreshError="1"/>
      <sheetData sheetId="9385" refreshError="1"/>
      <sheetData sheetId="9386" refreshError="1"/>
      <sheetData sheetId="9387" refreshError="1"/>
      <sheetData sheetId="9388"/>
      <sheetData sheetId="9389"/>
      <sheetData sheetId="9390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 refreshError="1"/>
      <sheetData sheetId="9421" refreshError="1"/>
      <sheetData sheetId="9422"/>
      <sheetData sheetId="9423"/>
      <sheetData sheetId="9424"/>
      <sheetData sheetId="9425" refreshError="1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/>
      <sheetData sheetId="9449" refreshError="1"/>
      <sheetData sheetId="9450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/>
      <sheetData sheetId="9531"/>
      <sheetData sheetId="9532"/>
      <sheetData sheetId="9533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 refreshError="1"/>
      <sheetData sheetId="9650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/>
      <sheetData sheetId="9667"/>
      <sheetData sheetId="9668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/>
      <sheetData sheetId="9675" refreshError="1"/>
      <sheetData sheetId="9676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 refreshError="1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 refreshError="1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/>
      <sheetData sheetId="9835" refreshError="1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 refreshError="1"/>
      <sheetData sheetId="9856" refreshError="1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 refreshError="1"/>
      <sheetData sheetId="9948" refreshError="1"/>
      <sheetData sheetId="9949"/>
      <sheetData sheetId="9950"/>
      <sheetData sheetId="9951"/>
      <sheetData sheetId="9952"/>
      <sheetData sheetId="9953"/>
      <sheetData sheetId="9954" refreshError="1"/>
      <sheetData sheetId="9955"/>
      <sheetData sheetId="9956"/>
      <sheetData sheetId="9957"/>
      <sheetData sheetId="9958"/>
      <sheetData sheetId="9959" refreshError="1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/>
      <sheetData sheetId="9985" refreshError="1"/>
      <sheetData sheetId="9986"/>
      <sheetData sheetId="9987"/>
      <sheetData sheetId="9988" refreshError="1"/>
      <sheetData sheetId="9989" refreshError="1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 refreshError="1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 refreshError="1"/>
      <sheetData sheetId="10098" refreshError="1"/>
      <sheetData sheetId="10099"/>
      <sheetData sheetId="10100" refreshError="1"/>
      <sheetData sheetId="10101"/>
      <sheetData sheetId="10102" refreshError="1"/>
      <sheetData sheetId="10103" refreshError="1"/>
      <sheetData sheetId="10104" refreshError="1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/>
      <sheetData sheetId="10122"/>
      <sheetData sheetId="10123" refreshError="1"/>
      <sheetData sheetId="10124" refreshError="1"/>
      <sheetData sheetId="10125" refreshError="1"/>
      <sheetData sheetId="10126"/>
      <sheetData sheetId="10127"/>
      <sheetData sheetId="10128"/>
      <sheetData sheetId="10129" refreshError="1"/>
      <sheetData sheetId="10130"/>
      <sheetData sheetId="10131"/>
      <sheetData sheetId="10132"/>
      <sheetData sheetId="10133"/>
      <sheetData sheetId="10134" refreshError="1"/>
      <sheetData sheetId="10135" refreshError="1"/>
      <sheetData sheetId="10136" refreshError="1"/>
      <sheetData sheetId="10137" refreshError="1"/>
      <sheetData sheetId="10138"/>
      <sheetData sheetId="10139"/>
      <sheetData sheetId="10140"/>
      <sheetData sheetId="10141"/>
      <sheetData sheetId="10142"/>
      <sheetData sheetId="10143"/>
      <sheetData sheetId="10144" refreshError="1"/>
      <sheetData sheetId="10145"/>
      <sheetData sheetId="10146" refreshError="1"/>
      <sheetData sheetId="10147" refreshError="1"/>
      <sheetData sheetId="10148" refreshError="1"/>
      <sheetData sheetId="10149"/>
      <sheetData sheetId="10150"/>
      <sheetData sheetId="10151"/>
      <sheetData sheetId="10152"/>
      <sheetData sheetId="10153"/>
      <sheetData sheetId="10154" refreshError="1"/>
      <sheetData sheetId="10155"/>
      <sheetData sheetId="10156" refreshError="1"/>
      <sheetData sheetId="10157" refreshError="1"/>
      <sheetData sheetId="10158" refreshError="1"/>
      <sheetData sheetId="10159"/>
      <sheetData sheetId="10160"/>
      <sheetData sheetId="10161"/>
      <sheetData sheetId="10162"/>
      <sheetData sheetId="10163"/>
      <sheetData sheetId="10164" refreshError="1"/>
      <sheetData sheetId="10165"/>
      <sheetData sheetId="10166"/>
      <sheetData sheetId="10167"/>
      <sheetData sheetId="10168" refreshError="1"/>
      <sheetData sheetId="10169" refreshError="1"/>
      <sheetData sheetId="10170" refreshError="1"/>
      <sheetData sheetId="10171" refreshError="1"/>
      <sheetData sheetId="10172"/>
      <sheetData sheetId="10173"/>
      <sheetData sheetId="10174"/>
      <sheetData sheetId="10175"/>
      <sheetData sheetId="10176"/>
      <sheetData sheetId="10177"/>
      <sheetData sheetId="10178" refreshError="1"/>
      <sheetData sheetId="10179"/>
      <sheetData sheetId="10180"/>
      <sheetData sheetId="10181" refreshError="1"/>
      <sheetData sheetId="10182" refreshError="1"/>
      <sheetData sheetId="10183" refreshError="1"/>
      <sheetData sheetId="10184"/>
      <sheetData sheetId="10185"/>
      <sheetData sheetId="10186"/>
      <sheetData sheetId="10187"/>
      <sheetData sheetId="10188"/>
      <sheetData sheetId="10189" refreshError="1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 refreshError="1"/>
      <sheetData sheetId="10211"/>
      <sheetData sheetId="10212"/>
      <sheetData sheetId="10213"/>
      <sheetData sheetId="10214"/>
      <sheetData sheetId="10215"/>
      <sheetData sheetId="10216"/>
      <sheetData sheetId="10217" refreshError="1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 refreshError="1"/>
      <sheetData sheetId="10338" refreshError="1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/>
      <sheetData sheetId="10354" refreshError="1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 refreshError="1"/>
      <sheetData sheetId="1093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 refreshError="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 refreshError="1"/>
      <sheetData sheetId="11071" refreshError="1"/>
      <sheetData sheetId="11072" refreshError="1"/>
      <sheetData sheetId="11073"/>
      <sheetData sheetId="11074"/>
      <sheetData sheetId="11075" refreshError="1"/>
      <sheetData sheetId="11076" refreshError="1"/>
      <sheetData sheetId="11077" refreshError="1"/>
      <sheetData sheetId="11078"/>
      <sheetData sheetId="11079"/>
      <sheetData sheetId="11080"/>
      <sheetData sheetId="11081" refreshError="1"/>
      <sheetData sheetId="11082" refreshError="1"/>
      <sheetData sheetId="11083"/>
      <sheetData sheetId="11084"/>
      <sheetData sheetId="11085"/>
      <sheetData sheetId="11086"/>
      <sheetData sheetId="11087"/>
      <sheetData sheetId="11088"/>
      <sheetData sheetId="11089" refreshError="1"/>
      <sheetData sheetId="11090" refreshError="1"/>
      <sheetData sheetId="11091"/>
      <sheetData sheetId="11092"/>
      <sheetData sheetId="11093"/>
      <sheetData sheetId="11094"/>
      <sheetData sheetId="11095" refreshError="1"/>
      <sheetData sheetId="11096"/>
      <sheetData sheetId="11097"/>
      <sheetData sheetId="11098" refreshError="1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 refreshError="1"/>
      <sheetData sheetId="11109"/>
      <sheetData sheetId="11110"/>
      <sheetData sheetId="11111" refreshError="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 refreshError="1"/>
      <sheetData sheetId="11121"/>
      <sheetData sheetId="11122"/>
      <sheetData sheetId="11123" refreshError="1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 refreshError="1"/>
      <sheetData sheetId="11213"/>
      <sheetData sheetId="11214"/>
      <sheetData sheetId="11215"/>
      <sheetData sheetId="11216"/>
      <sheetData sheetId="11217" refreshError="1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 refreshError="1"/>
      <sheetData sheetId="11241"/>
      <sheetData sheetId="11242"/>
      <sheetData sheetId="11243"/>
      <sheetData sheetId="11244"/>
      <sheetData sheetId="11245"/>
      <sheetData sheetId="11246"/>
      <sheetData sheetId="11247" refreshError="1"/>
      <sheetData sheetId="11248" refreshError="1"/>
      <sheetData sheetId="11249" refreshError="1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/>
      <sheetData sheetId="11467"/>
      <sheetData sheetId="11468" refreshError="1"/>
      <sheetData sheetId="11469" refreshError="1"/>
      <sheetData sheetId="11470" refreshError="1"/>
      <sheetData sheetId="11471"/>
      <sheetData sheetId="11472" refreshError="1"/>
      <sheetData sheetId="11473" refreshError="1"/>
      <sheetData sheetId="11474" refreshError="1"/>
      <sheetData sheetId="11475" refreshError="1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 refreshError="1"/>
      <sheetData sheetId="11502" refreshError="1"/>
      <sheetData sheetId="11503" refreshError="1"/>
      <sheetData sheetId="11504" refreshError="1"/>
      <sheetData sheetId="11505"/>
      <sheetData sheetId="11506"/>
      <sheetData sheetId="11507" refreshError="1"/>
      <sheetData sheetId="11508"/>
      <sheetData sheetId="11509"/>
      <sheetData sheetId="11510"/>
      <sheetData sheetId="11511"/>
      <sheetData sheetId="11512" refreshError="1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 refreshError="1"/>
      <sheetData sheetId="11582" refreshError="1"/>
      <sheetData sheetId="11583" refreshError="1"/>
      <sheetData sheetId="11584" refreshError="1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 refreshError="1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 refreshError="1"/>
      <sheetData sheetId="11609"/>
      <sheetData sheetId="11610"/>
      <sheetData sheetId="11611" refreshError="1"/>
      <sheetData sheetId="11612"/>
      <sheetData sheetId="11613" refreshError="1"/>
      <sheetData sheetId="11614" refreshError="1"/>
      <sheetData sheetId="11615" refreshError="1"/>
      <sheetData sheetId="11616" refreshError="1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 refreshError="1"/>
      <sheetData sheetId="11647"/>
      <sheetData sheetId="11648"/>
      <sheetData sheetId="11649"/>
      <sheetData sheetId="11650"/>
      <sheetData sheetId="11651"/>
      <sheetData sheetId="11652"/>
      <sheetData sheetId="11653" refreshError="1"/>
      <sheetData sheetId="11654"/>
      <sheetData sheetId="11655" refreshError="1"/>
      <sheetData sheetId="11656" refreshError="1"/>
      <sheetData sheetId="11657"/>
      <sheetData sheetId="11658"/>
      <sheetData sheetId="11659"/>
      <sheetData sheetId="11660"/>
      <sheetData sheetId="11661"/>
      <sheetData sheetId="11662" refreshError="1"/>
      <sheetData sheetId="11663" refreshError="1"/>
      <sheetData sheetId="11664"/>
      <sheetData sheetId="11665"/>
      <sheetData sheetId="11666" refreshError="1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 refreshError="1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 refreshError="1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 refreshError="1"/>
      <sheetData sheetId="11769" refreshError="1"/>
      <sheetData sheetId="11770" refreshError="1"/>
      <sheetData sheetId="11771" refreshError="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 refreshError="1"/>
      <sheetData sheetId="11790" refreshError="1"/>
      <sheetData sheetId="11791"/>
      <sheetData sheetId="11792" refreshError="1"/>
      <sheetData sheetId="11793" refreshError="1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 refreshError="1"/>
      <sheetData sheetId="11804"/>
      <sheetData sheetId="11805"/>
      <sheetData sheetId="11806" refreshError="1"/>
      <sheetData sheetId="11807" refreshError="1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 refreshError="1"/>
      <sheetData sheetId="11832"/>
      <sheetData sheetId="11833"/>
      <sheetData sheetId="11834"/>
      <sheetData sheetId="11835"/>
      <sheetData sheetId="11836"/>
      <sheetData sheetId="11837"/>
      <sheetData sheetId="11838" refreshError="1"/>
      <sheetData sheetId="11839"/>
      <sheetData sheetId="11840" refreshError="1"/>
      <sheetData sheetId="11841" refreshError="1"/>
      <sheetData sheetId="11842"/>
      <sheetData sheetId="11843" refreshError="1"/>
      <sheetData sheetId="11844" refreshError="1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 refreshError="1"/>
      <sheetData sheetId="11958" refreshError="1"/>
      <sheetData sheetId="11959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 refreshError="1"/>
      <sheetData sheetId="12688" refreshError="1"/>
      <sheetData sheetId="12689" refreshError="1"/>
      <sheetData sheetId="12690" refreshError="1"/>
      <sheetData sheetId="12691"/>
      <sheetData sheetId="12692"/>
      <sheetData sheetId="12693"/>
      <sheetData sheetId="12694"/>
      <sheetData sheetId="12695"/>
      <sheetData sheetId="12696" refreshError="1"/>
      <sheetData sheetId="12697"/>
      <sheetData sheetId="12698"/>
      <sheetData sheetId="12699"/>
      <sheetData sheetId="12700"/>
      <sheetData sheetId="12701" refreshError="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 refreshError="1"/>
      <sheetData sheetId="12722" refreshError="1"/>
      <sheetData sheetId="12723" refreshError="1"/>
      <sheetData sheetId="12724" refreshError="1"/>
      <sheetData sheetId="12725"/>
      <sheetData sheetId="12726" refreshError="1"/>
      <sheetData sheetId="12727"/>
      <sheetData sheetId="12728"/>
      <sheetData sheetId="12729"/>
      <sheetData sheetId="12730" refreshError="1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 refreshError="1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 refreshError="1"/>
      <sheetData sheetId="12834" refreshError="1"/>
      <sheetData sheetId="12835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 refreshError="1"/>
      <sheetData sheetId="12898" refreshError="1"/>
      <sheetData sheetId="12899" refreshError="1"/>
      <sheetData sheetId="12900" refreshError="1"/>
      <sheetData sheetId="12901"/>
      <sheetData sheetId="12902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/>
      <sheetData sheetId="12950"/>
      <sheetData sheetId="1295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/>
      <sheetData sheetId="13000"/>
      <sheetData sheetId="1300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/>
      <sheetData sheetId="13030" refreshError="1"/>
      <sheetData sheetId="13031" refreshError="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 refreshError="1"/>
      <sheetData sheetId="13042" refreshError="1"/>
      <sheetData sheetId="13043" refreshError="1"/>
      <sheetData sheetId="13044" refreshError="1"/>
      <sheetData sheetId="13045"/>
      <sheetData sheetId="13046"/>
      <sheetData sheetId="13047"/>
      <sheetData sheetId="13048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 refreshError="1"/>
      <sheetData sheetId="13068"/>
      <sheetData sheetId="13069"/>
      <sheetData sheetId="13070"/>
      <sheetData sheetId="13071" refreshError="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/>
      <sheetData sheetId="13090"/>
      <sheetData sheetId="13091"/>
      <sheetData sheetId="13092"/>
      <sheetData sheetId="13093" refreshError="1"/>
      <sheetData sheetId="13094" refreshError="1"/>
      <sheetData sheetId="13095"/>
      <sheetData sheetId="13096"/>
      <sheetData sheetId="13097"/>
      <sheetData sheetId="13098" refreshError="1"/>
      <sheetData sheetId="13099" refreshError="1"/>
      <sheetData sheetId="13100" refreshError="1"/>
      <sheetData sheetId="13101" refreshError="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 refreshError="1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 refreshError="1"/>
      <sheetData sheetId="13125" refreshError="1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 refreshError="1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 refreshError="1"/>
      <sheetData sheetId="13233"/>
      <sheetData sheetId="13234" refreshError="1"/>
      <sheetData sheetId="13235" refreshError="1"/>
      <sheetData sheetId="13236" refreshError="1"/>
      <sheetData sheetId="13237" refreshError="1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/>
      <sheetData sheetId="13276"/>
      <sheetData sheetId="13277"/>
      <sheetData sheetId="13278"/>
      <sheetData sheetId="13279"/>
      <sheetData sheetId="13280"/>
      <sheetData sheetId="13281" refreshError="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 refreshError="1"/>
      <sheetData sheetId="13301" refreshError="1"/>
      <sheetData sheetId="13302" refreshError="1"/>
      <sheetData sheetId="13303" refreshError="1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 refreshError="1"/>
      <sheetData sheetId="13312" refreshError="1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 refreshError="1"/>
      <sheetData sheetId="13335"/>
      <sheetData sheetId="13336"/>
      <sheetData sheetId="13337"/>
      <sheetData sheetId="13338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/>
      <sheetData sheetId="13387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/>
      <sheetData sheetId="13451"/>
      <sheetData sheetId="13452"/>
      <sheetData sheetId="13453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/>
      <sheetData sheetId="13468" refreshError="1"/>
      <sheetData sheetId="13469" refreshError="1"/>
      <sheetData sheetId="13470" refreshError="1"/>
      <sheetData sheetId="13471"/>
      <sheetData sheetId="13472" refreshError="1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/>
      <sheetData sheetId="13509"/>
      <sheetData sheetId="13510"/>
      <sheetData sheetId="13511"/>
      <sheetData sheetId="13512"/>
      <sheetData sheetId="13513"/>
      <sheetData sheetId="13514" refreshError="1"/>
      <sheetData sheetId="13515"/>
      <sheetData sheetId="13516"/>
      <sheetData sheetId="13517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/>
      <sheetData sheetId="13638"/>
      <sheetData sheetId="13639" refreshError="1"/>
      <sheetData sheetId="13640"/>
      <sheetData sheetId="1364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/>
      <sheetData sheetId="13694" refreshError="1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/>
      <sheetData sheetId="1408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/>
      <sheetData sheetId="14091" refreshError="1"/>
      <sheetData sheetId="14092"/>
      <sheetData sheetId="14093"/>
      <sheetData sheetId="14094"/>
      <sheetData sheetId="14095" refreshError="1"/>
      <sheetData sheetId="14096" refreshError="1"/>
      <sheetData sheetId="14097"/>
      <sheetData sheetId="14098"/>
      <sheetData sheetId="14099"/>
      <sheetData sheetId="14100" refreshError="1"/>
      <sheetData sheetId="14101" refreshError="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 refreshError="1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 refreshError="1"/>
      <sheetData sheetId="14531" refreshError="1"/>
      <sheetData sheetId="14532" refreshError="1"/>
      <sheetData sheetId="14533" refreshError="1"/>
      <sheetData sheetId="14534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 refreshError="1"/>
      <sheetData sheetId="14791"/>
      <sheetData sheetId="14792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 refreshError="1"/>
      <sheetData sheetId="14818" refreshError="1"/>
      <sheetData sheetId="14819" refreshError="1"/>
      <sheetData sheetId="14820" refreshError="1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 refreshError="1"/>
      <sheetData sheetId="14852" refreshError="1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 refreshError="1"/>
      <sheetData sheetId="15631"/>
      <sheetData sheetId="15632"/>
      <sheetData sheetId="15633" refreshError="1"/>
      <sheetData sheetId="15634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/>
      <sheetData sheetId="18066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/>
      <sheetData sheetId="18109" refreshError="1"/>
      <sheetData sheetId="18110" refreshError="1"/>
      <sheetData sheetId="18111"/>
      <sheetData sheetId="18112" refreshError="1"/>
      <sheetData sheetId="18113" refreshError="1"/>
      <sheetData sheetId="18114" refreshError="1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 refreshError="1"/>
      <sheetData sheetId="18198" refreshError="1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 refreshError="1"/>
      <sheetData sheetId="18992" refreshError="1"/>
      <sheetData sheetId="18993" refreshError="1"/>
      <sheetData sheetId="18994"/>
      <sheetData sheetId="18995"/>
      <sheetData sheetId="18996"/>
      <sheetData sheetId="18997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 refreshError="1"/>
      <sheetData sheetId="19036" refreshError="1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 refreshError="1"/>
      <sheetData sheetId="19659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/>
      <sheetData sheetId="19802"/>
      <sheetData sheetId="19803"/>
      <sheetData sheetId="19804" refreshError="1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 refreshError="1"/>
      <sheetData sheetId="20012" refreshError="1"/>
      <sheetData sheetId="20013" refreshError="1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 refreshError="1"/>
      <sheetData sheetId="20033" refreshError="1"/>
      <sheetData sheetId="20034"/>
      <sheetData sheetId="20035" refreshError="1"/>
      <sheetData sheetId="20036" refreshError="1"/>
      <sheetData sheetId="20037"/>
      <sheetData sheetId="20038" refreshError="1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 refreshError="1"/>
      <sheetData sheetId="20052" refreshError="1"/>
      <sheetData sheetId="20053" refreshError="1"/>
      <sheetData sheetId="20054" refreshError="1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 refreshError="1"/>
      <sheetData sheetId="2008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/>
      <sheetData sheetId="20101"/>
      <sheetData sheetId="20102"/>
      <sheetData sheetId="20103"/>
      <sheetData sheetId="20104"/>
      <sheetData sheetId="20105"/>
      <sheetData sheetId="20106" refreshError="1"/>
      <sheetData sheetId="20107"/>
      <sheetData sheetId="20108"/>
      <sheetData sheetId="20109"/>
      <sheetData sheetId="20110"/>
      <sheetData sheetId="20111"/>
      <sheetData sheetId="20112" refreshError="1"/>
      <sheetData sheetId="20113" refreshError="1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 refreshError="1"/>
      <sheetData sheetId="20128"/>
      <sheetData sheetId="20129"/>
      <sheetData sheetId="20130"/>
      <sheetData sheetId="20131" refreshError="1"/>
      <sheetData sheetId="20132"/>
      <sheetData sheetId="20133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 refreshError="1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 refreshError="1"/>
      <sheetData sheetId="20205"/>
      <sheetData sheetId="20206"/>
      <sheetData sheetId="20207" refreshError="1"/>
      <sheetData sheetId="20208" refreshError="1"/>
      <sheetData sheetId="20209"/>
      <sheetData sheetId="20210"/>
      <sheetData sheetId="20211"/>
      <sheetData sheetId="20212"/>
      <sheetData sheetId="20213"/>
      <sheetData sheetId="20214" refreshError="1"/>
      <sheetData sheetId="20215"/>
      <sheetData sheetId="20216"/>
      <sheetData sheetId="20217"/>
      <sheetData sheetId="20218" refreshError="1"/>
      <sheetData sheetId="20219"/>
      <sheetData sheetId="20220"/>
      <sheetData sheetId="2022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 refreshError="1"/>
      <sheetData sheetId="20389"/>
      <sheetData sheetId="20390"/>
      <sheetData sheetId="20391"/>
      <sheetData sheetId="20392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 refreshError="1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 refreshError="1"/>
      <sheetData sheetId="20727" refreshError="1"/>
      <sheetData sheetId="20728" refreshError="1"/>
      <sheetData sheetId="20729" refreshError="1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/>
      <sheetData sheetId="21758"/>
      <sheetData sheetId="21759"/>
      <sheetData sheetId="21760"/>
      <sheetData sheetId="21761"/>
      <sheetData sheetId="21762"/>
      <sheetData sheetId="21763"/>
      <sheetData sheetId="21764"/>
      <sheetData sheetId="21765"/>
      <sheetData sheetId="21766"/>
      <sheetData sheetId="21767"/>
      <sheetData sheetId="21768"/>
      <sheetData sheetId="21769"/>
      <sheetData sheetId="21770"/>
      <sheetData sheetId="21771"/>
      <sheetData sheetId="21772"/>
      <sheetData sheetId="21773"/>
      <sheetData sheetId="21774"/>
      <sheetData sheetId="21775"/>
      <sheetData sheetId="21776"/>
      <sheetData sheetId="21777"/>
      <sheetData sheetId="21778"/>
      <sheetData sheetId="21779"/>
      <sheetData sheetId="21780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/>
      <sheetData sheetId="21819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/>
      <sheetData sheetId="21895"/>
      <sheetData sheetId="21896"/>
      <sheetData sheetId="21897"/>
      <sheetData sheetId="21898"/>
      <sheetData sheetId="21899"/>
      <sheetData sheetId="21900"/>
      <sheetData sheetId="21901"/>
      <sheetData sheetId="21902"/>
      <sheetData sheetId="21903"/>
      <sheetData sheetId="21904"/>
      <sheetData sheetId="21905"/>
      <sheetData sheetId="21906"/>
      <sheetData sheetId="21907"/>
      <sheetData sheetId="21908"/>
      <sheetData sheetId="21909"/>
      <sheetData sheetId="21910"/>
      <sheetData sheetId="21911"/>
      <sheetData sheetId="21912"/>
      <sheetData sheetId="21913"/>
      <sheetData sheetId="21914"/>
      <sheetData sheetId="21915"/>
      <sheetData sheetId="21916"/>
      <sheetData sheetId="21917"/>
      <sheetData sheetId="21918"/>
      <sheetData sheetId="21919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/>
      <sheetData sheetId="21946"/>
      <sheetData sheetId="21947"/>
      <sheetData sheetId="21948"/>
      <sheetData sheetId="21949"/>
      <sheetData sheetId="21950"/>
      <sheetData sheetId="21951"/>
      <sheetData sheetId="21952"/>
      <sheetData sheetId="21953"/>
      <sheetData sheetId="21954"/>
      <sheetData sheetId="21955"/>
      <sheetData sheetId="21956"/>
      <sheetData sheetId="21957"/>
      <sheetData sheetId="21958"/>
      <sheetData sheetId="21959"/>
      <sheetData sheetId="21960"/>
      <sheetData sheetId="2196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/>
      <sheetData sheetId="21972"/>
      <sheetData sheetId="21973"/>
      <sheetData sheetId="21974"/>
      <sheetData sheetId="21975"/>
      <sheetData sheetId="21976"/>
      <sheetData sheetId="21977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/>
      <sheetData sheetId="22001"/>
      <sheetData sheetId="22002"/>
      <sheetData sheetId="22003"/>
      <sheetData sheetId="22004"/>
      <sheetData sheetId="22005"/>
      <sheetData sheetId="22006"/>
      <sheetData sheetId="22007"/>
      <sheetData sheetId="22008"/>
      <sheetData sheetId="22009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/>
      <sheetData sheetId="22032"/>
      <sheetData sheetId="22033"/>
      <sheetData sheetId="22034"/>
      <sheetData sheetId="22035"/>
      <sheetData sheetId="22036"/>
      <sheetData sheetId="22037"/>
      <sheetData sheetId="22038"/>
      <sheetData sheetId="22039"/>
      <sheetData sheetId="22040"/>
      <sheetData sheetId="22041"/>
      <sheetData sheetId="22042"/>
      <sheetData sheetId="22043"/>
      <sheetData sheetId="22044"/>
      <sheetData sheetId="22045"/>
      <sheetData sheetId="22046"/>
      <sheetData sheetId="22047"/>
      <sheetData sheetId="22048"/>
      <sheetData sheetId="22049"/>
      <sheetData sheetId="22050"/>
      <sheetData sheetId="22051"/>
      <sheetData sheetId="22052"/>
      <sheetData sheetId="22053"/>
      <sheetData sheetId="22054"/>
      <sheetData sheetId="22055"/>
      <sheetData sheetId="22056"/>
      <sheetData sheetId="22057"/>
      <sheetData sheetId="22058"/>
      <sheetData sheetId="22059"/>
      <sheetData sheetId="22060"/>
      <sheetData sheetId="22061"/>
      <sheetData sheetId="22062"/>
      <sheetData sheetId="22063"/>
      <sheetData sheetId="22064"/>
      <sheetData sheetId="22065"/>
      <sheetData sheetId="22066"/>
      <sheetData sheetId="22067"/>
      <sheetData sheetId="22068"/>
      <sheetData sheetId="22069"/>
      <sheetData sheetId="22070"/>
      <sheetData sheetId="22071"/>
      <sheetData sheetId="22072"/>
      <sheetData sheetId="22073"/>
      <sheetData sheetId="22074"/>
      <sheetData sheetId="22075"/>
      <sheetData sheetId="22076"/>
      <sheetData sheetId="22077"/>
      <sheetData sheetId="22078"/>
      <sheetData sheetId="22079"/>
      <sheetData sheetId="22080"/>
      <sheetData sheetId="22081"/>
      <sheetData sheetId="22082"/>
      <sheetData sheetId="22083"/>
      <sheetData sheetId="22084"/>
      <sheetData sheetId="22085"/>
      <sheetData sheetId="22086"/>
      <sheetData sheetId="22087"/>
      <sheetData sheetId="22088"/>
      <sheetData sheetId="22089"/>
      <sheetData sheetId="22090"/>
      <sheetData sheetId="22091"/>
      <sheetData sheetId="22092"/>
      <sheetData sheetId="22093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/>
      <sheetData sheetId="22116"/>
      <sheetData sheetId="22117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/>
      <sheetData sheetId="22147"/>
      <sheetData sheetId="22148"/>
      <sheetData sheetId="22149"/>
      <sheetData sheetId="22150"/>
      <sheetData sheetId="22151"/>
      <sheetData sheetId="22152"/>
      <sheetData sheetId="22153"/>
      <sheetData sheetId="22154"/>
      <sheetData sheetId="22155"/>
      <sheetData sheetId="22156"/>
      <sheetData sheetId="22157"/>
      <sheetData sheetId="22158"/>
      <sheetData sheetId="22159"/>
      <sheetData sheetId="22160"/>
      <sheetData sheetId="22161"/>
      <sheetData sheetId="22162"/>
      <sheetData sheetId="22163"/>
      <sheetData sheetId="22164"/>
      <sheetData sheetId="22165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/>
      <sheetData sheetId="22191"/>
      <sheetData sheetId="22192"/>
      <sheetData sheetId="22193"/>
      <sheetData sheetId="22194"/>
      <sheetData sheetId="22195"/>
      <sheetData sheetId="22196"/>
      <sheetData sheetId="22197"/>
      <sheetData sheetId="22198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/>
      <sheetData sheetId="22223"/>
      <sheetData sheetId="22224"/>
      <sheetData sheetId="22225"/>
      <sheetData sheetId="22226"/>
      <sheetData sheetId="22227"/>
      <sheetData sheetId="22228"/>
      <sheetData sheetId="22229"/>
      <sheetData sheetId="22230"/>
      <sheetData sheetId="22231"/>
      <sheetData sheetId="22232"/>
      <sheetData sheetId="22233"/>
      <sheetData sheetId="22234"/>
      <sheetData sheetId="22235"/>
      <sheetData sheetId="22236"/>
      <sheetData sheetId="22237"/>
      <sheetData sheetId="22238"/>
      <sheetData sheetId="22239"/>
      <sheetData sheetId="22240"/>
      <sheetData sheetId="22241"/>
      <sheetData sheetId="22242"/>
      <sheetData sheetId="22243"/>
      <sheetData sheetId="22244"/>
      <sheetData sheetId="22245"/>
      <sheetData sheetId="22246"/>
      <sheetData sheetId="22247"/>
      <sheetData sheetId="22248"/>
      <sheetData sheetId="22249"/>
      <sheetData sheetId="22250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/>
      <sheetData sheetId="22269"/>
      <sheetData sheetId="22270"/>
      <sheetData sheetId="22271"/>
      <sheetData sheetId="22272"/>
      <sheetData sheetId="22273"/>
      <sheetData sheetId="22274"/>
      <sheetData sheetId="22275"/>
      <sheetData sheetId="22276"/>
      <sheetData sheetId="22277"/>
      <sheetData sheetId="22278"/>
      <sheetData sheetId="22279"/>
      <sheetData sheetId="22280"/>
      <sheetData sheetId="22281"/>
      <sheetData sheetId="22282"/>
      <sheetData sheetId="22283"/>
      <sheetData sheetId="22284"/>
      <sheetData sheetId="22285"/>
      <sheetData sheetId="22286"/>
      <sheetData sheetId="22287"/>
      <sheetData sheetId="22288"/>
      <sheetData sheetId="22289"/>
      <sheetData sheetId="22290"/>
      <sheetData sheetId="22291"/>
      <sheetData sheetId="22292"/>
      <sheetData sheetId="22293"/>
      <sheetData sheetId="22294"/>
      <sheetData sheetId="22295"/>
      <sheetData sheetId="22296"/>
      <sheetData sheetId="22297"/>
      <sheetData sheetId="22298"/>
      <sheetData sheetId="22299"/>
      <sheetData sheetId="22300"/>
      <sheetData sheetId="22301"/>
      <sheetData sheetId="22302"/>
      <sheetData sheetId="22303"/>
      <sheetData sheetId="22304"/>
      <sheetData sheetId="22305"/>
      <sheetData sheetId="22306"/>
      <sheetData sheetId="22307"/>
      <sheetData sheetId="22308"/>
      <sheetData sheetId="22309"/>
      <sheetData sheetId="22310"/>
      <sheetData sheetId="2231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/>
      <sheetData sheetId="22375"/>
      <sheetData sheetId="22376"/>
      <sheetData sheetId="22377"/>
      <sheetData sheetId="22378"/>
      <sheetData sheetId="22379"/>
      <sheetData sheetId="22380"/>
      <sheetData sheetId="22381"/>
      <sheetData sheetId="22382"/>
      <sheetData sheetId="22383"/>
      <sheetData sheetId="22384"/>
      <sheetData sheetId="22385"/>
      <sheetData sheetId="22386"/>
      <sheetData sheetId="22387"/>
      <sheetData sheetId="22388"/>
      <sheetData sheetId="22389"/>
      <sheetData sheetId="22390"/>
      <sheetData sheetId="22391"/>
      <sheetData sheetId="22392"/>
      <sheetData sheetId="22393"/>
      <sheetData sheetId="22394"/>
      <sheetData sheetId="22395"/>
      <sheetData sheetId="22396"/>
      <sheetData sheetId="22397"/>
      <sheetData sheetId="22398"/>
      <sheetData sheetId="22399"/>
      <sheetData sheetId="22400"/>
      <sheetData sheetId="22401"/>
      <sheetData sheetId="22402"/>
      <sheetData sheetId="22403"/>
      <sheetData sheetId="22404"/>
      <sheetData sheetId="22405"/>
      <sheetData sheetId="22406"/>
      <sheetData sheetId="22407"/>
      <sheetData sheetId="22408"/>
      <sheetData sheetId="22409"/>
      <sheetData sheetId="22410"/>
      <sheetData sheetId="22411"/>
      <sheetData sheetId="22412"/>
      <sheetData sheetId="22413"/>
      <sheetData sheetId="22414"/>
      <sheetData sheetId="22415"/>
      <sheetData sheetId="22416"/>
      <sheetData sheetId="22417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/>
      <sheetData sheetId="22440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/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/>
      <sheetData sheetId="22463"/>
      <sheetData sheetId="22464"/>
      <sheetData sheetId="22465"/>
      <sheetData sheetId="22466"/>
      <sheetData sheetId="22467"/>
      <sheetData sheetId="22468"/>
      <sheetData sheetId="22469"/>
      <sheetData sheetId="22470"/>
      <sheetData sheetId="22471"/>
      <sheetData sheetId="22472"/>
      <sheetData sheetId="22473"/>
      <sheetData sheetId="22474"/>
      <sheetData sheetId="22475"/>
      <sheetData sheetId="22476"/>
      <sheetData sheetId="22477"/>
      <sheetData sheetId="22478"/>
      <sheetData sheetId="22479"/>
      <sheetData sheetId="22480"/>
      <sheetData sheetId="22481"/>
      <sheetData sheetId="22482"/>
      <sheetData sheetId="22483"/>
      <sheetData sheetId="22484"/>
      <sheetData sheetId="22485"/>
      <sheetData sheetId="22486"/>
      <sheetData sheetId="22487"/>
      <sheetData sheetId="22488"/>
      <sheetData sheetId="22489"/>
      <sheetData sheetId="22490"/>
      <sheetData sheetId="22491"/>
      <sheetData sheetId="22492"/>
      <sheetData sheetId="22493"/>
      <sheetData sheetId="22494"/>
      <sheetData sheetId="22495"/>
      <sheetData sheetId="22496"/>
      <sheetData sheetId="22497"/>
      <sheetData sheetId="22498"/>
      <sheetData sheetId="22499"/>
      <sheetData sheetId="22500"/>
      <sheetData sheetId="22501"/>
      <sheetData sheetId="22502"/>
      <sheetData sheetId="22503"/>
      <sheetData sheetId="22504"/>
      <sheetData sheetId="22505"/>
      <sheetData sheetId="22506"/>
      <sheetData sheetId="22507"/>
      <sheetData sheetId="22508"/>
      <sheetData sheetId="22509"/>
      <sheetData sheetId="22510"/>
      <sheetData sheetId="22511"/>
      <sheetData sheetId="22512"/>
      <sheetData sheetId="22513"/>
      <sheetData sheetId="22514"/>
      <sheetData sheetId="22515"/>
      <sheetData sheetId="22516"/>
      <sheetData sheetId="22517"/>
      <sheetData sheetId="22518"/>
      <sheetData sheetId="22519"/>
      <sheetData sheetId="22520"/>
      <sheetData sheetId="2252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/>
      <sheetData sheetId="22532"/>
      <sheetData sheetId="22533"/>
      <sheetData sheetId="22534"/>
      <sheetData sheetId="22535"/>
      <sheetData sheetId="22536"/>
      <sheetData sheetId="22537"/>
      <sheetData sheetId="22538"/>
      <sheetData sheetId="22539"/>
      <sheetData sheetId="22540"/>
      <sheetData sheetId="22541"/>
      <sheetData sheetId="22542"/>
      <sheetData sheetId="22543"/>
      <sheetData sheetId="22544"/>
      <sheetData sheetId="22545"/>
      <sheetData sheetId="22546"/>
      <sheetData sheetId="22547"/>
      <sheetData sheetId="22548"/>
      <sheetData sheetId="22549"/>
      <sheetData sheetId="22550"/>
      <sheetData sheetId="22551"/>
      <sheetData sheetId="22552"/>
      <sheetData sheetId="22553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/>
      <sheetData sheetId="22582"/>
      <sheetData sheetId="22583"/>
      <sheetData sheetId="22584"/>
      <sheetData sheetId="22585"/>
      <sheetData sheetId="22586"/>
      <sheetData sheetId="22587"/>
      <sheetData sheetId="22588"/>
      <sheetData sheetId="22589"/>
      <sheetData sheetId="22590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/>
      <sheetData sheetId="22615"/>
      <sheetData sheetId="22616"/>
      <sheetData sheetId="22617"/>
      <sheetData sheetId="22618"/>
      <sheetData sheetId="22619"/>
      <sheetData sheetId="22620"/>
      <sheetData sheetId="22621"/>
      <sheetData sheetId="22622"/>
      <sheetData sheetId="22623"/>
      <sheetData sheetId="22624"/>
      <sheetData sheetId="22625"/>
      <sheetData sheetId="22626"/>
      <sheetData sheetId="22627"/>
      <sheetData sheetId="22628"/>
      <sheetData sheetId="22629"/>
      <sheetData sheetId="22630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/>
      <sheetData sheetId="22652"/>
      <sheetData sheetId="22653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/>
      <sheetData sheetId="22675"/>
      <sheetData sheetId="22676"/>
      <sheetData sheetId="22677"/>
      <sheetData sheetId="22678"/>
      <sheetData sheetId="22679"/>
      <sheetData sheetId="22680"/>
      <sheetData sheetId="22681"/>
      <sheetData sheetId="22682"/>
      <sheetData sheetId="22683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/>
      <sheetData sheetId="22707"/>
      <sheetData sheetId="22708"/>
      <sheetData sheetId="22709"/>
      <sheetData sheetId="22710"/>
      <sheetData sheetId="22711"/>
      <sheetData sheetId="22712"/>
      <sheetData sheetId="22713"/>
      <sheetData sheetId="22714"/>
      <sheetData sheetId="22715"/>
      <sheetData sheetId="22716"/>
      <sheetData sheetId="22717"/>
      <sheetData sheetId="22718"/>
      <sheetData sheetId="22719"/>
      <sheetData sheetId="22720"/>
      <sheetData sheetId="22721"/>
      <sheetData sheetId="22722"/>
      <sheetData sheetId="22723"/>
      <sheetData sheetId="22724"/>
      <sheetData sheetId="22725"/>
      <sheetData sheetId="22726"/>
      <sheetData sheetId="22727"/>
      <sheetData sheetId="22728"/>
      <sheetData sheetId="22729"/>
      <sheetData sheetId="22730"/>
      <sheetData sheetId="22731"/>
      <sheetData sheetId="22732"/>
      <sheetData sheetId="22733"/>
      <sheetData sheetId="22734"/>
      <sheetData sheetId="22735"/>
      <sheetData sheetId="22736"/>
      <sheetData sheetId="22737"/>
      <sheetData sheetId="22738"/>
      <sheetData sheetId="22739"/>
      <sheetData sheetId="22740"/>
      <sheetData sheetId="22741"/>
      <sheetData sheetId="22742"/>
      <sheetData sheetId="22743"/>
      <sheetData sheetId="22744"/>
      <sheetData sheetId="22745"/>
      <sheetData sheetId="22746"/>
      <sheetData sheetId="22747"/>
      <sheetData sheetId="22748"/>
      <sheetData sheetId="22749"/>
      <sheetData sheetId="22750"/>
      <sheetData sheetId="22751"/>
      <sheetData sheetId="22752"/>
      <sheetData sheetId="22753"/>
      <sheetData sheetId="22754"/>
      <sheetData sheetId="22755"/>
      <sheetData sheetId="22756"/>
      <sheetData sheetId="22757"/>
      <sheetData sheetId="22758"/>
      <sheetData sheetId="22759"/>
      <sheetData sheetId="22760"/>
      <sheetData sheetId="22761"/>
      <sheetData sheetId="22762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/>
      <sheetData sheetId="22776"/>
      <sheetData sheetId="22777"/>
      <sheetData sheetId="22778"/>
      <sheetData sheetId="22779"/>
      <sheetData sheetId="22780"/>
      <sheetData sheetId="22781"/>
      <sheetData sheetId="22782"/>
      <sheetData sheetId="22783"/>
      <sheetData sheetId="22784"/>
      <sheetData sheetId="22785"/>
      <sheetData sheetId="22786"/>
      <sheetData sheetId="22787"/>
      <sheetData sheetId="22788"/>
      <sheetData sheetId="22789"/>
      <sheetData sheetId="22790"/>
      <sheetData sheetId="22791"/>
      <sheetData sheetId="22792"/>
      <sheetData sheetId="22793"/>
      <sheetData sheetId="22794"/>
      <sheetData sheetId="22795"/>
      <sheetData sheetId="22796"/>
      <sheetData sheetId="22797"/>
      <sheetData sheetId="22798"/>
      <sheetData sheetId="22799"/>
      <sheetData sheetId="22800"/>
      <sheetData sheetId="22801"/>
      <sheetData sheetId="22802"/>
      <sheetData sheetId="22803"/>
      <sheetData sheetId="22804"/>
      <sheetData sheetId="22805"/>
      <sheetData sheetId="22806"/>
      <sheetData sheetId="22807"/>
      <sheetData sheetId="22808"/>
      <sheetData sheetId="22809"/>
      <sheetData sheetId="22810"/>
      <sheetData sheetId="22811"/>
      <sheetData sheetId="22812"/>
      <sheetData sheetId="22813"/>
      <sheetData sheetId="22814"/>
      <sheetData sheetId="22815"/>
      <sheetData sheetId="22816"/>
      <sheetData sheetId="22817"/>
      <sheetData sheetId="22818"/>
      <sheetData sheetId="22819"/>
      <sheetData sheetId="22820"/>
      <sheetData sheetId="22821"/>
      <sheetData sheetId="22822"/>
      <sheetData sheetId="22823"/>
      <sheetData sheetId="22824"/>
      <sheetData sheetId="22825"/>
      <sheetData sheetId="22826"/>
      <sheetData sheetId="22827"/>
      <sheetData sheetId="22828"/>
      <sheetData sheetId="22829"/>
      <sheetData sheetId="22830"/>
      <sheetData sheetId="22831"/>
      <sheetData sheetId="22832"/>
      <sheetData sheetId="22833"/>
      <sheetData sheetId="22834"/>
      <sheetData sheetId="22835"/>
      <sheetData sheetId="22836"/>
      <sheetData sheetId="22837"/>
      <sheetData sheetId="22838"/>
      <sheetData sheetId="22839"/>
      <sheetData sheetId="22840"/>
      <sheetData sheetId="2284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/>
      <sheetData sheetId="22888"/>
      <sheetData sheetId="22889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/>
      <sheetData sheetId="22995" refreshError="1"/>
      <sheetData sheetId="22996"/>
      <sheetData sheetId="22997"/>
      <sheetData sheetId="22998"/>
      <sheetData sheetId="22999"/>
      <sheetData sheetId="23000" refreshError="1"/>
      <sheetData sheetId="23001"/>
      <sheetData sheetId="23002"/>
      <sheetData sheetId="23003"/>
      <sheetData sheetId="23004"/>
      <sheetData sheetId="23005" refreshError="1"/>
      <sheetData sheetId="23006" refreshError="1"/>
      <sheetData sheetId="23007" refreshError="1"/>
      <sheetData sheetId="23008"/>
      <sheetData sheetId="23009" refreshError="1"/>
      <sheetData sheetId="23010" refreshError="1"/>
      <sheetData sheetId="23011" refreshError="1"/>
      <sheetData sheetId="23012" refreshError="1"/>
      <sheetData sheetId="23013"/>
      <sheetData sheetId="23014"/>
      <sheetData sheetId="23015"/>
      <sheetData sheetId="23016"/>
      <sheetData sheetId="23017"/>
      <sheetData sheetId="23018"/>
      <sheetData sheetId="23019"/>
      <sheetData sheetId="23020"/>
      <sheetData sheetId="23021"/>
      <sheetData sheetId="23022"/>
      <sheetData sheetId="23023"/>
      <sheetData sheetId="23024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/>
      <sheetData sheetId="23089"/>
      <sheetData sheetId="23090"/>
      <sheetData sheetId="23091"/>
      <sheetData sheetId="23092"/>
      <sheetData sheetId="23093"/>
      <sheetData sheetId="23094"/>
      <sheetData sheetId="23095"/>
      <sheetData sheetId="23096"/>
      <sheetData sheetId="23097" refreshError="1"/>
      <sheetData sheetId="23098" refreshError="1"/>
      <sheetData sheetId="23099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/>
      <sheetData sheetId="23148"/>
      <sheetData sheetId="23149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/>
      <sheetData sheetId="23184"/>
      <sheetData sheetId="23185"/>
      <sheetData sheetId="23186"/>
      <sheetData sheetId="23187"/>
      <sheetData sheetId="23188"/>
      <sheetData sheetId="23189"/>
      <sheetData sheetId="23190"/>
      <sheetData sheetId="23191"/>
      <sheetData sheetId="23192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/>
      <sheetData sheetId="23232"/>
      <sheetData sheetId="23233"/>
      <sheetData sheetId="23234"/>
      <sheetData sheetId="23235"/>
      <sheetData sheetId="23236"/>
      <sheetData sheetId="23237"/>
      <sheetData sheetId="23238"/>
      <sheetData sheetId="23239"/>
      <sheetData sheetId="23240"/>
      <sheetData sheetId="23241"/>
      <sheetData sheetId="23242"/>
      <sheetData sheetId="23243"/>
      <sheetData sheetId="23244"/>
      <sheetData sheetId="23245"/>
    </sheetDataSet>
  </externalBook>
</externalLink>
</file>

<file path=xl/theme/theme1.xml><?xml version="1.0" encoding="utf-8"?>
<a:theme xmlns:a="http://schemas.openxmlformats.org/drawingml/2006/main" name="Sheets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olarmarkt.ch/fr/huawei-sun2000-20k-mb0" TargetMode="External"/><Relationship Id="rId18" Type="http://schemas.openxmlformats.org/officeDocument/2006/relationships/hyperlink" Target="https://www.solarmarkt.ch/fr/fronius-verto-20-0-spd-1-2" TargetMode="External"/><Relationship Id="rId26" Type="http://schemas.openxmlformats.org/officeDocument/2006/relationships/hyperlink" Target="https://www.solarmarkt.ch/fr/fronius-symo-gen24-10-0-plus-sc" TargetMode="External"/><Relationship Id="rId39" Type="http://schemas.openxmlformats.org/officeDocument/2006/relationships/hyperlink" Target="https://www.solarmarkt.ch/fr/fronius-reserva-15-8" TargetMode="External"/><Relationship Id="rId21" Type="http://schemas.openxmlformats.org/officeDocument/2006/relationships/hyperlink" Target="https://www.solarmarkt.ch/fr/fronius-symo-gen24-8-0-sc" TargetMode="External"/><Relationship Id="rId34" Type="http://schemas.openxmlformats.org/officeDocument/2006/relationships/hyperlink" Target="https://www.solarmarkt.ch/fr/huawei-luna2000-14-s1" TargetMode="External"/><Relationship Id="rId42" Type="http://schemas.openxmlformats.org/officeDocument/2006/relationships/hyperlink" Target="https://www.solarmarkt.ch/fr/fronius-reserva-pro-20-0" TargetMode="External"/><Relationship Id="rId47" Type="http://schemas.openxmlformats.org/officeDocument/2006/relationships/hyperlink" Target="https://www.solarmarkt.ch/fr/huawei-smart-charger-22kw-32a" TargetMode="External"/><Relationship Id="rId7" Type="http://schemas.openxmlformats.org/officeDocument/2006/relationships/hyperlink" Target="https://www.solarmarkt.ch/fr/huawei-sun2000-6k-map0" TargetMode="External"/><Relationship Id="rId2" Type="http://schemas.openxmlformats.org/officeDocument/2006/relationships/hyperlink" Target="https://www.solarmarkt.ch/fr/jinko-tiger-neo-jkm465n-48ql6-db-double-vitrage-bifacial-fb-r30-evo2" TargetMode="External"/><Relationship Id="rId16" Type="http://schemas.openxmlformats.org/officeDocument/2006/relationships/hyperlink" Target="https://www.solarmarkt.ch/fr/fronius-verto-15-0-spd-1-2" TargetMode="External"/><Relationship Id="rId29" Type="http://schemas.openxmlformats.org/officeDocument/2006/relationships/hyperlink" Target="https://www.solarmarkt.ch/fr/fronius-verto-17-5-plus-spd-1-2" TargetMode="External"/><Relationship Id="rId1" Type="http://schemas.openxmlformats.org/officeDocument/2006/relationships/hyperlink" Target="https://www.solarmarkt.ch/fr/jinko-tiger-neo-jkm455n-54hl4r-v-bf-r30-evo2" TargetMode="External"/><Relationship Id="rId6" Type="http://schemas.openxmlformats.org/officeDocument/2006/relationships/hyperlink" Target="https://www.solarmarkt.ch/fr/aiko-neostar-g3-3p54-a480-mce54mw-bf-r30-evo2-garantie-produit-de-25-ans" TargetMode="External"/><Relationship Id="rId11" Type="http://schemas.openxmlformats.org/officeDocument/2006/relationships/hyperlink" Target="https://www.solarmarkt.ch/fr/huawei-sun2000-15k-mb0" TargetMode="External"/><Relationship Id="rId24" Type="http://schemas.openxmlformats.org/officeDocument/2006/relationships/hyperlink" Target="https://www.solarmarkt.ch/fr/fronius-symo-gen24-6-0-plus-sc" TargetMode="External"/><Relationship Id="rId32" Type="http://schemas.openxmlformats.org/officeDocument/2006/relationships/hyperlink" Target="https://www.elektro-material.ch/fr/shop/parasurtension-hager-spd-4p-20ka-tn-s-tt-imax-40ka-up-1-5kv-4um/p/va-1359840" TargetMode="External"/><Relationship Id="rId37" Type="http://schemas.openxmlformats.org/officeDocument/2006/relationships/hyperlink" Target="https://www.solarmarkt.ch/fr/fronius-reserva-9-5" TargetMode="External"/><Relationship Id="rId40" Type="http://schemas.openxmlformats.org/officeDocument/2006/relationships/hyperlink" Target="https://www.solarmarkt.ch/fr/fronius-reserva-pro-12-0" TargetMode="External"/><Relationship Id="rId45" Type="http://schemas.openxmlformats.org/officeDocument/2006/relationships/hyperlink" Target="https://www.solarmarkt.ch/fr/fronius-reserva-pro-32-0" TargetMode="External"/><Relationship Id="rId5" Type="http://schemas.openxmlformats.org/officeDocument/2006/relationships/hyperlink" Target="https://www.solarmarkt.ch/fr/aiko-neostar-g3-3s54-a485-mce54mb-fb-r30-evo2" TargetMode="External"/><Relationship Id="rId15" Type="http://schemas.openxmlformats.org/officeDocument/2006/relationships/hyperlink" Target="https://www.solarmarkt.ch/fr/huawei-sun2000-450w-p2" TargetMode="External"/><Relationship Id="rId23" Type="http://schemas.openxmlformats.org/officeDocument/2006/relationships/hyperlink" Target="https://www.solarmarkt.ch/fr/fronius-symo-gen24-12-0-sc" TargetMode="External"/><Relationship Id="rId28" Type="http://schemas.openxmlformats.org/officeDocument/2006/relationships/hyperlink" Target="https://www.solarmarkt.ch/fr/fronius-verto-15-0-plus-spd-1-2" TargetMode="External"/><Relationship Id="rId36" Type="http://schemas.openxmlformats.org/officeDocument/2006/relationships/hyperlink" Target="https://www.solarmarkt.ch/fr/fronius-reserva-6-3" TargetMode="External"/><Relationship Id="rId10" Type="http://schemas.openxmlformats.org/officeDocument/2006/relationships/hyperlink" Target="https://www.solarmarkt.ch/fr/huawei-sun2000-12k-map0" TargetMode="External"/><Relationship Id="rId19" Type="http://schemas.openxmlformats.org/officeDocument/2006/relationships/hyperlink" Target="https://www.solarmarkt.ch/fr/fronius-smart-meter-ts-65a-3" TargetMode="External"/><Relationship Id="rId31" Type="http://schemas.openxmlformats.org/officeDocument/2006/relationships/hyperlink" Target="https://www.solarmarkt.ch/fr/fronius-parafoudre-de-type-i-ii-gen24" TargetMode="External"/><Relationship Id="rId44" Type="http://schemas.openxmlformats.org/officeDocument/2006/relationships/hyperlink" Target="https://www.solarmarkt.ch/fr/fronius-reserva-pro-28-0" TargetMode="External"/><Relationship Id="rId4" Type="http://schemas.openxmlformats.org/officeDocument/2006/relationships/hyperlink" Target="https://www.solarmarkt.ch/fr/longi-hi-mo-x10-artist-lr7-54hvb-485m-fb-r30-evo2" TargetMode="External"/><Relationship Id="rId9" Type="http://schemas.openxmlformats.org/officeDocument/2006/relationships/hyperlink" Target="https://www.solarmarkt.ch/fr/huawei-sun2000-10k-map0" TargetMode="External"/><Relationship Id="rId14" Type="http://schemas.openxmlformats.org/officeDocument/2006/relationships/hyperlink" Target="https://www.solarmarkt.ch/fr/huawei-emma-a02?sucheingabe=emma$huawei-emma-a02" TargetMode="External"/><Relationship Id="rId22" Type="http://schemas.openxmlformats.org/officeDocument/2006/relationships/hyperlink" Target="https://www.solarmarkt.ch/fr/fronius-symo-gen24-10-0-sc" TargetMode="External"/><Relationship Id="rId27" Type="http://schemas.openxmlformats.org/officeDocument/2006/relationships/hyperlink" Target="https://www.solarmarkt.ch/fr/fronius-symo-gen24-12-0-plus-sc" TargetMode="External"/><Relationship Id="rId30" Type="http://schemas.openxmlformats.org/officeDocument/2006/relationships/hyperlink" Target="https://www.solarmarkt.ch/fr/fronius-verto-20-0-plus-spd-1-2" TargetMode="External"/><Relationship Id="rId35" Type="http://schemas.openxmlformats.org/officeDocument/2006/relationships/hyperlink" Target="https://www.solarmarkt.ch/fr/huawei-luna2000-21-s1" TargetMode="External"/><Relationship Id="rId43" Type="http://schemas.openxmlformats.org/officeDocument/2006/relationships/hyperlink" Target="https://www.solarmarkt.ch/fr/fronius-reserva-pro-24-0" TargetMode="External"/><Relationship Id="rId48" Type="http://schemas.openxmlformats.org/officeDocument/2006/relationships/printerSettings" Target="../printerSettings/printerSettings2.bin"/><Relationship Id="rId8" Type="http://schemas.openxmlformats.org/officeDocument/2006/relationships/hyperlink" Target="https://www.solarmarkt.ch/fr/huawei-sun2000-8k-map0" TargetMode="External"/><Relationship Id="rId3" Type="http://schemas.openxmlformats.org/officeDocument/2006/relationships/hyperlink" Target="https://www.solarmarkt.ch/fr/longi-hi-mo-x10-explorer-lr7-54hvh-485m-bf-r30-evo2-30-ans" TargetMode="External"/><Relationship Id="rId12" Type="http://schemas.openxmlformats.org/officeDocument/2006/relationships/hyperlink" Target="https://www.solarmarkt.ch/fr/huawei-sun2000-17k-mb0" TargetMode="External"/><Relationship Id="rId17" Type="http://schemas.openxmlformats.org/officeDocument/2006/relationships/hyperlink" Target="https://www.solarmarkt.ch/fr/fronius-verto-17-5-spd-1-2" TargetMode="External"/><Relationship Id="rId25" Type="http://schemas.openxmlformats.org/officeDocument/2006/relationships/hyperlink" Target="https://www.solarmarkt.ch/fr/fronius-symo-gen24-8-0-plus-sc" TargetMode="External"/><Relationship Id="rId33" Type="http://schemas.openxmlformats.org/officeDocument/2006/relationships/hyperlink" Target="https://www.solarmarkt.ch/fr/huawei-luna2000-7-s1" TargetMode="External"/><Relationship Id="rId38" Type="http://schemas.openxmlformats.org/officeDocument/2006/relationships/hyperlink" Target="https://www.solarmarkt.ch/fr/fronius-reserva-12-6" TargetMode="External"/><Relationship Id="rId46" Type="http://schemas.openxmlformats.org/officeDocument/2006/relationships/hyperlink" Target="https://www.solarmarkt.ch/fr/fronius-wattpilot-flex-home-22-c6" TargetMode="External"/><Relationship Id="rId20" Type="http://schemas.openxmlformats.org/officeDocument/2006/relationships/hyperlink" Target="https://www.solarmarkt.ch/fr/fronius-symo-gen24-6-0-sc" TargetMode="External"/><Relationship Id="rId41" Type="http://schemas.openxmlformats.org/officeDocument/2006/relationships/hyperlink" Target="https://www.solarmarkt.ch/fr/fronius-reserva-pro-16-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A8A8A8"/>
  </sheetPr>
  <dimension ref="A1:M1000"/>
  <sheetViews>
    <sheetView showGridLines="0" tabSelected="1" view="pageBreakPreview" zoomScale="80" zoomScaleNormal="100" zoomScaleSheetLayoutView="80" workbookViewId="0"/>
  </sheetViews>
  <sheetFormatPr defaultColWidth="14.42578125" defaultRowHeight="15" customHeight="1" x14ac:dyDescent="0.25"/>
  <cols>
    <col min="1" max="7" width="8.85546875" customWidth="1"/>
    <col min="8" max="8" width="9.85546875" customWidth="1"/>
    <col min="9" max="9" width="11.5703125" bestFit="1" customWidth="1"/>
    <col min="10" max="13" width="8.85546875" customWidth="1"/>
  </cols>
  <sheetData>
    <row r="1" spans="1:13" ht="1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 x14ac:dyDescent="0.25">
      <c r="A2" s="1"/>
      <c r="B2" s="2"/>
      <c r="C2" s="2"/>
      <c r="D2" s="2"/>
      <c r="E2" s="2"/>
      <c r="F2" s="2"/>
      <c r="H2" s="3" t="s">
        <v>0</v>
      </c>
      <c r="I2" s="104">
        <f ca="1">TODAY()</f>
        <v>46098</v>
      </c>
      <c r="J2" s="2"/>
      <c r="K2" s="2"/>
      <c r="L2" s="2"/>
      <c r="M2" s="2"/>
    </row>
    <row r="3" spans="1:13" ht="1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" customHeight="1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" customHeight="1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" customHeight="1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" customHeight="1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customHeight="1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" customHeight="1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" customHeight="1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" customHeight="1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customHeight="1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customHeight="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customHeight="1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36" x14ac:dyDescent="0.25">
      <c r="A22" s="5"/>
      <c r="B22" s="6"/>
      <c r="C22" s="7"/>
      <c r="D22" s="8"/>
      <c r="E22" s="9" t="s">
        <v>1</v>
      </c>
      <c r="F22" s="8"/>
      <c r="G22" s="8"/>
      <c r="H22" s="6"/>
      <c r="I22" s="6"/>
      <c r="J22" s="2"/>
      <c r="K22" s="2"/>
      <c r="L22" s="2"/>
      <c r="M22" s="2"/>
    </row>
    <row r="23" spans="1:13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6.6" customHeight="1" x14ac:dyDescent="0.55000000000000004">
      <c r="A24" s="5" t="s">
        <v>2</v>
      </c>
      <c r="B24" s="6"/>
      <c r="C24" s="6"/>
      <c r="D24" s="7"/>
      <c r="E24" s="9" t="s">
        <v>3</v>
      </c>
      <c r="F24" s="10"/>
      <c r="G24" s="6"/>
      <c r="H24" s="6"/>
      <c r="I24" s="6"/>
      <c r="J24" s="2"/>
      <c r="K24" s="2"/>
      <c r="L24" s="2"/>
      <c r="M24" s="2"/>
    </row>
    <row r="25" spans="1:13" ht="15" customHeight="1" x14ac:dyDescent="0.25">
      <c r="A25" s="5"/>
      <c r="B25" s="6"/>
      <c r="C25" s="6"/>
      <c r="D25" s="6"/>
      <c r="E25" s="6"/>
      <c r="F25" s="6"/>
      <c r="G25" s="6"/>
      <c r="H25" s="6"/>
      <c r="I25" s="6"/>
      <c r="J25" s="2"/>
      <c r="K25" s="2"/>
      <c r="L25" s="2"/>
      <c r="M25" s="2"/>
    </row>
    <row r="26" spans="1:13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customHeight="1" x14ac:dyDescent="0.25">
      <c r="A27" s="5"/>
      <c r="B27" s="6"/>
      <c r="C27" s="6"/>
      <c r="D27" s="6"/>
      <c r="E27" s="6"/>
      <c r="F27" s="6"/>
      <c r="G27" s="6"/>
      <c r="H27" s="6"/>
      <c r="I27" s="6"/>
      <c r="J27" s="2"/>
      <c r="K27" s="2"/>
      <c r="L27" s="2"/>
      <c r="M27" s="2"/>
    </row>
    <row r="28" spans="1:13" ht="15" customHeight="1" x14ac:dyDescent="0.25">
      <c r="A28" s="5"/>
      <c r="B28" s="6"/>
      <c r="C28" s="6"/>
      <c r="D28" s="6"/>
      <c r="E28" s="6"/>
      <c r="F28" s="6"/>
      <c r="G28" s="6"/>
      <c r="H28" s="6"/>
      <c r="I28" s="6"/>
      <c r="J28" s="2"/>
      <c r="K28" s="2"/>
      <c r="L28" s="2"/>
      <c r="M28" s="2"/>
    </row>
    <row r="29" spans="1:13" ht="18.75" x14ac:dyDescent="0.25">
      <c r="A29" s="5"/>
      <c r="B29" s="6"/>
      <c r="C29" s="6"/>
      <c r="D29" s="6"/>
      <c r="E29" s="105" t="s">
        <v>142</v>
      </c>
      <c r="F29" s="6"/>
      <c r="G29" s="6"/>
      <c r="H29" s="6"/>
      <c r="I29" s="6"/>
      <c r="J29" s="2"/>
      <c r="K29" s="2"/>
      <c r="L29" s="2"/>
      <c r="M29" s="2"/>
    </row>
    <row r="30" spans="1:13" ht="15.75" customHeight="1" x14ac:dyDescent="0.25">
      <c r="A30" s="11"/>
      <c r="B30" s="7"/>
      <c r="C30" s="7"/>
      <c r="D30" s="7"/>
      <c r="E30" s="7"/>
      <c r="F30" s="7"/>
      <c r="G30" s="7"/>
      <c r="H30" s="7"/>
      <c r="I30" s="7"/>
      <c r="J30" s="2"/>
      <c r="K30" s="2"/>
      <c r="L30" s="2"/>
      <c r="M30" s="2"/>
    </row>
    <row r="31" spans="1:13" ht="15" customHeight="1" x14ac:dyDescent="0.25">
      <c r="A31" s="5"/>
      <c r="B31" s="6"/>
      <c r="C31" s="6"/>
      <c r="D31" s="6"/>
      <c r="E31" s="6"/>
      <c r="F31" s="6"/>
      <c r="G31" s="6"/>
      <c r="H31" s="6"/>
      <c r="I31" s="6"/>
      <c r="J31" s="2"/>
      <c r="K31" s="2"/>
      <c r="L31" s="2"/>
      <c r="M31" s="2"/>
    </row>
    <row r="32" spans="1:13" ht="15" customHeight="1" x14ac:dyDescent="0.25">
      <c r="A32" s="12"/>
      <c r="B32" s="6"/>
      <c r="C32" s="6"/>
      <c r="D32" s="6"/>
      <c r="E32" s="13"/>
      <c r="F32" s="6"/>
      <c r="G32" s="6"/>
      <c r="H32" s="6"/>
      <c r="I32" s="6"/>
      <c r="J32" s="2"/>
      <c r="K32" s="2"/>
      <c r="L32" s="2"/>
      <c r="M32" s="2"/>
    </row>
    <row r="33" spans="1:13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" customHeight="1" x14ac:dyDescent="0.25">
      <c r="A35" s="14"/>
      <c r="B35" s="6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</row>
    <row r="36" spans="1:13" ht="15.75" customHeight="1" x14ac:dyDescent="0.25">
      <c r="A36" s="15"/>
      <c r="B36" s="7"/>
      <c r="C36" s="7"/>
      <c r="D36" s="7"/>
      <c r="E36" s="7"/>
      <c r="F36" s="7"/>
      <c r="G36" s="7"/>
      <c r="H36" s="7"/>
      <c r="I36" s="7"/>
      <c r="J36" s="2"/>
      <c r="K36" s="2"/>
      <c r="L36" s="2"/>
      <c r="M36" s="2"/>
    </row>
    <row r="37" spans="1:13" ht="15" customHeight="1" x14ac:dyDescent="0.25">
      <c r="A37" s="16"/>
      <c r="B37" s="6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</row>
    <row r="38" spans="1:13" ht="15" customHeight="1" x14ac:dyDescent="0.25">
      <c r="A38" s="16"/>
      <c r="B38" s="6"/>
      <c r="C38" s="6"/>
      <c r="D38" s="2"/>
      <c r="E38" s="2"/>
      <c r="F38" s="2"/>
      <c r="G38" s="6"/>
      <c r="H38" s="6"/>
      <c r="I38" s="6"/>
      <c r="J38" s="2"/>
      <c r="K38" s="2"/>
      <c r="L38" s="2"/>
      <c r="M38" s="2"/>
    </row>
    <row r="39" spans="1:1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5" customHeight="1" x14ac:dyDescent="0.25">
      <c r="A42" s="157"/>
      <c r="B42" s="158"/>
      <c r="C42" s="158"/>
      <c r="D42" s="158"/>
      <c r="E42" s="158"/>
      <c r="F42" s="158"/>
      <c r="G42" s="158"/>
      <c r="H42" s="158"/>
      <c r="I42" s="158"/>
      <c r="J42" s="2"/>
      <c r="K42" s="2"/>
      <c r="L42" s="2"/>
      <c r="M42" s="2"/>
    </row>
    <row r="43" spans="1:13" ht="15.75" customHeight="1" x14ac:dyDescent="0.2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5.75" customHeight="1" x14ac:dyDescent="0.25">
      <c r="A44" s="2" t="s">
        <v>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6" customHeight="1" x14ac:dyDescent="0.25">
      <c r="A45" s="2" t="s">
        <v>5</v>
      </c>
      <c r="B45" s="2"/>
      <c r="C45" s="2"/>
      <c r="D45" s="2"/>
      <c r="E45" s="17" t="s">
        <v>6</v>
      </c>
      <c r="F45" s="2"/>
      <c r="G45" s="2"/>
      <c r="H45" s="2"/>
      <c r="I45" s="18" t="s">
        <v>7</v>
      </c>
      <c r="J45" s="2"/>
      <c r="K45" s="2"/>
      <c r="L45" s="2"/>
      <c r="M45" s="2"/>
    </row>
    <row r="46" spans="1:13" ht="15.6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" customHeight="1" x14ac:dyDescent="0.25">
      <c r="A48" s="2"/>
      <c r="B48" s="2"/>
      <c r="C48" s="2"/>
      <c r="D48" s="156"/>
      <c r="E48" s="156"/>
      <c r="F48" s="156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 spans="1:13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 spans="1:13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spans="1:13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spans="1:13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spans="1:13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spans="1:13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spans="1:13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spans="1:13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spans="1:13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spans="1:13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spans="1:13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spans="1:13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spans="1:13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spans="1:13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spans="1:13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spans="1:13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spans="1:13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spans="1:13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spans="1:13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spans="1:13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spans="1:13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spans="1:13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spans="1:13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spans="1:13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spans="1:13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spans="1:13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spans="1:13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spans="1:13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5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5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5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5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5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5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spans="1:13" ht="15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spans="1:13" ht="15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spans="1:13" ht="15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spans="1:13" ht="15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spans="1:13" ht="15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spans="1:13" ht="15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5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5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5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5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5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5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5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spans="1:13" ht="15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spans="1:13" ht="15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spans="1:13" ht="15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spans="1:13" ht="15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spans="1:13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spans="1:13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spans="1:13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spans="1:13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spans="1:13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spans="1:13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spans="1:13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spans="1:13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spans="1:13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spans="1:13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spans="1:13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spans="1:13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spans="1:13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spans="1:13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spans="1:13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spans="1:13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spans="1:13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spans="1:13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spans="1:13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spans="1:13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spans="1:13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spans="1:13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spans="1:13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spans="1:13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spans="1:13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spans="1:13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spans="1:13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spans="1:13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spans="1:13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spans="1:13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spans="1:13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spans="1:13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spans="1:13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spans="1:13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spans="1:13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spans="1:13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spans="1:13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spans="1:13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1:13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1:13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spans="1:13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spans="1:13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spans="1:13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spans="1:13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spans="1:13" ht="15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spans="1:13" ht="15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spans="1:13" ht="15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spans="1:13" ht="15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spans="1:13" ht="15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spans="1:13" ht="15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5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5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5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5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5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5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5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5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5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5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spans="1:13" ht="15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spans="1:13" ht="15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spans="1:13" ht="15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spans="1:13" ht="15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spans="1:13" ht="15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spans="1:13" ht="15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5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5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5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5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5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5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5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spans="1:13" ht="15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spans="1:13" ht="15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spans="1:13" ht="15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spans="1:13" ht="15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5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5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5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5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5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5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5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spans="1:13" ht="15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spans="1:13" ht="15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spans="1:13" ht="15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spans="1:13" ht="15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spans="1:13" ht="15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spans="1:13" ht="15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5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5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5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5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5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5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5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spans="1:13" ht="15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spans="1:13" ht="15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spans="1:13" ht="15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spans="1:13" ht="15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spans="1:13" ht="15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spans="1:13" ht="15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5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5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5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5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5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5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5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spans="1:13" ht="15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spans="1:13" ht="15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spans="1:13" ht="15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spans="1:13" ht="15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spans="1:13" ht="15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spans="1:13" ht="15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5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5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5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5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5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5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5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spans="1:13" ht="15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spans="1:13" ht="15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spans="1:13" ht="15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spans="1:13" ht="15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spans="1:13" ht="15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spans="1:13" ht="15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5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5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5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5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5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5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5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spans="1:13" ht="15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spans="1:13" ht="15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spans="1:13" ht="15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spans="1:13" ht="15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spans="1:13" ht="15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spans="1:13" ht="15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spans="1:13" ht="15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spans="1:13" ht="15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spans="1:13" ht="15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5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5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5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5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5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5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5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spans="1:13" ht="15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spans="1:13" ht="15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spans="1:13" ht="15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spans="1:13" ht="15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spans="1:13" ht="15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spans="1:13" ht="15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5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5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5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5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5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5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5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spans="1:13" ht="15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spans="1:13" ht="15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 spans="1:13" ht="15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 spans="1:13" ht="15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 spans="1:13" ht="15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 spans="1:13" ht="15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5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5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5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5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5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5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5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 spans="1:13" ht="15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 spans="1:13" ht="15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 spans="1:13" ht="15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 spans="1:13" ht="15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 spans="1:13" ht="15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 spans="1:13" ht="15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5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5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5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5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5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5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 spans="1:13" ht="15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 spans="1:13" ht="15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 spans="1:13" ht="15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 spans="1:13" ht="15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 spans="1:13" ht="15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 spans="1:13" ht="15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5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 spans="1:13" ht="15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 spans="1:13" ht="15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 spans="1:13" ht="15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 spans="1:13" ht="15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 spans="1:13" ht="15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 spans="1:13" ht="15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5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5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5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5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5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5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5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 spans="1:13" ht="15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 spans="1:13" ht="15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 spans="1:13" ht="15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 spans="1:13" ht="15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 spans="1:13" ht="15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 spans="1:13" ht="15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5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5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5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5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5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5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5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 spans="1:13" ht="15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 spans="1:13" ht="15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 spans="1:13" ht="15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 spans="1:13" ht="15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 spans="1:13" ht="15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 spans="1:13" ht="15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5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5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5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5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5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5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5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 spans="1:13" ht="15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 spans="1:13" ht="15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 spans="1:13" ht="15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 spans="1:13" ht="15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 spans="1:13" ht="15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 spans="1:13" ht="15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5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5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5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5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5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5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5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 spans="1:13" ht="15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 spans="1:13" ht="15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 spans="1:13" ht="15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 spans="1:13" ht="15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 spans="1:13" ht="15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 spans="1:13" ht="15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5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5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5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5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5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5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5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 spans="1:13" ht="15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 spans="1:13" ht="15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 spans="1:13" ht="15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spans="1:13" ht="15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spans="1:13" ht="15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spans="1:13" ht="15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5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5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5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5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5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5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5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5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 spans="1:13" ht="15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 spans="1:13" ht="15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5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5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5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5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5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5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5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 spans="1:13" ht="15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 spans="1:13" ht="15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 spans="1:13" ht="15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 spans="1:13" ht="15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 spans="1:13" ht="15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 spans="1:13" ht="15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5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5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5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5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5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5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5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 spans="1:13" ht="15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 spans="1:13" ht="15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 spans="1:13" ht="15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 spans="1:13" ht="15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 spans="1:13" ht="15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 spans="1:13" ht="15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5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5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5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5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5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5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5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 spans="1:13" ht="15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 spans="1:13" ht="15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 spans="1:13" ht="15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 spans="1:13" ht="15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 spans="1:13" ht="15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 spans="1:13" ht="15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5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5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5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5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5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5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5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 spans="1:13" ht="15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 spans="1:13" ht="15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 spans="1:13" ht="15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 spans="1:13" ht="15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 spans="1:13" ht="15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 spans="1:13" ht="15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5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5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5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5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5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5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5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 spans="1:13" ht="15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 spans="1:13" ht="15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 spans="1:13" ht="15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 spans="1:13" ht="15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 spans="1:13" ht="15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 spans="1:13" ht="15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5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5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5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5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5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5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5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 spans="1:13" ht="15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 spans="1:13" ht="15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 spans="1:13" ht="15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 spans="1:13" ht="15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 spans="1:13" ht="15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 spans="1:13" ht="15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5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5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5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5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5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5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5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 spans="1:13" ht="15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 spans="1:13" ht="15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 spans="1:13" ht="15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 spans="1:13" ht="15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 spans="1:13" ht="15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 spans="1:13" ht="15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5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5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5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5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5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5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5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 spans="1:13" ht="15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 spans="1:13" ht="15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 spans="1:13" ht="15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 spans="1:13" ht="15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 spans="1:13" ht="15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 spans="1:13" ht="15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5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5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5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5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5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5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5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 spans="1:13" ht="15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 spans="1:13" ht="15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 spans="1:13" ht="15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 spans="1:13" ht="15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 spans="1:13" ht="15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 spans="1:13" ht="15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5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5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5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5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5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5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5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 spans="1:13" ht="15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 spans="1:13" ht="15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 spans="1:13" ht="15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 spans="1:13" ht="15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 spans="1:13" ht="15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 spans="1:13" ht="15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5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5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5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5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5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5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5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 spans="1:13" ht="15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 spans="1:13" ht="15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 spans="1:13" ht="15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 spans="1:13" ht="15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 spans="1:13" ht="15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 spans="1:13" ht="15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5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5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5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5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5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5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5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 spans="1:13" ht="15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 spans="1:13" ht="15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 spans="1:13" ht="15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 spans="1:13" ht="15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 spans="1:13" ht="15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 spans="1:13" ht="15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5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5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5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5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5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5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5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 spans="1:13" ht="15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 spans="1:13" ht="15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 spans="1:13" ht="15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 spans="1:13" ht="15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 spans="1:13" ht="15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 spans="1:13" ht="15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5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5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5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5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5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5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 spans="1:13" ht="15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 spans="1:13" ht="15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 spans="1:13" ht="15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 spans="1:13" ht="15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 spans="1:13" ht="15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 spans="1:13" ht="15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5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5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5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5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5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5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5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 spans="1:13" ht="15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 spans="1:13" ht="15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 spans="1:13" ht="15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 spans="1:13" ht="15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 spans="1:13" ht="15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 spans="1:13" ht="15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5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5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5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5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5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5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5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 spans="1:13" ht="15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 spans="1:13" ht="15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 spans="1:13" ht="15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 spans="1:13" ht="15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 spans="1:13" ht="15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 spans="1:13" ht="15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5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5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5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5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5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5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5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 spans="1:13" ht="15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 spans="1:13" ht="15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 spans="1:13" ht="15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 spans="1:13" ht="15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 spans="1:13" ht="15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 spans="1:13" ht="15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5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5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5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5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5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5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5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 spans="1:13" ht="15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 spans="1:13" ht="15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 spans="1:13" ht="15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 spans="1:13" ht="15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 spans="1:13" ht="15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5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5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5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5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5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5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5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 spans="1:13" ht="15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 spans="1:13" ht="15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 spans="1:13" ht="15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 spans="1:13" ht="15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 spans="1:13" ht="15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 spans="1:13" ht="15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5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5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5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5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5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5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5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 spans="1:13" ht="15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 spans="1:13" ht="15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 spans="1:13" ht="15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 spans="1:13" ht="15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 spans="1:13" ht="15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 spans="1:13" ht="15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5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5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5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5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5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5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 spans="1:13" ht="15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 spans="1:13" ht="15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 spans="1:13" ht="15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 spans="1:13" ht="15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 spans="1:13" ht="15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 spans="1:13" ht="15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5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5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5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5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5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5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5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 spans="1:13" ht="15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 spans="1:13" ht="15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 spans="1:13" ht="15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 spans="1:13" ht="15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 spans="1:13" ht="15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 spans="1:13" ht="15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 spans="1:13" ht="15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 spans="1:13" ht="15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 spans="1:13" ht="15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 spans="1:13" ht="15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 spans="1:13" ht="15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 spans="1:13" ht="15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 spans="1:13" ht="15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 spans="1:13" ht="15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 spans="1:13" ht="15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 spans="1:13" ht="15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 spans="1:13" ht="15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 spans="1:13" ht="15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 spans="1:13" ht="15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 spans="1:13" ht="15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 spans="1:13" ht="15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 spans="1:13" ht="15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 spans="1:13" ht="15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 spans="1:13" ht="15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 spans="1:13" ht="15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 spans="1:13" ht="15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 spans="1:13" ht="15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 spans="1:13" ht="15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 spans="1:13" ht="15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 spans="1:13" ht="15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 spans="1:13" ht="15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</sheetData>
  <sheetProtection algorithmName="SHA-512" hashValue="r8UwDQD60Y9vnr5KcGyX36f5D1plLyL6ixKx+MN/+rbefAjX0jTZduTzuf9dLsRSGrmeD16pYR0drPNsUTrgyA==" saltValue="RlO6XB2U4Wrfze3qhKzhpQ==" spinCount="100000" sheet="1" objects="1" scenarios="1"/>
  <mergeCells count="2">
    <mergeCell ref="D48:F48"/>
    <mergeCell ref="A42:I42"/>
  </mergeCells>
  <printOptions horizontalCentered="1" heading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4CA5-59BA-4724-8234-A3C9C4BAD559}">
  <sheetPr codeName="Sheet1">
    <tabColor theme="0"/>
  </sheetPr>
  <dimension ref="A1:C78"/>
  <sheetViews>
    <sheetView showGridLines="0" zoomScale="80" zoomScaleNormal="80" workbookViewId="0">
      <selection activeCell="B25" sqref="B25:B30"/>
    </sheetView>
  </sheetViews>
  <sheetFormatPr defaultColWidth="14.42578125" defaultRowHeight="15" customHeight="1" x14ac:dyDescent="0.25"/>
  <cols>
    <col min="1" max="1" width="19" bestFit="1" customWidth="1"/>
    <col min="2" max="2" width="48.5703125" bestFit="1" customWidth="1"/>
    <col min="3" max="3" width="15.5703125" bestFit="1" customWidth="1"/>
  </cols>
  <sheetData>
    <row r="1" spans="1:3" ht="15" customHeight="1" x14ac:dyDescent="0.25">
      <c r="A1" s="118" t="s">
        <v>145</v>
      </c>
      <c r="B1" s="118" t="s">
        <v>147</v>
      </c>
      <c r="C1" s="119" t="s">
        <v>146</v>
      </c>
    </row>
    <row r="2" spans="1:3" ht="15" customHeight="1" x14ac:dyDescent="0.25">
      <c r="A2" s="165" t="s">
        <v>154</v>
      </c>
      <c r="B2" s="166"/>
      <c r="C2" s="166"/>
    </row>
    <row r="3" spans="1:3" ht="15" customHeight="1" x14ac:dyDescent="0.25">
      <c r="A3" s="120" t="s">
        <v>74</v>
      </c>
      <c r="B3" s="121" t="s">
        <v>64</v>
      </c>
      <c r="C3" s="128">
        <v>0.03</v>
      </c>
    </row>
    <row r="4" spans="1:3" ht="15" customHeight="1" x14ac:dyDescent="0.25">
      <c r="A4" s="159" t="s">
        <v>15</v>
      </c>
      <c r="B4" s="122" t="s">
        <v>31</v>
      </c>
      <c r="C4" s="129">
        <v>0</v>
      </c>
    </row>
    <row r="5" spans="1:3" ht="15" customHeight="1" x14ac:dyDescent="0.25">
      <c r="A5" s="160"/>
      <c r="B5" s="122" t="s">
        <v>32</v>
      </c>
      <c r="C5" s="129">
        <v>0</v>
      </c>
    </row>
    <row r="6" spans="1:3" ht="15" customHeight="1" x14ac:dyDescent="0.25">
      <c r="A6" s="160"/>
      <c r="B6" s="122" t="s">
        <v>148</v>
      </c>
      <c r="C6" s="129">
        <v>0.02</v>
      </c>
    </row>
    <row r="7" spans="1:3" x14ac:dyDescent="0.25">
      <c r="A7" s="161"/>
      <c r="B7" s="122" t="s">
        <v>34</v>
      </c>
      <c r="C7" s="129">
        <v>0.05</v>
      </c>
    </row>
    <row r="8" spans="1:3" ht="15" customHeight="1" x14ac:dyDescent="0.25">
      <c r="A8" s="162" t="s">
        <v>16</v>
      </c>
      <c r="B8" s="123" t="s">
        <v>149</v>
      </c>
      <c r="C8" s="277">
        <v>65</v>
      </c>
    </row>
    <row r="9" spans="1:3" ht="15" customHeight="1" x14ac:dyDescent="0.25">
      <c r="A9" s="163"/>
      <c r="B9" s="123" t="s">
        <v>150</v>
      </c>
      <c r="C9" s="277">
        <v>90</v>
      </c>
    </row>
    <row r="10" spans="1:3" ht="15" customHeight="1" x14ac:dyDescent="0.25">
      <c r="A10" s="163"/>
      <c r="B10" s="123" t="s">
        <v>70</v>
      </c>
      <c r="C10" s="277">
        <f>8*C9+480</f>
        <v>1200</v>
      </c>
    </row>
    <row r="11" spans="1:3" ht="15" customHeight="1" x14ac:dyDescent="0.25">
      <c r="A11" s="164"/>
      <c r="B11" s="123" t="s">
        <v>151</v>
      </c>
      <c r="C11" s="277">
        <f>10*C9</f>
        <v>900</v>
      </c>
    </row>
    <row r="12" spans="1:3" ht="15" customHeight="1" x14ac:dyDescent="0.25">
      <c r="A12" s="124" t="s">
        <v>17</v>
      </c>
      <c r="B12" s="125" t="s">
        <v>152</v>
      </c>
      <c r="C12" s="129">
        <v>0.15</v>
      </c>
    </row>
    <row r="13" spans="1:3" ht="15" customHeight="1" x14ac:dyDescent="0.25">
      <c r="A13" s="167" t="s">
        <v>18</v>
      </c>
      <c r="B13" s="127" t="s">
        <v>157</v>
      </c>
      <c r="C13" s="129">
        <v>0.25</v>
      </c>
    </row>
    <row r="14" spans="1:3" ht="15" customHeight="1" x14ac:dyDescent="0.25">
      <c r="A14" s="168"/>
      <c r="B14" s="127" t="s">
        <v>153</v>
      </c>
      <c r="C14" s="129">
        <v>0.25</v>
      </c>
    </row>
    <row r="16" spans="1:3" ht="15" customHeight="1" x14ac:dyDescent="0.25">
      <c r="A16" s="169" t="s">
        <v>155</v>
      </c>
      <c r="B16" s="170"/>
      <c r="C16" s="170"/>
    </row>
    <row r="17" spans="1:3" ht="15" customHeight="1" x14ac:dyDescent="0.25">
      <c r="A17" s="130" t="s">
        <v>74</v>
      </c>
      <c r="B17" s="131" t="s">
        <v>64</v>
      </c>
      <c r="C17" s="128">
        <v>0</v>
      </c>
    </row>
    <row r="18" spans="1:3" ht="15" customHeight="1" x14ac:dyDescent="0.25">
      <c r="A18" s="171" t="s">
        <v>16</v>
      </c>
      <c r="B18" s="132" t="s">
        <v>70</v>
      </c>
      <c r="C18" s="129">
        <v>7.0000000000000007E-2</v>
      </c>
    </row>
    <row r="19" spans="1:3" ht="15" customHeight="1" x14ac:dyDescent="0.25">
      <c r="A19" s="171"/>
      <c r="B19" s="132" t="s">
        <v>151</v>
      </c>
      <c r="C19" s="129">
        <v>0.06</v>
      </c>
    </row>
    <row r="20" spans="1:3" ht="15" customHeight="1" x14ac:dyDescent="0.25">
      <c r="A20" s="172" t="s">
        <v>18</v>
      </c>
      <c r="B20" s="133" t="s">
        <v>157</v>
      </c>
      <c r="C20" s="129">
        <v>0.1925</v>
      </c>
    </row>
    <row r="21" spans="1:3" ht="15" customHeight="1" x14ac:dyDescent="0.25">
      <c r="A21" s="173"/>
      <c r="B21" s="133" t="s">
        <v>153</v>
      </c>
      <c r="C21" s="129">
        <v>0.1925</v>
      </c>
    </row>
    <row r="23" spans="1:3" ht="15" customHeight="1" x14ac:dyDescent="0.25">
      <c r="A23" s="87" t="s">
        <v>76</v>
      </c>
      <c r="B23" s="87" t="s">
        <v>147</v>
      </c>
      <c r="C23" s="87" t="s">
        <v>88</v>
      </c>
    </row>
    <row r="24" spans="1:3" ht="15" customHeight="1" x14ac:dyDescent="0.25">
      <c r="A24" s="182" t="s">
        <v>75</v>
      </c>
      <c r="B24" s="183"/>
      <c r="C24" s="183"/>
    </row>
    <row r="25" spans="1:3" ht="15" customHeight="1" x14ac:dyDescent="0.25">
      <c r="A25" s="174" t="s">
        <v>81</v>
      </c>
      <c r="B25" s="137" t="s">
        <v>203</v>
      </c>
      <c r="C25" s="274">
        <v>52.4</v>
      </c>
    </row>
    <row r="26" spans="1:3" ht="15" customHeight="1" x14ac:dyDescent="0.25">
      <c r="A26" s="175"/>
      <c r="B26" s="137" t="s">
        <v>204</v>
      </c>
      <c r="C26" s="274">
        <v>62.45</v>
      </c>
    </row>
    <row r="27" spans="1:3" ht="15" customHeight="1" x14ac:dyDescent="0.25">
      <c r="A27" s="178" t="s">
        <v>83</v>
      </c>
      <c r="B27" s="138" t="s">
        <v>84</v>
      </c>
      <c r="C27" s="274">
        <v>75.349999999999994</v>
      </c>
    </row>
    <row r="28" spans="1:3" ht="15" customHeight="1" x14ac:dyDescent="0.25">
      <c r="A28" s="179"/>
      <c r="B28" s="138" t="s">
        <v>85</v>
      </c>
      <c r="C28" s="274">
        <v>105.55</v>
      </c>
    </row>
    <row r="29" spans="1:3" ht="15" customHeight="1" x14ac:dyDescent="0.25">
      <c r="A29" s="180" t="s">
        <v>86</v>
      </c>
      <c r="B29" s="139" t="s">
        <v>211</v>
      </c>
      <c r="C29" s="274">
        <v>74.3</v>
      </c>
    </row>
    <row r="30" spans="1:3" ht="15" customHeight="1" x14ac:dyDescent="0.25">
      <c r="A30" s="181"/>
      <c r="B30" s="139" t="s">
        <v>87</v>
      </c>
      <c r="C30" s="274">
        <v>102.95</v>
      </c>
    </row>
    <row r="32" spans="1:3" ht="15" customHeight="1" x14ac:dyDescent="0.25">
      <c r="A32" s="184" t="s">
        <v>89</v>
      </c>
      <c r="B32" s="185"/>
      <c r="C32" s="185"/>
    </row>
    <row r="33" spans="1:3" ht="15" customHeight="1" x14ac:dyDescent="0.25">
      <c r="A33" s="261" t="s">
        <v>173</v>
      </c>
      <c r="B33" s="140" t="s">
        <v>131</v>
      </c>
      <c r="C33" s="274">
        <v>900.85</v>
      </c>
    </row>
    <row r="34" spans="1:3" ht="15" customHeight="1" x14ac:dyDescent="0.25">
      <c r="A34" s="186"/>
      <c r="B34" s="140" t="s">
        <v>158</v>
      </c>
      <c r="C34" s="274">
        <v>1068.05</v>
      </c>
    </row>
    <row r="35" spans="1:3" ht="15" customHeight="1" x14ac:dyDescent="0.25">
      <c r="A35" s="186"/>
      <c r="B35" s="140" t="s">
        <v>125</v>
      </c>
      <c r="C35" s="274">
        <v>1199.9000000000001</v>
      </c>
    </row>
    <row r="36" spans="1:3" ht="15" customHeight="1" x14ac:dyDescent="0.25">
      <c r="A36" s="186"/>
      <c r="B36" s="140" t="s">
        <v>126</v>
      </c>
      <c r="C36" s="274">
        <v>1296.3499999999999</v>
      </c>
    </row>
    <row r="37" spans="1:3" ht="15" customHeight="1" x14ac:dyDescent="0.25">
      <c r="A37" s="186"/>
      <c r="B37" s="140" t="s">
        <v>127</v>
      </c>
      <c r="C37" s="274">
        <v>1731.05</v>
      </c>
    </row>
    <row r="38" spans="1:3" ht="15" customHeight="1" x14ac:dyDescent="0.25">
      <c r="A38" s="186"/>
      <c r="B38" s="140" t="s">
        <v>128</v>
      </c>
      <c r="C38" s="274">
        <v>1766.4</v>
      </c>
    </row>
    <row r="39" spans="1:3" ht="15" customHeight="1" x14ac:dyDescent="0.25">
      <c r="A39" s="186"/>
      <c r="B39" s="140" t="s">
        <v>129</v>
      </c>
      <c r="C39" s="274">
        <v>1865.8</v>
      </c>
    </row>
    <row r="40" spans="1:3" ht="15" customHeight="1" x14ac:dyDescent="0.25">
      <c r="A40" s="186"/>
      <c r="B40" s="140" t="s">
        <v>159</v>
      </c>
      <c r="C40" s="274">
        <v>251</v>
      </c>
    </row>
    <row r="41" spans="1:3" ht="15" customHeight="1" x14ac:dyDescent="0.25">
      <c r="A41" s="187"/>
      <c r="B41" s="140" t="s">
        <v>168</v>
      </c>
      <c r="C41" s="274">
        <v>27</v>
      </c>
    </row>
    <row r="42" spans="1:3" ht="15" customHeight="1" x14ac:dyDescent="0.25">
      <c r="A42" s="262" t="s">
        <v>174</v>
      </c>
      <c r="B42" s="141" t="s">
        <v>175</v>
      </c>
      <c r="C42" s="274">
        <v>1333.85</v>
      </c>
    </row>
    <row r="43" spans="1:3" ht="15" customHeight="1" x14ac:dyDescent="0.25">
      <c r="A43" s="188"/>
      <c r="B43" s="141" t="s">
        <v>176</v>
      </c>
      <c r="C43" s="274">
        <v>1612.7</v>
      </c>
    </row>
    <row r="44" spans="1:3" ht="15" customHeight="1" x14ac:dyDescent="0.25">
      <c r="A44" s="188"/>
      <c r="B44" s="141" t="s">
        <v>177</v>
      </c>
      <c r="C44" s="274">
        <v>1711.95</v>
      </c>
    </row>
    <row r="45" spans="1:3" ht="15" customHeight="1" x14ac:dyDescent="0.25">
      <c r="A45" s="188"/>
      <c r="B45" s="141" t="s">
        <v>178</v>
      </c>
      <c r="C45" s="274">
        <v>1817.7</v>
      </c>
    </row>
    <row r="46" spans="1:3" ht="15" customHeight="1" x14ac:dyDescent="0.25">
      <c r="A46" s="188"/>
      <c r="B46" s="141" t="s">
        <v>133</v>
      </c>
      <c r="C46" s="274">
        <v>1809.75</v>
      </c>
    </row>
    <row r="47" spans="1:3" ht="15" customHeight="1" x14ac:dyDescent="0.25">
      <c r="A47" s="188"/>
      <c r="B47" s="141" t="s">
        <v>105</v>
      </c>
      <c r="C47" s="274">
        <v>2083.85</v>
      </c>
    </row>
    <row r="48" spans="1:3" ht="15" customHeight="1" x14ac:dyDescent="0.25">
      <c r="A48" s="188"/>
      <c r="B48" s="141" t="s">
        <v>106</v>
      </c>
      <c r="C48" s="274">
        <v>2176.9</v>
      </c>
    </row>
    <row r="49" spans="1:3" ht="15" customHeight="1" x14ac:dyDescent="0.25">
      <c r="A49" s="188"/>
      <c r="B49" s="141" t="s">
        <v>107</v>
      </c>
      <c r="C49" s="274">
        <v>2286.4</v>
      </c>
    </row>
    <row r="50" spans="1:3" ht="15" customHeight="1" x14ac:dyDescent="0.25">
      <c r="A50" s="188"/>
      <c r="B50" s="141" t="s">
        <v>108</v>
      </c>
      <c r="C50" s="274">
        <v>2714.75</v>
      </c>
    </row>
    <row r="51" spans="1:3" ht="15" customHeight="1" x14ac:dyDescent="0.25">
      <c r="A51" s="188"/>
      <c r="B51" s="141" t="s">
        <v>140</v>
      </c>
      <c r="C51" s="274">
        <v>2904.15</v>
      </c>
    </row>
    <row r="52" spans="1:3" ht="15" customHeight="1" x14ac:dyDescent="0.25">
      <c r="A52" s="188"/>
      <c r="B52" s="141" t="s">
        <v>109</v>
      </c>
      <c r="C52" s="274">
        <v>3093.55</v>
      </c>
    </row>
    <row r="53" spans="1:3" ht="15" customHeight="1" x14ac:dyDescent="0.25">
      <c r="A53" s="188"/>
      <c r="B53" s="141" t="s">
        <v>136</v>
      </c>
      <c r="C53" s="274">
        <v>147.4</v>
      </c>
    </row>
    <row r="54" spans="1:3" ht="15" customHeight="1" x14ac:dyDescent="0.25">
      <c r="A54" s="188"/>
      <c r="B54" s="141" t="s">
        <v>137</v>
      </c>
      <c r="C54" s="274">
        <v>135</v>
      </c>
    </row>
    <row r="55" spans="1:3" ht="15" customHeight="1" x14ac:dyDescent="0.25">
      <c r="A55" s="188"/>
      <c r="B55" s="141" t="s">
        <v>160</v>
      </c>
      <c r="C55" s="274">
        <v>166.85</v>
      </c>
    </row>
    <row r="56" spans="1:3" ht="15" customHeight="1" x14ac:dyDescent="0.25">
      <c r="A56" s="189"/>
      <c r="B56" s="141" t="s">
        <v>135</v>
      </c>
      <c r="C56" s="91">
        <v>0</v>
      </c>
    </row>
    <row r="57" spans="1:3" ht="15" customHeight="1" x14ac:dyDescent="0.25">
      <c r="A57" s="268" t="s">
        <v>195</v>
      </c>
      <c r="B57" s="141" t="s">
        <v>196</v>
      </c>
      <c r="C57" s="274">
        <v>2117.4499999999998</v>
      </c>
    </row>
    <row r="58" spans="1:3" ht="15" customHeight="1" x14ac:dyDescent="0.25">
      <c r="A58" s="271"/>
      <c r="B58" s="141" t="s">
        <v>197</v>
      </c>
      <c r="C58" s="274">
        <v>2149.85</v>
      </c>
    </row>
    <row r="59" spans="1:3" ht="15" customHeight="1" x14ac:dyDescent="0.25">
      <c r="A59" s="272"/>
      <c r="B59" s="141" t="s">
        <v>198</v>
      </c>
      <c r="C59" s="274">
        <v>2181.6</v>
      </c>
    </row>
    <row r="61" spans="1:3" ht="15" customHeight="1" x14ac:dyDescent="0.25">
      <c r="A61" s="190" t="s">
        <v>110</v>
      </c>
      <c r="B61" s="191"/>
      <c r="C61" s="191"/>
    </row>
    <row r="62" spans="1:3" ht="15" customHeight="1" x14ac:dyDescent="0.25">
      <c r="A62" s="192" t="s">
        <v>97</v>
      </c>
      <c r="B62" s="142" t="s">
        <v>111</v>
      </c>
      <c r="C62" s="274">
        <v>3020.9</v>
      </c>
    </row>
    <row r="63" spans="1:3" ht="15" customHeight="1" x14ac:dyDescent="0.25">
      <c r="A63" s="193"/>
      <c r="B63" s="142" t="s">
        <v>112</v>
      </c>
      <c r="C63" s="274">
        <v>5249.4</v>
      </c>
    </row>
    <row r="64" spans="1:3" ht="15" customHeight="1" x14ac:dyDescent="0.25">
      <c r="A64" s="194"/>
      <c r="B64" s="142" t="s">
        <v>113</v>
      </c>
      <c r="C64" s="274">
        <v>7477.9</v>
      </c>
    </row>
    <row r="65" spans="1:3" ht="15" customHeight="1" x14ac:dyDescent="0.25">
      <c r="A65" s="264" t="s">
        <v>104</v>
      </c>
      <c r="B65" s="143" t="s">
        <v>161</v>
      </c>
      <c r="C65" s="274">
        <v>2303.85</v>
      </c>
    </row>
    <row r="66" spans="1:3" ht="15" customHeight="1" x14ac:dyDescent="0.25">
      <c r="A66" s="265"/>
      <c r="B66" s="143" t="s">
        <v>114</v>
      </c>
      <c r="C66" s="274">
        <v>3090.4</v>
      </c>
    </row>
    <row r="67" spans="1:3" ht="15" customHeight="1" x14ac:dyDescent="0.25">
      <c r="A67" s="265"/>
      <c r="B67" s="143" t="s">
        <v>162</v>
      </c>
      <c r="C67" s="274">
        <v>3876.9</v>
      </c>
    </row>
    <row r="68" spans="1:3" ht="15" customHeight="1" x14ac:dyDescent="0.25">
      <c r="A68" s="265"/>
      <c r="B68" s="143" t="s">
        <v>115</v>
      </c>
      <c r="C68" s="274">
        <v>4663.45</v>
      </c>
    </row>
    <row r="69" spans="1:3" ht="15" customHeight="1" x14ac:dyDescent="0.25">
      <c r="A69" s="265"/>
      <c r="B69" s="143" t="s">
        <v>189</v>
      </c>
      <c r="C69" s="274">
        <v>4459.1000000000004</v>
      </c>
    </row>
    <row r="70" spans="1:3" ht="15" customHeight="1" x14ac:dyDescent="0.25">
      <c r="A70" s="265"/>
      <c r="B70" s="143" t="s">
        <v>190</v>
      </c>
      <c r="C70" s="274">
        <v>5666.75</v>
      </c>
    </row>
    <row r="71" spans="1:3" ht="15" customHeight="1" x14ac:dyDescent="0.25">
      <c r="A71" s="265"/>
      <c r="B71" s="143" t="s">
        <v>191</v>
      </c>
      <c r="C71" s="274">
        <v>6874.4</v>
      </c>
    </row>
    <row r="72" spans="1:3" ht="15" customHeight="1" x14ac:dyDescent="0.25">
      <c r="A72" s="265"/>
      <c r="B72" s="143" t="s">
        <v>192</v>
      </c>
      <c r="C72" s="274">
        <v>8082.05</v>
      </c>
    </row>
    <row r="73" spans="1:3" ht="15" customHeight="1" x14ac:dyDescent="0.25">
      <c r="A73" s="265"/>
      <c r="B73" s="143" t="s">
        <v>193</v>
      </c>
      <c r="C73" s="274">
        <v>9289.75</v>
      </c>
    </row>
    <row r="74" spans="1:3" ht="15" customHeight="1" x14ac:dyDescent="0.25">
      <c r="A74" s="266"/>
      <c r="B74" s="143" t="s">
        <v>194</v>
      </c>
      <c r="C74" s="274">
        <v>10497.4</v>
      </c>
    </row>
    <row r="76" spans="1:3" ht="15" customHeight="1" x14ac:dyDescent="0.25">
      <c r="A76" s="176" t="s">
        <v>116</v>
      </c>
      <c r="B76" s="177"/>
      <c r="C76" s="177"/>
    </row>
    <row r="77" spans="1:3" ht="15" customHeight="1" x14ac:dyDescent="0.25">
      <c r="A77" s="94" t="s">
        <v>97</v>
      </c>
      <c r="B77" s="144" t="s">
        <v>117</v>
      </c>
      <c r="C77" s="274">
        <v>341.7</v>
      </c>
    </row>
    <row r="78" spans="1:3" ht="15" customHeight="1" x14ac:dyDescent="0.25">
      <c r="A78" s="95" t="s">
        <v>104</v>
      </c>
      <c r="B78" s="145" t="s">
        <v>163</v>
      </c>
      <c r="C78" s="274">
        <v>677.4</v>
      </c>
    </row>
  </sheetData>
  <mergeCells count="19">
    <mergeCell ref="A18:A19"/>
    <mergeCell ref="A20:A21"/>
    <mergeCell ref="A25:A26"/>
    <mergeCell ref="A76:C76"/>
    <mergeCell ref="A27:A28"/>
    <mergeCell ref="A29:A30"/>
    <mergeCell ref="A24:C24"/>
    <mergeCell ref="A32:C32"/>
    <mergeCell ref="A33:A41"/>
    <mergeCell ref="A61:C61"/>
    <mergeCell ref="A62:A64"/>
    <mergeCell ref="A42:A56"/>
    <mergeCell ref="A65:A74"/>
    <mergeCell ref="A57:A59"/>
    <mergeCell ref="A4:A7"/>
    <mergeCell ref="A8:A11"/>
    <mergeCell ref="A2:C2"/>
    <mergeCell ref="A13:A14"/>
    <mergeCell ref="A16:C16"/>
  </mergeCells>
  <hyperlinks>
    <hyperlink ref="C25" r:id="rId1" display="https://www.solarmarkt.ch/fr/jinko-tiger-neo-jkm455n-54hl4r-v-bf-r30-evo2" xr:uid="{78CB2B5F-AB6D-45D0-81FA-04FED81EC90B}"/>
    <hyperlink ref="C26" r:id="rId2" display="https://www.solarmarkt.ch/fr/jinko-tiger-neo-jkm465n-48ql6-db-double-vitrage-bifacial-fb-r30-evo2" xr:uid="{FF9085DF-7F99-4F34-B6FC-E9175B695C41}"/>
    <hyperlink ref="C27" r:id="rId3" display="https://www.solarmarkt.ch/fr/longi-hi-mo-x10-explorer-lr7-54hvh-485m-bf-r30-evo2-30-ans" xr:uid="{2430A23C-806F-4721-905A-E4BF0B507A6B}"/>
    <hyperlink ref="C28" r:id="rId4" display="https://www.solarmarkt.ch/fr/longi-hi-mo-x10-artist-lr7-54hvb-485m-fb-r30-evo2" xr:uid="{A492E9F6-71CF-4C9B-A4F2-110293C8F3FF}"/>
    <hyperlink ref="C30" r:id="rId5" display="https://www.solarmarkt.ch/fr/aiko-neostar-g3-3s54-a485-mce54mb-fb-r30-evo2" xr:uid="{F12F6CEB-ACDB-4DC1-B84A-72A9E3EAA6AE}"/>
    <hyperlink ref="C29" r:id="rId6" display="https://www.solarmarkt.ch/fr/aiko-neostar-g3-3p54-a480-mce54mw-bf-r30-evo2-garantie-produit-de-25-ans" xr:uid="{D1E161CC-6550-4DE8-A5B1-E0015A4E6FBD}"/>
    <hyperlink ref="C33" r:id="rId7" display="https://www.solarmarkt.ch/fr/huawei-sun2000-6k-map0" xr:uid="{35739839-2B01-4499-B434-6DEE34AFB67A}"/>
    <hyperlink ref="C34" r:id="rId8" display="https://www.solarmarkt.ch/fr/huawei-sun2000-8k-map0" xr:uid="{E892BDE5-271F-48E8-B71E-9FCA2746FEDF}"/>
    <hyperlink ref="C35" r:id="rId9" display="https://www.solarmarkt.ch/fr/huawei-sun2000-10k-map0" xr:uid="{4C8FAAAB-8FF5-4725-8400-4A018C7AB748}"/>
    <hyperlink ref="C36" r:id="rId10" display="https://www.solarmarkt.ch/fr/huawei-sun2000-12k-map0" xr:uid="{E28482EE-F0C5-4BB3-A8A1-678DD88B901A}"/>
    <hyperlink ref="C37" r:id="rId11" display="https://www.solarmarkt.ch/fr/huawei-sun2000-15k-mb0" xr:uid="{31F8C0BC-7529-44C6-A52F-24D4049B32B3}"/>
    <hyperlink ref="C38" r:id="rId12" display="https://www.solarmarkt.ch/fr/huawei-sun2000-17k-mb0" xr:uid="{8B94A8CD-E8F6-4F0A-9069-A66FD303A4F2}"/>
    <hyperlink ref="C39" r:id="rId13" display="https://www.solarmarkt.ch/fr/huawei-sun2000-20k-mb0" xr:uid="{3543B973-0426-4F77-A58E-B1856AD5492D}"/>
    <hyperlink ref="C40" r:id="rId14" display="https://www.solarmarkt.ch/fr/huawei-emma-a02?sucheingabe=emma$huawei-emma-a02" xr:uid="{2E0B652A-5DAA-4868-B9A9-720EA7BEC4DA}"/>
    <hyperlink ref="C41" r:id="rId15" display="https://www.solarmarkt.ch/fr/huawei-sun2000-450w-p2" xr:uid="{D549C6E6-FE08-4DB4-9F32-6B2256ADD209}"/>
    <hyperlink ref="C57" r:id="rId16" display="https://www.solarmarkt.ch/fr/fronius-verto-15-0-spd-1-2" xr:uid="{4B5A0A4A-4BDC-429C-8C2C-211F202F953D}"/>
    <hyperlink ref="C58" r:id="rId17" display="https://www.solarmarkt.ch/fr/fronius-verto-17-5-spd-1-2" xr:uid="{068EF020-DFD3-404B-8413-F4CF07F78480}"/>
    <hyperlink ref="C59" r:id="rId18" display="https://www.solarmarkt.ch/fr/fronius-verto-20-0-spd-1-2" xr:uid="{80A876E8-688C-4B42-A6F5-6FB8215DC139}"/>
    <hyperlink ref="C55" r:id="rId19" display="https://www.solarmarkt.ch/fr/fronius-smart-meter-ts-65a-3" xr:uid="{93481BD3-8590-4ED5-9D20-2AAB734B5B82}"/>
    <hyperlink ref="C42" r:id="rId20" display="https://www.solarmarkt.ch/fr/fronius-symo-gen24-6-0-sc" xr:uid="{ED1429FF-77F4-46EE-99E5-6C73083FBB31}"/>
    <hyperlink ref="C43" r:id="rId21" display="https://www.solarmarkt.ch/fr/fronius-symo-gen24-8-0-sc" xr:uid="{D1A0268D-8859-464F-A990-7DFC9E5A808C}"/>
    <hyperlink ref="C44" r:id="rId22" display="https://www.solarmarkt.ch/fr/fronius-symo-gen24-10-0-sc" xr:uid="{65227208-5769-4605-AC0F-0910CD8203D6}"/>
    <hyperlink ref="C45" r:id="rId23" display="https://www.solarmarkt.ch/fr/fronius-symo-gen24-12-0-sc" xr:uid="{0932F601-68D2-4F92-86A7-C4E070F6053A}"/>
    <hyperlink ref="C46" r:id="rId24" display="https://www.solarmarkt.ch/fr/fronius-symo-gen24-6-0-plus-sc" xr:uid="{C6DD7443-452D-4F63-A135-1952BB5E0744}"/>
    <hyperlink ref="C47" r:id="rId25" display="https://www.solarmarkt.ch/fr/fronius-symo-gen24-8-0-plus-sc" xr:uid="{7B0983B5-9A86-42BB-81D0-66C89CA07F6C}"/>
    <hyperlink ref="C48" r:id="rId26" display="https://www.solarmarkt.ch/fr/fronius-symo-gen24-10-0-plus-sc" xr:uid="{7046B5D2-DDB2-4CB6-B8F2-D64915A1FD33}"/>
    <hyperlink ref="C49" r:id="rId27" display="https://www.solarmarkt.ch/fr/fronius-symo-gen24-12-0-plus-sc" xr:uid="{CEEBF45F-E990-4869-B2F3-B23CD6D1DED9}"/>
    <hyperlink ref="C50" r:id="rId28" display="https://www.solarmarkt.ch/fr/fronius-verto-15-0-plus-spd-1-2" xr:uid="{D77294BF-D944-4FD9-9D6B-2C24D1829DB9}"/>
    <hyperlink ref="C51" r:id="rId29" display="https://www.solarmarkt.ch/fr/fronius-verto-17-5-plus-spd-1-2" xr:uid="{2BDD6553-355F-4B96-852A-655DC7D69085}"/>
    <hyperlink ref="C52" r:id="rId30" display="https://www.solarmarkt.ch/fr/fronius-verto-20-0-plus-spd-1-2" xr:uid="{A165F95B-A856-433D-AE16-2A31A6036101}"/>
    <hyperlink ref="C53" r:id="rId31" display="https://www.solarmarkt.ch/fr/fronius-parafoudre-de-type-i-ii-gen24" xr:uid="{A63DABCB-DD41-4325-85AD-049EAB9170E5}"/>
    <hyperlink ref="C54" r:id="rId32" display="https://www.elektro-material.ch/fr/shop/parasurtension-hager-spd-4p-20ka-tn-s-tt-imax-40ka-up-1-5kv-4um/p/va-1359840" xr:uid="{A19D6E0E-361D-4440-A9BA-646E805DEE47}"/>
    <hyperlink ref="C62" r:id="rId33" display="https://www.solarmarkt.ch/fr/huawei-luna2000-7-s1" xr:uid="{C40BC560-48B0-475D-9FD3-C55BF7C1149B}"/>
    <hyperlink ref="C63" r:id="rId34" display="https://www.solarmarkt.ch/fr/huawei-luna2000-14-s1" xr:uid="{99AAB8CE-E3DC-441E-B093-0011E7649442}"/>
    <hyperlink ref="C64" r:id="rId35" display="https://www.solarmarkt.ch/fr/huawei-luna2000-21-s1" xr:uid="{3DBD871A-F7B8-4D61-B47C-F13AFE7C562B}"/>
    <hyperlink ref="C65" r:id="rId36" display="https://www.solarmarkt.ch/fr/fronius-reserva-6-3" xr:uid="{7A73D160-2612-41D6-A32B-54B7F966A738}"/>
    <hyperlink ref="C66" r:id="rId37" display="https://www.solarmarkt.ch/fr/fronius-reserva-9-5" xr:uid="{2B6CCBBD-1F2B-4F6A-B60B-0F8306BF59F5}"/>
    <hyperlink ref="C67" r:id="rId38" display="https://www.solarmarkt.ch/fr/fronius-reserva-12-6" xr:uid="{47872F8E-097A-4912-BC85-699ED3D46B8C}"/>
    <hyperlink ref="C68" r:id="rId39" display="https://www.solarmarkt.ch/fr/fronius-reserva-15-8" xr:uid="{38935052-1D47-4104-AED5-300900D2C12E}"/>
    <hyperlink ref="C69" r:id="rId40" display="https://www.solarmarkt.ch/fr/fronius-reserva-pro-12-0" xr:uid="{43AF1675-CE18-44A1-8D4E-A4C26B86D420}"/>
    <hyperlink ref="C70" r:id="rId41" display="https://www.solarmarkt.ch/fr/fronius-reserva-pro-16-0" xr:uid="{A3745C4F-53A8-4846-A242-2F93F7052BAA}"/>
    <hyperlink ref="C71" r:id="rId42" display="https://www.solarmarkt.ch/fr/fronius-reserva-pro-20-0" xr:uid="{3494EFD1-061B-483A-A1C2-67E92F77EFC7}"/>
    <hyperlink ref="C72" r:id="rId43" display="https://www.solarmarkt.ch/fr/fronius-reserva-pro-24-0" xr:uid="{DBE5F1C7-C616-402B-B157-5AF7FE386943}"/>
    <hyperlink ref="C73" r:id="rId44" display="https://www.solarmarkt.ch/fr/fronius-reserva-pro-28-0" xr:uid="{10C5F9BA-5658-47DB-B875-67C77EDA2F83}"/>
    <hyperlink ref="C74" r:id="rId45" display="https://www.solarmarkt.ch/fr/fronius-reserva-pro-32-0" xr:uid="{05ACAA7E-6356-4B5B-88FF-43044F323DFB}"/>
    <hyperlink ref="C78" r:id="rId46" display="https://www.solarmarkt.ch/fr/fronius-wattpilot-flex-home-22-c6" xr:uid="{B7AEA8FD-B8C3-446C-BF08-BF14F6A21580}"/>
    <hyperlink ref="C77" r:id="rId47" display="https://www.solarmarkt.ch/fr/huawei-smart-charger-22kw-32a" xr:uid="{F33F16BD-576A-4AC3-AA38-78F88CA014DB}"/>
  </hyperlinks>
  <printOptions horizontalCentered="1" headings="1"/>
  <pageMargins left="0.7" right="0.7" top="0.75" bottom="0.75" header="0.3" footer="0.3"/>
  <pageSetup paperSize="9" orientation="portrait" r:id="rId4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37A9-3D04-42B7-987F-297A0BEE3288}">
  <sheetPr codeName="Sheet2">
    <tabColor theme="0"/>
  </sheetPr>
  <dimension ref="A1:O56"/>
  <sheetViews>
    <sheetView showGridLines="0" view="pageBreakPreview" zoomScale="80" zoomScaleNormal="80" zoomScaleSheetLayoutView="80" workbookViewId="0">
      <selection activeCell="L1" sqref="L1:O1048576"/>
    </sheetView>
  </sheetViews>
  <sheetFormatPr defaultColWidth="14.42578125" defaultRowHeight="15" customHeight="1" x14ac:dyDescent="0.25"/>
  <cols>
    <col min="1" max="1" width="8.85546875" bestFit="1" customWidth="1"/>
    <col min="2" max="2" width="42.85546875" bestFit="1" customWidth="1"/>
    <col min="3" max="3" width="9.85546875" bestFit="1" customWidth="1"/>
    <col min="4" max="4" width="8.85546875" bestFit="1" customWidth="1"/>
    <col min="5" max="5" width="10.7109375" bestFit="1" customWidth="1"/>
    <col min="6" max="6" width="8.28515625" hidden="1" customWidth="1"/>
    <col min="7" max="7" width="6.85546875" hidden="1" customWidth="1"/>
    <col min="8" max="8" width="11.42578125" hidden="1" customWidth="1"/>
    <col min="9" max="11" width="11" customWidth="1"/>
    <col min="12" max="14" width="8.85546875" hidden="1" customWidth="1"/>
    <col min="15" max="15" width="0" hidden="1" customWidth="1"/>
  </cols>
  <sheetData>
    <row r="1" spans="1:15" ht="15" customHeight="1" x14ac:dyDescent="0.25">
      <c r="A1" s="182" t="s">
        <v>75</v>
      </c>
      <c r="B1" s="183"/>
      <c r="C1" s="183"/>
      <c r="D1" s="183"/>
      <c r="E1" s="183"/>
      <c r="F1" s="183"/>
      <c r="G1" s="183"/>
      <c r="H1" s="183"/>
      <c r="I1" s="183"/>
      <c r="J1" s="183"/>
      <c r="K1" s="200"/>
      <c r="L1" s="2"/>
      <c r="M1" s="2"/>
      <c r="N1" s="2"/>
    </row>
    <row r="2" spans="1:15" ht="30" x14ac:dyDescent="0.25">
      <c r="A2" s="118" t="s">
        <v>76</v>
      </c>
      <c r="B2" s="119" t="s">
        <v>77</v>
      </c>
      <c r="C2" s="87" t="s">
        <v>78</v>
      </c>
      <c r="D2" s="154" t="s">
        <v>214</v>
      </c>
      <c r="E2" s="289" t="s">
        <v>215</v>
      </c>
      <c r="F2" s="197" t="s">
        <v>79</v>
      </c>
      <c r="G2" s="198"/>
      <c r="H2" s="155" t="s">
        <v>80</v>
      </c>
      <c r="I2" s="278" t="s">
        <v>141</v>
      </c>
      <c r="J2" s="279"/>
      <c r="K2" s="286"/>
      <c r="L2" s="2"/>
      <c r="M2" s="2"/>
    </row>
    <row r="3" spans="1:15" ht="15" customHeight="1" x14ac:dyDescent="0.25">
      <c r="A3" s="174" t="s">
        <v>81</v>
      </c>
      <c r="B3" s="96" t="str">
        <f>'Financial Data'!B25</f>
        <v>JINKO JKM455N-54HL4R-V</v>
      </c>
      <c r="C3" s="88" t="s">
        <v>122</v>
      </c>
      <c r="D3" s="93">
        <v>15</v>
      </c>
      <c r="E3" s="93">
        <v>30</v>
      </c>
      <c r="F3" s="89"/>
      <c r="G3" s="89" t="s">
        <v>82</v>
      </c>
      <c r="H3" s="276">
        <v>0.22700000000000001</v>
      </c>
      <c r="I3" s="280" t="s">
        <v>205</v>
      </c>
      <c r="J3" s="281"/>
      <c r="K3" s="282"/>
      <c r="L3" s="2"/>
      <c r="M3" s="2"/>
    </row>
    <row r="4" spans="1:15" ht="15" customHeight="1" x14ac:dyDescent="0.25">
      <c r="A4" s="175"/>
      <c r="B4" s="96" t="str">
        <f>'Financial Data'!B26</f>
        <v>JINKO JKM465N-48QL6-DB</v>
      </c>
      <c r="C4" s="92" t="s">
        <v>123</v>
      </c>
      <c r="D4" s="93">
        <v>15</v>
      </c>
      <c r="E4" s="93">
        <v>30</v>
      </c>
      <c r="F4" s="89" t="s">
        <v>82</v>
      </c>
      <c r="G4" s="89"/>
      <c r="H4" s="276">
        <v>0.23269999999999999</v>
      </c>
      <c r="I4" s="280" t="s">
        <v>206</v>
      </c>
      <c r="J4" s="281"/>
      <c r="K4" s="282"/>
      <c r="L4" s="2"/>
      <c r="M4" s="2"/>
    </row>
    <row r="5" spans="1:15" ht="15" customHeight="1" x14ac:dyDescent="0.25">
      <c r="A5" s="178" t="s">
        <v>83</v>
      </c>
      <c r="B5" s="97" t="str">
        <f>'Financial Data'!B27</f>
        <v>LONGi Hi-MO X10 Explorer LR7-54HVH-485M</v>
      </c>
      <c r="C5" s="92" t="s">
        <v>124</v>
      </c>
      <c r="D5" s="93">
        <v>30</v>
      </c>
      <c r="E5" s="93">
        <v>30</v>
      </c>
      <c r="F5" s="89"/>
      <c r="G5" s="89" t="s">
        <v>82</v>
      </c>
      <c r="H5" s="276">
        <v>0.23799999999999999</v>
      </c>
      <c r="I5" s="283" t="s">
        <v>209</v>
      </c>
      <c r="J5" s="284"/>
      <c r="K5" s="285"/>
      <c r="L5" s="2"/>
      <c r="M5" s="2"/>
    </row>
    <row r="6" spans="1:15" x14ac:dyDescent="0.25">
      <c r="A6" s="179"/>
      <c r="B6" s="97" t="str">
        <f>'Financial Data'!B28</f>
        <v>LONGi Hi-MO X10 Artist LR7-54HVB-485M</v>
      </c>
      <c r="C6" s="92" t="s">
        <v>124</v>
      </c>
      <c r="D6" s="93">
        <v>30</v>
      </c>
      <c r="E6" s="93">
        <v>30</v>
      </c>
      <c r="F6" s="89"/>
      <c r="G6" s="89" t="s">
        <v>82</v>
      </c>
      <c r="H6" s="276">
        <v>0.23799999999999999</v>
      </c>
      <c r="I6" s="283" t="s">
        <v>207</v>
      </c>
      <c r="J6" s="284"/>
      <c r="K6" s="285"/>
      <c r="L6" s="2"/>
      <c r="M6" s="2"/>
    </row>
    <row r="7" spans="1:15" ht="15" customHeight="1" x14ac:dyDescent="0.25">
      <c r="A7" s="180" t="s">
        <v>86</v>
      </c>
      <c r="B7" s="97" t="str">
        <f>'Financial Data'!B29</f>
        <v>AIKO Neostar G3 3P54 A480-MCE54Mw</v>
      </c>
      <c r="C7" s="275" t="s">
        <v>213</v>
      </c>
      <c r="D7" s="93">
        <v>25</v>
      </c>
      <c r="E7" s="93">
        <v>30</v>
      </c>
      <c r="F7" s="89"/>
      <c r="G7" s="89" t="s">
        <v>82</v>
      </c>
      <c r="H7" s="276">
        <v>0.24</v>
      </c>
      <c r="I7" s="283" t="s">
        <v>212</v>
      </c>
      <c r="J7" s="284"/>
      <c r="K7" s="285"/>
      <c r="L7" s="2"/>
      <c r="M7" s="2"/>
    </row>
    <row r="8" spans="1:15" ht="15" customHeight="1" x14ac:dyDescent="0.25">
      <c r="A8" s="181"/>
      <c r="B8" s="97" t="str">
        <f>'Financial Data'!B30</f>
        <v>AIKO Neostar G3 3S54 A485-MCE54Mb</v>
      </c>
      <c r="C8" s="92" t="s">
        <v>124</v>
      </c>
      <c r="D8" s="93">
        <v>25</v>
      </c>
      <c r="E8" s="93">
        <v>30</v>
      </c>
      <c r="F8" s="89"/>
      <c r="G8" s="89" t="s">
        <v>82</v>
      </c>
      <c r="H8" s="276">
        <v>0.24299999999999999</v>
      </c>
      <c r="I8" s="283" t="s">
        <v>208</v>
      </c>
      <c r="J8" s="284"/>
      <c r="K8" s="285"/>
      <c r="L8" s="2"/>
      <c r="M8" s="2"/>
    </row>
    <row r="9" spans="1:15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ht="15" customHeight="1" x14ac:dyDescent="0.25">
      <c r="A10" s="184" t="s">
        <v>89</v>
      </c>
      <c r="B10" s="185"/>
      <c r="C10" s="185"/>
      <c r="D10" s="195"/>
      <c r="F10" s="287"/>
      <c r="G10" s="287"/>
      <c r="L10" s="287"/>
      <c r="M10" s="287"/>
      <c r="N10" s="287"/>
      <c r="O10" s="288"/>
    </row>
    <row r="11" spans="1:15" ht="30" x14ac:dyDescent="0.25">
      <c r="A11" s="118" t="s">
        <v>76</v>
      </c>
      <c r="B11" s="119" t="s">
        <v>77</v>
      </c>
      <c r="C11" s="118" t="s">
        <v>78</v>
      </c>
      <c r="D11" s="154" t="s">
        <v>216</v>
      </c>
      <c r="F11" s="87" t="s">
        <v>90</v>
      </c>
      <c r="G11" s="118" t="s">
        <v>94</v>
      </c>
      <c r="L11" s="197" t="s">
        <v>91</v>
      </c>
      <c r="M11" s="198"/>
      <c r="N11" s="197" t="s">
        <v>92</v>
      </c>
      <c r="O11" s="198"/>
    </row>
    <row r="12" spans="1:15" ht="15" customHeight="1" x14ac:dyDescent="0.25">
      <c r="A12" s="261" t="s">
        <v>173</v>
      </c>
      <c r="B12" s="97" t="str">
        <f>'Financial Data'!B33</f>
        <v>SUN2000-6K-MAP0</v>
      </c>
      <c r="C12" s="89" t="s">
        <v>132</v>
      </c>
      <c r="D12" s="93">
        <v>10</v>
      </c>
      <c r="F12" s="89">
        <v>2</v>
      </c>
      <c r="G12" s="89">
        <v>1</v>
      </c>
      <c r="L12" s="89" t="s">
        <v>82</v>
      </c>
      <c r="M12" s="89"/>
      <c r="N12" s="89" t="s">
        <v>96</v>
      </c>
      <c r="O12" s="89" t="s">
        <v>96</v>
      </c>
    </row>
    <row r="13" spans="1:15" ht="15" customHeight="1" x14ac:dyDescent="0.25">
      <c r="A13" s="186"/>
      <c r="B13" s="97" t="str">
        <f>'Financial Data'!B34</f>
        <v>SUN2000-8K-MAP0</v>
      </c>
      <c r="C13" s="89" t="s">
        <v>98</v>
      </c>
      <c r="D13" s="93">
        <v>10</v>
      </c>
      <c r="F13" s="89">
        <v>2</v>
      </c>
      <c r="G13" s="89">
        <v>1</v>
      </c>
      <c r="L13" s="89" t="s">
        <v>82</v>
      </c>
      <c r="M13" s="89"/>
      <c r="N13" s="89" t="s">
        <v>96</v>
      </c>
      <c r="O13" s="89" t="s">
        <v>96</v>
      </c>
    </row>
    <row r="14" spans="1:15" ht="15" customHeight="1" x14ac:dyDescent="0.25">
      <c r="A14" s="186"/>
      <c r="B14" s="97" t="str">
        <f>'Financial Data'!B35</f>
        <v>SUN2000-10K-MAP0</v>
      </c>
      <c r="C14" s="89" t="s">
        <v>99</v>
      </c>
      <c r="D14" s="93">
        <v>10</v>
      </c>
      <c r="F14" s="89">
        <v>2</v>
      </c>
      <c r="G14" s="89">
        <v>1</v>
      </c>
      <c r="L14" s="89" t="s">
        <v>82</v>
      </c>
      <c r="M14" s="89"/>
      <c r="N14" s="89" t="s">
        <v>96</v>
      </c>
      <c r="O14" s="89" t="s">
        <v>96</v>
      </c>
    </row>
    <row r="15" spans="1:15" ht="15.75" customHeight="1" x14ac:dyDescent="0.25">
      <c r="A15" s="186"/>
      <c r="B15" s="97" t="str">
        <f>'Financial Data'!B36</f>
        <v>SUN2000-12K-MAP0</v>
      </c>
      <c r="C15" s="89" t="s">
        <v>100</v>
      </c>
      <c r="D15" s="93">
        <v>10</v>
      </c>
      <c r="F15" s="89">
        <v>2</v>
      </c>
      <c r="G15" s="89">
        <v>1</v>
      </c>
      <c r="L15" s="89" t="s">
        <v>82</v>
      </c>
      <c r="M15" s="89"/>
      <c r="N15" s="89" t="s">
        <v>96</v>
      </c>
      <c r="O15" s="89" t="s">
        <v>96</v>
      </c>
    </row>
    <row r="16" spans="1:15" x14ac:dyDescent="0.25">
      <c r="A16" s="186"/>
      <c r="B16" s="97" t="str">
        <f>'Financial Data'!B37</f>
        <v>SUN2000-15K-MB0</v>
      </c>
      <c r="C16" s="89" t="s">
        <v>101</v>
      </c>
      <c r="D16" s="93">
        <v>10</v>
      </c>
      <c r="F16" s="89">
        <v>2</v>
      </c>
      <c r="G16" s="89">
        <v>2</v>
      </c>
      <c r="L16" s="89" t="s">
        <v>82</v>
      </c>
      <c r="M16" s="89"/>
      <c r="N16" s="89" t="s">
        <v>96</v>
      </c>
      <c r="O16" s="89" t="s">
        <v>96</v>
      </c>
    </row>
    <row r="17" spans="1:15" ht="15.75" customHeight="1" x14ac:dyDescent="0.25">
      <c r="A17" s="186"/>
      <c r="B17" s="97" t="str">
        <f>'Financial Data'!B38</f>
        <v>SUN2000-17K-MB0</v>
      </c>
      <c r="C17" s="89" t="s">
        <v>102</v>
      </c>
      <c r="D17" s="93">
        <v>10</v>
      </c>
      <c r="F17" s="89">
        <v>2</v>
      </c>
      <c r="G17" s="89">
        <v>2</v>
      </c>
      <c r="L17" s="89" t="s">
        <v>82</v>
      </c>
      <c r="M17" s="89"/>
      <c r="N17" s="89" t="s">
        <v>96</v>
      </c>
      <c r="O17" s="89" t="s">
        <v>96</v>
      </c>
    </row>
    <row r="18" spans="1:15" x14ac:dyDescent="0.25">
      <c r="A18" s="186"/>
      <c r="B18" s="97" t="str">
        <f>'Financial Data'!B39</f>
        <v>SUN2000-20K-MB0</v>
      </c>
      <c r="C18" s="89" t="s">
        <v>103</v>
      </c>
      <c r="D18" s="93">
        <v>10</v>
      </c>
      <c r="F18" s="89">
        <v>2</v>
      </c>
      <c r="G18" s="89">
        <v>2</v>
      </c>
      <c r="L18" s="89" t="s">
        <v>82</v>
      </c>
      <c r="M18" s="89"/>
      <c r="N18" s="89" t="s">
        <v>96</v>
      </c>
      <c r="O18" s="89" t="s">
        <v>96</v>
      </c>
    </row>
    <row r="19" spans="1:15" ht="15.75" customHeight="1" x14ac:dyDescent="0.25">
      <c r="A19" s="268" t="s">
        <v>174</v>
      </c>
      <c r="B19" s="97" t="str">
        <f>'Financial Data'!B42</f>
        <v>Symo GEN24 6.0 SC</v>
      </c>
      <c r="C19" s="89" t="s">
        <v>132</v>
      </c>
      <c r="D19" s="93">
        <v>10</v>
      </c>
      <c r="F19" s="89">
        <v>2</v>
      </c>
      <c r="G19" s="89">
        <v>1</v>
      </c>
      <c r="L19" s="89"/>
      <c r="M19" s="89" t="s">
        <v>82</v>
      </c>
      <c r="N19" s="89" t="s">
        <v>95</v>
      </c>
      <c r="O19" s="89" t="s">
        <v>96</v>
      </c>
    </row>
    <row r="20" spans="1:15" ht="15.75" customHeight="1" x14ac:dyDescent="0.25">
      <c r="A20" s="269"/>
      <c r="B20" s="97" t="str">
        <f>'Financial Data'!B43</f>
        <v>Symo GEN24 8.0 SC</v>
      </c>
      <c r="C20" s="89" t="s">
        <v>98</v>
      </c>
      <c r="D20" s="93">
        <v>10</v>
      </c>
      <c r="F20" s="89">
        <v>2</v>
      </c>
      <c r="G20" s="89">
        <v>1</v>
      </c>
      <c r="L20" s="89"/>
      <c r="M20" s="89" t="s">
        <v>82</v>
      </c>
      <c r="N20" s="89" t="s">
        <v>95</v>
      </c>
      <c r="O20" s="89" t="s">
        <v>96</v>
      </c>
    </row>
    <row r="21" spans="1:15" ht="15" customHeight="1" x14ac:dyDescent="0.25">
      <c r="A21" s="269"/>
      <c r="B21" s="97" t="str">
        <f>'Financial Data'!B44</f>
        <v>Symo GEN24 10.0 SC</v>
      </c>
      <c r="C21" s="89" t="s">
        <v>99</v>
      </c>
      <c r="D21" s="93">
        <v>10</v>
      </c>
      <c r="F21" s="89">
        <v>2</v>
      </c>
      <c r="G21" s="89">
        <v>1</v>
      </c>
      <c r="L21" s="89"/>
      <c r="M21" s="89" t="s">
        <v>82</v>
      </c>
      <c r="N21" s="89" t="s">
        <v>95</v>
      </c>
      <c r="O21" s="89" t="s">
        <v>96</v>
      </c>
    </row>
    <row r="22" spans="1:15" ht="15" customHeight="1" x14ac:dyDescent="0.25">
      <c r="A22" s="269"/>
      <c r="B22" s="97" t="str">
        <f>'Financial Data'!B45</f>
        <v>Symo GEN24 12.0 SC</v>
      </c>
      <c r="C22" s="89" t="s">
        <v>100</v>
      </c>
      <c r="D22" s="93">
        <v>10</v>
      </c>
      <c r="F22" s="89">
        <v>2</v>
      </c>
      <c r="G22" s="89">
        <v>1</v>
      </c>
      <c r="L22" s="89"/>
      <c r="M22" s="89" t="s">
        <v>82</v>
      </c>
      <c r="N22" s="89" t="s">
        <v>95</v>
      </c>
      <c r="O22" s="89" t="s">
        <v>96</v>
      </c>
    </row>
    <row r="23" spans="1:15" ht="15.75" customHeight="1" x14ac:dyDescent="0.25">
      <c r="A23" s="269"/>
      <c r="B23" s="97" t="str">
        <f>'Financial Data'!B46</f>
        <v>Symo GEN24 6.0 Plus SC</v>
      </c>
      <c r="C23" s="89" t="s">
        <v>132</v>
      </c>
      <c r="D23" s="93">
        <v>10</v>
      </c>
      <c r="F23" s="89">
        <v>2</v>
      </c>
      <c r="G23" s="89">
        <v>1</v>
      </c>
      <c r="L23" s="89"/>
      <c r="M23" s="89" t="s">
        <v>82</v>
      </c>
      <c r="N23" s="89" t="s">
        <v>95</v>
      </c>
      <c r="O23" s="89" t="s">
        <v>96</v>
      </c>
    </row>
    <row r="24" spans="1:15" ht="15.75" customHeight="1" x14ac:dyDescent="0.25">
      <c r="A24" s="269"/>
      <c r="B24" s="97" t="str">
        <f>'Financial Data'!B47</f>
        <v>Symo GEN24 8.0 Plus SC</v>
      </c>
      <c r="C24" s="89" t="s">
        <v>98</v>
      </c>
      <c r="D24" s="93">
        <v>10</v>
      </c>
      <c r="F24" s="89">
        <v>2</v>
      </c>
      <c r="G24" s="89">
        <v>1</v>
      </c>
      <c r="L24" s="89"/>
      <c r="M24" s="89" t="s">
        <v>82</v>
      </c>
      <c r="N24" s="89" t="s">
        <v>95</v>
      </c>
      <c r="O24" s="89" t="s">
        <v>96</v>
      </c>
    </row>
    <row r="25" spans="1:15" ht="15" customHeight="1" x14ac:dyDescent="0.25">
      <c r="A25" s="269"/>
      <c r="B25" s="97" t="str">
        <f>'Financial Data'!B48</f>
        <v>Symo GEN24 10.0 Plus SC</v>
      </c>
      <c r="C25" s="89" t="s">
        <v>99</v>
      </c>
      <c r="D25" s="93">
        <v>10</v>
      </c>
      <c r="F25" s="89">
        <v>2</v>
      </c>
      <c r="G25" s="89">
        <v>1</v>
      </c>
      <c r="L25" s="89"/>
      <c r="M25" s="89" t="s">
        <v>82</v>
      </c>
      <c r="N25" s="89" t="s">
        <v>95</v>
      </c>
      <c r="O25" s="89" t="s">
        <v>96</v>
      </c>
    </row>
    <row r="26" spans="1:15" ht="15" customHeight="1" x14ac:dyDescent="0.25">
      <c r="A26" s="269"/>
      <c r="B26" s="97" t="str">
        <f>'Financial Data'!B49</f>
        <v>Symo GEN24 12.0 Plus SC</v>
      </c>
      <c r="C26" s="89" t="s">
        <v>100</v>
      </c>
      <c r="D26" s="93">
        <v>10</v>
      </c>
      <c r="F26" s="89">
        <v>2</v>
      </c>
      <c r="G26" s="89">
        <v>1</v>
      </c>
      <c r="L26" s="89"/>
      <c r="M26" s="89" t="s">
        <v>82</v>
      </c>
      <c r="N26" s="89" t="s">
        <v>95</v>
      </c>
      <c r="O26" s="89" t="s">
        <v>96</v>
      </c>
    </row>
    <row r="27" spans="1:15" ht="15.75" customHeight="1" x14ac:dyDescent="0.25">
      <c r="A27" s="269"/>
      <c r="B27" s="97" t="str">
        <f>'Financial Data'!B50</f>
        <v>Verto 15.0 Plus SPD 1+2</v>
      </c>
      <c r="C27" s="89" t="s">
        <v>101</v>
      </c>
      <c r="D27" s="93">
        <v>5</v>
      </c>
      <c r="F27" s="89">
        <v>3</v>
      </c>
      <c r="G27" s="89">
        <v>2</v>
      </c>
      <c r="L27" s="89" t="s">
        <v>82</v>
      </c>
      <c r="M27" s="89"/>
      <c r="N27" s="89" t="s">
        <v>95</v>
      </c>
      <c r="O27" s="89" t="s">
        <v>95</v>
      </c>
    </row>
    <row r="28" spans="1:15" ht="15.75" customHeight="1" x14ac:dyDescent="0.25">
      <c r="A28" s="269"/>
      <c r="B28" s="97" t="str">
        <f>'Financial Data'!B51</f>
        <v>Verto 17.5 Plus SPD 1+2</v>
      </c>
      <c r="C28" s="103" t="s">
        <v>139</v>
      </c>
      <c r="D28" s="93">
        <v>5</v>
      </c>
      <c r="F28" s="89">
        <v>3</v>
      </c>
      <c r="G28" s="89">
        <v>2</v>
      </c>
      <c r="L28" s="89" t="s">
        <v>82</v>
      </c>
      <c r="M28" s="89"/>
      <c r="N28" s="89" t="s">
        <v>95</v>
      </c>
      <c r="O28" s="89" t="s">
        <v>95</v>
      </c>
    </row>
    <row r="29" spans="1:15" ht="15.75" customHeight="1" x14ac:dyDescent="0.25">
      <c r="A29" s="269"/>
      <c r="B29" s="97" t="str">
        <f>'Financial Data'!B52</f>
        <v>Verto 20.0 Plus SPD 1+2</v>
      </c>
      <c r="C29" s="89" t="s">
        <v>103</v>
      </c>
      <c r="D29" s="93">
        <v>5</v>
      </c>
      <c r="F29" s="89">
        <v>3</v>
      </c>
      <c r="G29" s="89">
        <v>2</v>
      </c>
      <c r="L29" s="89" t="s">
        <v>82</v>
      </c>
      <c r="M29" s="89"/>
      <c r="N29" s="89" t="s">
        <v>95</v>
      </c>
      <c r="O29" s="89" t="s">
        <v>95</v>
      </c>
    </row>
    <row r="30" spans="1:15" ht="15.75" customHeight="1" x14ac:dyDescent="0.25">
      <c r="A30" s="268" t="s">
        <v>195</v>
      </c>
      <c r="B30" s="97" t="str">
        <f>'Financial Data'!B57</f>
        <v>Verto 15.0 SPD 1+2</v>
      </c>
      <c r="C30" s="89" t="s">
        <v>199</v>
      </c>
      <c r="D30" s="93">
        <v>5</v>
      </c>
      <c r="F30" s="89">
        <v>3</v>
      </c>
      <c r="G30" s="89">
        <v>2</v>
      </c>
      <c r="L30" s="89" t="s">
        <v>82</v>
      </c>
      <c r="M30" s="89"/>
      <c r="N30" s="89" t="s">
        <v>95</v>
      </c>
      <c r="O30" s="89" t="s">
        <v>95</v>
      </c>
    </row>
    <row r="31" spans="1:15" ht="15.75" customHeight="1" x14ac:dyDescent="0.25">
      <c r="A31" s="269"/>
      <c r="B31" s="97" t="str">
        <f>'Financial Data'!B58</f>
        <v>Verto 17.5 SPD 1+2</v>
      </c>
      <c r="C31" s="103" t="s">
        <v>200</v>
      </c>
      <c r="D31" s="93">
        <v>5</v>
      </c>
      <c r="F31" s="89">
        <v>3</v>
      </c>
      <c r="G31" s="89">
        <v>2</v>
      </c>
      <c r="L31" s="89" t="s">
        <v>82</v>
      </c>
      <c r="M31" s="89"/>
      <c r="N31" s="89" t="s">
        <v>95</v>
      </c>
      <c r="O31" s="89" t="s">
        <v>95</v>
      </c>
    </row>
    <row r="32" spans="1:15" ht="15.75" customHeight="1" x14ac:dyDescent="0.25">
      <c r="A32" s="270"/>
      <c r="B32" s="97" t="str">
        <f>'Financial Data'!B59</f>
        <v>Verto 20.0 SPD 1+2</v>
      </c>
      <c r="C32" s="89" t="s">
        <v>201</v>
      </c>
      <c r="D32" s="93">
        <v>5</v>
      </c>
      <c r="F32" s="89">
        <v>3</v>
      </c>
      <c r="G32" s="89">
        <v>2</v>
      </c>
      <c r="L32" s="89" t="s">
        <v>82</v>
      </c>
      <c r="M32" s="89"/>
      <c r="N32" s="89" t="s">
        <v>95</v>
      </c>
      <c r="O32" s="89" t="s">
        <v>95</v>
      </c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190" t="s">
        <v>110</v>
      </c>
      <c r="B34" s="191"/>
      <c r="C34" s="191"/>
      <c r="D34" s="196"/>
      <c r="E34" s="2"/>
      <c r="F34" s="86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87" t="s">
        <v>76</v>
      </c>
      <c r="B35" s="87" t="s">
        <v>77</v>
      </c>
      <c r="C35" s="87" t="s">
        <v>78</v>
      </c>
      <c r="D35" s="87" t="s">
        <v>93</v>
      </c>
      <c r="E35" s="2"/>
      <c r="F35" s="86"/>
      <c r="H35" s="2"/>
      <c r="I35" s="2"/>
      <c r="J35" s="2"/>
      <c r="K35" s="2"/>
      <c r="L35" s="2"/>
      <c r="M35" s="2"/>
      <c r="N35" s="2"/>
    </row>
    <row r="36" spans="1:14" ht="15" customHeight="1" x14ac:dyDescent="0.25">
      <c r="A36" s="192" t="s">
        <v>97</v>
      </c>
      <c r="B36" s="97" t="s">
        <v>111</v>
      </c>
      <c r="C36" s="92" t="s">
        <v>120</v>
      </c>
      <c r="D36" s="93">
        <v>15</v>
      </c>
      <c r="E36" s="2"/>
      <c r="F36" s="86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193"/>
      <c r="B37" s="97" t="s">
        <v>112</v>
      </c>
      <c r="C37" s="92" t="s">
        <v>119</v>
      </c>
      <c r="D37" s="93">
        <v>15</v>
      </c>
      <c r="E37" s="2"/>
      <c r="F37" s="86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194"/>
      <c r="B38" s="97" t="s">
        <v>113</v>
      </c>
      <c r="C38" s="92" t="s">
        <v>118</v>
      </c>
      <c r="D38" s="93">
        <v>15</v>
      </c>
      <c r="E38" s="2"/>
      <c r="F38" s="86"/>
      <c r="H38" s="2"/>
      <c r="I38" s="2"/>
      <c r="J38" s="2"/>
      <c r="K38" s="2"/>
      <c r="L38" s="2"/>
      <c r="M38" s="2"/>
      <c r="N38" s="2"/>
    </row>
    <row r="39" spans="1:14" ht="15.6" customHeight="1" x14ac:dyDescent="0.25">
      <c r="A39" s="264" t="s">
        <v>104</v>
      </c>
      <c r="B39" s="97" t="str">
        <f>'Financial Data'!B65</f>
        <v>Reserva 6.3</v>
      </c>
      <c r="C39" s="92" t="s">
        <v>164</v>
      </c>
      <c r="D39" s="93">
        <v>10</v>
      </c>
      <c r="E39" s="2"/>
      <c r="F39" s="86"/>
      <c r="G39" s="2"/>
      <c r="H39" s="2"/>
      <c r="I39" s="2"/>
      <c r="J39" s="2"/>
      <c r="K39" s="2"/>
      <c r="L39" s="2"/>
      <c r="M39" s="2"/>
      <c r="N39" s="2"/>
    </row>
    <row r="40" spans="1:14" ht="15.6" customHeight="1" x14ac:dyDescent="0.25">
      <c r="A40" s="265"/>
      <c r="B40" s="97" t="str">
        <f>'Financial Data'!B66</f>
        <v>Reserva 9.5</v>
      </c>
      <c r="C40" s="92" t="s">
        <v>165</v>
      </c>
      <c r="D40" s="93">
        <v>10</v>
      </c>
      <c r="E40" s="2"/>
      <c r="F40" s="86"/>
      <c r="G40" s="2"/>
      <c r="H40" s="2"/>
      <c r="I40" s="2"/>
      <c r="J40" s="2"/>
      <c r="K40" s="2"/>
      <c r="L40" s="2"/>
      <c r="M40" s="2"/>
      <c r="N40" s="2"/>
    </row>
    <row r="41" spans="1:14" ht="15.6" customHeight="1" x14ac:dyDescent="0.25">
      <c r="A41" s="265"/>
      <c r="B41" s="97" t="str">
        <f>'Financial Data'!B67</f>
        <v>Reserva 12.6</v>
      </c>
      <c r="C41" s="92" t="s">
        <v>166</v>
      </c>
      <c r="D41" s="93">
        <v>10</v>
      </c>
      <c r="E41" s="2"/>
      <c r="F41" s="86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65"/>
      <c r="B42" s="97" t="str">
        <f>'Financial Data'!B68</f>
        <v>Reserva 15.8</v>
      </c>
      <c r="C42" s="92" t="s">
        <v>167</v>
      </c>
      <c r="D42" s="93">
        <v>10</v>
      </c>
      <c r="E42" s="2"/>
      <c r="F42" s="86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65"/>
      <c r="B43" s="97" t="s">
        <v>189</v>
      </c>
      <c r="C43" s="92" t="s">
        <v>183</v>
      </c>
      <c r="D43" s="93">
        <v>10</v>
      </c>
      <c r="E43" s="2"/>
      <c r="F43" s="86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65"/>
      <c r="B44" s="97" t="s">
        <v>190</v>
      </c>
      <c r="C44" s="92" t="s">
        <v>184</v>
      </c>
      <c r="D44" s="93">
        <v>10</v>
      </c>
      <c r="E44" s="2"/>
      <c r="F44" s="86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65"/>
      <c r="B45" s="97" t="s">
        <v>191</v>
      </c>
      <c r="C45" s="92" t="s">
        <v>185</v>
      </c>
      <c r="D45" s="93">
        <v>10</v>
      </c>
      <c r="E45" s="2"/>
      <c r="F45" s="86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65"/>
      <c r="B46" s="97" t="s">
        <v>192</v>
      </c>
      <c r="C46" s="92" t="s">
        <v>186</v>
      </c>
      <c r="D46" s="93">
        <v>10</v>
      </c>
      <c r="E46" s="2"/>
      <c r="F46" s="86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65"/>
      <c r="B47" s="97" t="s">
        <v>193</v>
      </c>
      <c r="C47" s="92" t="s">
        <v>187</v>
      </c>
      <c r="D47" s="93">
        <v>10</v>
      </c>
      <c r="E47" s="2"/>
      <c r="F47" s="86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66"/>
      <c r="B48" s="97" t="s">
        <v>194</v>
      </c>
      <c r="C48" s="92" t="s">
        <v>188</v>
      </c>
      <c r="D48" s="93">
        <v>10</v>
      </c>
      <c r="E48" s="2"/>
      <c r="F48" s="86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176" t="s">
        <v>116</v>
      </c>
      <c r="B50" s="177"/>
      <c r="C50" s="177"/>
      <c r="D50" s="199"/>
      <c r="E50" s="2"/>
      <c r="F50" s="86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87" t="s">
        <v>76</v>
      </c>
      <c r="B51" s="87" t="s">
        <v>77</v>
      </c>
      <c r="C51" s="87" t="s">
        <v>78</v>
      </c>
      <c r="D51" s="87" t="s">
        <v>93</v>
      </c>
      <c r="E51" s="2"/>
      <c r="F51" s="86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94" t="s">
        <v>97</v>
      </c>
      <c r="B52" s="97" t="s">
        <v>117</v>
      </c>
      <c r="C52" s="92" t="s">
        <v>121</v>
      </c>
      <c r="D52" s="93">
        <v>3</v>
      </c>
      <c r="E52" s="2"/>
      <c r="F52" s="86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95" t="s">
        <v>104</v>
      </c>
      <c r="B53" s="97" t="s">
        <v>163</v>
      </c>
      <c r="C53" s="92" t="s">
        <v>121</v>
      </c>
      <c r="D53" s="93">
        <v>3</v>
      </c>
      <c r="E53" s="2"/>
      <c r="F53" s="86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90" t="s">
        <v>134</v>
      </c>
      <c r="C54" s="2"/>
      <c r="E54" s="2"/>
      <c r="F54" s="86"/>
      <c r="G54" s="2"/>
      <c r="H54" s="2"/>
      <c r="I54" s="2"/>
      <c r="J54" s="2"/>
      <c r="K54" s="2"/>
      <c r="L54" s="2"/>
      <c r="M54" s="2"/>
      <c r="N54" s="2"/>
    </row>
    <row r="55" spans="1:14" ht="15" customHeight="1" x14ac:dyDescent="0.25">
      <c r="E55" s="2"/>
      <c r="F55" s="86"/>
    </row>
    <row r="56" spans="1:14" ht="15" customHeight="1" x14ac:dyDescent="0.25">
      <c r="E56" s="2"/>
    </row>
  </sheetData>
  <mergeCells count="22">
    <mergeCell ref="I4:K4"/>
    <mergeCell ref="I3:K3"/>
    <mergeCell ref="A10:D10"/>
    <mergeCell ref="A19:A29"/>
    <mergeCell ref="A30:A32"/>
    <mergeCell ref="A34:D34"/>
    <mergeCell ref="A50:D50"/>
    <mergeCell ref="A1:K1"/>
    <mergeCell ref="L11:M11"/>
    <mergeCell ref="N11:O11"/>
    <mergeCell ref="A3:A4"/>
    <mergeCell ref="A5:A6"/>
    <mergeCell ref="A7:A8"/>
    <mergeCell ref="A36:A38"/>
    <mergeCell ref="F2:G2"/>
    <mergeCell ref="A12:A18"/>
    <mergeCell ref="A39:A48"/>
    <mergeCell ref="I2:K2"/>
    <mergeCell ref="I8:K8"/>
    <mergeCell ref="I7:K7"/>
    <mergeCell ref="I6:K6"/>
    <mergeCell ref="I5:K5"/>
  </mergeCells>
  <printOptions horizontalCentered="1" headings="1"/>
  <pageMargins left="0.7" right="0.7" top="0.75" bottom="0.75" header="0.3" footer="0.3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1" tint="0.34998626667073579"/>
    <outlinePr summaryBelow="0" summaryRight="0"/>
    <pageSetUpPr fitToPage="1"/>
  </sheetPr>
  <dimension ref="A1:CE465"/>
  <sheetViews>
    <sheetView showGridLines="0" view="pageBreakPreview" zoomScale="80" zoomScaleNormal="80" zoomScaleSheetLayoutView="80" workbookViewId="0">
      <pane xSplit="6" ySplit="4" topLeftCell="G5" activePane="bottomRight" state="frozen"/>
      <selection activeCell="B4" sqref="B4"/>
      <selection pane="topRight" activeCell="B4" sqref="B4"/>
      <selection pane="bottomLeft" activeCell="B4" sqref="B4"/>
      <selection pane="bottomRight" activeCell="B13" sqref="B13:B14"/>
    </sheetView>
  </sheetViews>
  <sheetFormatPr defaultColWidth="14.42578125" defaultRowHeight="15" outlineLevelRow="1" x14ac:dyDescent="0.25"/>
  <cols>
    <col min="1" max="1" width="3.42578125" bestFit="1" customWidth="1"/>
    <col min="2" max="2" width="60.85546875" bestFit="1" customWidth="1"/>
    <col min="3" max="3" width="11" bestFit="1" customWidth="1"/>
    <col min="4" max="4" width="9.85546875" bestFit="1" customWidth="1"/>
    <col min="5" max="6" width="15.5703125" bestFit="1" customWidth="1"/>
    <col min="7" max="7" width="37.7109375" bestFit="1" customWidth="1"/>
    <col min="8" max="8" width="13.85546875" customWidth="1"/>
    <col min="9" max="9" width="13.85546875" bestFit="1" customWidth="1"/>
    <col min="10" max="10" width="11.28515625" bestFit="1" customWidth="1"/>
    <col min="11" max="11" width="8" bestFit="1" customWidth="1"/>
    <col min="12" max="13" width="13.85546875" bestFit="1" customWidth="1"/>
    <col min="14" max="14" width="11.28515625" bestFit="1" customWidth="1"/>
    <col min="15" max="15" width="14.28515625" bestFit="1" customWidth="1"/>
    <col min="16" max="16" width="12.140625" bestFit="1" customWidth="1"/>
    <col min="17" max="17" width="10.5703125" bestFit="1" customWidth="1"/>
    <col min="18" max="19" width="12.7109375" bestFit="1" customWidth="1"/>
    <col min="20" max="20" width="14.42578125" bestFit="1" customWidth="1"/>
    <col min="21" max="21" width="15.28515625" bestFit="1" customWidth="1"/>
    <col min="22" max="22" width="14.42578125" bestFit="1" customWidth="1"/>
    <col min="23" max="23" width="15.28515625" bestFit="1" customWidth="1"/>
    <col min="24" max="24" width="13.85546875" bestFit="1" customWidth="1"/>
    <col min="25" max="25" width="16.5703125" bestFit="1" customWidth="1"/>
    <col min="26" max="26" width="14.42578125" bestFit="1" customWidth="1"/>
    <col min="27" max="27" width="13.42578125" bestFit="1" customWidth="1"/>
    <col min="28" max="28" width="15.140625" bestFit="1" customWidth="1"/>
    <col min="29" max="29" width="15.5703125" bestFit="1" customWidth="1"/>
    <col min="30" max="30" width="10.28515625" bestFit="1" customWidth="1"/>
    <col min="31" max="31" width="9.5703125" bestFit="1" customWidth="1"/>
    <col min="32" max="33" width="12.7109375" bestFit="1" customWidth="1"/>
    <col min="34" max="34" width="15.5703125" bestFit="1" customWidth="1"/>
    <col min="35" max="36" width="14.42578125" bestFit="1" customWidth="1"/>
    <col min="37" max="37" width="15.28515625" bestFit="1" customWidth="1"/>
    <col min="38" max="38" width="15.5703125" bestFit="1" customWidth="1"/>
    <col min="39" max="39" width="16" bestFit="1" customWidth="1"/>
    <col min="40" max="42" width="14.42578125" bestFit="1" customWidth="1"/>
    <col min="43" max="43" width="15.5703125" bestFit="1" customWidth="1"/>
    <col min="44" max="44" width="14.42578125" bestFit="1" customWidth="1"/>
    <col min="45" max="45" width="15.5703125" bestFit="1" customWidth="1"/>
    <col min="46" max="46" width="10.7109375" style="126" bestFit="1" customWidth="1"/>
    <col min="47" max="47" width="15.5703125" bestFit="1" customWidth="1"/>
    <col min="48" max="48" width="6.5703125" bestFit="1" customWidth="1"/>
    <col min="49" max="49" width="14.42578125" bestFit="1" customWidth="1"/>
    <col min="50" max="50" width="6.5703125" bestFit="1" customWidth="1"/>
    <col min="51" max="51" width="14.42578125" bestFit="1" customWidth="1"/>
    <col min="52" max="52" width="5.5703125" bestFit="1" customWidth="1"/>
    <col min="53" max="53" width="14.42578125" bestFit="1" customWidth="1"/>
    <col min="54" max="54" width="6.5703125" bestFit="1" customWidth="1"/>
    <col min="55" max="55" width="14.42578125" bestFit="1" customWidth="1"/>
    <col min="56" max="56" width="6.5703125" bestFit="1" customWidth="1"/>
    <col min="57" max="57" width="14.85546875" bestFit="1" customWidth="1"/>
    <col min="58" max="58" width="15.5703125" bestFit="1" customWidth="1"/>
    <col min="59" max="59" width="6.5703125" bestFit="1" customWidth="1"/>
    <col min="60" max="60" width="14.42578125" bestFit="1" customWidth="1"/>
    <col min="61" max="61" width="6.5703125" bestFit="1" customWidth="1"/>
    <col min="62" max="62" width="10.7109375" bestFit="1" customWidth="1"/>
    <col min="63" max="64" width="15.5703125" bestFit="1" customWidth="1"/>
    <col min="65" max="65" width="14.42578125" bestFit="1" customWidth="1"/>
    <col min="66" max="66" width="15.5703125" bestFit="1" customWidth="1"/>
    <col min="67" max="67" width="14.42578125" bestFit="1" customWidth="1"/>
  </cols>
  <sheetData>
    <row r="1" spans="1:67" ht="15.75" customHeight="1" thickBot="1" x14ac:dyDescent="0.3">
      <c r="A1" s="220" t="s">
        <v>8</v>
      </c>
      <c r="B1" s="221" t="s">
        <v>9</v>
      </c>
      <c r="C1" s="222" t="s">
        <v>10</v>
      </c>
      <c r="D1" s="221" t="s">
        <v>11</v>
      </c>
      <c r="E1" s="19" t="s">
        <v>12</v>
      </c>
      <c r="F1" s="20" t="s">
        <v>13</v>
      </c>
      <c r="H1" s="223" t="s">
        <v>14</v>
      </c>
      <c r="I1" s="224"/>
      <c r="J1" s="224"/>
      <c r="K1" s="224"/>
      <c r="L1" s="224"/>
      <c r="M1" s="224"/>
      <c r="N1" s="225"/>
      <c r="O1" s="219" t="s">
        <v>15</v>
      </c>
      <c r="P1" s="202"/>
      <c r="Q1" s="202"/>
      <c r="R1" s="202"/>
      <c r="S1" s="202"/>
      <c r="T1" s="203"/>
      <c r="U1" s="201" t="s">
        <v>16</v>
      </c>
      <c r="V1" s="202"/>
      <c r="W1" s="202"/>
      <c r="X1" s="203"/>
      <c r="Y1" s="22" t="s">
        <v>17</v>
      </c>
      <c r="Z1" s="204" t="s">
        <v>18</v>
      </c>
      <c r="AA1" s="203"/>
      <c r="AB1" s="205" t="s">
        <v>19</v>
      </c>
      <c r="AC1" s="219" t="s">
        <v>20</v>
      </c>
      <c r="AD1" s="202"/>
      <c r="AE1" s="202"/>
      <c r="AF1" s="202"/>
      <c r="AG1" s="202"/>
      <c r="AH1" s="203"/>
      <c r="AI1" s="201" t="s">
        <v>21</v>
      </c>
      <c r="AJ1" s="202"/>
      <c r="AK1" s="202"/>
      <c r="AL1" s="203"/>
      <c r="AM1" s="22" t="s">
        <v>17</v>
      </c>
      <c r="AN1" s="204" t="s">
        <v>22</v>
      </c>
      <c r="AO1" s="203"/>
      <c r="AP1" s="23" t="s">
        <v>23</v>
      </c>
      <c r="AQ1" s="205" t="s">
        <v>24</v>
      </c>
      <c r="AR1" s="205" t="s">
        <v>25</v>
      </c>
      <c r="AS1" s="205" t="s">
        <v>26</v>
      </c>
      <c r="AT1" s="84"/>
      <c r="AU1" s="226" t="s">
        <v>68</v>
      </c>
      <c r="AV1" s="226"/>
      <c r="AW1" s="226" t="s">
        <v>69</v>
      </c>
      <c r="AX1" s="226"/>
      <c r="AY1" s="226" t="s">
        <v>70</v>
      </c>
      <c r="AZ1" s="226"/>
      <c r="BA1" s="237" t="s">
        <v>156</v>
      </c>
      <c r="BB1" s="237"/>
      <c r="BC1" s="234" t="s">
        <v>18</v>
      </c>
      <c r="BD1" s="234"/>
      <c r="BE1" s="74"/>
      <c r="BF1" s="240" t="s">
        <v>71</v>
      </c>
      <c r="BG1" s="241"/>
      <c r="BH1" s="255" t="s">
        <v>18</v>
      </c>
      <c r="BI1" s="256"/>
      <c r="BJ1" s="74"/>
      <c r="BK1" s="249" t="s">
        <v>72</v>
      </c>
      <c r="BL1" s="250"/>
      <c r="BM1" s="246" t="s">
        <v>73</v>
      </c>
      <c r="BN1" s="246" t="s">
        <v>143</v>
      </c>
      <c r="BO1" s="246" t="s">
        <v>144</v>
      </c>
    </row>
    <row r="2" spans="1:67" ht="15.75" thickBot="1" x14ac:dyDescent="0.3">
      <c r="A2" s="217"/>
      <c r="B2" s="210"/>
      <c r="C2" s="210"/>
      <c r="D2" s="210"/>
      <c r="E2" s="24" t="s">
        <v>27</v>
      </c>
      <c r="F2" s="106" t="s">
        <v>27</v>
      </c>
      <c r="H2" s="229" t="s">
        <v>28</v>
      </c>
      <c r="I2" s="230"/>
      <c r="J2" s="230"/>
      <c r="K2" s="231"/>
      <c r="L2" s="229" t="s">
        <v>29</v>
      </c>
      <c r="M2" s="230"/>
      <c r="N2" s="231"/>
      <c r="O2" s="215" t="s">
        <v>30</v>
      </c>
      <c r="P2" s="208" t="s">
        <v>31</v>
      </c>
      <c r="Q2" s="208" t="s">
        <v>32</v>
      </c>
      <c r="R2" s="208" t="s">
        <v>33</v>
      </c>
      <c r="S2" s="208" t="s">
        <v>34</v>
      </c>
      <c r="T2" s="211" t="s">
        <v>35</v>
      </c>
      <c r="U2" s="215" t="s">
        <v>36</v>
      </c>
      <c r="V2" s="208" t="s">
        <v>37</v>
      </c>
      <c r="W2" s="208" t="s">
        <v>38</v>
      </c>
      <c r="X2" s="211" t="s">
        <v>39</v>
      </c>
      <c r="Y2" s="208" t="s">
        <v>40</v>
      </c>
      <c r="Z2" s="208" t="s">
        <v>41</v>
      </c>
      <c r="AA2" s="208" t="s">
        <v>42</v>
      </c>
      <c r="AB2" s="206"/>
      <c r="AC2" s="215" t="s">
        <v>43</v>
      </c>
      <c r="AD2" s="208" t="s">
        <v>44</v>
      </c>
      <c r="AE2" s="208" t="s">
        <v>45</v>
      </c>
      <c r="AF2" s="208" t="s">
        <v>46</v>
      </c>
      <c r="AG2" s="208" t="s">
        <v>47</v>
      </c>
      <c r="AH2" s="211" t="s">
        <v>48</v>
      </c>
      <c r="AI2" s="215" t="s">
        <v>49</v>
      </c>
      <c r="AJ2" s="208" t="s">
        <v>50</v>
      </c>
      <c r="AK2" s="208" t="s">
        <v>51</v>
      </c>
      <c r="AL2" s="211" t="s">
        <v>52</v>
      </c>
      <c r="AM2" s="214" t="s">
        <v>53</v>
      </c>
      <c r="AN2" s="208" t="s">
        <v>54</v>
      </c>
      <c r="AO2" s="208" t="s">
        <v>55</v>
      </c>
      <c r="AP2" s="214" t="s">
        <v>56</v>
      </c>
      <c r="AQ2" s="206"/>
      <c r="AR2" s="206"/>
      <c r="AS2" s="206"/>
      <c r="AT2" s="84"/>
      <c r="AU2" s="227"/>
      <c r="AV2" s="227"/>
      <c r="AW2" s="227"/>
      <c r="AX2" s="227"/>
      <c r="AY2" s="227"/>
      <c r="AZ2" s="227"/>
      <c r="BA2" s="238"/>
      <c r="BB2" s="238"/>
      <c r="BC2" s="235"/>
      <c r="BD2" s="235"/>
      <c r="BF2" s="242"/>
      <c r="BG2" s="243"/>
      <c r="BH2" s="257"/>
      <c r="BI2" s="258"/>
      <c r="BK2" s="251"/>
      <c r="BL2" s="252"/>
      <c r="BM2" s="247"/>
      <c r="BN2" s="247"/>
      <c r="BO2" s="247"/>
    </row>
    <row r="3" spans="1:67" ht="15.75" thickBot="1" x14ac:dyDescent="0.3">
      <c r="A3" s="26"/>
      <c r="B3" s="101" t="s">
        <v>130</v>
      </c>
      <c r="C3" s="27"/>
      <c r="D3" s="28"/>
      <c r="E3" s="29"/>
      <c r="F3" s="30"/>
      <c r="G3" s="98"/>
      <c r="H3" s="31" t="s">
        <v>57</v>
      </c>
      <c r="I3" s="32" t="s">
        <v>58</v>
      </c>
      <c r="J3" s="32" t="s">
        <v>59</v>
      </c>
      <c r="K3" s="33" t="s">
        <v>60</v>
      </c>
      <c r="L3" s="31" t="s">
        <v>57</v>
      </c>
      <c r="M3" s="32" t="s">
        <v>58</v>
      </c>
      <c r="N3" s="116" t="s">
        <v>59</v>
      </c>
      <c r="O3" s="232"/>
      <c r="P3" s="218"/>
      <c r="Q3" s="218"/>
      <c r="R3" s="218"/>
      <c r="S3" s="218"/>
      <c r="T3" s="233"/>
      <c r="U3" s="232"/>
      <c r="V3" s="218"/>
      <c r="W3" s="218"/>
      <c r="X3" s="233"/>
      <c r="Y3" s="218"/>
      <c r="Z3" s="218"/>
      <c r="AA3" s="218"/>
      <c r="AB3" s="206"/>
      <c r="AC3" s="216"/>
      <c r="AD3" s="209"/>
      <c r="AE3" s="209"/>
      <c r="AF3" s="209"/>
      <c r="AG3" s="209"/>
      <c r="AH3" s="212"/>
      <c r="AI3" s="216"/>
      <c r="AJ3" s="209"/>
      <c r="AK3" s="209"/>
      <c r="AL3" s="212"/>
      <c r="AM3" s="206"/>
      <c r="AN3" s="209"/>
      <c r="AO3" s="209"/>
      <c r="AP3" s="206"/>
      <c r="AQ3" s="206"/>
      <c r="AR3" s="206"/>
      <c r="AS3" s="206"/>
      <c r="AT3" s="84"/>
      <c r="AU3" s="227"/>
      <c r="AV3" s="227"/>
      <c r="AW3" s="227"/>
      <c r="AX3" s="227"/>
      <c r="AY3" s="227"/>
      <c r="AZ3" s="227"/>
      <c r="BA3" s="238"/>
      <c r="BB3" s="238"/>
      <c r="BC3" s="235"/>
      <c r="BD3" s="235"/>
      <c r="BF3" s="242"/>
      <c r="BG3" s="243"/>
      <c r="BH3" s="257"/>
      <c r="BI3" s="258"/>
      <c r="BK3" s="251"/>
      <c r="BL3" s="252"/>
      <c r="BM3" s="247"/>
      <c r="BN3" s="247"/>
      <c r="BO3" s="247"/>
    </row>
    <row r="4" spans="1:67" ht="16.5" thickTop="1" thickBot="1" x14ac:dyDescent="0.3">
      <c r="A4" s="34"/>
      <c r="B4" s="148" t="s">
        <v>205</v>
      </c>
      <c r="C4" s="35"/>
      <c r="D4" s="36"/>
      <c r="E4" s="37"/>
      <c r="F4" s="38"/>
      <c r="G4" s="98"/>
      <c r="H4" s="39"/>
      <c r="I4" s="40"/>
      <c r="J4" s="41">
        <f>'Financial Data'!$C$3</f>
        <v>0.03</v>
      </c>
      <c r="K4" s="42"/>
      <c r="L4" s="39"/>
      <c r="M4" s="40"/>
      <c r="N4" s="117"/>
      <c r="O4" s="43"/>
      <c r="P4" s="41">
        <f>'Financial Data'!C4</f>
        <v>0</v>
      </c>
      <c r="Q4" s="41">
        <f>'Financial Data'!C5</f>
        <v>0</v>
      </c>
      <c r="R4" s="41">
        <f>'Financial Data'!C6</f>
        <v>0.02</v>
      </c>
      <c r="S4" s="41">
        <f>'Financial Data'!C7</f>
        <v>0.05</v>
      </c>
      <c r="T4" s="44"/>
      <c r="U4" s="112">
        <f>'Financial Data'!C8</f>
        <v>65</v>
      </c>
      <c r="V4" s="112">
        <f>'Financial Data'!C10</f>
        <v>1200</v>
      </c>
      <c r="W4" s="112">
        <f>'Financial Data'!C11</f>
        <v>900</v>
      </c>
      <c r="X4" s="45"/>
      <c r="Y4" s="46">
        <f>'Financial Data'!C12</f>
        <v>0.15</v>
      </c>
      <c r="Z4" s="41">
        <f>'Financial Data'!C13</f>
        <v>0.25</v>
      </c>
      <c r="AA4" s="47">
        <f>'Financial Data'!C14</f>
        <v>0.25</v>
      </c>
      <c r="AB4" s="207"/>
      <c r="AC4" s="217"/>
      <c r="AD4" s="210"/>
      <c r="AE4" s="210"/>
      <c r="AF4" s="210"/>
      <c r="AG4" s="210"/>
      <c r="AH4" s="213"/>
      <c r="AI4" s="217"/>
      <c r="AJ4" s="210"/>
      <c r="AK4" s="210"/>
      <c r="AL4" s="213"/>
      <c r="AM4" s="207"/>
      <c r="AN4" s="210"/>
      <c r="AO4" s="210"/>
      <c r="AP4" s="207"/>
      <c r="AQ4" s="207"/>
      <c r="AR4" s="207"/>
      <c r="AS4" s="207"/>
      <c r="AT4" s="136"/>
      <c r="AU4" s="228"/>
      <c r="AV4" s="228"/>
      <c r="AW4" s="228"/>
      <c r="AX4" s="228"/>
      <c r="AY4" s="228"/>
      <c r="AZ4" s="228"/>
      <c r="BA4" s="239"/>
      <c r="BB4" s="239"/>
      <c r="BC4" s="236"/>
      <c r="BD4" s="236"/>
      <c r="BF4" s="244"/>
      <c r="BG4" s="245"/>
      <c r="BH4" s="259"/>
      <c r="BI4" s="260"/>
      <c r="BK4" s="253"/>
      <c r="BL4" s="254"/>
      <c r="BM4" s="248"/>
      <c r="BN4" s="248"/>
      <c r="BO4" s="248"/>
    </row>
    <row r="5" spans="1:67" ht="15.75" thickBot="1" x14ac:dyDescent="0.3">
      <c r="A5" s="48">
        <v>10</v>
      </c>
      <c r="B5" s="49" t="s">
        <v>61</v>
      </c>
      <c r="C5" s="50" t="s">
        <v>62</v>
      </c>
      <c r="D5" s="51">
        <f>ROUNDUP((A5*465)/1000,2)</f>
        <v>4.6500000000000004</v>
      </c>
      <c r="E5" s="52"/>
      <c r="F5" s="53">
        <f>SUM(F6:F15)</f>
        <v>15043.172330882355</v>
      </c>
      <c r="G5" s="98"/>
      <c r="H5" s="55"/>
      <c r="I5" s="55"/>
      <c r="J5" s="56"/>
      <c r="K5" s="57"/>
      <c r="L5" s="58"/>
      <c r="M5" s="58"/>
      <c r="N5" s="58"/>
      <c r="O5" s="57"/>
      <c r="P5" s="58"/>
      <c r="Q5" s="56"/>
      <c r="R5" s="56"/>
      <c r="S5" s="56"/>
      <c r="T5" s="56"/>
      <c r="U5" s="112">
        <f>'Financial Data'!C9</f>
        <v>90</v>
      </c>
      <c r="V5" s="21"/>
      <c r="W5" s="56"/>
      <c r="X5" s="56"/>
      <c r="Y5" s="56"/>
      <c r="Z5" s="57"/>
      <c r="AA5" s="56"/>
      <c r="AB5" s="56"/>
      <c r="AC5" s="59">
        <f>+SUM(AC6:AC15)</f>
        <v>5381.5954999999994</v>
      </c>
      <c r="AD5" s="59">
        <f t="shared" ref="AD5:AS5" si="0">+SUM(AD6:AD15)</f>
        <v>0</v>
      </c>
      <c r="AE5" s="59">
        <f t="shared" si="0"/>
        <v>0</v>
      </c>
      <c r="AF5" s="59">
        <f t="shared" si="0"/>
        <v>107.63190999999999</v>
      </c>
      <c r="AG5" s="59">
        <f t="shared" si="0"/>
        <v>192.129775</v>
      </c>
      <c r="AH5" s="59">
        <f t="shared" si="0"/>
        <v>5681.3571849999998</v>
      </c>
      <c r="AI5" s="59">
        <f t="shared" si="0"/>
        <v>3120</v>
      </c>
      <c r="AJ5" s="59">
        <f t="shared" si="0"/>
        <v>1200</v>
      </c>
      <c r="AK5" s="59">
        <f t="shared" si="0"/>
        <v>900</v>
      </c>
      <c r="AL5" s="59">
        <f t="shared" si="0"/>
        <v>5220</v>
      </c>
      <c r="AM5" s="59">
        <f t="shared" si="0"/>
        <v>1941.4758496323532</v>
      </c>
      <c r="AN5" s="59">
        <f t="shared" si="0"/>
        <v>1420.33929625</v>
      </c>
      <c r="AO5" s="59">
        <f t="shared" si="0"/>
        <v>780</v>
      </c>
      <c r="AP5" s="59">
        <f t="shared" si="0"/>
        <v>2841.4758496323529</v>
      </c>
      <c r="AQ5" s="59">
        <f t="shared" si="0"/>
        <v>12842.833034632353</v>
      </c>
      <c r="AR5" s="59">
        <f t="shared" si="0"/>
        <v>2200.3392962500002</v>
      </c>
      <c r="AS5" s="59">
        <f t="shared" si="0"/>
        <v>15043.172330882353</v>
      </c>
      <c r="AT5" s="83" t="str">
        <f>IF(F5=AS5,"Matching","Not Matching")</f>
        <v>Matching</v>
      </c>
      <c r="AU5" s="134">
        <f>SUM(AC5:AG5)</f>
        <v>5681.3571849999998</v>
      </c>
      <c r="AV5" s="135">
        <f t="shared" ref="AV5" si="1">AU5/AS5</f>
        <v>0.3776701522814212</v>
      </c>
      <c r="AW5" s="134">
        <f t="shared" ref="AW5" si="2">AI5</f>
        <v>3120</v>
      </c>
      <c r="AX5" s="135">
        <f t="shared" ref="AX5" si="3">AW5/AS5</f>
        <v>0.2074030617594472</v>
      </c>
      <c r="AY5" s="134">
        <f t="shared" ref="AY5" si="4">AJ5</f>
        <v>1200</v>
      </c>
      <c r="AZ5" s="135">
        <f t="shared" ref="AZ5" si="5">AY5/AS5</f>
        <v>7.977040836901815E-2</v>
      </c>
      <c r="BA5" s="134">
        <f t="shared" ref="BA5" si="6">AK5+AM5</f>
        <v>2841.4758496323529</v>
      </c>
      <c r="BB5" s="135">
        <f t="shared" ref="BB5" si="7">BA5/AS5</f>
        <v>0.18888807407989636</v>
      </c>
      <c r="BC5" s="134">
        <f t="shared" ref="BC5" si="8">AN5+AO5</f>
        <v>2200.3392962500002</v>
      </c>
      <c r="BD5" s="135">
        <f t="shared" ref="BD5" si="9">BC5/AS5</f>
        <v>0.14626830351021711</v>
      </c>
      <c r="BE5" s="82" t="str">
        <f t="shared" ref="BE5" si="10">IF((AU5+AW5+AY5+BA5+BC5)=AS5,"Matching","Not Matching")</f>
        <v>Matching</v>
      </c>
      <c r="BF5" s="134">
        <f>AQ5</f>
        <v>12842.833034632353</v>
      </c>
      <c r="BG5" s="135">
        <f t="shared" ref="BG5" si="11">BF5/AS5</f>
        <v>0.85373169648978287</v>
      </c>
      <c r="BH5" s="134">
        <f t="shared" ref="BH5" si="12">AR5</f>
        <v>2200.3392962500002</v>
      </c>
      <c r="BI5" s="135">
        <f t="shared" ref="BI5" si="13">BH5/AS5</f>
        <v>0.14626830351021711</v>
      </c>
      <c r="BJ5" s="82" t="str">
        <f t="shared" ref="BJ5" si="14">IF((BH5+BF5)=AS5,"Matching","Not Matching")</f>
        <v>Matching</v>
      </c>
      <c r="BK5" s="134">
        <f>AS5*1.081</f>
        <v>16261.669289683823</v>
      </c>
      <c r="BL5" s="134">
        <f t="shared" ref="BL5" si="15">ROUND(BK5,-1)</f>
        <v>16260</v>
      </c>
      <c r="BM5" s="134">
        <f>D5*380</f>
        <v>1767.0000000000002</v>
      </c>
      <c r="BN5" s="134">
        <f t="shared" ref="BN5" si="16">BK5-BM5</f>
        <v>14494.669289683823</v>
      </c>
      <c r="BO5" s="134">
        <f>BK5/D5</f>
        <v>3497.1331805771661</v>
      </c>
    </row>
    <row r="6" spans="1:67" outlineLevel="1" x14ac:dyDescent="0.25">
      <c r="A6" s="60"/>
      <c r="B6" s="61"/>
      <c r="C6" s="62"/>
      <c r="D6" s="63"/>
      <c r="E6" s="64"/>
      <c r="F6" s="65"/>
      <c r="H6" s="55"/>
      <c r="I6" s="21"/>
      <c r="J6" s="56"/>
      <c r="K6" s="57"/>
      <c r="L6" s="58"/>
      <c r="M6" s="58"/>
      <c r="N6" s="58"/>
      <c r="O6" s="57"/>
      <c r="P6" s="58"/>
      <c r="Q6" s="56"/>
      <c r="R6" s="56"/>
      <c r="S6" s="56"/>
      <c r="T6" s="56"/>
      <c r="U6" s="66"/>
      <c r="V6" s="21"/>
      <c r="W6" s="56"/>
      <c r="X6" s="56"/>
      <c r="Y6" s="56"/>
      <c r="Z6" s="57"/>
      <c r="AA6" s="56"/>
      <c r="AB6" s="56"/>
      <c r="AC6" s="56"/>
      <c r="AD6" s="56"/>
      <c r="AE6" s="56"/>
      <c r="AF6" s="56"/>
      <c r="AG6" s="56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136"/>
    </row>
    <row r="7" spans="1:67" outlineLevel="1" x14ac:dyDescent="0.25">
      <c r="A7" s="60"/>
      <c r="B7" s="61" t="str">
        <f>"Panneau solaire "&amp;G7</f>
        <v>Panneau solaire JINKO JKM455N-54HL4R-V</v>
      </c>
      <c r="C7" s="62">
        <f>A5</f>
        <v>10</v>
      </c>
      <c r="D7" s="68" t="s">
        <v>63</v>
      </c>
      <c r="E7" s="64">
        <f t="shared" ref="E7" si="17">AB7</f>
        <v>180.51476470588236</v>
      </c>
      <c r="F7" s="65">
        <f t="shared" ref="F7" si="18">C7*E7</f>
        <v>1805.1476470588236</v>
      </c>
      <c r="G7" s="107" t="str">
        <f>IF($B4="Jinko 455W Non Full Black",'Technical Data'!B3,IF($B4="Jinko 465W Full Black",'Technical Data'!B4,IF($B4="Longi 485W Non Full Black",'Technical Data'!B5,IF($B4="Longi 485W Full Black",'Technical Data'!B6,IF($B4="Aiko 480W Non Full Black",'Technical Data'!B7,IF($B4="Aiko 485W Full Black",'Technical Data'!B8,IF(ISBLANK($B4)," ")))))))</f>
        <v>JINKO JKM455N-54HL4R-V</v>
      </c>
      <c r="H7" s="102">
        <f>IF($B4="Jinko 455W Non Full Black",'Financial Data'!$C$25,IF($B4="Jinko 465W Full Black",'Financial Data'!$C$26,IF($B4="Longi 485W Non Full Black",'Financial Data'!$C$27,IF($B4="Longi 485W Full Black",'Financial Data'!$C$28,IF($B4="Aiko 480W Non Full Black",'Financial Data'!$C$29,IF($B4="Aiko 485W Full Black",'Financial Data'!$C$30,IF(ISBLANK($B4),'Technical Data'!#REF!)))))))</f>
        <v>52.4</v>
      </c>
      <c r="I7" s="85">
        <v>0</v>
      </c>
      <c r="J7" s="67">
        <f t="shared" ref="J7:J12" si="19">H7*$J$4</f>
        <v>1.5719999999999998</v>
      </c>
      <c r="K7" s="54">
        <v>0</v>
      </c>
      <c r="L7" s="67">
        <f t="shared" ref="L7:N7" si="20">H7*(1-$K7)</f>
        <v>52.4</v>
      </c>
      <c r="M7" s="67">
        <f t="shared" si="20"/>
        <v>0</v>
      </c>
      <c r="N7" s="67">
        <f t="shared" si="20"/>
        <v>1.5719999999999998</v>
      </c>
      <c r="O7" s="67">
        <f t="shared" ref="O7:O12" si="21">(L7+M7+N7)</f>
        <v>53.972000000000001</v>
      </c>
      <c r="P7" s="69">
        <f t="shared" ref="P7:P12" si="22">O7*$P$4</f>
        <v>0</v>
      </c>
      <c r="Q7" s="69">
        <f t="shared" ref="Q7:Q12" si="23">(O7+P7)*$Q$4</f>
        <v>0</v>
      </c>
      <c r="R7" s="69">
        <f t="shared" ref="R7:R12" si="24">(O7+P7)*$R$4</f>
        <v>1.07944</v>
      </c>
      <c r="S7" s="69">
        <f t="shared" ref="S7:S11" si="25">(O7+P7)*$S$4</f>
        <v>2.6986000000000003</v>
      </c>
      <c r="T7" s="69">
        <f t="shared" ref="T7:T12" si="26">SUM(O7:S7)</f>
        <v>57.750039999999998</v>
      </c>
      <c r="U7" s="69">
        <f>1*$U$4</f>
        <v>65</v>
      </c>
      <c r="V7" s="150">
        <v>0</v>
      </c>
      <c r="W7" s="150">
        <v>0</v>
      </c>
      <c r="X7" s="67">
        <f t="shared" ref="X7:X12" si="27">SUM(U7:W7)</f>
        <v>65</v>
      </c>
      <c r="Y7" s="113">
        <f>$Y$4/(1-$Y$4)*(T7+X7+Z7+AA7)</f>
        <v>27.077214705882351</v>
      </c>
      <c r="Z7" s="69">
        <f>T7*$Z$4</f>
        <v>14.43751</v>
      </c>
      <c r="AA7" s="69">
        <f t="shared" ref="AA7:AA12" si="28">X7*$AA$4</f>
        <v>16.25</v>
      </c>
      <c r="AB7" s="70">
        <f>T7+X7+Y7+Z7+AA7</f>
        <v>180.51476470588236</v>
      </c>
      <c r="AC7" s="67">
        <f t="shared" ref="AC7:AO7" si="29">O7*$C7</f>
        <v>539.72</v>
      </c>
      <c r="AD7" s="67">
        <f t="shared" si="29"/>
        <v>0</v>
      </c>
      <c r="AE7" s="67">
        <f t="shared" si="29"/>
        <v>0</v>
      </c>
      <c r="AF7" s="67">
        <f t="shared" si="29"/>
        <v>10.7944</v>
      </c>
      <c r="AG7" s="67">
        <f t="shared" si="29"/>
        <v>26.986000000000004</v>
      </c>
      <c r="AH7" s="67">
        <f t="shared" si="29"/>
        <v>577.50040000000001</v>
      </c>
      <c r="AI7" s="67">
        <f t="shared" si="29"/>
        <v>650</v>
      </c>
      <c r="AJ7" s="67">
        <f t="shared" si="29"/>
        <v>0</v>
      </c>
      <c r="AK7" s="67">
        <f t="shared" si="29"/>
        <v>0</v>
      </c>
      <c r="AL7" s="67">
        <f t="shared" si="29"/>
        <v>650</v>
      </c>
      <c r="AM7" s="67">
        <f>Y7*$C7</f>
        <v>270.77214705882352</v>
      </c>
      <c r="AN7" s="67">
        <f t="shared" si="29"/>
        <v>144.3751</v>
      </c>
      <c r="AO7" s="67">
        <f t="shared" si="29"/>
        <v>162.5</v>
      </c>
      <c r="AP7" s="67">
        <f t="shared" ref="AP7:AP12" si="30">AM7+AK7</f>
        <v>270.77214705882352</v>
      </c>
      <c r="AQ7" s="71">
        <f t="shared" ref="AQ7:AQ12" si="31">AM7+AL7+AH7</f>
        <v>1498.2725470588234</v>
      </c>
      <c r="AR7" s="71">
        <f t="shared" ref="AR7:AR12" si="32">AO7+AN7</f>
        <v>306.87509999999997</v>
      </c>
      <c r="AS7" s="71">
        <f t="shared" ref="AS7:AS12" si="33">AH7+AL7+AM7+AO7+AN7</f>
        <v>1805.1476470588234</v>
      </c>
      <c r="AT7" s="84"/>
    </row>
    <row r="8" spans="1:67" outlineLevel="1" x14ac:dyDescent="0.25">
      <c r="A8" s="60"/>
      <c r="B8" s="61" t="str">
        <f>"Onduleur Huawei "&amp;G8</f>
        <v>Onduleur Huawei SUN2000-6K-MAP0</v>
      </c>
      <c r="C8" s="62">
        <v>1</v>
      </c>
      <c r="D8" s="68" t="s">
        <v>63</v>
      </c>
      <c r="E8" s="64">
        <f t="shared" ref="E7:E12" si="34">AB8</f>
        <v>2119.7011544117649</v>
      </c>
      <c r="F8" s="65">
        <f t="shared" ref="F7:F12" si="35">C8*E8</f>
        <v>2119.7011544117649</v>
      </c>
      <c r="G8" s="99" t="str">
        <f>'Technical Data'!B12</f>
        <v>SUN2000-6K-MAP0</v>
      </c>
      <c r="H8" s="85">
        <f>'Financial Data'!C33</f>
        <v>900.85</v>
      </c>
      <c r="I8" s="67">
        <f>'Financial Data'!$C$40</f>
        <v>251</v>
      </c>
      <c r="J8" s="67">
        <f t="shared" si="19"/>
        <v>27.025500000000001</v>
      </c>
      <c r="K8" s="54">
        <v>0</v>
      </c>
      <c r="L8" s="67">
        <f t="shared" ref="L8:N8" si="36">H8*(1-$K8)</f>
        <v>900.85</v>
      </c>
      <c r="M8" s="67">
        <f t="shared" si="36"/>
        <v>251</v>
      </c>
      <c r="N8" s="67">
        <f t="shared" si="36"/>
        <v>27.025500000000001</v>
      </c>
      <c r="O8" s="67">
        <f t="shared" si="21"/>
        <v>1178.8754999999999</v>
      </c>
      <c r="P8" s="69">
        <f t="shared" si="22"/>
        <v>0</v>
      </c>
      <c r="Q8" s="69">
        <f t="shared" si="23"/>
        <v>0</v>
      </c>
      <c r="R8" s="69">
        <f t="shared" si="24"/>
        <v>23.577509999999997</v>
      </c>
      <c r="S8" s="69">
        <f t="shared" si="25"/>
        <v>58.943774999999995</v>
      </c>
      <c r="T8" s="69">
        <f t="shared" si="26"/>
        <v>1261.3967849999999</v>
      </c>
      <c r="U8" s="69">
        <f>2*$U$5</f>
        <v>180</v>
      </c>
      <c r="V8" s="150">
        <v>0</v>
      </c>
      <c r="W8" s="150">
        <v>0</v>
      </c>
      <c r="X8" s="67">
        <f t="shared" si="27"/>
        <v>180</v>
      </c>
      <c r="Y8" s="113">
        <f t="shared" ref="Y8:Y12" si="37">$Y$4/(1-$Y$4)*(T8+X8+Z8+AA8)</f>
        <v>317.95517316176472</v>
      </c>
      <c r="Z8" s="69">
        <f>T8*$Z$4</f>
        <v>315.34919624999998</v>
      </c>
      <c r="AA8" s="69">
        <f t="shared" si="28"/>
        <v>45</v>
      </c>
      <c r="AB8" s="70">
        <f t="shared" ref="AB8:AB12" si="38">T8+X8+Y8+Z8+AA8</f>
        <v>2119.7011544117649</v>
      </c>
      <c r="AC8" s="67">
        <f t="shared" ref="AC8:AO8" si="39">O8*$C8</f>
        <v>1178.8754999999999</v>
      </c>
      <c r="AD8" s="67">
        <f t="shared" si="39"/>
        <v>0</v>
      </c>
      <c r="AE8" s="67">
        <f t="shared" si="39"/>
        <v>0</v>
      </c>
      <c r="AF8" s="67">
        <f t="shared" si="39"/>
        <v>23.577509999999997</v>
      </c>
      <c r="AG8" s="67">
        <f t="shared" si="39"/>
        <v>58.943774999999995</v>
      </c>
      <c r="AH8" s="67">
        <f t="shared" si="39"/>
        <v>1261.3967849999999</v>
      </c>
      <c r="AI8" s="67">
        <f t="shared" si="39"/>
        <v>180</v>
      </c>
      <c r="AJ8" s="67">
        <f t="shared" si="39"/>
        <v>0</v>
      </c>
      <c r="AK8" s="67">
        <f t="shared" si="39"/>
        <v>0</v>
      </c>
      <c r="AL8" s="67">
        <f t="shared" si="39"/>
        <v>180</v>
      </c>
      <c r="AM8" s="67">
        <f t="shared" si="39"/>
        <v>317.95517316176472</v>
      </c>
      <c r="AN8" s="67">
        <f t="shared" si="39"/>
        <v>315.34919624999998</v>
      </c>
      <c r="AO8" s="67">
        <f t="shared" si="39"/>
        <v>45</v>
      </c>
      <c r="AP8" s="67">
        <f t="shared" si="30"/>
        <v>317.95517316176472</v>
      </c>
      <c r="AQ8" s="71">
        <f t="shared" si="31"/>
        <v>1759.3519581617647</v>
      </c>
      <c r="AR8" s="71">
        <f t="shared" si="32"/>
        <v>360.34919624999998</v>
      </c>
      <c r="AS8" s="71">
        <f t="shared" si="33"/>
        <v>2119.7011544117649</v>
      </c>
      <c r="AT8" s="84"/>
    </row>
    <row r="9" spans="1:67" outlineLevel="1" x14ac:dyDescent="0.25">
      <c r="A9" s="60"/>
      <c r="B9" s="61" t="s">
        <v>217</v>
      </c>
      <c r="C9" s="62">
        <v>1</v>
      </c>
      <c r="D9" s="68" t="s">
        <v>65</v>
      </c>
      <c r="E9" s="64">
        <f t="shared" si="34"/>
        <v>1043.4264705882356</v>
      </c>
      <c r="F9" s="65">
        <f t="shared" si="35"/>
        <v>1043.4264705882356</v>
      </c>
      <c r="G9" s="147"/>
      <c r="H9" s="111">
        <v>300</v>
      </c>
      <c r="I9" s="67">
        <f>'Financial Data'!$C$41*C7</f>
        <v>270</v>
      </c>
      <c r="J9" s="67">
        <f t="shared" si="19"/>
        <v>9</v>
      </c>
      <c r="K9" s="54">
        <v>0</v>
      </c>
      <c r="L9" s="67">
        <f t="shared" ref="L9:N9" si="40">H9*(1-$K9)</f>
        <v>300</v>
      </c>
      <c r="M9" s="67">
        <f t="shared" si="40"/>
        <v>270</v>
      </c>
      <c r="N9" s="67">
        <f t="shared" si="40"/>
        <v>9</v>
      </c>
      <c r="O9" s="67">
        <f t="shared" si="21"/>
        <v>579</v>
      </c>
      <c r="P9" s="69">
        <f t="shared" si="22"/>
        <v>0</v>
      </c>
      <c r="Q9" s="69">
        <f t="shared" si="23"/>
        <v>0</v>
      </c>
      <c r="R9" s="69">
        <f t="shared" si="24"/>
        <v>11.58</v>
      </c>
      <c r="S9" s="69">
        <f t="shared" si="25"/>
        <v>28.950000000000003</v>
      </c>
      <c r="T9" s="69">
        <f t="shared" si="26"/>
        <v>619.53000000000009</v>
      </c>
      <c r="U9" s="69">
        <f>(C7/10)*$U$5</f>
        <v>90</v>
      </c>
      <c r="V9" s="150">
        <v>0</v>
      </c>
      <c r="W9" s="150">
        <v>0</v>
      </c>
      <c r="X9" s="67">
        <f t="shared" si="27"/>
        <v>90</v>
      </c>
      <c r="Y9" s="113">
        <f t="shared" si="37"/>
        <v>156.51397058823534</v>
      </c>
      <c r="Z9" s="69">
        <f t="shared" ref="Z9:Z12" si="41">T9*$Z$4</f>
        <v>154.88250000000002</v>
      </c>
      <c r="AA9" s="69">
        <f t="shared" si="28"/>
        <v>22.5</v>
      </c>
      <c r="AB9" s="70">
        <f t="shared" si="38"/>
        <v>1043.4264705882356</v>
      </c>
      <c r="AC9" s="67">
        <f t="shared" ref="AC9:AO9" si="42">O9*$C9</f>
        <v>579</v>
      </c>
      <c r="AD9" s="67">
        <f t="shared" si="42"/>
        <v>0</v>
      </c>
      <c r="AE9" s="67">
        <f t="shared" si="42"/>
        <v>0</v>
      </c>
      <c r="AF9" s="67">
        <f t="shared" si="42"/>
        <v>11.58</v>
      </c>
      <c r="AG9" s="67">
        <f t="shared" si="42"/>
        <v>28.950000000000003</v>
      </c>
      <c r="AH9" s="67">
        <f t="shared" si="42"/>
        <v>619.53000000000009</v>
      </c>
      <c r="AI9" s="67">
        <f t="shared" si="42"/>
        <v>90</v>
      </c>
      <c r="AJ9" s="67">
        <f t="shared" si="42"/>
        <v>0</v>
      </c>
      <c r="AK9" s="67">
        <f t="shared" si="42"/>
        <v>0</v>
      </c>
      <c r="AL9" s="67">
        <f t="shared" si="42"/>
        <v>90</v>
      </c>
      <c r="AM9" s="67">
        <f t="shared" si="42"/>
        <v>156.51397058823534</v>
      </c>
      <c r="AN9" s="67">
        <f t="shared" si="42"/>
        <v>154.88250000000002</v>
      </c>
      <c r="AO9" s="67">
        <f t="shared" si="42"/>
        <v>22.5</v>
      </c>
      <c r="AP9" s="67">
        <f t="shared" si="30"/>
        <v>156.51397058823534</v>
      </c>
      <c r="AQ9" s="71">
        <f t="shared" si="31"/>
        <v>866.04397058823542</v>
      </c>
      <c r="AR9" s="71">
        <f t="shared" si="32"/>
        <v>177.38250000000002</v>
      </c>
      <c r="AS9" s="71">
        <f t="shared" si="33"/>
        <v>1043.4264705882354</v>
      </c>
      <c r="AT9" s="84"/>
    </row>
    <row r="10" spans="1:67" outlineLevel="1" x14ac:dyDescent="0.25">
      <c r="A10" s="60"/>
      <c r="B10" s="61" t="s">
        <v>172</v>
      </c>
      <c r="C10" s="62">
        <f>A5</f>
        <v>10</v>
      </c>
      <c r="D10" s="68" t="s">
        <v>63</v>
      </c>
      <c r="E10" s="64">
        <f t="shared" si="34"/>
        <v>257.66176470588238</v>
      </c>
      <c r="F10" s="65">
        <f t="shared" si="35"/>
        <v>2576.6176470588239</v>
      </c>
      <c r="G10" s="98"/>
      <c r="H10" s="67">
        <v>100</v>
      </c>
      <c r="I10" s="67">
        <v>0</v>
      </c>
      <c r="J10" s="67">
        <f t="shared" si="19"/>
        <v>3</v>
      </c>
      <c r="K10" s="54">
        <v>0</v>
      </c>
      <c r="L10" s="67">
        <f t="shared" ref="L10:N10" si="43">H10*(1-$K10)</f>
        <v>100</v>
      </c>
      <c r="M10" s="67">
        <f t="shared" si="43"/>
        <v>0</v>
      </c>
      <c r="N10" s="67">
        <f t="shared" si="43"/>
        <v>3</v>
      </c>
      <c r="O10" s="67">
        <f t="shared" si="21"/>
        <v>103</v>
      </c>
      <c r="P10" s="69">
        <f t="shared" si="22"/>
        <v>0</v>
      </c>
      <c r="Q10" s="69">
        <f t="shared" si="23"/>
        <v>0</v>
      </c>
      <c r="R10" s="69">
        <f t="shared" si="24"/>
        <v>2.06</v>
      </c>
      <c r="S10" s="69">
        <f t="shared" si="25"/>
        <v>5.15</v>
      </c>
      <c r="T10" s="69">
        <f t="shared" si="26"/>
        <v>110.21000000000001</v>
      </c>
      <c r="U10" s="69">
        <f>1*$U$4</f>
        <v>65</v>
      </c>
      <c r="V10" s="150">
        <v>0</v>
      </c>
      <c r="W10" s="150">
        <v>0</v>
      </c>
      <c r="X10" s="67">
        <f t="shared" si="27"/>
        <v>65</v>
      </c>
      <c r="Y10" s="113">
        <f t="shared" si="37"/>
        <v>38.649264705882359</v>
      </c>
      <c r="Z10" s="69">
        <f t="shared" si="41"/>
        <v>27.552500000000002</v>
      </c>
      <c r="AA10" s="69">
        <f t="shared" si="28"/>
        <v>16.25</v>
      </c>
      <c r="AB10" s="70">
        <f t="shared" si="38"/>
        <v>257.66176470588238</v>
      </c>
      <c r="AC10" s="67">
        <f t="shared" ref="AC10:AO10" si="44">O10*$C10</f>
        <v>1030</v>
      </c>
      <c r="AD10" s="67">
        <f t="shared" si="44"/>
        <v>0</v>
      </c>
      <c r="AE10" s="67">
        <f t="shared" si="44"/>
        <v>0</v>
      </c>
      <c r="AF10" s="67">
        <f t="shared" si="44"/>
        <v>20.6</v>
      </c>
      <c r="AG10" s="67">
        <f t="shared" si="44"/>
        <v>51.5</v>
      </c>
      <c r="AH10" s="67">
        <f t="shared" si="44"/>
        <v>1102.1000000000001</v>
      </c>
      <c r="AI10" s="67">
        <f t="shared" si="44"/>
        <v>650</v>
      </c>
      <c r="AJ10" s="67">
        <f t="shared" si="44"/>
        <v>0</v>
      </c>
      <c r="AK10" s="67">
        <f t="shared" si="44"/>
        <v>0</v>
      </c>
      <c r="AL10" s="67">
        <f t="shared" si="44"/>
        <v>650</v>
      </c>
      <c r="AM10" s="67">
        <f t="shared" si="44"/>
        <v>386.49264705882359</v>
      </c>
      <c r="AN10" s="67">
        <f t="shared" si="44"/>
        <v>275.52500000000003</v>
      </c>
      <c r="AO10" s="67">
        <f t="shared" si="44"/>
        <v>162.5</v>
      </c>
      <c r="AP10" s="67">
        <f t="shared" si="30"/>
        <v>386.49264705882359</v>
      </c>
      <c r="AQ10" s="71">
        <f t="shared" si="31"/>
        <v>2138.5926470588238</v>
      </c>
      <c r="AR10" s="71">
        <f t="shared" si="32"/>
        <v>438.02500000000003</v>
      </c>
      <c r="AS10" s="71">
        <f t="shared" si="33"/>
        <v>2576.6176470588239</v>
      </c>
      <c r="AT10" s="84"/>
    </row>
    <row r="11" spans="1:67" outlineLevel="1" x14ac:dyDescent="0.25">
      <c r="A11" s="60"/>
      <c r="B11" s="61" t="s">
        <v>66</v>
      </c>
      <c r="C11" s="62">
        <v>1</v>
      </c>
      <c r="D11" s="68" t="s">
        <v>65</v>
      </c>
      <c r="E11" s="64">
        <f t="shared" si="34"/>
        <v>3089.7794117647059</v>
      </c>
      <c r="F11" s="65">
        <f t="shared" si="35"/>
        <v>3089.7794117647059</v>
      </c>
      <c r="G11" s="98"/>
      <c r="H11" s="67">
        <v>500</v>
      </c>
      <c r="I11" s="67">
        <v>0</v>
      </c>
      <c r="J11" s="67">
        <f t="shared" si="19"/>
        <v>15</v>
      </c>
      <c r="K11" s="54">
        <v>0</v>
      </c>
      <c r="L11" s="67">
        <f t="shared" ref="L11:N11" si="45">H11*(1-$K11)</f>
        <v>500</v>
      </c>
      <c r="M11" s="67">
        <f t="shared" si="45"/>
        <v>0</v>
      </c>
      <c r="N11" s="67">
        <f t="shared" si="45"/>
        <v>15</v>
      </c>
      <c r="O11" s="67">
        <f t="shared" si="21"/>
        <v>515</v>
      </c>
      <c r="P11" s="69">
        <f t="shared" si="22"/>
        <v>0</v>
      </c>
      <c r="Q11" s="69">
        <f t="shared" si="23"/>
        <v>0</v>
      </c>
      <c r="R11" s="69">
        <f t="shared" si="24"/>
        <v>10.3</v>
      </c>
      <c r="S11" s="69">
        <f t="shared" si="25"/>
        <v>25.75</v>
      </c>
      <c r="T11" s="69">
        <f t="shared" si="26"/>
        <v>551.04999999999995</v>
      </c>
      <c r="U11" s="69">
        <f>5*$U$5+600+500</f>
        <v>1550</v>
      </c>
      <c r="V11" s="150">
        <v>0</v>
      </c>
      <c r="W11" s="150">
        <v>0</v>
      </c>
      <c r="X11" s="67">
        <f t="shared" si="27"/>
        <v>1550</v>
      </c>
      <c r="Y11" s="113">
        <f t="shared" si="37"/>
        <v>463.46691176470591</v>
      </c>
      <c r="Z11" s="69">
        <f t="shared" si="41"/>
        <v>137.76249999999999</v>
      </c>
      <c r="AA11" s="69">
        <f t="shared" si="28"/>
        <v>387.5</v>
      </c>
      <c r="AB11" s="70">
        <f t="shared" si="38"/>
        <v>3089.7794117647059</v>
      </c>
      <c r="AC11" s="67">
        <f t="shared" ref="AC11:AO11" si="46">O11*$C11</f>
        <v>515</v>
      </c>
      <c r="AD11" s="67">
        <f t="shared" si="46"/>
        <v>0</v>
      </c>
      <c r="AE11" s="67">
        <f t="shared" si="46"/>
        <v>0</v>
      </c>
      <c r="AF11" s="67">
        <f t="shared" si="46"/>
        <v>10.3</v>
      </c>
      <c r="AG11" s="67">
        <f t="shared" si="46"/>
        <v>25.75</v>
      </c>
      <c r="AH11" s="67">
        <f t="shared" si="46"/>
        <v>551.04999999999995</v>
      </c>
      <c r="AI11" s="67">
        <f t="shared" si="46"/>
        <v>1550</v>
      </c>
      <c r="AJ11" s="67">
        <f t="shared" si="46"/>
        <v>0</v>
      </c>
      <c r="AK11" s="67">
        <f t="shared" si="46"/>
        <v>0</v>
      </c>
      <c r="AL11" s="67">
        <f t="shared" si="46"/>
        <v>1550</v>
      </c>
      <c r="AM11" s="67">
        <f t="shared" si="46"/>
        <v>463.46691176470591</v>
      </c>
      <c r="AN11" s="67">
        <f t="shared" si="46"/>
        <v>137.76249999999999</v>
      </c>
      <c r="AO11" s="67">
        <f t="shared" si="46"/>
        <v>387.5</v>
      </c>
      <c r="AP11" s="67">
        <f t="shared" si="30"/>
        <v>463.46691176470591</v>
      </c>
      <c r="AQ11" s="71">
        <f t="shared" si="31"/>
        <v>2564.5169117647056</v>
      </c>
      <c r="AR11" s="71">
        <f t="shared" si="32"/>
        <v>525.26250000000005</v>
      </c>
      <c r="AS11" s="71">
        <f t="shared" si="33"/>
        <v>3089.7794117647059</v>
      </c>
      <c r="AT11" s="84"/>
    </row>
    <row r="12" spans="1:67" outlineLevel="1" x14ac:dyDescent="0.25">
      <c r="A12" s="60"/>
      <c r="B12" s="72" t="s">
        <v>169</v>
      </c>
      <c r="C12" s="62">
        <v>1</v>
      </c>
      <c r="D12" s="68" t="s">
        <v>65</v>
      </c>
      <c r="E12" s="64">
        <f t="shared" si="34"/>
        <v>2308.5</v>
      </c>
      <c r="F12" s="65">
        <f t="shared" si="35"/>
        <v>2308.5</v>
      </c>
      <c r="G12" s="147"/>
      <c r="H12" s="67">
        <v>1300</v>
      </c>
      <c r="I12" s="67">
        <v>200</v>
      </c>
      <c r="J12" s="67">
        <f t="shared" si="19"/>
        <v>39</v>
      </c>
      <c r="K12" s="54">
        <v>0</v>
      </c>
      <c r="L12" s="67">
        <f t="shared" ref="L12:N12" si="47">H12*(1-$K12)</f>
        <v>1300</v>
      </c>
      <c r="M12" s="67">
        <f t="shared" si="47"/>
        <v>200</v>
      </c>
      <c r="N12" s="67">
        <f t="shared" si="47"/>
        <v>39</v>
      </c>
      <c r="O12" s="67">
        <f t="shared" si="21"/>
        <v>1539</v>
      </c>
      <c r="P12" s="69">
        <f t="shared" si="22"/>
        <v>0</v>
      </c>
      <c r="Q12" s="69">
        <f t="shared" si="23"/>
        <v>0</v>
      </c>
      <c r="R12" s="69">
        <f t="shared" si="24"/>
        <v>30.78</v>
      </c>
      <c r="S12" s="69">
        <v>0</v>
      </c>
      <c r="T12" s="69">
        <f t="shared" si="26"/>
        <v>1569.78</v>
      </c>
      <c r="U12" s="69">
        <v>0</v>
      </c>
      <c r="V12" s="150">
        <v>0</v>
      </c>
      <c r="W12" s="150">
        <v>0</v>
      </c>
      <c r="X12" s="67">
        <f t="shared" si="27"/>
        <v>0</v>
      </c>
      <c r="Y12" s="113">
        <f t="shared" si="37"/>
        <v>346.27500000000003</v>
      </c>
      <c r="Z12" s="69">
        <f t="shared" si="41"/>
        <v>392.44499999999999</v>
      </c>
      <c r="AA12" s="69">
        <f t="shared" si="28"/>
        <v>0</v>
      </c>
      <c r="AB12" s="70">
        <f t="shared" si="38"/>
        <v>2308.5</v>
      </c>
      <c r="AC12" s="67">
        <f t="shared" ref="AC12:AO12" si="48">O12*$C12</f>
        <v>1539</v>
      </c>
      <c r="AD12" s="67">
        <f t="shared" si="48"/>
        <v>0</v>
      </c>
      <c r="AE12" s="67">
        <f t="shared" si="48"/>
        <v>0</v>
      </c>
      <c r="AF12" s="67">
        <f t="shared" si="48"/>
        <v>30.78</v>
      </c>
      <c r="AG12" s="67">
        <f t="shared" si="48"/>
        <v>0</v>
      </c>
      <c r="AH12" s="67">
        <f t="shared" si="48"/>
        <v>1569.78</v>
      </c>
      <c r="AI12" s="67">
        <f t="shared" si="48"/>
        <v>0</v>
      </c>
      <c r="AJ12" s="67">
        <f t="shared" si="48"/>
        <v>0</v>
      </c>
      <c r="AK12" s="67">
        <f t="shared" si="48"/>
        <v>0</v>
      </c>
      <c r="AL12" s="67">
        <f t="shared" si="48"/>
        <v>0</v>
      </c>
      <c r="AM12" s="67">
        <f t="shared" si="48"/>
        <v>346.27500000000003</v>
      </c>
      <c r="AN12" s="67">
        <f t="shared" si="48"/>
        <v>392.44499999999999</v>
      </c>
      <c r="AO12" s="67">
        <f t="shared" si="48"/>
        <v>0</v>
      </c>
      <c r="AP12" s="67">
        <f t="shared" si="30"/>
        <v>346.27500000000003</v>
      </c>
      <c r="AQ12" s="71">
        <f t="shared" si="31"/>
        <v>1916.0550000000001</v>
      </c>
      <c r="AR12" s="71">
        <f t="shared" si="32"/>
        <v>392.44499999999999</v>
      </c>
      <c r="AS12" s="71">
        <f t="shared" si="33"/>
        <v>2308.5</v>
      </c>
      <c r="AT12" s="84"/>
    </row>
    <row r="13" spans="1:67" outlineLevel="1" x14ac:dyDescent="0.25">
      <c r="A13" s="60"/>
      <c r="B13" s="72" t="s">
        <v>170</v>
      </c>
      <c r="C13" s="62">
        <v>1</v>
      </c>
      <c r="D13" s="68" t="s">
        <v>65</v>
      </c>
      <c r="E13" s="64">
        <f t="shared" ref="E13:E14" si="49">AB13</f>
        <v>900</v>
      </c>
      <c r="F13" s="65">
        <f t="shared" ref="F13:F14" si="50">C13*E13</f>
        <v>900</v>
      </c>
      <c r="G13" s="147"/>
      <c r="H13" s="67">
        <v>0</v>
      </c>
      <c r="I13" s="67">
        <v>0</v>
      </c>
      <c r="J13" s="67">
        <f t="shared" ref="J13:J14" si="51">H13*$J$4</f>
        <v>0</v>
      </c>
      <c r="K13" s="54">
        <v>0</v>
      </c>
      <c r="L13" s="67">
        <f t="shared" ref="L13:L14" si="52">H13*(1-$K13)</f>
        <v>0</v>
      </c>
      <c r="M13" s="67">
        <f t="shared" ref="M13:M14" si="53">I13*(1-$K13)</f>
        <v>0</v>
      </c>
      <c r="N13" s="67">
        <f t="shared" ref="N13:N14" si="54">J13*(1-$K13)</f>
        <v>0</v>
      </c>
      <c r="O13" s="67">
        <f t="shared" ref="O13:O14" si="55">(L13+M13+N13)</f>
        <v>0</v>
      </c>
      <c r="P13" s="69">
        <f t="shared" ref="P13:P14" si="56">O13*$P$4</f>
        <v>0</v>
      </c>
      <c r="Q13" s="69">
        <f t="shared" ref="Q13:Q14" si="57">(O13+P13)*$Q$4</f>
        <v>0</v>
      </c>
      <c r="R13" s="69">
        <f t="shared" ref="R13:R14" si="58">(O13+P13)*$R$4</f>
        <v>0</v>
      </c>
      <c r="S13" s="69">
        <v>0</v>
      </c>
      <c r="T13" s="69">
        <f t="shared" ref="T13:T14" si="59">SUM(O13:S13)</f>
        <v>0</v>
      </c>
      <c r="U13" s="69">
        <v>0</v>
      </c>
      <c r="V13" s="150">
        <v>0</v>
      </c>
      <c r="W13" s="150">
        <f>$W$4</f>
        <v>900</v>
      </c>
      <c r="X13" s="67">
        <f t="shared" ref="X13:X14" si="60">SUM(U13:W13)</f>
        <v>900</v>
      </c>
      <c r="Y13" s="113">
        <v>0</v>
      </c>
      <c r="Z13" s="69">
        <f t="shared" ref="Z13:Z14" si="61">T13*$Z$4</f>
        <v>0</v>
      </c>
      <c r="AA13" s="69">
        <v>0</v>
      </c>
      <c r="AB13" s="70">
        <f t="shared" ref="AB13:AB14" si="62">T13+X13+Y13+Z13+AA13</f>
        <v>900</v>
      </c>
      <c r="AC13" s="67">
        <f t="shared" ref="AC13:AC14" si="63">O13*$C13</f>
        <v>0</v>
      </c>
      <c r="AD13" s="67">
        <f t="shared" ref="AD13:AD14" si="64">P13*$C13</f>
        <v>0</v>
      </c>
      <c r="AE13" s="67">
        <f t="shared" ref="AE13:AE14" si="65">Q13*$C13</f>
        <v>0</v>
      </c>
      <c r="AF13" s="67">
        <f t="shared" ref="AF13:AF14" si="66">R13*$C13</f>
        <v>0</v>
      </c>
      <c r="AG13" s="67">
        <f t="shared" ref="AG13:AG14" si="67">S13*$C13</f>
        <v>0</v>
      </c>
      <c r="AH13" s="67">
        <f t="shared" ref="AH13:AH14" si="68">T13*$C13</f>
        <v>0</v>
      </c>
      <c r="AI13" s="67">
        <f t="shared" ref="AI13:AI14" si="69">U13*$C13</f>
        <v>0</v>
      </c>
      <c r="AJ13" s="67">
        <f t="shared" ref="AJ13:AJ14" si="70">V13*$C13</f>
        <v>0</v>
      </c>
      <c r="AK13" s="67">
        <f t="shared" ref="AK13:AK14" si="71">W13*$C13</f>
        <v>900</v>
      </c>
      <c r="AL13" s="67">
        <f t="shared" ref="AL13:AL14" si="72">X13*$C13</f>
        <v>900</v>
      </c>
      <c r="AM13" s="67">
        <f t="shared" ref="AM13:AM14" si="73">Y13*$C13</f>
        <v>0</v>
      </c>
      <c r="AN13" s="67">
        <f t="shared" ref="AN13:AN14" si="74">Z13*$C13</f>
        <v>0</v>
      </c>
      <c r="AO13" s="67">
        <f t="shared" ref="AO13:AO14" si="75">AA13*$C13</f>
        <v>0</v>
      </c>
      <c r="AP13" s="67">
        <f t="shared" ref="AP13:AP14" si="76">AM13+AK13</f>
        <v>900</v>
      </c>
      <c r="AQ13" s="71">
        <f t="shared" ref="AQ13:AQ14" si="77">AM13+AL13+AH13</f>
        <v>900</v>
      </c>
      <c r="AR13" s="71">
        <f t="shared" ref="AR13:AR14" si="78">AO13+AN13</f>
        <v>0</v>
      </c>
      <c r="AS13" s="71">
        <f t="shared" ref="AS13:AS14" si="79">AH13+AL13+AM13+AO13+AN13</f>
        <v>900</v>
      </c>
      <c r="AT13" s="84"/>
    </row>
    <row r="14" spans="1:67" outlineLevel="1" x14ac:dyDescent="0.25">
      <c r="A14" s="60"/>
      <c r="B14" s="72" t="s">
        <v>171</v>
      </c>
      <c r="C14" s="62">
        <v>1</v>
      </c>
      <c r="D14" s="68" t="s">
        <v>65</v>
      </c>
      <c r="E14" s="64">
        <f t="shared" si="49"/>
        <v>1200</v>
      </c>
      <c r="F14" s="65">
        <f t="shared" si="50"/>
        <v>1200</v>
      </c>
      <c r="G14" s="147"/>
      <c r="H14" s="67">
        <v>0</v>
      </c>
      <c r="I14" s="67">
        <v>0</v>
      </c>
      <c r="J14" s="67">
        <f t="shared" si="51"/>
        <v>0</v>
      </c>
      <c r="K14" s="54">
        <v>0</v>
      </c>
      <c r="L14" s="67">
        <f t="shared" si="52"/>
        <v>0</v>
      </c>
      <c r="M14" s="67">
        <f t="shared" si="53"/>
        <v>0</v>
      </c>
      <c r="N14" s="67">
        <f t="shared" si="54"/>
        <v>0</v>
      </c>
      <c r="O14" s="67">
        <f t="shared" si="55"/>
        <v>0</v>
      </c>
      <c r="P14" s="69">
        <f t="shared" si="56"/>
        <v>0</v>
      </c>
      <c r="Q14" s="69">
        <f t="shared" si="57"/>
        <v>0</v>
      </c>
      <c r="R14" s="69">
        <f t="shared" si="58"/>
        <v>0</v>
      </c>
      <c r="S14" s="69">
        <v>0</v>
      </c>
      <c r="T14" s="69">
        <f t="shared" si="59"/>
        <v>0</v>
      </c>
      <c r="U14" s="69">
        <v>0</v>
      </c>
      <c r="V14" s="150">
        <f>$V$4</f>
        <v>1200</v>
      </c>
      <c r="W14" s="150">
        <v>0</v>
      </c>
      <c r="X14" s="67">
        <f t="shared" si="60"/>
        <v>1200</v>
      </c>
      <c r="Y14" s="113">
        <v>0</v>
      </c>
      <c r="Z14" s="69">
        <f t="shared" si="61"/>
        <v>0</v>
      </c>
      <c r="AA14" s="69">
        <v>0</v>
      </c>
      <c r="AB14" s="70">
        <f t="shared" si="62"/>
        <v>1200</v>
      </c>
      <c r="AC14" s="67">
        <f t="shared" si="63"/>
        <v>0</v>
      </c>
      <c r="AD14" s="67">
        <f t="shared" si="64"/>
        <v>0</v>
      </c>
      <c r="AE14" s="67">
        <f t="shared" si="65"/>
        <v>0</v>
      </c>
      <c r="AF14" s="67">
        <f t="shared" si="66"/>
        <v>0</v>
      </c>
      <c r="AG14" s="67">
        <f t="shared" si="67"/>
        <v>0</v>
      </c>
      <c r="AH14" s="67">
        <f t="shared" si="68"/>
        <v>0</v>
      </c>
      <c r="AI14" s="67">
        <f t="shared" si="69"/>
        <v>0</v>
      </c>
      <c r="AJ14" s="67">
        <f t="shared" si="70"/>
        <v>1200</v>
      </c>
      <c r="AK14" s="67">
        <f t="shared" si="71"/>
        <v>0</v>
      </c>
      <c r="AL14" s="67">
        <f t="shared" si="72"/>
        <v>1200</v>
      </c>
      <c r="AM14" s="67">
        <f t="shared" si="73"/>
        <v>0</v>
      </c>
      <c r="AN14" s="67">
        <f t="shared" si="74"/>
        <v>0</v>
      </c>
      <c r="AO14" s="67">
        <f t="shared" si="75"/>
        <v>0</v>
      </c>
      <c r="AP14" s="67">
        <f t="shared" si="76"/>
        <v>0</v>
      </c>
      <c r="AQ14" s="71">
        <f t="shared" si="77"/>
        <v>1200</v>
      </c>
      <c r="AR14" s="71">
        <f t="shared" si="78"/>
        <v>0</v>
      </c>
      <c r="AS14" s="71">
        <f t="shared" si="79"/>
        <v>1200</v>
      </c>
      <c r="AT14" s="84"/>
    </row>
    <row r="15" spans="1:67" ht="15.75" outlineLevel="1" thickBot="1" x14ac:dyDescent="0.3">
      <c r="A15" s="60"/>
      <c r="B15" s="61"/>
      <c r="C15" s="62"/>
      <c r="D15" s="68"/>
      <c r="E15" s="64"/>
      <c r="F15" s="65"/>
      <c r="G15" s="98"/>
      <c r="H15" s="67"/>
      <c r="I15" s="67"/>
      <c r="J15" s="67"/>
      <c r="K15" s="21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84"/>
    </row>
    <row r="16" spans="1:67" ht="15.75" thickBot="1" x14ac:dyDescent="0.3">
      <c r="A16" s="48">
        <v>11</v>
      </c>
      <c r="B16" s="49" t="s">
        <v>61</v>
      </c>
      <c r="C16" s="50" t="s">
        <v>62</v>
      </c>
      <c r="D16" s="51">
        <f>ROUNDUP((A16*465)/1000,2)</f>
        <v>5.12</v>
      </c>
      <c r="E16" s="52"/>
      <c r="F16" s="53">
        <f>SUM(F17:F26)</f>
        <v>15537.069448529413</v>
      </c>
      <c r="G16" s="98"/>
      <c r="H16" s="55"/>
      <c r="I16" s="55"/>
      <c r="J16" s="56"/>
      <c r="K16" s="57"/>
      <c r="L16" s="58"/>
      <c r="M16" s="58"/>
      <c r="N16" s="58"/>
      <c r="O16" s="57"/>
      <c r="P16" s="58"/>
      <c r="Q16" s="56"/>
      <c r="R16" s="56"/>
      <c r="S16" s="56"/>
      <c r="T16" s="56"/>
      <c r="U16" s="56"/>
      <c r="V16" s="21"/>
      <c r="W16" s="56"/>
      <c r="X16" s="56"/>
      <c r="Y16" s="56"/>
      <c r="Z16" s="57"/>
      <c r="AA16" s="56"/>
      <c r="AB16" s="56"/>
      <c r="AC16" s="59">
        <f>+SUM(AC17:AC26)</f>
        <v>5565.5675000000001</v>
      </c>
      <c r="AD16" s="59">
        <f t="shared" ref="AD16:AS16" si="80">+SUM(AD17:AD26)</f>
        <v>0</v>
      </c>
      <c r="AE16" s="59">
        <f t="shared" si="80"/>
        <v>0</v>
      </c>
      <c r="AF16" s="59">
        <f t="shared" si="80"/>
        <v>111.31134999999999</v>
      </c>
      <c r="AG16" s="59">
        <f t="shared" si="80"/>
        <v>201.32837499999999</v>
      </c>
      <c r="AH16" s="59">
        <f t="shared" si="80"/>
        <v>5878.2072250000001</v>
      </c>
      <c r="AI16" s="59">
        <f t="shared" si="80"/>
        <v>3259</v>
      </c>
      <c r="AJ16" s="59">
        <f t="shared" si="80"/>
        <v>1200</v>
      </c>
      <c r="AK16" s="59">
        <f t="shared" si="80"/>
        <v>900</v>
      </c>
      <c r="AL16" s="59">
        <f t="shared" si="80"/>
        <v>5359</v>
      </c>
      <c r="AM16" s="59">
        <f t="shared" si="80"/>
        <v>2015.5604172794119</v>
      </c>
      <c r="AN16" s="59">
        <f t="shared" si="80"/>
        <v>1469.55180625</v>
      </c>
      <c r="AO16" s="59">
        <f t="shared" si="80"/>
        <v>814.75</v>
      </c>
      <c r="AP16" s="59">
        <f t="shared" si="80"/>
        <v>2915.5604172794119</v>
      </c>
      <c r="AQ16" s="59">
        <f t="shared" si="80"/>
        <v>13252.767642279412</v>
      </c>
      <c r="AR16" s="59">
        <f t="shared" si="80"/>
        <v>2284.30180625</v>
      </c>
      <c r="AS16" s="59">
        <f t="shared" si="80"/>
        <v>15537.069448529413</v>
      </c>
      <c r="AT16" s="83" t="str">
        <f>IF(F16=AS16,"Matching","Not Matching")</f>
        <v>Matching</v>
      </c>
      <c r="AU16" s="134">
        <f>SUM(AC16:AG16)</f>
        <v>5878.2072250000001</v>
      </c>
      <c r="AV16" s="135">
        <f t="shared" ref="AV16" si="81">AU16/AS16</f>
        <v>0.37833435993017162</v>
      </c>
      <c r="AW16" s="134">
        <f t="shared" ref="AW16" si="82">AI16</f>
        <v>3259</v>
      </c>
      <c r="AX16" s="135">
        <f t="shared" ref="AX16" si="83">AW16/AS16</f>
        <v>0.20975641582837007</v>
      </c>
      <c r="AY16" s="134">
        <f t="shared" ref="AY16" si="84">AJ16</f>
        <v>1200</v>
      </c>
      <c r="AZ16" s="135">
        <f t="shared" ref="AZ16" si="85">AY16/AS16</f>
        <v>7.7234642219712824E-2</v>
      </c>
      <c r="BA16" s="134">
        <f t="shared" ref="BA16" si="86">AK16+AM16</f>
        <v>2915.5604172794119</v>
      </c>
      <c r="BB16" s="135">
        <f t="shared" ref="BB16" si="87">BA16/AS16</f>
        <v>0.18765188808211</v>
      </c>
      <c r="BC16" s="134">
        <f t="shared" ref="BC16" si="88">AN16+AO16</f>
        <v>2284.30180625</v>
      </c>
      <c r="BD16" s="135">
        <f t="shared" ref="BD16" si="89">BC16/AS16</f>
        <v>0.14702269393963541</v>
      </c>
      <c r="BE16" s="82" t="str">
        <f t="shared" ref="BE16" si="90">IF((AU16+AW16+AY16+BA16+BC16)=AS16,"Matching","Not Matching")</f>
        <v>Matching</v>
      </c>
      <c r="BF16" s="134">
        <f>AQ16</f>
        <v>13252.767642279412</v>
      </c>
      <c r="BG16" s="135">
        <f t="shared" ref="BG16" si="91">BF16/AS16</f>
        <v>0.85297730606036448</v>
      </c>
      <c r="BH16" s="134">
        <f t="shared" ref="BH16" si="92">AR16</f>
        <v>2284.30180625</v>
      </c>
      <c r="BI16" s="135">
        <f t="shared" ref="BI16" si="93">BH16/AS16</f>
        <v>0.14702269393963541</v>
      </c>
      <c r="BJ16" s="82" t="str">
        <f t="shared" ref="BJ16" si="94">IF((BH16+BF16)=AS16,"Matching","Not Matching")</f>
        <v>Matching</v>
      </c>
      <c r="BK16" s="134">
        <f>AS16*1.081</f>
        <v>16795.572073860294</v>
      </c>
      <c r="BL16" s="134">
        <f t="shared" ref="BL16" si="95">ROUND(BK16,-1)</f>
        <v>16800</v>
      </c>
      <c r="BM16" s="134">
        <f>D16*380</f>
        <v>1945.6000000000001</v>
      </c>
      <c r="BN16" s="134">
        <f t="shared" ref="BN16" si="96">BK16-BM16</f>
        <v>14849.972073860294</v>
      </c>
      <c r="BO16" s="134">
        <f>BK16/D16</f>
        <v>3280.3851706758387</v>
      </c>
    </row>
    <row r="17" spans="1:67" outlineLevel="1" x14ac:dyDescent="0.25">
      <c r="A17" s="60"/>
      <c r="B17" s="61"/>
      <c r="C17" s="62"/>
      <c r="D17" s="63"/>
      <c r="E17" s="64"/>
      <c r="F17" s="65"/>
      <c r="G17" s="107"/>
      <c r="H17" s="110"/>
      <c r="I17" s="109"/>
      <c r="J17" s="56"/>
      <c r="K17" s="57"/>
      <c r="L17" s="58"/>
      <c r="M17" s="58"/>
      <c r="N17" s="58"/>
      <c r="O17" s="57"/>
      <c r="P17" s="58"/>
      <c r="Q17" s="56"/>
      <c r="R17" s="56"/>
      <c r="S17" s="56"/>
      <c r="T17" s="56"/>
      <c r="U17" s="66"/>
      <c r="V17" s="21"/>
      <c r="W17" s="56"/>
      <c r="X17" s="56"/>
      <c r="Y17" s="56"/>
      <c r="Z17" s="57"/>
      <c r="AA17" s="56"/>
      <c r="AB17" s="56"/>
      <c r="AC17" s="56"/>
      <c r="AD17" s="56"/>
      <c r="AE17" s="56"/>
      <c r="AF17" s="56"/>
      <c r="AG17" s="56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136"/>
    </row>
    <row r="18" spans="1:67" outlineLevel="1" x14ac:dyDescent="0.25">
      <c r="A18" s="60"/>
      <c r="B18" s="61" t="str">
        <f>"Panneau solaire "&amp;G18</f>
        <v>Panneau solaire JINKO JKM455N-54HL4R-V</v>
      </c>
      <c r="C18" s="62">
        <f>A16</f>
        <v>11</v>
      </c>
      <c r="D18" s="68" t="s">
        <v>63</v>
      </c>
      <c r="E18" s="64">
        <f t="shared" ref="E18" si="97">AB18</f>
        <v>180.51476470588236</v>
      </c>
      <c r="F18" s="65">
        <f t="shared" ref="F18" si="98">C18*E18</f>
        <v>1985.6624117647059</v>
      </c>
      <c r="G18" s="107" t="str">
        <f>$G$7</f>
        <v>JINKO JKM455N-54HL4R-V</v>
      </c>
      <c r="H18" s="108">
        <f>H7</f>
        <v>52.4</v>
      </c>
      <c r="I18" s="108">
        <f>I7</f>
        <v>0</v>
      </c>
      <c r="J18" s="67">
        <f t="shared" ref="J18:J95" si="99">H18*$J$4</f>
        <v>1.5719999999999998</v>
      </c>
      <c r="K18" s="54">
        <v>0</v>
      </c>
      <c r="L18" s="67">
        <f t="shared" ref="L18:N18" si="100">H18*(1-$K18)</f>
        <v>52.4</v>
      </c>
      <c r="M18" s="67">
        <f t="shared" si="100"/>
        <v>0</v>
      </c>
      <c r="N18" s="67">
        <f t="shared" si="100"/>
        <v>1.5719999999999998</v>
      </c>
      <c r="O18" s="67">
        <f t="shared" ref="O18:O25" si="101">(L18+M18+N18)</f>
        <v>53.972000000000001</v>
      </c>
      <c r="P18" s="69">
        <f t="shared" ref="P18:P25" si="102">O18*$P$4</f>
        <v>0</v>
      </c>
      <c r="Q18" s="69">
        <f t="shared" ref="Q18:Q25" si="103">(O18+P18)*$Q$4</f>
        <v>0</v>
      </c>
      <c r="R18" s="69">
        <f t="shared" ref="R18:R25" si="104">(O18+P18)*$R$4</f>
        <v>1.07944</v>
      </c>
      <c r="S18" s="69">
        <f t="shared" ref="S18:S22" si="105">(O18+P18)*$S$4</f>
        <v>2.6986000000000003</v>
      </c>
      <c r="T18" s="69">
        <f t="shared" ref="T18:T25" si="106">SUM(O18:S18)</f>
        <v>57.750039999999998</v>
      </c>
      <c r="U18" s="69">
        <f>1*$U$4</f>
        <v>65</v>
      </c>
      <c r="V18" s="108">
        <f>V7</f>
        <v>0</v>
      </c>
      <c r="W18" s="108">
        <f>W7</f>
        <v>0</v>
      </c>
      <c r="X18" s="67">
        <f t="shared" ref="X18:X25" si="107">SUM(U18:W18)</f>
        <v>65</v>
      </c>
      <c r="Y18" s="113">
        <f t="shared" ref="Y18:Y23" si="108">$Y$4/(1-$Y$4)*(T18+X18+Z18+AA18)</f>
        <v>27.077214705882351</v>
      </c>
      <c r="Z18" s="69">
        <f t="shared" ref="Z18:Z25" si="109">T18*$Z$4</f>
        <v>14.43751</v>
      </c>
      <c r="AA18" s="69">
        <f t="shared" ref="AA18:AA23" si="110">X18*$AA$4</f>
        <v>16.25</v>
      </c>
      <c r="AB18" s="70">
        <f t="shared" ref="AB18:AB25" si="111">T18+X18+Y18+Z18+AA18</f>
        <v>180.51476470588236</v>
      </c>
      <c r="AC18" s="67">
        <f t="shared" ref="AC18:AO18" si="112">O18*$C18</f>
        <v>593.69200000000001</v>
      </c>
      <c r="AD18" s="67">
        <f t="shared" si="112"/>
        <v>0</v>
      </c>
      <c r="AE18" s="67">
        <f t="shared" si="112"/>
        <v>0</v>
      </c>
      <c r="AF18" s="67">
        <f t="shared" si="112"/>
        <v>11.87384</v>
      </c>
      <c r="AG18" s="67">
        <f t="shared" si="112"/>
        <v>29.684600000000003</v>
      </c>
      <c r="AH18" s="67">
        <f t="shared" si="112"/>
        <v>635.25044000000003</v>
      </c>
      <c r="AI18" s="67">
        <f t="shared" si="112"/>
        <v>715</v>
      </c>
      <c r="AJ18" s="67">
        <f t="shared" si="112"/>
        <v>0</v>
      </c>
      <c r="AK18" s="67">
        <f t="shared" si="112"/>
        <v>0</v>
      </c>
      <c r="AL18" s="67">
        <f t="shared" si="112"/>
        <v>715</v>
      </c>
      <c r="AM18" s="67">
        <f t="shared" si="112"/>
        <v>297.84936176470586</v>
      </c>
      <c r="AN18" s="67">
        <f t="shared" si="112"/>
        <v>158.81261000000001</v>
      </c>
      <c r="AO18" s="67">
        <f t="shared" si="112"/>
        <v>178.75</v>
      </c>
      <c r="AP18" s="67">
        <f t="shared" ref="AP18:AP25" si="113">AM18+AK18</f>
        <v>297.84936176470586</v>
      </c>
      <c r="AQ18" s="71">
        <f t="shared" ref="AQ18:AQ25" si="114">AM18+AL18+AH18</f>
        <v>1648.0998017647059</v>
      </c>
      <c r="AR18" s="71">
        <f t="shared" ref="AR18:AR25" si="115">AO18+AN18</f>
        <v>337.56261000000001</v>
      </c>
      <c r="AS18" s="71">
        <f t="shared" ref="AS18:AS25" si="116">AH18+AL18+AM18+AO18+AN18</f>
        <v>1985.6624117647059</v>
      </c>
      <c r="AT18" s="84"/>
    </row>
    <row r="19" spans="1:67" outlineLevel="1" x14ac:dyDescent="0.25">
      <c r="A19" s="60"/>
      <c r="B19" s="61" t="str">
        <f>"Onduleur Huawei "&amp;G19</f>
        <v>Onduleur Huawei SUN2000-6K-MAP0</v>
      </c>
      <c r="C19" s="62">
        <v>1</v>
      </c>
      <c r="D19" s="68" t="s">
        <v>63</v>
      </c>
      <c r="E19" s="64">
        <f t="shared" ref="E18:E25" si="117">AB19</f>
        <v>2119.7011544117649</v>
      </c>
      <c r="F19" s="65">
        <f t="shared" ref="F18:F25" si="118">C19*E19</f>
        <v>2119.7011544117649</v>
      </c>
      <c r="G19" s="107" t="str">
        <f>$G$8</f>
        <v>SUN2000-6K-MAP0</v>
      </c>
      <c r="H19" s="108">
        <f>H8</f>
        <v>900.85</v>
      </c>
      <c r="I19" s="67">
        <f>'Financial Data'!$C$40</f>
        <v>251</v>
      </c>
      <c r="J19" s="67">
        <f t="shared" si="99"/>
        <v>27.025500000000001</v>
      </c>
      <c r="K19" s="54">
        <v>0</v>
      </c>
      <c r="L19" s="67">
        <f t="shared" ref="L19:N19" si="119">H19*(1-$K19)</f>
        <v>900.85</v>
      </c>
      <c r="M19" s="67">
        <f t="shared" si="119"/>
        <v>251</v>
      </c>
      <c r="N19" s="67">
        <f t="shared" si="119"/>
        <v>27.025500000000001</v>
      </c>
      <c r="O19" s="67">
        <f t="shared" si="101"/>
        <v>1178.8754999999999</v>
      </c>
      <c r="P19" s="69">
        <f t="shared" si="102"/>
        <v>0</v>
      </c>
      <c r="Q19" s="69">
        <f t="shared" si="103"/>
        <v>0</v>
      </c>
      <c r="R19" s="69">
        <f t="shared" si="104"/>
        <v>23.577509999999997</v>
      </c>
      <c r="S19" s="69">
        <f t="shared" si="105"/>
        <v>58.943774999999995</v>
      </c>
      <c r="T19" s="69">
        <f t="shared" si="106"/>
        <v>1261.3967849999999</v>
      </c>
      <c r="U19" s="69">
        <f>2*$U$5</f>
        <v>180</v>
      </c>
      <c r="V19" s="108">
        <f t="shared" ref="V19:W19" si="120">V8</f>
        <v>0</v>
      </c>
      <c r="W19" s="108">
        <f t="shared" si="120"/>
        <v>0</v>
      </c>
      <c r="X19" s="67">
        <f t="shared" si="107"/>
        <v>180</v>
      </c>
      <c r="Y19" s="113">
        <f t="shared" si="108"/>
        <v>317.95517316176472</v>
      </c>
      <c r="Z19" s="69">
        <f t="shared" si="109"/>
        <v>315.34919624999998</v>
      </c>
      <c r="AA19" s="69">
        <f t="shared" si="110"/>
        <v>45</v>
      </c>
      <c r="AB19" s="70">
        <f t="shared" si="111"/>
        <v>2119.7011544117649</v>
      </c>
      <c r="AC19" s="67">
        <f t="shared" ref="AC19:AO19" si="121">O19*$C19</f>
        <v>1178.8754999999999</v>
      </c>
      <c r="AD19" s="67">
        <f t="shared" si="121"/>
        <v>0</v>
      </c>
      <c r="AE19" s="67">
        <f t="shared" si="121"/>
        <v>0</v>
      </c>
      <c r="AF19" s="67">
        <f t="shared" si="121"/>
        <v>23.577509999999997</v>
      </c>
      <c r="AG19" s="67">
        <f t="shared" si="121"/>
        <v>58.943774999999995</v>
      </c>
      <c r="AH19" s="67">
        <f t="shared" si="121"/>
        <v>1261.3967849999999</v>
      </c>
      <c r="AI19" s="67">
        <f t="shared" si="121"/>
        <v>180</v>
      </c>
      <c r="AJ19" s="67">
        <f t="shared" si="121"/>
        <v>0</v>
      </c>
      <c r="AK19" s="67">
        <f t="shared" si="121"/>
        <v>0</v>
      </c>
      <c r="AL19" s="67">
        <f t="shared" si="121"/>
        <v>180</v>
      </c>
      <c r="AM19" s="67">
        <f t="shared" si="121"/>
        <v>317.95517316176472</v>
      </c>
      <c r="AN19" s="67">
        <f t="shared" si="121"/>
        <v>315.34919624999998</v>
      </c>
      <c r="AO19" s="67">
        <f t="shared" si="121"/>
        <v>45</v>
      </c>
      <c r="AP19" s="67">
        <f t="shared" si="113"/>
        <v>317.95517316176472</v>
      </c>
      <c r="AQ19" s="71">
        <f t="shared" si="114"/>
        <v>1759.3519581617647</v>
      </c>
      <c r="AR19" s="71">
        <f t="shared" si="115"/>
        <v>360.34919624999998</v>
      </c>
      <c r="AS19" s="71">
        <f t="shared" si="116"/>
        <v>2119.7011544117649</v>
      </c>
      <c r="AT19" s="84"/>
    </row>
    <row r="20" spans="1:67" outlineLevel="1" x14ac:dyDescent="0.25">
      <c r="A20" s="60"/>
      <c r="B20" s="61" t="s">
        <v>217</v>
      </c>
      <c r="C20" s="62">
        <v>1</v>
      </c>
      <c r="D20" s="68" t="s">
        <v>65</v>
      </c>
      <c r="E20" s="64">
        <f t="shared" si="117"/>
        <v>1099.1470588235293</v>
      </c>
      <c r="F20" s="65">
        <f t="shared" si="118"/>
        <v>1099.1470588235293</v>
      </c>
      <c r="G20" s="107"/>
      <c r="H20" s="108">
        <f>H9</f>
        <v>300</v>
      </c>
      <c r="I20" s="67">
        <f>'Financial Data'!$C$41*C18</f>
        <v>297</v>
      </c>
      <c r="J20" s="67">
        <f t="shared" si="99"/>
        <v>9</v>
      </c>
      <c r="K20" s="54">
        <v>0</v>
      </c>
      <c r="L20" s="67">
        <f t="shared" ref="L20:N20" si="122">H20*(1-$K20)</f>
        <v>300</v>
      </c>
      <c r="M20" s="67">
        <f t="shared" si="122"/>
        <v>297</v>
      </c>
      <c r="N20" s="67">
        <f t="shared" si="122"/>
        <v>9</v>
      </c>
      <c r="O20" s="67">
        <f t="shared" si="101"/>
        <v>606</v>
      </c>
      <c r="P20" s="69">
        <f t="shared" si="102"/>
        <v>0</v>
      </c>
      <c r="Q20" s="69">
        <f t="shared" si="103"/>
        <v>0</v>
      </c>
      <c r="R20" s="69">
        <f t="shared" si="104"/>
        <v>12.120000000000001</v>
      </c>
      <c r="S20" s="69">
        <f t="shared" si="105"/>
        <v>30.3</v>
      </c>
      <c r="T20" s="69">
        <f t="shared" si="106"/>
        <v>648.41999999999996</v>
      </c>
      <c r="U20" s="69">
        <f>(C18/10)*$U$5</f>
        <v>99.000000000000014</v>
      </c>
      <c r="V20" s="108">
        <f t="shared" ref="V20:W20" si="123">V9</f>
        <v>0</v>
      </c>
      <c r="W20" s="108">
        <f t="shared" si="123"/>
        <v>0</v>
      </c>
      <c r="X20" s="67">
        <f t="shared" si="107"/>
        <v>99.000000000000014</v>
      </c>
      <c r="Y20" s="113">
        <f t="shared" si="108"/>
        <v>164.87205882352941</v>
      </c>
      <c r="Z20" s="69">
        <f t="shared" si="109"/>
        <v>162.10499999999999</v>
      </c>
      <c r="AA20" s="69">
        <f t="shared" si="110"/>
        <v>24.750000000000004</v>
      </c>
      <c r="AB20" s="70">
        <f t="shared" si="111"/>
        <v>1099.1470588235293</v>
      </c>
      <c r="AC20" s="67">
        <f t="shared" ref="AC20:AO20" si="124">O20*$C20</f>
        <v>606</v>
      </c>
      <c r="AD20" s="67">
        <f t="shared" si="124"/>
        <v>0</v>
      </c>
      <c r="AE20" s="67">
        <f t="shared" si="124"/>
        <v>0</v>
      </c>
      <c r="AF20" s="67">
        <f t="shared" si="124"/>
        <v>12.120000000000001</v>
      </c>
      <c r="AG20" s="67">
        <f t="shared" si="124"/>
        <v>30.3</v>
      </c>
      <c r="AH20" s="67">
        <f t="shared" si="124"/>
        <v>648.41999999999996</v>
      </c>
      <c r="AI20" s="67">
        <f t="shared" si="124"/>
        <v>99.000000000000014</v>
      </c>
      <c r="AJ20" s="67">
        <f t="shared" si="124"/>
        <v>0</v>
      </c>
      <c r="AK20" s="67">
        <f t="shared" si="124"/>
        <v>0</v>
      </c>
      <c r="AL20" s="67">
        <f t="shared" si="124"/>
        <v>99.000000000000014</v>
      </c>
      <c r="AM20" s="67">
        <f t="shared" si="124"/>
        <v>164.87205882352941</v>
      </c>
      <c r="AN20" s="67">
        <f t="shared" si="124"/>
        <v>162.10499999999999</v>
      </c>
      <c r="AO20" s="67">
        <f t="shared" si="124"/>
        <v>24.750000000000004</v>
      </c>
      <c r="AP20" s="67">
        <f t="shared" si="113"/>
        <v>164.87205882352941</v>
      </c>
      <c r="AQ20" s="71">
        <f t="shared" si="114"/>
        <v>912.29205882352937</v>
      </c>
      <c r="AR20" s="71">
        <f t="shared" si="115"/>
        <v>186.85499999999999</v>
      </c>
      <c r="AS20" s="71">
        <f t="shared" si="116"/>
        <v>1099.1470588235293</v>
      </c>
      <c r="AT20" s="84"/>
    </row>
    <row r="21" spans="1:67" outlineLevel="1" x14ac:dyDescent="0.25">
      <c r="A21" s="60"/>
      <c r="B21" s="61" t="s">
        <v>172</v>
      </c>
      <c r="C21" s="62">
        <f>A16</f>
        <v>11</v>
      </c>
      <c r="D21" s="68" t="s">
        <v>63</v>
      </c>
      <c r="E21" s="64">
        <f t="shared" si="117"/>
        <v>257.66176470588238</v>
      </c>
      <c r="F21" s="65">
        <f t="shared" si="118"/>
        <v>2834.2794117647063</v>
      </c>
      <c r="G21" s="107"/>
      <c r="H21" s="108">
        <f>H10</f>
        <v>100</v>
      </c>
      <c r="I21" s="108">
        <f>I10</f>
        <v>0</v>
      </c>
      <c r="J21" s="67">
        <f t="shared" si="99"/>
        <v>3</v>
      </c>
      <c r="K21" s="54">
        <v>0</v>
      </c>
      <c r="L21" s="67">
        <f t="shared" ref="L21:N21" si="125">H21*(1-$K21)</f>
        <v>100</v>
      </c>
      <c r="M21" s="67">
        <f t="shared" si="125"/>
        <v>0</v>
      </c>
      <c r="N21" s="67">
        <f t="shared" si="125"/>
        <v>3</v>
      </c>
      <c r="O21" s="67">
        <f t="shared" si="101"/>
        <v>103</v>
      </c>
      <c r="P21" s="69">
        <f t="shared" si="102"/>
        <v>0</v>
      </c>
      <c r="Q21" s="69">
        <f t="shared" si="103"/>
        <v>0</v>
      </c>
      <c r="R21" s="69">
        <f t="shared" si="104"/>
        <v>2.06</v>
      </c>
      <c r="S21" s="69">
        <f t="shared" si="105"/>
        <v>5.15</v>
      </c>
      <c r="T21" s="69">
        <f t="shared" si="106"/>
        <v>110.21000000000001</v>
      </c>
      <c r="U21" s="69">
        <f>1*$U$4</f>
        <v>65</v>
      </c>
      <c r="V21" s="108">
        <f t="shared" ref="V21:W21" si="126">V10</f>
        <v>0</v>
      </c>
      <c r="W21" s="108">
        <f t="shared" si="126"/>
        <v>0</v>
      </c>
      <c r="X21" s="67">
        <f t="shared" si="107"/>
        <v>65</v>
      </c>
      <c r="Y21" s="113">
        <f t="shared" si="108"/>
        <v>38.649264705882359</v>
      </c>
      <c r="Z21" s="69">
        <f t="shared" si="109"/>
        <v>27.552500000000002</v>
      </c>
      <c r="AA21" s="69">
        <f t="shared" si="110"/>
        <v>16.25</v>
      </c>
      <c r="AB21" s="70">
        <f t="shared" si="111"/>
        <v>257.66176470588238</v>
      </c>
      <c r="AC21" s="67">
        <f t="shared" ref="AC21:AO21" si="127">O21*$C21</f>
        <v>1133</v>
      </c>
      <c r="AD21" s="67">
        <f t="shared" si="127"/>
        <v>0</v>
      </c>
      <c r="AE21" s="67">
        <f t="shared" si="127"/>
        <v>0</v>
      </c>
      <c r="AF21" s="67">
        <f t="shared" si="127"/>
        <v>22.66</v>
      </c>
      <c r="AG21" s="67">
        <f t="shared" si="127"/>
        <v>56.650000000000006</v>
      </c>
      <c r="AH21" s="67">
        <f t="shared" si="127"/>
        <v>1212.3100000000002</v>
      </c>
      <c r="AI21" s="67">
        <f t="shared" si="127"/>
        <v>715</v>
      </c>
      <c r="AJ21" s="67">
        <f t="shared" si="127"/>
        <v>0</v>
      </c>
      <c r="AK21" s="67">
        <f t="shared" si="127"/>
        <v>0</v>
      </c>
      <c r="AL21" s="67">
        <f t="shared" si="127"/>
        <v>715</v>
      </c>
      <c r="AM21" s="67">
        <f t="shared" si="127"/>
        <v>425.14191176470592</v>
      </c>
      <c r="AN21" s="67">
        <f t="shared" si="127"/>
        <v>303.07750000000004</v>
      </c>
      <c r="AO21" s="67">
        <f t="shared" si="127"/>
        <v>178.75</v>
      </c>
      <c r="AP21" s="67">
        <f t="shared" si="113"/>
        <v>425.14191176470592</v>
      </c>
      <c r="AQ21" s="71">
        <f t="shared" si="114"/>
        <v>2352.451911764706</v>
      </c>
      <c r="AR21" s="71">
        <f t="shared" si="115"/>
        <v>481.82750000000004</v>
      </c>
      <c r="AS21" s="71">
        <f t="shared" si="116"/>
        <v>2834.2794117647059</v>
      </c>
      <c r="AT21" s="84"/>
    </row>
    <row r="22" spans="1:67" outlineLevel="1" x14ac:dyDescent="0.25">
      <c r="A22" s="60"/>
      <c r="B22" s="61" t="s">
        <v>66</v>
      </c>
      <c r="C22" s="62">
        <v>1</v>
      </c>
      <c r="D22" s="68" t="s">
        <v>65</v>
      </c>
      <c r="E22" s="64">
        <f t="shared" si="117"/>
        <v>3089.7794117647059</v>
      </c>
      <c r="F22" s="65">
        <f t="shared" si="118"/>
        <v>3089.7794117647059</v>
      </c>
      <c r="G22" s="107"/>
      <c r="H22" s="108">
        <f>H11</f>
        <v>500</v>
      </c>
      <c r="I22" s="108">
        <f>I11</f>
        <v>0</v>
      </c>
      <c r="J22" s="67">
        <f t="shared" si="99"/>
        <v>15</v>
      </c>
      <c r="K22" s="54">
        <v>0</v>
      </c>
      <c r="L22" s="67">
        <f t="shared" ref="L22:N22" si="128">H22*(1-$K22)</f>
        <v>500</v>
      </c>
      <c r="M22" s="67">
        <f t="shared" si="128"/>
        <v>0</v>
      </c>
      <c r="N22" s="67">
        <f t="shared" si="128"/>
        <v>15</v>
      </c>
      <c r="O22" s="67">
        <f t="shared" si="101"/>
        <v>515</v>
      </c>
      <c r="P22" s="69">
        <f t="shared" si="102"/>
        <v>0</v>
      </c>
      <c r="Q22" s="69">
        <f t="shared" si="103"/>
        <v>0</v>
      </c>
      <c r="R22" s="69">
        <f t="shared" si="104"/>
        <v>10.3</v>
      </c>
      <c r="S22" s="69">
        <f t="shared" si="105"/>
        <v>25.75</v>
      </c>
      <c r="T22" s="69">
        <f t="shared" si="106"/>
        <v>551.04999999999995</v>
      </c>
      <c r="U22" s="69">
        <f>5*$U$5+600+500</f>
        <v>1550</v>
      </c>
      <c r="V22" s="108">
        <f t="shared" ref="V22:W22" si="129">V11</f>
        <v>0</v>
      </c>
      <c r="W22" s="108">
        <f t="shared" si="129"/>
        <v>0</v>
      </c>
      <c r="X22" s="67">
        <f t="shared" si="107"/>
        <v>1550</v>
      </c>
      <c r="Y22" s="113">
        <f t="shared" si="108"/>
        <v>463.46691176470591</v>
      </c>
      <c r="Z22" s="69">
        <f t="shared" si="109"/>
        <v>137.76249999999999</v>
      </c>
      <c r="AA22" s="69">
        <f t="shared" si="110"/>
        <v>387.5</v>
      </c>
      <c r="AB22" s="70">
        <f t="shared" si="111"/>
        <v>3089.7794117647059</v>
      </c>
      <c r="AC22" s="67">
        <f t="shared" ref="AC22:AO22" si="130">O22*$C22</f>
        <v>515</v>
      </c>
      <c r="AD22" s="67">
        <f t="shared" si="130"/>
        <v>0</v>
      </c>
      <c r="AE22" s="67">
        <f t="shared" si="130"/>
        <v>0</v>
      </c>
      <c r="AF22" s="67">
        <f t="shared" si="130"/>
        <v>10.3</v>
      </c>
      <c r="AG22" s="67">
        <f t="shared" si="130"/>
        <v>25.75</v>
      </c>
      <c r="AH22" s="67">
        <f t="shared" si="130"/>
        <v>551.04999999999995</v>
      </c>
      <c r="AI22" s="67">
        <f t="shared" si="130"/>
        <v>1550</v>
      </c>
      <c r="AJ22" s="67">
        <f t="shared" si="130"/>
        <v>0</v>
      </c>
      <c r="AK22" s="67">
        <f t="shared" si="130"/>
        <v>0</v>
      </c>
      <c r="AL22" s="67">
        <f t="shared" si="130"/>
        <v>1550</v>
      </c>
      <c r="AM22" s="67">
        <f t="shared" si="130"/>
        <v>463.46691176470591</v>
      </c>
      <c r="AN22" s="67">
        <f t="shared" si="130"/>
        <v>137.76249999999999</v>
      </c>
      <c r="AO22" s="67">
        <f t="shared" si="130"/>
        <v>387.5</v>
      </c>
      <c r="AP22" s="67">
        <f t="shared" si="113"/>
        <v>463.46691176470591</v>
      </c>
      <c r="AQ22" s="71">
        <f t="shared" si="114"/>
        <v>2564.5169117647056</v>
      </c>
      <c r="AR22" s="71">
        <f t="shared" si="115"/>
        <v>525.26250000000005</v>
      </c>
      <c r="AS22" s="71">
        <f t="shared" si="116"/>
        <v>3089.7794117647059</v>
      </c>
      <c r="AT22" s="84"/>
    </row>
    <row r="23" spans="1:67" outlineLevel="1" x14ac:dyDescent="0.25">
      <c r="A23" s="60"/>
      <c r="B23" s="72" t="s">
        <v>169</v>
      </c>
      <c r="C23" s="62">
        <v>1</v>
      </c>
      <c r="D23" s="68" t="s">
        <v>65</v>
      </c>
      <c r="E23" s="64">
        <f t="shared" si="117"/>
        <v>2308.5</v>
      </c>
      <c r="F23" s="65">
        <f t="shared" si="118"/>
        <v>2308.5</v>
      </c>
      <c r="G23" s="107"/>
      <c r="H23" s="108">
        <f>H12</f>
        <v>1300</v>
      </c>
      <c r="I23" s="108">
        <f>I12</f>
        <v>200</v>
      </c>
      <c r="J23" s="67">
        <f t="shared" si="99"/>
        <v>39</v>
      </c>
      <c r="K23" s="54">
        <v>0</v>
      </c>
      <c r="L23" s="67">
        <f t="shared" ref="L23:N25" si="131">H23*(1-$K23)</f>
        <v>1300</v>
      </c>
      <c r="M23" s="67">
        <f t="shared" si="131"/>
        <v>200</v>
      </c>
      <c r="N23" s="67">
        <f t="shared" si="131"/>
        <v>39</v>
      </c>
      <c r="O23" s="67">
        <f t="shared" si="101"/>
        <v>1539</v>
      </c>
      <c r="P23" s="69">
        <f t="shared" si="102"/>
        <v>0</v>
      </c>
      <c r="Q23" s="69">
        <f t="shared" si="103"/>
        <v>0</v>
      </c>
      <c r="R23" s="69">
        <f t="shared" si="104"/>
        <v>30.78</v>
      </c>
      <c r="S23" s="69">
        <v>0</v>
      </c>
      <c r="T23" s="69">
        <f t="shared" si="106"/>
        <v>1569.78</v>
      </c>
      <c r="U23" s="69">
        <v>0</v>
      </c>
      <c r="V23" s="108">
        <f t="shared" ref="V23:W23" si="132">V12</f>
        <v>0</v>
      </c>
      <c r="W23" s="108">
        <f t="shared" si="132"/>
        <v>0</v>
      </c>
      <c r="X23" s="67">
        <f t="shared" si="107"/>
        <v>0</v>
      </c>
      <c r="Y23" s="113">
        <f t="shared" si="108"/>
        <v>346.27500000000003</v>
      </c>
      <c r="Z23" s="69">
        <f t="shared" si="109"/>
        <v>392.44499999999999</v>
      </c>
      <c r="AA23" s="69">
        <f t="shared" si="110"/>
        <v>0</v>
      </c>
      <c r="AB23" s="70">
        <f t="shared" si="111"/>
        <v>2308.5</v>
      </c>
      <c r="AC23" s="67">
        <f t="shared" ref="AC23:AO25" si="133">O23*$C23</f>
        <v>1539</v>
      </c>
      <c r="AD23" s="67">
        <f t="shared" si="133"/>
        <v>0</v>
      </c>
      <c r="AE23" s="67">
        <f t="shared" si="133"/>
        <v>0</v>
      </c>
      <c r="AF23" s="67">
        <f t="shared" si="133"/>
        <v>30.78</v>
      </c>
      <c r="AG23" s="67">
        <f t="shared" si="133"/>
        <v>0</v>
      </c>
      <c r="AH23" s="67">
        <f t="shared" si="133"/>
        <v>1569.78</v>
      </c>
      <c r="AI23" s="67">
        <f t="shared" si="133"/>
        <v>0</v>
      </c>
      <c r="AJ23" s="67">
        <f t="shared" si="133"/>
        <v>0</v>
      </c>
      <c r="AK23" s="67">
        <f t="shared" si="133"/>
        <v>0</v>
      </c>
      <c r="AL23" s="67">
        <f t="shared" si="133"/>
        <v>0</v>
      </c>
      <c r="AM23" s="67">
        <f t="shared" si="133"/>
        <v>346.27500000000003</v>
      </c>
      <c r="AN23" s="67">
        <f t="shared" si="133"/>
        <v>392.44499999999999</v>
      </c>
      <c r="AO23" s="67">
        <f t="shared" si="133"/>
        <v>0</v>
      </c>
      <c r="AP23" s="67">
        <f t="shared" si="113"/>
        <v>346.27500000000003</v>
      </c>
      <c r="AQ23" s="71">
        <f t="shared" si="114"/>
        <v>1916.0550000000001</v>
      </c>
      <c r="AR23" s="71">
        <f t="shared" si="115"/>
        <v>392.44499999999999</v>
      </c>
      <c r="AS23" s="71">
        <f t="shared" si="116"/>
        <v>2308.5</v>
      </c>
      <c r="AT23" s="84"/>
    </row>
    <row r="24" spans="1:67" outlineLevel="1" x14ac:dyDescent="0.25">
      <c r="A24" s="60"/>
      <c r="B24" s="72" t="s">
        <v>170</v>
      </c>
      <c r="C24" s="62">
        <v>1</v>
      </c>
      <c r="D24" s="68" t="s">
        <v>65</v>
      </c>
      <c r="E24" s="64">
        <f t="shared" si="117"/>
        <v>900</v>
      </c>
      <c r="F24" s="65">
        <f t="shared" si="118"/>
        <v>900</v>
      </c>
      <c r="G24" s="147"/>
      <c r="H24" s="67">
        <v>0</v>
      </c>
      <c r="I24" s="67">
        <v>0</v>
      </c>
      <c r="J24" s="67">
        <f t="shared" si="99"/>
        <v>0</v>
      </c>
      <c r="K24" s="54">
        <v>0</v>
      </c>
      <c r="L24" s="67">
        <f t="shared" si="131"/>
        <v>0</v>
      </c>
      <c r="M24" s="67">
        <f t="shared" si="131"/>
        <v>0</v>
      </c>
      <c r="N24" s="67">
        <f t="shared" si="131"/>
        <v>0</v>
      </c>
      <c r="O24" s="67">
        <f t="shared" si="101"/>
        <v>0</v>
      </c>
      <c r="P24" s="69">
        <f t="shared" si="102"/>
        <v>0</v>
      </c>
      <c r="Q24" s="69">
        <f t="shared" si="103"/>
        <v>0</v>
      </c>
      <c r="R24" s="69">
        <f t="shared" si="104"/>
        <v>0</v>
      </c>
      <c r="S24" s="69">
        <v>0</v>
      </c>
      <c r="T24" s="69">
        <f t="shared" si="106"/>
        <v>0</v>
      </c>
      <c r="U24" s="69">
        <v>0</v>
      </c>
      <c r="V24" s="108">
        <f t="shared" ref="V24:W24" si="134">V13</f>
        <v>0</v>
      </c>
      <c r="W24" s="108">
        <f t="shared" si="134"/>
        <v>900</v>
      </c>
      <c r="X24" s="67">
        <f t="shared" si="107"/>
        <v>900</v>
      </c>
      <c r="Y24" s="113">
        <v>0</v>
      </c>
      <c r="Z24" s="69">
        <f t="shared" si="109"/>
        <v>0</v>
      </c>
      <c r="AA24" s="69">
        <v>0</v>
      </c>
      <c r="AB24" s="70">
        <f t="shared" si="111"/>
        <v>900</v>
      </c>
      <c r="AC24" s="67">
        <f t="shared" si="133"/>
        <v>0</v>
      </c>
      <c r="AD24" s="67">
        <f t="shared" si="133"/>
        <v>0</v>
      </c>
      <c r="AE24" s="67">
        <f t="shared" si="133"/>
        <v>0</v>
      </c>
      <c r="AF24" s="67">
        <f t="shared" si="133"/>
        <v>0</v>
      </c>
      <c r="AG24" s="67">
        <f t="shared" si="133"/>
        <v>0</v>
      </c>
      <c r="AH24" s="67">
        <f t="shared" si="133"/>
        <v>0</v>
      </c>
      <c r="AI24" s="67">
        <f t="shared" si="133"/>
        <v>0</v>
      </c>
      <c r="AJ24" s="67">
        <f t="shared" si="133"/>
        <v>0</v>
      </c>
      <c r="AK24" s="67">
        <f t="shared" si="133"/>
        <v>900</v>
      </c>
      <c r="AL24" s="67">
        <f t="shared" si="133"/>
        <v>900</v>
      </c>
      <c r="AM24" s="67">
        <f t="shared" si="133"/>
        <v>0</v>
      </c>
      <c r="AN24" s="67">
        <f t="shared" si="133"/>
        <v>0</v>
      </c>
      <c r="AO24" s="67">
        <f t="shared" si="133"/>
        <v>0</v>
      </c>
      <c r="AP24" s="67">
        <f t="shared" si="113"/>
        <v>900</v>
      </c>
      <c r="AQ24" s="71">
        <f t="shared" si="114"/>
        <v>900</v>
      </c>
      <c r="AR24" s="71">
        <f t="shared" si="115"/>
        <v>0</v>
      </c>
      <c r="AS24" s="71">
        <f t="shared" si="116"/>
        <v>900</v>
      </c>
      <c r="AT24" s="84"/>
    </row>
    <row r="25" spans="1:67" outlineLevel="1" x14ac:dyDescent="0.25">
      <c r="A25" s="60"/>
      <c r="B25" s="72" t="s">
        <v>171</v>
      </c>
      <c r="C25" s="62">
        <v>1</v>
      </c>
      <c r="D25" s="68" t="s">
        <v>65</v>
      </c>
      <c r="E25" s="64">
        <f t="shared" si="117"/>
        <v>1200</v>
      </c>
      <c r="F25" s="65">
        <f t="shared" si="118"/>
        <v>1200</v>
      </c>
      <c r="G25" s="147"/>
      <c r="H25" s="67">
        <v>0</v>
      </c>
      <c r="I25" s="67">
        <v>0</v>
      </c>
      <c r="J25" s="67">
        <f t="shared" si="99"/>
        <v>0</v>
      </c>
      <c r="K25" s="54">
        <v>0</v>
      </c>
      <c r="L25" s="67">
        <f t="shared" si="131"/>
        <v>0</v>
      </c>
      <c r="M25" s="67">
        <f t="shared" si="131"/>
        <v>0</v>
      </c>
      <c r="N25" s="67">
        <f t="shared" si="131"/>
        <v>0</v>
      </c>
      <c r="O25" s="67">
        <f t="shared" si="101"/>
        <v>0</v>
      </c>
      <c r="P25" s="69">
        <f t="shared" si="102"/>
        <v>0</v>
      </c>
      <c r="Q25" s="69">
        <f t="shared" si="103"/>
        <v>0</v>
      </c>
      <c r="R25" s="69">
        <f t="shared" si="104"/>
        <v>0</v>
      </c>
      <c r="S25" s="69">
        <v>0</v>
      </c>
      <c r="T25" s="69">
        <f t="shared" si="106"/>
        <v>0</v>
      </c>
      <c r="U25" s="69">
        <v>0</v>
      </c>
      <c r="V25" s="108">
        <f t="shared" ref="V25:W25" si="135">V14</f>
        <v>1200</v>
      </c>
      <c r="W25" s="108">
        <f t="shared" si="135"/>
        <v>0</v>
      </c>
      <c r="X25" s="67">
        <f t="shared" si="107"/>
        <v>1200</v>
      </c>
      <c r="Y25" s="113">
        <v>0</v>
      </c>
      <c r="Z25" s="69">
        <f t="shared" si="109"/>
        <v>0</v>
      </c>
      <c r="AA25" s="69">
        <v>0</v>
      </c>
      <c r="AB25" s="70">
        <f t="shared" si="111"/>
        <v>1200</v>
      </c>
      <c r="AC25" s="67">
        <f t="shared" si="133"/>
        <v>0</v>
      </c>
      <c r="AD25" s="67">
        <f t="shared" si="133"/>
        <v>0</v>
      </c>
      <c r="AE25" s="67">
        <f t="shared" si="133"/>
        <v>0</v>
      </c>
      <c r="AF25" s="67">
        <f t="shared" si="133"/>
        <v>0</v>
      </c>
      <c r="AG25" s="67">
        <f t="shared" si="133"/>
        <v>0</v>
      </c>
      <c r="AH25" s="67">
        <f t="shared" si="133"/>
        <v>0</v>
      </c>
      <c r="AI25" s="67">
        <f t="shared" si="133"/>
        <v>0</v>
      </c>
      <c r="AJ25" s="67">
        <f t="shared" si="133"/>
        <v>1200</v>
      </c>
      <c r="AK25" s="67">
        <f t="shared" si="133"/>
        <v>0</v>
      </c>
      <c r="AL25" s="67">
        <f t="shared" si="133"/>
        <v>1200</v>
      </c>
      <c r="AM25" s="67">
        <f t="shared" si="133"/>
        <v>0</v>
      </c>
      <c r="AN25" s="67">
        <f t="shared" si="133"/>
        <v>0</v>
      </c>
      <c r="AO25" s="67">
        <f t="shared" si="133"/>
        <v>0</v>
      </c>
      <c r="AP25" s="67">
        <f t="shared" si="113"/>
        <v>0</v>
      </c>
      <c r="AQ25" s="71">
        <f t="shared" si="114"/>
        <v>1200</v>
      </c>
      <c r="AR25" s="71">
        <f t="shared" si="115"/>
        <v>0</v>
      </c>
      <c r="AS25" s="71">
        <f t="shared" si="116"/>
        <v>1200</v>
      </c>
      <c r="AT25" s="84"/>
    </row>
    <row r="26" spans="1:67" ht="15.75" outlineLevel="1" thickBot="1" x14ac:dyDescent="0.3">
      <c r="A26" s="60"/>
      <c r="B26" s="61"/>
      <c r="C26" s="62"/>
      <c r="D26" s="68"/>
      <c r="E26" s="64"/>
      <c r="F26" s="65"/>
      <c r="G26" s="98"/>
      <c r="H26" s="67"/>
      <c r="I26" s="67"/>
      <c r="J26" s="67"/>
      <c r="K26" s="21"/>
      <c r="L26" s="67"/>
      <c r="M26" s="67"/>
      <c r="N26" s="67"/>
      <c r="O26" s="67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84"/>
    </row>
    <row r="27" spans="1:67" ht="15.75" thickBot="1" x14ac:dyDescent="0.3">
      <c r="A27" s="48">
        <v>12</v>
      </c>
      <c r="B27" s="49" t="s">
        <v>61</v>
      </c>
      <c r="C27" s="50" t="s">
        <v>62</v>
      </c>
      <c r="D27" s="51">
        <f>ROUNDUP((A27*465)/1000,2)</f>
        <v>5.58</v>
      </c>
      <c r="E27" s="52"/>
      <c r="F27" s="53">
        <f>SUM(F28:F37)</f>
        <v>16030.96656617647</v>
      </c>
      <c r="G27" s="98"/>
      <c r="H27" s="55"/>
      <c r="I27" s="55"/>
      <c r="J27" s="56"/>
      <c r="K27" s="57"/>
      <c r="L27" s="58"/>
      <c r="M27" s="58"/>
      <c r="N27" s="58"/>
      <c r="O27" s="57"/>
      <c r="P27" s="58"/>
      <c r="Q27" s="56"/>
      <c r="R27" s="56"/>
      <c r="S27" s="56"/>
      <c r="T27" s="56"/>
      <c r="U27" s="56"/>
      <c r="V27" s="21"/>
      <c r="W27" s="56"/>
      <c r="X27" s="56"/>
      <c r="Y27" s="56"/>
      <c r="Z27" s="57"/>
      <c r="AA27" s="56"/>
      <c r="AB27" s="56"/>
      <c r="AC27" s="59">
        <f>+SUM(AC28:AC37)</f>
        <v>5749.5394999999999</v>
      </c>
      <c r="AD27" s="59">
        <f t="shared" ref="AD27:AS27" si="136">+SUM(AD28:AD37)</f>
        <v>0</v>
      </c>
      <c r="AE27" s="59">
        <f t="shared" si="136"/>
        <v>0</v>
      </c>
      <c r="AF27" s="59">
        <f t="shared" si="136"/>
        <v>114.99078999999999</v>
      </c>
      <c r="AG27" s="59">
        <f t="shared" si="136"/>
        <v>210.52697500000002</v>
      </c>
      <c r="AH27" s="59">
        <f t="shared" si="136"/>
        <v>6075.0572649999995</v>
      </c>
      <c r="AI27" s="59">
        <f t="shared" si="136"/>
        <v>3398</v>
      </c>
      <c r="AJ27" s="59">
        <f t="shared" si="136"/>
        <v>1200</v>
      </c>
      <c r="AK27" s="59">
        <f t="shared" si="136"/>
        <v>900</v>
      </c>
      <c r="AL27" s="59">
        <f t="shared" si="136"/>
        <v>5498</v>
      </c>
      <c r="AM27" s="59">
        <f t="shared" si="136"/>
        <v>2089.6449849264704</v>
      </c>
      <c r="AN27" s="59">
        <f t="shared" si="136"/>
        <v>1518.7643162499999</v>
      </c>
      <c r="AO27" s="59">
        <f t="shared" si="136"/>
        <v>849.5</v>
      </c>
      <c r="AP27" s="59">
        <f t="shared" si="136"/>
        <v>2989.6449849264704</v>
      </c>
      <c r="AQ27" s="59">
        <f t="shared" si="136"/>
        <v>13662.702249926471</v>
      </c>
      <c r="AR27" s="59">
        <f t="shared" si="136"/>
        <v>2368.2643162499999</v>
      </c>
      <c r="AS27" s="59">
        <f t="shared" si="136"/>
        <v>16030.96656617647</v>
      </c>
      <c r="AT27" s="83" t="str">
        <f>IF(F27=AS27,"Matching","Not Matching")</f>
        <v>Matching</v>
      </c>
      <c r="AU27" s="134">
        <f>SUM(AC27:AG27)</f>
        <v>6075.0572649999995</v>
      </c>
      <c r="AV27" s="135">
        <f t="shared" ref="AV27" si="137">AU27/AS27</f>
        <v>0.37895764050919328</v>
      </c>
      <c r="AW27" s="134">
        <f t="shared" ref="AW27" si="138">AI27</f>
        <v>3398</v>
      </c>
      <c r="AX27" s="135">
        <f t="shared" ref="AX27" si="139">AW27/AS27</f>
        <v>0.21196476119970187</v>
      </c>
      <c r="AY27" s="134">
        <f t="shared" ref="AY27" si="140">AJ27</f>
        <v>1200</v>
      </c>
      <c r="AZ27" s="135">
        <f t="shared" ref="AZ27" si="141">AY27/AS27</f>
        <v>7.4855124614373811E-2</v>
      </c>
      <c r="BA27" s="134">
        <f t="shared" ref="BA27" si="142">AK27+AM27</f>
        <v>2989.6449849264704</v>
      </c>
      <c r="BB27" s="135">
        <f t="shared" ref="BB27" si="143">BA27/AS27</f>
        <v>0.18649187324950722</v>
      </c>
      <c r="BC27" s="134">
        <f t="shared" ref="BC27" si="144">AN27+AO27</f>
        <v>2368.2643162499999</v>
      </c>
      <c r="BD27" s="135">
        <f t="shared" ref="BD27" si="145">BC27/AS27</f>
        <v>0.14773060042722377</v>
      </c>
      <c r="BE27" s="82" t="str">
        <f t="shared" ref="BE27" si="146">IF((AU27+AW27+AY27+BA27+BC27)=AS27,"Matching","Not Matching")</f>
        <v>Matching</v>
      </c>
      <c r="BF27" s="134">
        <f>AQ27</f>
        <v>13662.702249926471</v>
      </c>
      <c r="BG27" s="135">
        <f t="shared" ref="BG27" si="147">BF27/AS27</f>
        <v>0.85226939957277625</v>
      </c>
      <c r="BH27" s="134">
        <f t="shared" ref="BH27" si="148">AR27</f>
        <v>2368.2643162499999</v>
      </c>
      <c r="BI27" s="135">
        <f t="shared" ref="BI27" si="149">BH27/AS27</f>
        <v>0.14773060042722377</v>
      </c>
      <c r="BJ27" s="82" t="str">
        <f t="shared" ref="BJ27" si="150">IF((BH27+BF27)=AS27,"Matching","Not Matching")</f>
        <v>Matching</v>
      </c>
      <c r="BK27" s="134">
        <f>AS27*1.081</f>
        <v>17329.474858036763</v>
      </c>
      <c r="BL27" s="134">
        <f t="shared" ref="BL27" si="151">ROUND(BK27,-1)</f>
        <v>17330</v>
      </c>
      <c r="BM27" s="134">
        <f>D27*380</f>
        <v>2120.4</v>
      </c>
      <c r="BN27" s="134">
        <f t="shared" ref="BN27" si="152">BK27-BM27</f>
        <v>15209.074858036764</v>
      </c>
      <c r="BO27" s="134">
        <f>BK27/D27</f>
        <v>3105.6406555621438</v>
      </c>
    </row>
    <row r="28" spans="1:67" outlineLevel="1" x14ac:dyDescent="0.25">
      <c r="A28" s="60"/>
      <c r="B28" s="61"/>
      <c r="C28" s="62"/>
      <c r="D28" s="63"/>
      <c r="E28" s="64"/>
      <c r="F28" s="65"/>
      <c r="G28" s="98"/>
      <c r="H28" s="55"/>
      <c r="I28" s="109"/>
      <c r="J28" s="56"/>
      <c r="K28" s="57"/>
      <c r="L28" s="58"/>
      <c r="M28" s="58"/>
      <c r="N28" s="58"/>
      <c r="O28" s="57"/>
      <c r="P28" s="58"/>
      <c r="Q28" s="56"/>
      <c r="R28" s="56"/>
      <c r="S28" s="56"/>
      <c r="T28" s="56"/>
      <c r="U28" s="66"/>
      <c r="V28" s="21"/>
      <c r="W28" s="56"/>
      <c r="X28" s="56"/>
      <c r="Y28" s="56"/>
      <c r="Z28" s="57"/>
      <c r="AA28" s="56"/>
      <c r="AB28" s="56"/>
      <c r="AC28" s="56"/>
      <c r="AD28" s="56"/>
      <c r="AE28" s="56"/>
      <c r="AF28" s="56"/>
      <c r="AG28" s="56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136"/>
    </row>
    <row r="29" spans="1:67" outlineLevel="1" x14ac:dyDescent="0.25">
      <c r="A29" s="60"/>
      <c r="B29" s="61" t="str">
        <f>"Panneau solaire "&amp;G29</f>
        <v>Panneau solaire JINKO JKM455N-54HL4R-V</v>
      </c>
      <c r="C29" s="62">
        <f>A27</f>
        <v>12</v>
      </c>
      <c r="D29" s="68" t="s">
        <v>63</v>
      </c>
      <c r="E29" s="64">
        <f t="shared" ref="E29" si="153">AB29</f>
        <v>180.51476470588236</v>
      </c>
      <c r="F29" s="65">
        <f t="shared" ref="F29" si="154">C29*E29</f>
        <v>2166.1771764705882</v>
      </c>
      <c r="G29" s="107" t="str">
        <f>$G$7</f>
        <v>JINKO JKM455N-54HL4R-V</v>
      </c>
      <c r="H29" s="108">
        <f>H7</f>
        <v>52.4</v>
      </c>
      <c r="I29" s="108">
        <f>I7</f>
        <v>0</v>
      </c>
      <c r="J29" s="67">
        <f t="shared" si="99"/>
        <v>1.5719999999999998</v>
      </c>
      <c r="K29" s="54">
        <v>0</v>
      </c>
      <c r="L29" s="67">
        <f t="shared" ref="L29:N29" si="155">H29*(1-$K29)</f>
        <v>52.4</v>
      </c>
      <c r="M29" s="67">
        <f t="shared" si="155"/>
        <v>0</v>
      </c>
      <c r="N29" s="67">
        <f t="shared" si="155"/>
        <v>1.5719999999999998</v>
      </c>
      <c r="O29" s="67">
        <f t="shared" ref="O29:O36" si="156">(L29+M29+N29)</f>
        <v>53.972000000000001</v>
      </c>
      <c r="P29" s="69">
        <f t="shared" ref="P29:P36" si="157">O29*$P$4</f>
        <v>0</v>
      </c>
      <c r="Q29" s="69">
        <f t="shared" ref="Q29:Q36" si="158">(O29+P29)*$Q$4</f>
        <v>0</v>
      </c>
      <c r="R29" s="69">
        <f t="shared" ref="R29:R36" si="159">(O29+P29)*$R$4</f>
        <v>1.07944</v>
      </c>
      <c r="S29" s="69">
        <f t="shared" ref="S29:S33" si="160">(O29+P29)*$S$4</f>
        <v>2.6986000000000003</v>
      </c>
      <c r="T29" s="69">
        <f t="shared" ref="T29:T36" si="161">SUM(O29:S29)</f>
        <v>57.750039999999998</v>
      </c>
      <c r="U29" s="69">
        <f>1*$U$4</f>
        <v>65</v>
      </c>
      <c r="V29" s="108">
        <f>V18</f>
        <v>0</v>
      </c>
      <c r="W29" s="108">
        <f>W18</f>
        <v>0</v>
      </c>
      <c r="X29" s="67">
        <f t="shared" ref="X29:X36" si="162">SUM(U29:W29)</f>
        <v>65</v>
      </c>
      <c r="Y29" s="113">
        <f t="shared" ref="Y29:Y34" si="163">$Y$4/(1-$Y$4)*(T29+X29+Z29+AA29)</f>
        <v>27.077214705882351</v>
      </c>
      <c r="Z29" s="69">
        <f t="shared" ref="Z29:Z36" si="164">T29*$Z$4</f>
        <v>14.43751</v>
      </c>
      <c r="AA29" s="69">
        <f t="shared" ref="AA29:AA34" si="165">X29*$AA$4</f>
        <v>16.25</v>
      </c>
      <c r="AB29" s="70">
        <f t="shared" ref="AB29:AB36" si="166">T29+X29+Y29+Z29+AA29</f>
        <v>180.51476470588236</v>
      </c>
      <c r="AC29" s="67">
        <f t="shared" ref="AC29:AO29" si="167">O29*$C29</f>
        <v>647.66399999999999</v>
      </c>
      <c r="AD29" s="67">
        <f t="shared" si="167"/>
        <v>0</v>
      </c>
      <c r="AE29" s="67">
        <f t="shared" si="167"/>
        <v>0</v>
      </c>
      <c r="AF29" s="67">
        <f t="shared" si="167"/>
        <v>12.953279999999999</v>
      </c>
      <c r="AG29" s="67">
        <f t="shared" si="167"/>
        <v>32.383200000000002</v>
      </c>
      <c r="AH29" s="67">
        <f t="shared" si="167"/>
        <v>693.00047999999992</v>
      </c>
      <c r="AI29" s="67">
        <f t="shared" si="167"/>
        <v>780</v>
      </c>
      <c r="AJ29" s="67">
        <f t="shared" si="167"/>
        <v>0</v>
      </c>
      <c r="AK29" s="67">
        <f t="shared" si="167"/>
        <v>0</v>
      </c>
      <c r="AL29" s="67">
        <f t="shared" si="167"/>
        <v>780</v>
      </c>
      <c r="AM29" s="67">
        <f t="shared" si="167"/>
        <v>324.9265764705882</v>
      </c>
      <c r="AN29" s="67">
        <f t="shared" si="167"/>
        <v>173.25011999999998</v>
      </c>
      <c r="AO29" s="67">
        <f t="shared" si="167"/>
        <v>195</v>
      </c>
      <c r="AP29" s="67">
        <f t="shared" ref="AP29:AP36" si="168">AM29+AK29</f>
        <v>324.9265764705882</v>
      </c>
      <c r="AQ29" s="71">
        <f t="shared" ref="AQ29:AQ36" si="169">AM29+AL29+AH29</f>
        <v>1797.9270564705882</v>
      </c>
      <c r="AR29" s="71">
        <f t="shared" ref="AR29:AR36" si="170">AO29+AN29</f>
        <v>368.25011999999998</v>
      </c>
      <c r="AS29" s="71">
        <f t="shared" ref="AS29:AS36" si="171">AH29+AL29+AM29+AO29+AN29</f>
        <v>2166.1771764705882</v>
      </c>
      <c r="AT29" s="84"/>
    </row>
    <row r="30" spans="1:67" outlineLevel="1" x14ac:dyDescent="0.25">
      <c r="A30" s="60"/>
      <c r="B30" s="61" t="str">
        <f>"Onduleur Huawei "&amp;G30</f>
        <v>Onduleur Huawei SUN2000-6K-MAP0</v>
      </c>
      <c r="C30" s="62">
        <v>1</v>
      </c>
      <c r="D30" s="68" t="s">
        <v>63</v>
      </c>
      <c r="E30" s="64">
        <f t="shared" ref="E29:E36" si="172">AB30</f>
        <v>2119.7011544117649</v>
      </c>
      <c r="F30" s="65">
        <f t="shared" ref="F29:F36" si="173">C30*E30</f>
        <v>2119.7011544117649</v>
      </c>
      <c r="G30" s="107" t="str">
        <f>$G$8</f>
        <v>SUN2000-6K-MAP0</v>
      </c>
      <c r="H30" s="108">
        <f>H8</f>
        <v>900.85</v>
      </c>
      <c r="I30" s="67">
        <f>'Financial Data'!$C$40</f>
        <v>251</v>
      </c>
      <c r="J30" s="67">
        <f t="shared" si="99"/>
        <v>27.025500000000001</v>
      </c>
      <c r="K30" s="54">
        <v>0</v>
      </c>
      <c r="L30" s="67">
        <f t="shared" ref="L30:N30" si="174">H30*(1-$K30)</f>
        <v>900.85</v>
      </c>
      <c r="M30" s="67">
        <f t="shared" si="174"/>
        <v>251</v>
      </c>
      <c r="N30" s="67">
        <f t="shared" si="174"/>
        <v>27.025500000000001</v>
      </c>
      <c r="O30" s="67">
        <f t="shared" si="156"/>
        <v>1178.8754999999999</v>
      </c>
      <c r="P30" s="69">
        <f t="shared" si="157"/>
        <v>0</v>
      </c>
      <c r="Q30" s="69">
        <f t="shared" si="158"/>
        <v>0</v>
      </c>
      <c r="R30" s="69">
        <f t="shared" si="159"/>
        <v>23.577509999999997</v>
      </c>
      <c r="S30" s="69">
        <f t="shared" si="160"/>
        <v>58.943774999999995</v>
      </c>
      <c r="T30" s="69">
        <f t="shared" si="161"/>
        <v>1261.3967849999999</v>
      </c>
      <c r="U30" s="69">
        <f>2*$U$5</f>
        <v>180</v>
      </c>
      <c r="V30" s="108">
        <f t="shared" ref="V30:W30" si="175">V19</f>
        <v>0</v>
      </c>
      <c r="W30" s="108">
        <f t="shared" si="175"/>
        <v>0</v>
      </c>
      <c r="X30" s="67">
        <f t="shared" si="162"/>
        <v>180</v>
      </c>
      <c r="Y30" s="113">
        <f t="shared" si="163"/>
        <v>317.95517316176472</v>
      </c>
      <c r="Z30" s="69">
        <f t="shared" si="164"/>
        <v>315.34919624999998</v>
      </c>
      <c r="AA30" s="69">
        <f t="shared" si="165"/>
        <v>45</v>
      </c>
      <c r="AB30" s="70">
        <f t="shared" si="166"/>
        <v>2119.7011544117649</v>
      </c>
      <c r="AC30" s="67">
        <f t="shared" ref="AC30:AO30" si="176">O30*$C30</f>
        <v>1178.8754999999999</v>
      </c>
      <c r="AD30" s="67">
        <f t="shared" si="176"/>
        <v>0</v>
      </c>
      <c r="AE30" s="67">
        <f t="shared" si="176"/>
        <v>0</v>
      </c>
      <c r="AF30" s="67">
        <f t="shared" si="176"/>
        <v>23.577509999999997</v>
      </c>
      <c r="AG30" s="67">
        <f t="shared" si="176"/>
        <v>58.943774999999995</v>
      </c>
      <c r="AH30" s="67">
        <f t="shared" si="176"/>
        <v>1261.3967849999999</v>
      </c>
      <c r="AI30" s="67">
        <f t="shared" si="176"/>
        <v>180</v>
      </c>
      <c r="AJ30" s="67">
        <f t="shared" si="176"/>
        <v>0</v>
      </c>
      <c r="AK30" s="67">
        <f t="shared" si="176"/>
        <v>0</v>
      </c>
      <c r="AL30" s="67">
        <f t="shared" si="176"/>
        <v>180</v>
      </c>
      <c r="AM30" s="67">
        <f t="shared" si="176"/>
        <v>317.95517316176472</v>
      </c>
      <c r="AN30" s="67">
        <f t="shared" si="176"/>
        <v>315.34919624999998</v>
      </c>
      <c r="AO30" s="67">
        <f t="shared" si="176"/>
        <v>45</v>
      </c>
      <c r="AP30" s="67">
        <f t="shared" si="168"/>
        <v>317.95517316176472</v>
      </c>
      <c r="AQ30" s="71">
        <f t="shared" si="169"/>
        <v>1759.3519581617647</v>
      </c>
      <c r="AR30" s="71">
        <f t="shared" si="170"/>
        <v>360.34919624999998</v>
      </c>
      <c r="AS30" s="71">
        <f t="shared" si="171"/>
        <v>2119.7011544117649</v>
      </c>
      <c r="AT30" s="84"/>
    </row>
    <row r="31" spans="1:67" outlineLevel="1" x14ac:dyDescent="0.25">
      <c r="A31" s="60"/>
      <c r="B31" s="61" t="s">
        <v>217</v>
      </c>
      <c r="C31" s="62">
        <v>1</v>
      </c>
      <c r="D31" s="68" t="s">
        <v>65</v>
      </c>
      <c r="E31" s="64">
        <f t="shared" si="172"/>
        <v>1154.8676470588234</v>
      </c>
      <c r="F31" s="65">
        <f t="shared" si="173"/>
        <v>1154.8676470588234</v>
      </c>
      <c r="G31" s="98"/>
      <c r="H31" s="108">
        <f>H9</f>
        <v>300</v>
      </c>
      <c r="I31" s="67">
        <f>'Financial Data'!$C$41*C29</f>
        <v>324</v>
      </c>
      <c r="J31" s="67">
        <f t="shared" si="99"/>
        <v>9</v>
      </c>
      <c r="K31" s="54">
        <v>0</v>
      </c>
      <c r="L31" s="67">
        <f t="shared" ref="L31:N31" si="177">H31*(1-$K31)</f>
        <v>300</v>
      </c>
      <c r="M31" s="67">
        <f t="shared" si="177"/>
        <v>324</v>
      </c>
      <c r="N31" s="67">
        <f t="shared" si="177"/>
        <v>9</v>
      </c>
      <c r="O31" s="67">
        <f t="shared" si="156"/>
        <v>633</v>
      </c>
      <c r="P31" s="69">
        <f t="shared" si="157"/>
        <v>0</v>
      </c>
      <c r="Q31" s="69">
        <f t="shared" si="158"/>
        <v>0</v>
      </c>
      <c r="R31" s="69">
        <f t="shared" si="159"/>
        <v>12.66</v>
      </c>
      <c r="S31" s="69">
        <f t="shared" si="160"/>
        <v>31.650000000000002</v>
      </c>
      <c r="T31" s="69">
        <f t="shared" si="161"/>
        <v>677.31</v>
      </c>
      <c r="U31" s="69">
        <f>(C29/10)*$U$5</f>
        <v>108</v>
      </c>
      <c r="V31" s="108">
        <f t="shared" ref="V31:W31" si="178">V20</f>
        <v>0</v>
      </c>
      <c r="W31" s="108">
        <f t="shared" si="178"/>
        <v>0</v>
      </c>
      <c r="X31" s="67">
        <f t="shared" si="162"/>
        <v>108</v>
      </c>
      <c r="Y31" s="113">
        <f t="shared" si="163"/>
        <v>173.23014705882352</v>
      </c>
      <c r="Z31" s="69">
        <f t="shared" si="164"/>
        <v>169.32749999999999</v>
      </c>
      <c r="AA31" s="69">
        <f t="shared" si="165"/>
        <v>27</v>
      </c>
      <c r="AB31" s="70">
        <f t="shared" si="166"/>
        <v>1154.8676470588234</v>
      </c>
      <c r="AC31" s="67">
        <f t="shared" ref="AC31:AO31" si="179">O31*$C31</f>
        <v>633</v>
      </c>
      <c r="AD31" s="67">
        <f t="shared" si="179"/>
        <v>0</v>
      </c>
      <c r="AE31" s="67">
        <f t="shared" si="179"/>
        <v>0</v>
      </c>
      <c r="AF31" s="67">
        <f t="shared" si="179"/>
        <v>12.66</v>
      </c>
      <c r="AG31" s="67">
        <f t="shared" si="179"/>
        <v>31.650000000000002</v>
      </c>
      <c r="AH31" s="67">
        <f t="shared" si="179"/>
        <v>677.31</v>
      </c>
      <c r="AI31" s="67">
        <f t="shared" si="179"/>
        <v>108</v>
      </c>
      <c r="AJ31" s="67">
        <f t="shared" si="179"/>
        <v>0</v>
      </c>
      <c r="AK31" s="67">
        <f t="shared" si="179"/>
        <v>0</v>
      </c>
      <c r="AL31" s="67">
        <f t="shared" si="179"/>
        <v>108</v>
      </c>
      <c r="AM31" s="67">
        <f t="shared" si="179"/>
        <v>173.23014705882352</v>
      </c>
      <c r="AN31" s="67">
        <f t="shared" si="179"/>
        <v>169.32749999999999</v>
      </c>
      <c r="AO31" s="67">
        <f t="shared" si="179"/>
        <v>27</v>
      </c>
      <c r="AP31" s="67">
        <f t="shared" si="168"/>
        <v>173.23014705882352</v>
      </c>
      <c r="AQ31" s="71">
        <f t="shared" si="169"/>
        <v>958.54014705882344</v>
      </c>
      <c r="AR31" s="71">
        <f t="shared" si="170"/>
        <v>196.32749999999999</v>
      </c>
      <c r="AS31" s="71">
        <f t="shared" si="171"/>
        <v>1154.8676470588234</v>
      </c>
      <c r="AT31" s="84"/>
    </row>
    <row r="32" spans="1:67" outlineLevel="1" x14ac:dyDescent="0.25">
      <c r="A32" s="60"/>
      <c r="B32" s="61" t="s">
        <v>172</v>
      </c>
      <c r="C32" s="62">
        <f>A27</f>
        <v>12</v>
      </c>
      <c r="D32" s="68" t="s">
        <v>63</v>
      </c>
      <c r="E32" s="64">
        <f t="shared" si="172"/>
        <v>257.66176470588238</v>
      </c>
      <c r="F32" s="65">
        <f t="shared" si="173"/>
        <v>3091.9411764705883</v>
      </c>
      <c r="G32" s="98"/>
      <c r="H32" s="108">
        <f>H10</f>
        <v>100</v>
      </c>
      <c r="I32" s="108">
        <f>I10</f>
        <v>0</v>
      </c>
      <c r="J32" s="67">
        <f t="shared" si="99"/>
        <v>3</v>
      </c>
      <c r="K32" s="54">
        <v>0</v>
      </c>
      <c r="L32" s="67">
        <f t="shared" ref="L32:N32" si="180">H32*(1-$K32)</f>
        <v>100</v>
      </c>
      <c r="M32" s="67">
        <f t="shared" si="180"/>
        <v>0</v>
      </c>
      <c r="N32" s="67">
        <f t="shared" si="180"/>
        <v>3</v>
      </c>
      <c r="O32" s="67">
        <f t="shared" si="156"/>
        <v>103</v>
      </c>
      <c r="P32" s="69">
        <f t="shared" si="157"/>
        <v>0</v>
      </c>
      <c r="Q32" s="69">
        <f t="shared" si="158"/>
        <v>0</v>
      </c>
      <c r="R32" s="69">
        <f t="shared" si="159"/>
        <v>2.06</v>
      </c>
      <c r="S32" s="69">
        <f t="shared" si="160"/>
        <v>5.15</v>
      </c>
      <c r="T32" s="69">
        <f t="shared" si="161"/>
        <v>110.21000000000001</v>
      </c>
      <c r="U32" s="69">
        <f>1*$U$4</f>
        <v>65</v>
      </c>
      <c r="V32" s="108">
        <f t="shared" ref="V32:W32" si="181">V21</f>
        <v>0</v>
      </c>
      <c r="W32" s="108">
        <f t="shared" si="181"/>
        <v>0</v>
      </c>
      <c r="X32" s="67">
        <f t="shared" si="162"/>
        <v>65</v>
      </c>
      <c r="Y32" s="113">
        <f t="shared" si="163"/>
        <v>38.649264705882359</v>
      </c>
      <c r="Z32" s="69">
        <f t="shared" si="164"/>
        <v>27.552500000000002</v>
      </c>
      <c r="AA32" s="69">
        <f t="shared" si="165"/>
        <v>16.25</v>
      </c>
      <c r="AB32" s="70">
        <f t="shared" si="166"/>
        <v>257.66176470588238</v>
      </c>
      <c r="AC32" s="67">
        <f t="shared" ref="AC32:AO32" si="182">O32*$C32</f>
        <v>1236</v>
      </c>
      <c r="AD32" s="67">
        <f t="shared" si="182"/>
        <v>0</v>
      </c>
      <c r="AE32" s="67">
        <f t="shared" si="182"/>
        <v>0</v>
      </c>
      <c r="AF32" s="67">
        <f t="shared" si="182"/>
        <v>24.72</v>
      </c>
      <c r="AG32" s="67">
        <f t="shared" si="182"/>
        <v>61.800000000000004</v>
      </c>
      <c r="AH32" s="67">
        <f t="shared" si="182"/>
        <v>1322.52</v>
      </c>
      <c r="AI32" s="67">
        <f t="shared" si="182"/>
        <v>780</v>
      </c>
      <c r="AJ32" s="67">
        <f t="shared" si="182"/>
        <v>0</v>
      </c>
      <c r="AK32" s="67">
        <f t="shared" si="182"/>
        <v>0</v>
      </c>
      <c r="AL32" s="67">
        <f t="shared" si="182"/>
        <v>780</v>
      </c>
      <c r="AM32" s="67">
        <f t="shared" si="182"/>
        <v>463.79117647058831</v>
      </c>
      <c r="AN32" s="67">
        <f t="shared" si="182"/>
        <v>330.63</v>
      </c>
      <c r="AO32" s="67">
        <f t="shared" si="182"/>
        <v>195</v>
      </c>
      <c r="AP32" s="67">
        <f t="shared" si="168"/>
        <v>463.79117647058831</v>
      </c>
      <c r="AQ32" s="71">
        <f t="shared" si="169"/>
        <v>2566.3111764705882</v>
      </c>
      <c r="AR32" s="71">
        <f t="shared" si="170"/>
        <v>525.63</v>
      </c>
      <c r="AS32" s="71">
        <f t="shared" si="171"/>
        <v>3091.9411764705883</v>
      </c>
      <c r="AT32" s="84"/>
    </row>
    <row r="33" spans="1:67" outlineLevel="1" x14ac:dyDescent="0.25">
      <c r="A33" s="60"/>
      <c r="B33" s="61" t="s">
        <v>66</v>
      </c>
      <c r="C33" s="62">
        <v>1</v>
      </c>
      <c r="D33" s="68" t="s">
        <v>65</v>
      </c>
      <c r="E33" s="64">
        <f t="shared" si="172"/>
        <v>3089.7794117647059</v>
      </c>
      <c r="F33" s="65">
        <f t="shared" si="173"/>
        <v>3089.7794117647059</v>
      </c>
      <c r="G33" s="98"/>
      <c r="H33" s="108">
        <f>H11</f>
        <v>500</v>
      </c>
      <c r="I33" s="108">
        <f>I11</f>
        <v>0</v>
      </c>
      <c r="J33" s="67">
        <f t="shared" si="99"/>
        <v>15</v>
      </c>
      <c r="K33" s="54">
        <v>0</v>
      </c>
      <c r="L33" s="67">
        <f t="shared" ref="L33:N33" si="183">H33*(1-$K33)</f>
        <v>500</v>
      </c>
      <c r="M33" s="67">
        <f t="shared" si="183"/>
        <v>0</v>
      </c>
      <c r="N33" s="67">
        <f t="shared" si="183"/>
        <v>15</v>
      </c>
      <c r="O33" s="67">
        <f t="shared" si="156"/>
        <v>515</v>
      </c>
      <c r="P33" s="69">
        <f t="shared" si="157"/>
        <v>0</v>
      </c>
      <c r="Q33" s="69">
        <f t="shared" si="158"/>
        <v>0</v>
      </c>
      <c r="R33" s="69">
        <f t="shared" si="159"/>
        <v>10.3</v>
      </c>
      <c r="S33" s="69">
        <f t="shared" si="160"/>
        <v>25.75</v>
      </c>
      <c r="T33" s="69">
        <f t="shared" si="161"/>
        <v>551.04999999999995</v>
      </c>
      <c r="U33" s="69">
        <f>5*$U$5+600+500</f>
        <v>1550</v>
      </c>
      <c r="V33" s="108">
        <f t="shared" ref="V33:W33" si="184">V22</f>
        <v>0</v>
      </c>
      <c r="W33" s="108">
        <f t="shared" si="184"/>
        <v>0</v>
      </c>
      <c r="X33" s="67">
        <f t="shared" si="162"/>
        <v>1550</v>
      </c>
      <c r="Y33" s="113">
        <f t="shared" si="163"/>
        <v>463.46691176470591</v>
      </c>
      <c r="Z33" s="69">
        <f t="shared" si="164"/>
        <v>137.76249999999999</v>
      </c>
      <c r="AA33" s="69">
        <f t="shared" si="165"/>
        <v>387.5</v>
      </c>
      <c r="AB33" s="70">
        <f t="shared" si="166"/>
        <v>3089.7794117647059</v>
      </c>
      <c r="AC33" s="67">
        <f t="shared" ref="AC33:AO33" si="185">O33*$C33</f>
        <v>515</v>
      </c>
      <c r="AD33" s="67">
        <f t="shared" si="185"/>
        <v>0</v>
      </c>
      <c r="AE33" s="67">
        <f t="shared" si="185"/>
        <v>0</v>
      </c>
      <c r="AF33" s="67">
        <f t="shared" si="185"/>
        <v>10.3</v>
      </c>
      <c r="AG33" s="67">
        <f t="shared" si="185"/>
        <v>25.75</v>
      </c>
      <c r="AH33" s="67">
        <f t="shared" si="185"/>
        <v>551.04999999999995</v>
      </c>
      <c r="AI33" s="67">
        <f t="shared" si="185"/>
        <v>1550</v>
      </c>
      <c r="AJ33" s="67">
        <f t="shared" si="185"/>
        <v>0</v>
      </c>
      <c r="AK33" s="67">
        <f t="shared" si="185"/>
        <v>0</v>
      </c>
      <c r="AL33" s="67">
        <f t="shared" si="185"/>
        <v>1550</v>
      </c>
      <c r="AM33" s="67">
        <f t="shared" si="185"/>
        <v>463.46691176470591</v>
      </c>
      <c r="AN33" s="67">
        <f t="shared" si="185"/>
        <v>137.76249999999999</v>
      </c>
      <c r="AO33" s="67">
        <f t="shared" si="185"/>
        <v>387.5</v>
      </c>
      <c r="AP33" s="67">
        <f t="shared" si="168"/>
        <v>463.46691176470591</v>
      </c>
      <c r="AQ33" s="71">
        <f t="shared" si="169"/>
        <v>2564.5169117647056</v>
      </c>
      <c r="AR33" s="71">
        <f t="shared" si="170"/>
        <v>525.26250000000005</v>
      </c>
      <c r="AS33" s="71">
        <f t="shared" si="171"/>
        <v>3089.7794117647059</v>
      </c>
      <c r="AT33" s="84"/>
    </row>
    <row r="34" spans="1:67" outlineLevel="1" x14ac:dyDescent="0.25">
      <c r="A34" s="60"/>
      <c r="B34" s="72" t="s">
        <v>169</v>
      </c>
      <c r="C34" s="62">
        <v>1</v>
      </c>
      <c r="D34" s="68" t="s">
        <v>65</v>
      </c>
      <c r="E34" s="64">
        <f t="shared" si="172"/>
        <v>2308.5</v>
      </c>
      <c r="F34" s="65">
        <f t="shared" si="173"/>
        <v>2308.5</v>
      </c>
      <c r="G34" s="98"/>
      <c r="H34" s="108">
        <f>H12</f>
        <v>1300</v>
      </c>
      <c r="I34" s="108">
        <f>I12</f>
        <v>200</v>
      </c>
      <c r="J34" s="67">
        <f t="shared" si="99"/>
        <v>39</v>
      </c>
      <c r="K34" s="54">
        <v>0</v>
      </c>
      <c r="L34" s="67">
        <f t="shared" ref="L34:N36" si="186">H34*(1-$K34)</f>
        <v>1300</v>
      </c>
      <c r="M34" s="67">
        <f t="shared" si="186"/>
        <v>200</v>
      </c>
      <c r="N34" s="67">
        <f t="shared" si="186"/>
        <v>39</v>
      </c>
      <c r="O34" s="67">
        <f t="shared" si="156"/>
        <v>1539</v>
      </c>
      <c r="P34" s="69">
        <f t="shared" si="157"/>
        <v>0</v>
      </c>
      <c r="Q34" s="69">
        <f t="shared" si="158"/>
        <v>0</v>
      </c>
      <c r="R34" s="69">
        <f t="shared" si="159"/>
        <v>30.78</v>
      </c>
      <c r="S34" s="69">
        <v>0</v>
      </c>
      <c r="T34" s="69">
        <f t="shared" si="161"/>
        <v>1569.78</v>
      </c>
      <c r="U34" s="69">
        <v>0</v>
      </c>
      <c r="V34" s="108">
        <f t="shared" ref="V34:W34" si="187">V23</f>
        <v>0</v>
      </c>
      <c r="W34" s="108">
        <f t="shared" si="187"/>
        <v>0</v>
      </c>
      <c r="X34" s="67">
        <f t="shared" si="162"/>
        <v>0</v>
      </c>
      <c r="Y34" s="113">
        <f t="shared" si="163"/>
        <v>346.27500000000003</v>
      </c>
      <c r="Z34" s="69">
        <f t="shared" si="164"/>
        <v>392.44499999999999</v>
      </c>
      <c r="AA34" s="69">
        <f t="shared" si="165"/>
        <v>0</v>
      </c>
      <c r="AB34" s="70">
        <f t="shared" si="166"/>
        <v>2308.5</v>
      </c>
      <c r="AC34" s="67">
        <f t="shared" ref="AC34:AO36" si="188">O34*$C34</f>
        <v>1539</v>
      </c>
      <c r="AD34" s="67">
        <f t="shared" si="188"/>
        <v>0</v>
      </c>
      <c r="AE34" s="67">
        <f t="shared" si="188"/>
        <v>0</v>
      </c>
      <c r="AF34" s="67">
        <f t="shared" si="188"/>
        <v>30.78</v>
      </c>
      <c r="AG34" s="67">
        <f t="shared" si="188"/>
        <v>0</v>
      </c>
      <c r="AH34" s="67">
        <f t="shared" si="188"/>
        <v>1569.78</v>
      </c>
      <c r="AI34" s="67">
        <f t="shared" si="188"/>
        <v>0</v>
      </c>
      <c r="AJ34" s="67">
        <f t="shared" si="188"/>
        <v>0</v>
      </c>
      <c r="AK34" s="67">
        <f t="shared" si="188"/>
        <v>0</v>
      </c>
      <c r="AL34" s="67">
        <f t="shared" si="188"/>
        <v>0</v>
      </c>
      <c r="AM34" s="67">
        <f t="shared" si="188"/>
        <v>346.27500000000003</v>
      </c>
      <c r="AN34" s="67">
        <f t="shared" si="188"/>
        <v>392.44499999999999</v>
      </c>
      <c r="AO34" s="67">
        <f t="shared" si="188"/>
        <v>0</v>
      </c>
      <c r="AP34" s="67">
        <f t="shared" si="168"/>
        <v>346.27500000000003</v>
      </c>
      <c r="AQ34" s="71">
        <f t="shared" si="169"/>
        <v>1916.0550000000001</v>
      </c>
      <c r="AR34" s="71">
        <f t="shared" si="170"/>
        <v>392.44499999999999</v>
      </c>
      <c r="AS34" s="71">
        <f t="shared" si="171"/>
        <v>2308.5</v>
      </c>
      <c r="AT34" s="84"/>
    </row>
    <row r="35" spans="1:67" outlineLevel="1" x14ac:dyDescent="0.25">
      <c r="A35" s="60"/>
      <c r="B35" s="72" t="s">
        <v>170</v>
      </c>
      <c r="C35" s="62">
        <v>1</v>
      </c>
      <c r="D35" s="68" t="s">
        <v>65</v>
      </c>
      <c r="E35" s="64">
        <f t="shared" si="172"/>
        <v>900</v>
      </c>
      <c r="F35" s="65">
        <f t="shared" si="173"/>
        <v>900</v>
      </c>
      <c r="G35" s="147"/>
      <c r="H35" s="67">
        <v>0</v>
      </c>
      <c r="I35" s="67">
        <v>0</v>
      </c>
      <c r="J35" s="67">
        <f t="shared" ref="J35:J36" si="189">H35*$J$4</f>
        <v>0</v>
      </c>
      <c r="K35" s="54">
        <v>0</v>
      </c>
      <c r="L35" s="67">
        <f t="shared" si="186"/>
        <v>0</v>
      </c>
      <c r="M35" s="67">
        <f t="shared" si="186"/>
        <v>0</v>
      </c>
      <c r="N35" s="67">
        <f t="shared" si="186"/>
        <v>0</v>
      </c>
      <c r="O35" s="67">
        <f t="shared" si="156"/>
        <v>0</v>
      </c>
      <c r="P35" s="69">
        <f t="shared" si="157"/>
        <v>0</v>
      </c>
      <c r="Q35" s="69">
        <f t="shared" si="158"/>
        <v>0</v>
      </c>
      <c r="R35" s="69">
        <f t="shared" si="159"/>
        <v>0</v>
      </c>
      <c r="S35" s="69">
        <v>0</v>
      </c>
      <c r="T35" s="69">
        <f t="shared" si="161"/>
        <v>0</v>
      </c>
      <c r="U35" s="69">
        <v>0</v>
      </c>
      <c r="V35" s="108">
        <f t="shared" ref="V35:W35" si="190">V24</f>
        <v>0</v>
      </c>
      <c r="W35" s="108">
        <f t="shared" si="190"/>
        <v>900</v>
      </c>
      <c r="X35" s="67">
        <f t="shared" si="162"/>
        <v>900</v>
      </c>
      <c r="Y35" s="113">
        <v>0</v>
      </c>
      <c r="Z35" s="69">
        <f t="shared" si="164"/>
        <v>0</v>
      </c>
      <c r="AA35" s="69">
        <v>0</v>
      </c>
      <c r="AB35" s="70">
        <f t="shared" si="166"/>
        <v>900</v>
      </c>
      <c r="AC35" s="67">
        <f t="shared" si="188"/>
        <v>0</v>
      </c>
      <c r="AD35" s="67">
        <f t="shared" si="188"/>
        <v>0</v>
      </c>
      <c r="AE35" s="67">
        <f t="shared" si="188"/>
        <v>0</v>
      </c>
      <c r="AF35" s="67">
        <f t="shared" si="188"/>
        <v>0</v>
      </c>
      <c r="AG35" s="67">
        <f t="shared" si="188"/>
        <v>0</v>
      </c>
      <c r="AH35" s="67">
        <f t="shared" si="188"/>
        <v>0</v>
      </c>
      <c r="AI35" s="67">
        <f t="shared" si="188"/>
        <v>0</v>
      </c>
      <c r="AJ35" s="67">
        <f t="shared" si="188"/>
        <v>0</v>
      </c>
      <c r="AK35" s="67">
        <f t="shared" si="188"/>
        <v>900</v>
      </c>
      <c r="AL35" s="67">
        <f t="shared" si="188"/>
        <v>900</v>
      </c>
      <c r="AM35" s="67">
        <f t="shared" si="188"/>
        <v>0</v>
      </c>
      <c r="AN35" s="67">
        <f t="shared" si="188"/>
        <v>0</v>
      </c>
      <c r="AO35" s="67">
        <f t="shared" si="188"/>
        <v>0</v>
      </c>
      <c r="AP35" s="67">
        <f t="shared" si="168"/>
        <v>900</v>
      </c>
      <c r="AQ35" s="71">
        <f t="shared" si="169"/>
        <v>900</v>
      </c>
      <c r="AR35" s="71">
        <f t="shared" si="170"/>
        <v>0</v>
      </c>
      <c r="AS35" s="71">
        <f t="shared" si="171"/>
        <v>900</v>
      </c>
      <c r="AT35" s="84"/>
    </row>
    <row r="36" spans="1:67" outlineLevel="1" x14ac:dyDescent="0.25">
      <c r="A36" s="60"/>
      <c r="B36" s="72" t="s">
        <v>171</v>
      </c>
      <c r="C36" s="62">
        <v>1</v>
      </c>
      <c r="D36" s="68" t="s">
        <v>65</v>
      </c>
      <c r="E36" s="64">
        <f t="shared" si="172"/>
        <v>1200</v>
      </c>
      <c r="F36" s="65">
        <f t="shared" si="173"/>
        <v>1200</v>
      </c>
      <c r="G36" s="147"/>
      <c r="H36" s="67">
        <v>0</v>
      </c>
      <c r="I36" s="67">
        <v>0</v>
      </c>
      <c r="J36" s="67">
        <f t="shared" si="189"/>
        <v>0</v>
      </c>
      <c r="K36" s="54">
        <v>0</v>
      </c>
      <c r="L36" s="67">
        <f t="shared" si="186"/>
        <v>0</v>
      </c>
      <c r="M36" s="67">
        <f t="shared" si="186"/>
        <v>0</v>
      </c>
      <c r="N36" s="67">
        <f t="shared" si="186"/>
        <v>0</v>
      </c>
      <c r="O36" s="67">
        <f t="shared" si="156"/>
        <v>0</v>
      </c>
      <c r="P36" s="69">
        <f t="shared" si="157"/>
        <v>0</v>
      </c>
      <c r="Q36" s="69">
        <f t="shared" si="158"/>
        <v>0</v>
      </c>
      <c r="R36" s="69">
        <f t="shared" si="159"/>
        <v>0</v>
      </c>
      <c r="S36" s="69">
        <v>0</v>
      </c>
      <c r="T36" s="69">
        <f t="shared" si="161"/>
        <v>0</v>
      </c>
      <c r="U36" s="69">
        <v>0</v>
      </c>
      <c r="V36" s="108">
        <f t="shared" ref="V36:W36" si="191">V25</f>
        <v>1200</v>
      </c>
      <c r="W36" s="108">
        <f t="shared" si="191"/>
        <v>0</v>
      </c>
      <c r="X36" s="67">
        <f t="shared" si="162"/>
        <v>1200</v>
      </c>
      <c r="Y36" s="113">
        <v>0</v>
      </c>
      <c r="Z36" s="69">
        <f t="shared" si="164"/>
        <v>0</v>
      </c>
      <c r="AA36" s="69">
        <v>0</v>
      </c>
      <c r="AB36" s="70">
        <f t="shared" si="166"/>
        <v>1200</v>
      </c>
      <c r="AC36" s="67">
        <f t="shared" si="188"/>
        <v>0</v>
      </c>
      <c r="AD36" s="67">
        <f t="shared" si="188"/>
        <v>0</v>
      </c>
      <c r="AE36" s="67">
        <f t="shared" si="188"/>
        <v>0</v>
      </c>
      <c r="AF36" s="67">
        <f t="shared" si="188"/>
        <v>0</v>
      </c>
      <c r="AG36" s="67">
        <f t="shared" si="188"/>
        <v>0</v>
      </c>
      <c r="AH36" s="67">
        <f t="shared" si="188"/>
        <v>0</v>
      </c>
      <c r="AI36" s="67">
        <f t="shared" si="188"/>
        <v>0</v>
      </c>
      <c r="AJ36" s="67">
        <f t="shared" si="188"/>
        <v>1200</v>
      </c>
      <c r="AK36" s="67">
        <f t="shared" si="188"/>
        <v>0</v>
      </c>
      <c r="AL36" s="67">
        <f t="shared" si="188"/>
        <v>1200</v>
      </c>
      <c r="AM36" s="67">
        <f t="shared" si="188"/>
        <v>0</v>
      </c>
      <c r="AN36" s="67">
        <f t="shared" si="188"/>
        <v>0</v>
      </c>
      <c r="AO36" s="67">
        <f t="shared" si="188"/>
        <v>0</v>
      </c>
      <c r="AP36" s="67">
        <f t="shared" si="168"/>
        <v>0</v>
      </c>
      <c r="AQ36" s="71">
        <f t="shared" si="169"/>
        <v>1200</v>
      </c>
      <c r="AR36" s="71">
        <f t="shared" si="170"/>
        <v>0</v>
      </c>
      <c r="AS36" s="71">
        <f t="shared" si="171"/>
        <v>1200</v>
      </c>
      <c r="AT36" s="84"/>
    </row>
    <row r="37" spans="1:67" ht="15.75" outlineLevel="1" thickBot="1" x14ac:dyDescent="0.3">
      <c r="A37" s="60"/>
      <c r="B37" s="61"/>
      <c r="C37" s="62"/>
      <c r="D37" s="68"/>
      <c r="E37" s="64"/>
      <c r="F37" s="65"/>
      <c r="G37" s="98"/>
      <c r="H37" s="67"/>
      <c r="I37" s="67"/>
      <c r="J37" s="67"/>
      <c r="K37" s="21"/>
      <c r="L37" s="67"/>
      <c r="M37" s="67"/>
      <c r="N37" s="67"/>
      <c r="O37" s="67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84"/>
    </row>
    <row r="38" spans="1:67" ht="15.75" thickBot="1" x14ac:dyDescent="0.3">
      <c r="A38" s="48">
        <v>13</v>
      </c>
      <c r="B38" s="49" t="s">
        <v>61</v>
      </c>
      <c r="C38" s="50" t="s">
        <v>62</v>
      </c>
      <c r="D38" s="51">
        <f>ROUNDUP((A38*465)/1000,2)</f>
        <v>6.05</v>
      </c>
      <c r="E38" s="52"/>
      <c r="F38" s="53">
        <f>SUM(F39:F48)</f>
        <v>16524.863683823532</v>
      </c>
      <c r="G38" s="98"/>
      <c r="H38" s="55"/>
      <c r="I38" s="55"/>
      <c r="J38" s="56"/>
      <c r="K38" s="57"/>
      <c r="L38" s="58"/>
      <c r="M38" s="58"/>
      <c r="N38" s="58"/>
      <c r="O38" s="57"/>
      <c r="P38" s="58"/>
      <c r="Q38" s="56"/>
      <c r="R38" s="56"/>
      <c r="S38" s="56"/>
      <c r="T38" s="56"/>
      <c r="U38" s="56"/>
      <c r="V38" s="21"/>
      <c r="W38" s="56"/>
      <c r="X38" s="56"/>
      <c r="Y38" s="56"/>
      <c r="Z38" s="57"/>
      <c r="AA38" s="56"/>
      <c r="AB38" s="56"/>
      <c r="AC38" s="59">
        <f>+SUM(AC39:AC48)</f>
        <v>5933.5114999999996</v>
      </c>
      <c r="AD38" s="59">
        <f t="shared" ref="AD38:AS38" si="192">+SUM(AD39:AD48)</f>
        <v>0</v>
      </c>
      <c r="AE38" s="59">
        <f t="shared" si="192"/>
        <v>0</v>
      </c>
      <c r="AF38" s="59">
        <f t="shared" si="192"/>
        <v>118.67022999999999</v>
      </c>
      <c r="AG38" s="59">
        <f t="shared" si="192"/>
        <v>219.72557499999999</v>
      </c>
      <c r="AH38" s="59">
        <f t="shared" si="192"/>
        <v>6271.9073050000006</v>
      </c>
      <c r="AI38" s="59">
        <f t="shared" si="192"/>
        <v>3537</v>
      </c>
      <c r="AJ38" s="59">
        <f t="shared" si="192"/>
        <v>1200</v>
      </c>
      <c r="AK38" s="59">
        <f t="shared" si="192"/>
        <v>900</v>
      </c>
      <c r="AL38" s="59">
        <f t="shared" si="192"/>
        <v>5637</v>
      </c>
      <c r="AM38" s="59">
        <f t="shared" si="192"/>
        <v>2163.7295525735294</v>
      </c>
      <c r="AN38" s="59">
        <f t="shared" si="192"/>
        <v>1567.9768262500002</v>
      </c>
      <c r="AO38" s="59">
        <f t="shared" si="192"/>
        <v>884.25</v>
      </c>
      <c r="AP38" s="59">
        <f t="shared" si="192"/>
        <v>3063.7295525735294</v>
      </c>
      <c r="AQ38" s="59">
        <f t="shared" si="192"/>
        <v>14072.636857573529</v>
      </c>
      <c r="AR38" s="59">
        <f t="shared" si="192"/>
        <v>2452.2268262500006</v>
      </c>
      <c r="AS38" s="59">
        <f t="shared" si="192"/>
        <v>16524.863683823532</v>
      </c>
      <c r="AT38" s="83" t="str">
        <f>IF(F38=AS38,"Matching","Not Matching")</f>
        <v>Matching</v>
      </c>
      <c r="AU38" s="134">
        <f>SUM(AC38:AG38)</f>
        <v>6271.9073049999997</v>
      </c>
      <c r="AV38" s="135">
        <f t="shared" ref="AV38" si="193">AU38/AS38</f>
        <v>0.37954366371806597</v>
      </c>
      <c r="AW38" s="134">
        <f t="shared" ref="AW38" si="194">AI38</f>
        <v>3537</v>
      </c>
      <c r="AX38" s="135">
        <f t="shared" ref="AX38" si="195">AW38/AS38</f>
        <v>0.2140410999857402</v>
      </c>
      <c r="AY38" s="134">
        <f t="shared" ref="AY38" si="196">AJ38</f>
        <v>1200</v>
      </c>
      <c r="AZ38" s="135">
        <f t="shared" ref="AZ38" si="197">AY38/AS38</f>
        <v>7.2617845627053507E-2</v>
      </c>
      <c r="BA38" s="134">
        <f t="shared" ref="BA38" si="198">AK38+AM38</f>
        <v>3063.7295525735294</v>
      </c>
      <c r="BB38" s="135">
        <f t="shared" ref="BB38" si="199">BA38/AS38</f>
        <v>0.18540119974318856</v>
      </c>
      <c r="BC38" s="134">
        <f t="shared" ref="BC38" si="200">AN38+AO38</f>
        <v>2452.2268262500002</v>
      </c>
      <c r="BD38" s="135">
        <f t="shared" ref="BD38" si="201">BC38/AS38</f>
        <v>0.14839619092595155</v>
      </c>
      <c r="BE38" s="82" t="str">
        <f t="shared" ref="BE38" si="202">IF((AU38+AW38+AY38+BA38+BC38)=AS38,"Matching","Not Matching")</f>
        <v>Matching</v>
      </c>
      <c r="BF38" s="134">
        <f>AQ38</f>
        <v>14072.636857573529</v>
      </c>
      <c r="BG38" s="135">
        <f t="shared" ref="BG38" si="203">BF38/AS38</f>
        <v>0.8516038090740482</v>
      </c>
      <c r="BH38" s="134">
        <f t="shared" ref="BH38" si="204">AR38</f>
        <v>2452.2268262500006</v>
      </c>
      <c r="BI38" s="135">
        <f t="shared" ref="BI38" si="205">BH38/AS38</f>
        <v>0.14839619092595158</v>
      </c>
      <c r="BJ38" s="82" t="str">
        <f t="shared" ref="BJ38" si="206">IF((BH38+BF38)=AS38,"Matching","Not Matching")</f>
        <v>Matching</v>
      </c>
      <c r="BK38" s="134">
        <f>AS38*1.081</f>
        <v>17863.37764221324</v>
      </c>
      <c r="BL38" s="134">
        <f t="shared" ref="BL38" si="207">ROUND(BK38,-1)</f>
        <v>17860</v>
      </c>
      <c r="BM38" s="134">
        <f>D38*380</f>
        <v>2299</v>
      </c>
      <c r="BN38" s="134">
        <f t="shared" ref="BN38" si="208">BK38-BM38</f>
        <v>15564.37764221324</v>
      </c>
      <c r="BO38" s="134">
        <f>BK38/D38</f>
        <v>2952.6244036716098</v>
      </c>
    </row>
    <row r="39" spans="1:67" outlineLevel="1" x14ac:dyDescent="0.25">
      <c r="A39" s="60"/>
      <c r="B39" s="61"/>
      <c r="C39" s="62"/>
      <c r="D39" s="63"/>
      <c r="E39" s="64"/>
      <c r="F39" s="65"/>
      <c r="G39" s="107"/>
      <c r="H39" s="110"/>
      <c r="I39" s="109"/>
      <c r="J39" s="56"/>
      <c r="K39" s="57"/>
      <c r="L39" s="58"/>
      <c r="M39" s="58"/>
      <c r="N39" s="58"/>
      <c r="O39" s="57"/>
      <c r="P39" s="58"/>
      <c r="Q39" s="56"/>
      <c r="R39" s="56"/>
      <c r="S39" s="56"/>
      <c r="T39" s="56"/>
      <c r="U39" s="66"/>
      <c r="V39" s="21"/>
      <c r="W39" s="56"/>
      <c r="X39" s="56"/>
      <c r="Y39" s="56"/>
      <c r="Z39" s="57"/>
      <c r="AA39" s="56"/>
      <c r="AB39" s="56"/>
      <c r="AC39" s="56"/>
      <c r="AD39" s="56"/>
      <c r="AE39" s="56"/>
      <c r="AF39" s="56"/>
      <c r="AG39" s="56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136"/>
    </row>
    <row r="40" spans="1:67" outlineLevel="1" x14ac:dyDescent="0.25">
      <c r="A40" s="60"/>
      <c r="B40" s="61" t="str">
        <f>"Panneau solaire "&amp;G40</f>
        <v>Panneau solaire JINKO JKM455N-54HL4R-V</v>
      </c>
      <c r="C40" s="62">
        <f>A38</f>
        <v>13</v>
      </c>
      <c r="D40" s="68" t="s">
        <v>63</v>
      </c>
      <c r="E40" s="64">
        <f t="shared" ref="E40" si="209">AB40</f>
        <v>180.51476470588236</v>
      </c>
      <c r="F40" s="65">
        <f t="shared" ref="F40" si="210">C40*E40</f>
        <v>2346.6919411764707</v>
      </c>
      <c r="G40" s="107" t="str">
        <f>$G$7</f>
        <v>JINKO JKM455N-54HL4R-V</v>
      </c>
      <c r="H40" s="108">
        <f>H7</f>
        <v>52.4</v>
      </c>
      <c r="I40" s="108">
        <f>I7</f>
        <v>0</v>
      </c>
      <c r="J40" s="67">
        <f t="shared" si="99"/>
        <v>1.5719999999999998</v>
      </c>
      <c r="K40" s="54">
        <v>0</v>
      </c>
      <c r="L40" s="67">
        <f t="shared" ref="L40:N40" si="211">H40*(1-$K40)</f>
        <v>52.4</v>
      </c>
      <c r="M40" s="67">
        <f t="shared" si="211"/>
        <v>0</v>
      </c>
      <c r="N40" s="67">
        <f t="shared" si="211"/>
        <v>1.5719999999999998</v>
      </c>
      <c r="O40" s="67">
        <f t="shared" ref="O40:O47" si="212">(L40+M40+N40)</f>
        <v>53.972000000000001</v>
      </c>
      <c r="P40" s="69">
        <f t="shared" ref="P40:P47" si="213">O40*$P$4</f>
        <v>0</v>
      </c>
      <c r="Q40" s="69">
        <f t="shared" ref="Q40:Q47" si="214">(O40+P40)*$Q$4</f>
        <v>0</v>
      </c>
      <c r="R40" s="69">
        <f t="shared" ref="R40:R47" si="215">(O40+P40)*$R$4</f>
        <v>1.07944</v>
      </c>
      <c r="S40" s="69">
        <f t="shared" ref="S40:S44" si="216">(O40+P40)*$S$4</f>
        <v>2.6986000000000003</v>
      </c>
      <c r="T40" s="69">
        <f t="shared" ref="T40:T47" si="217">SUM(O40:S40)</f>
        <v>57.750039999999998</v>
      </c>
      <c r="U40" s="69">
        <f>1*$U$4</f>
        <v>65</v>
      </c>
      <c r="V40" s="108">
        <f>V29</f>
        <v>0</v>
      </c>
      <c r="W40" s="108">
        <f>W29</f>
        <v>0</v>
      </c>
      <c r="X40" s="67">
        <f t="shared" ref="X40:X47" si="218">SUM(U40:W40)</f>
        <v>65</v>
      </c>
      <c r="Y40" s="113">
        <f t="shared" ref="Y40:Y45" si="219">$Y$4/(1-$Y$4)*(T40+X40+Z40+AA40)</f>
        <v>27.077214705882351</v>
      </c>
      <c r="Z40" s="69">
        <f t="shared" ref="Z40:Z47" si="220">T40*$Z$4</f>
        <v>14.43751</v>
      </c>
      <c r="AA40" s="69">
        <f t="shared" ref="AA40:AA45" si="221">X40*$AA$4</f>
        <v>16.25</v>
      </c>
      <c r="AB40" s="70">
        <f t="shared" ref="AB40:AB47" si="222">T40+X40+Y40+Z40+AA40</f>
        <v>180.51476470588236</v>
      </c>
      <c r="AC40" s="67">
        <f t="shared" ref="AC40:AO40" si="223">O40*$C40</f>
        <v>701.63599999999997</v>
      </c>
      <c r="AD40" s="67">
        <f t="shared" si="223"/>
        <v>0</v>
      </c>
      <c r="AE40" s="67">
        <f t="shared" si="223"/>
        <v>0</v>
      </c>
      <c r="AF40" s="67">
        <f t="shared" si="223"/>
        <v>14.032719999999999</v>
      </c>
      <c r="AG40" s="67">
        <f t="shared" si="223"/>
        <v>35.081800000000001</v>
      </c>
      <c r="AH40" s="67">
        <f t="shared" si="223"/>
        <v>750.75051999999994</v>
      </c>
      <c r="AI40" s="67">
        <f t="shared" si="223"/>
        <v>845</v>
      </c>
      <c r="AJ40" s="67">
        <f t="shared" si="223"/>
        <v>0</v>
      </c>
      <c r="AK40" s="67">
        <f t="shared" si="223"/>
        <v>0</v>
      </c>
      <c r="AL40" s="67">
        <f t="shared" si="223"/>
        <v>845</v>
      </c>
      <c r="AM40" s="67">
        <f t="shared" si="223"/>
        <v>352.00379117647054</v>
      </c>
      <c r="AN40" s="67">
        <f t="shared" si="223"/>
        <v>187.68762999999998</v>
      </c>
      <c r="AO40" s="67">
        <f t="shared" si="223"/>
        <v>211.25</v>
      </c>
      <c r="AP40" s="67">
        <f t="shared" ref="AP40:AP47" si="224">AM40+AK40</f>
        <v>352.00379117647054</v>
      </c>
      <c r="AQ40" s="71">
        <f t="shared" ref="AQ40:AQ47" si="225">AM40+AL40+AH40</f>
        <v>1947.7543111764703</v>
      </c>
      <c r="AR40" s="71">
        <f t="shared" ref="AR40:AR47" si="226">AO40+AN40</f>
        <v>398.93763000000001</v>
      </c>
      <c r="AS40" s="71">
        <f t="shared" ref="AS40:AS47" si="227">AH40+AL40+AM40+AO40+AN40</f>
        <v>2346.6919411764707</v>
      </c>
      <c r="AT40" s="84"/>
    </row>
    <row r="41" spans="1:67" outlineLevel="1" x14ac:dyDescent="0.25">
      <c r="A41" s="60"/>
      <c r="B41" s="61" t="str">
        <f>"Onduleur Huawei "&amp;G41</f>
        <v>Onduleur Huawei SUN2000-6K-MAP0</v>
      </c>
      <c r="C41" s="62">
        <v>1</v>
      </c>
      <c r="D41" s="68" t="s">
        <v>63</v>
      </c>
      <c r="E41" s="64">
        <f t="shared" ref="E40:E47" si="228">AB41</f>
        <v>2119.7011544117649</v>
      </c>
      <c r="F41" s="65">
        <f t="shared" ref="F40:F47" si="229">C41*E41</f>
        <v>2119.7011544117649</v>
      </c>
      <c r="G41" s="107" t="str">
        <f>$G$8</f>
        <v>SUN2000-6K-MAP0</v>
      </c>
      <c r="H41" s="108">
        <f>H8</f>
        <v>900.85</v>
      </c>
      <c r="I41" s="67">
        <f>'Financial Data'!$C$40</f>
        <v>251</v>
      </c>
      <c r="J41" s="67">
        <f t="shared" si="99"/>
        <v>27.025500000000001</v>
      </c>
      <c r="K41" s="54">
        <v>0</v>
      </c>
      <c r="L41" s="67">
        <f t="shared" ref="L41:N41" si="230">H41*(1-$K41)</f>
        <v>900.85</v>
      </c>
      <c r="M41" s="67">
        <f t="shared" si="230"/>
        <v>251</v>
      </c>
      <c r="N41" s="67">
        <f t="shared" si="230"/>
        <v>27.025500000000001</v>
      </c>
      <c r="O41" s="67">
        <f t="shared" si="212"/>
        <v>1178.8754999999999</v>
      </c>
      <c r="P41" s="69">
        <f t="shared" si="213"/>
        <v>0</v>
      </c>
      <c r="Q41" s="69">
        <f t="shared" si="214"/>
        <v>0</v>
      </c>
      <c r="R41" s="69">
        <f t="shared" si="215"/>
        <v>23.577509999999997</v>
      </c>
      <c r="S41" s="69">
        <f t="shared" si="216"/>
        <v>58.943774999999995</v>
      </c>
      <c r="T41" s="69">
        <f t="shared" si="217"/>
        <v>1261.3967849999999</v>
      </c>
      <c r="U41" s="69">
        <f>2*$U$5</f>
        <v>180</v>
      </c>
      <c r="V41" s="108">
        <f t="shared" ref="V41:W41" si="231">V30</f>
        <v>0</v>
      </c>
      <c r="W41" s="108">
        <f t="shared" si="231"/>
        <v>0</v>
      </c>
      <c r="X41" s="67">
        <f t="shared" si="218"/>
        <v>180</v>
      </c>
      <c r="Y41" s="113">
        <f t="shared" si="219"/>
        <v>317.95517316176472</v>
      </c>
      <c r="Z41" s="69">
        <f t="shared" si="220"/>
        <v>315.34919624999998</v>
      </c>
      <c r="AA41" s="69">
        <f t="shared" si="221"/>
        <v>45</v>
      </c>
      <c r="AB41" s="70">
        <f t="shared" si="222"/>
        <v>2119.7011544117649</v>
      </c>
      <c r="AC41" s="67">
        <f t="shared" ref="AC41:AO41" si="232">O41*$C41</f>
        <v>1178.8754999999999</v>
      </c>
      <c r="AD41" s="67">
        <f t="shared" si="232"/>
        <v>0</v>
      </c>
      <c r="AE41" s="67">
        <f t="shared" si="232"/>
        <v>0</v>
      </c>
      <c r="AF41" s="67">
        <f t="shared" si="232"/>
        <v>23.577509999999997</v>
      </c>
      <c r="AG41" s="67">
        <f t="shared" si="232"/>
        <v>58.943774999999995</v>
      </c>
      <c r="AH41" s="67">
        <f t="shared" si="232"/>
        <v>1261.3967849999999</v>
      </c>
      <c r="AI41" s="67">
        <f t="shared" si="232"/>
        <v>180</v>
      </c>
      <c r="AJ41" s="67">
        <f t="shared" si="232"/>
        <v>0</v>
      </c>
      <c r="AK41" s="67">
        <f t="shared" si="232"/>
        <v>0</v>
      </c>
      <c r="AL41" s="67">
        <f t="shared" si="232"/>
        <v>180</v>
      </c>
      <c r="AM41" s="67">
        <f t="shared" si="232"/>
        <v>317.95517316176472</v>
      </c>
      <c r="AN41" s="67">
        <f t="shared" si="232"/>
        <v>315.34919624999998</v>
      </c>
      <c r="AO41" s="67">
        <f t="shared" si="232"/>
        <v>45</v>
      </c>
      <c r="AP41" s="67">
        <f t="shared" si="224"/>
        <v>317.95517316176472</v>
      </c>
      <c r="AQ41" s="71">
        <f t="shared" si="225"/>
        <v>1759.3519581617647</v>
      </c>
      <c r="AR41" s="71">
        <f t="shared" si="226"/>
        <v>360.34919624999998</v>
      </c>
      <c r="AS41" s="71">
        <f t="shared" si="227"/>
        <v>2119.7011544117649</v>
      </c>
      <c r="AT41" s="84"/>
    </row>
    <row r="42" spans="1:67" outlineLevel="1" x14ac:dyDescent="0.25">
      <c r="A42" s="60"/>
      <c r="B42" s="61" t="s">
        <v>217</v>
      </c>
      <c r="C42" s="62">
        <v>1</v>
      </c>
      <c r="D42" s="68" t="s">
        <v>65</v>
      </c>
      <c r="E42" s="64">
        <f t="shared" si="228"/>
        <v>1210.5882352941178</v>
      </c>
      <c r="F42" s="65">
        <f t="shared" si="229"/>
        <v>1210.5882352941178</v>
      </c>
      <c r="G42" s="107"/>
      <c r="H42" s="108">
        <f>H9</f>
        <v>300</v>
      </c>
      <c r="I42" s="67">
        <f>'Financial Data'!$C$41*C40</f>
        <v>351</v>
      </c>
      <c r="J42" s="67">
        <f t="shared" si="99"/>
        <v>9</v>
      </c>
      <c r="K42" s="54">
        <v>0</v>
      </c>
      <c r="L42" s="67">
        <f t="shared" ref="L42:N42" si="233">H42*(1-$K42)</f>
        <v>300</v>
      </c>
      <c r="M42" s="67">
        <f t="shared" si="233"/>
        <v>351</v>
      </c>
      <c r="N42" s="67">
        <f t="shared" si="233"/>
        <v>9</v>
      </c>
      <c r="O42" s="67">
        <f t="shared" si="212"/>
        <v>660</v>
      </c>
      <c r="P42" s="69">
        <f t="shared" si="213"/>
        <v>0</v>
      </c>
      <c r="Q42" s="69">
        <f t="shared" si="214"/>
        <v>0</v>
      </c>
      <c r="R42" s="69">
        <f t="shared" si="215"/>
        <v>13.200000000000001</v>
      </c>
      <c r="S42" s="69">
        <f t="shared" si="216"/>
        <v>33</v>
      </c>
      <c r="T42" s="69">
        <f t="shared" si="217"/>
        <v>706.2</v>
      </c>
      <c r="U42" s="69">
        <f>(C40/10)*$U$5</f>
        <v>117</v>
      </c>
      <c r="V42" s="108">
        <f t="shared" ref="V42:W42" si="234">V31</f>
        <v>0</v>
      </c>
      <c r="W42" s="108">
        <f t="shared" si="234"/>
        <v>0</v>
      </c>
      <c r="X42" s="67">
        <f t="shared" si="218"/>
        <v>117</v>
      </c>
      <c r="Y42" s="113">
        <f t="shared" si="219"/>
        <v>181.58823529411765</v>
      </c>
      <c r="Z42" s="69">
        <f t="shared" si="220"/>
        <v>176.55</v>
      </c>
      <c r="AA42" s="69">
        <f t="shared" si="221"/>
        <v>29.25</v>
      </c>
      <c r="AB42" s="70">
        <f t="shared" si="222"/>
        <v>1210.5882352941178</v>
      </c>
      <c r="AC42" s="67">
        <f t="shared" ref="AC42:AO42" si="235">O42*$C42</f>
        <v>660</v>
      </c>
      <c r="AD42" s="67">
        <f t="shared" si="235"/>
        <v>0</v>
      </c>
      <c r="AE42" s="67">
        <f t="shared" si="235"/>
        <v>0</v>
      </c>
      <c r="AF42" s="67">
        <f t="shared" si="235"/>
        <v>13.200000000000001</v>
      </c>
      <c r="AG42" s="67">
        <f t="shared" si="235"/>
        <v>33</v>
      </c>
      <c r="AH42" s="67">
        <f t="shared" si="235"/>
        <v>706.2</v>
      </c>
      <c r="AI42" s="67">
        <f t="shared" si="235"/>
        <v>117</v>
      </c>
      <c r="AJ42" s="67">
        <f t="shared" si="235"/>
        <v>0</v>
      </c>
      <c r="AK42" s="67">
        <f t="shared" si="235"/>
        <v>0</v>
      </c>
      <c r="AL42" s="67">
        <f t="shared" si="235"/>
        <v>117</v>
      </c>
      <c r="AM42" s="67">
        <f t="shared" si="235"/>
        <v>181.58823529411765</v>
      </c>
      <c r="AN42" s="67">
        <f t="shared" si="235"/>
        <v>176.55</v>
      </c>
      <c r="AO42" s="67">
        <f t="shared" si="235"/>
        <v>29.25</v>
      </c>
      <c r="AP42" s="67">
        <f t="shared" si="224"/>
        <v>181.58823529411765</v>
      </c>
      <c r="AQ42" s="71">
        <f t="shared" si="225"/>
        <v>1004.7882352941177</v>
      </c>
      <c r="AR42" s="71">
        <f t="shared" si="226"/>
        <v>205.8</v>
      </c>
      <c r="AS42" s="71">
        <f t="shared" si="227"/>
        <v>1210.5882352941178</v>
      </c>
      <c r="AT42" s="84"/>
    </row>
    <row r="43" spans="1:67" outlineLevel="1" x14ac:dyDescent="0.25">
      <c r="A43" s="60"/>
      <c r="B43" s="61" t="s">
        <v>172</v>
      </c>
      <c r="C43" s="62">
        <f>A38</f>
        <v>13</v>
      </c>
      <c r="D43" s="68" t="s">
        <v>63</v>
      </c>
      <c r="E43" s="64">
        <f t="shared" si="228"/>
        <v>257.66176470588238</v>
      </c>
      <c r="F43" s="65">
        <f t="shared" si="229"/>
        <v>3349.6029411764707</v>
      </c>
      <c r="G43" s="107"/>
      <c r="H43" s="108">
        <f>H10</f>
        <v>100</v>
      </c>
      <c r="I43" s="108">
        <f>I10</f>
        <v>0</v>
      </c>
      <c r="J43" s="67">
        <f t="shared" si="99"/>
        <v>3</v>
      </c>
      <c r="K43" s="54">
        <v>0</v>
      </c>
      <c r="L43" s="67">
        <f t="shared" ref="L43:N43" si="236">H43*(1-$K43)</f>
        <v>100</v>
      </c>
      <c r="M43" s="67">
        <f t="shared" si="236"/>
        <v>0</v>
      </c>
      <c r="N43" s="67">
        <f t="shared" si="236"/>
        <v>3</v>
      </c>
      <c r="O43" s="67">
        <f t="shared" si="212"/>
        <v>103</v>
      </c>
      <c r="P43" s="69">
        <f t="shared" si="213"/>
        <v>0</v>
      </c>
      <c r="Q43" s="69">
        <f t="shared" si="214"/>
        <v>0</v>
      </c>
      <c r="R43" s="69">
        <f t="shared" si="215"/>
        <v>2.06</v>
      </c>
      <c r="S43" s="69">
        <f t="shared" si="216"/>
        <v>5.15</v>
      </c>
      <c r="T43" s="69">
        <f t="shared" si="217"/>
        <v>110.21000000000001</v>
      </c>
      <c r="U43" s="69">
        <f>1*$U$4</f>
        <v>65</v>
      </c>
      <c r="V43" s="108">
        <f t="shared" ref="V43:W43" si="237">V32</f>
        <v>0</v>
      </c>
      <c r="W43" s="108">
        <f t="shared" si="237"/>
        <v>0</v>
      </c>
      <c r="X43" s="67">
        <f t="shared" si="218"/>
        <v>65</v>
      </c>
      <c r="Y43" s="113">
        <f t="shared" si="219"/>
        <v>38.649264705882359</v>
      </c>
      <c r="Z43" s="69">
        <f t="shared" si="220"/>
        <v>27.552500000000002</v>
      </c>
      <c r="AA43" s="69">
        <f t="shared" si="221"/>
        <v>16.25</v>
      </c>
      <c r="AB43" s="70">
        <f t="shared" si="222"/>
        <v>257.66176470588238</v>
      </c>
      <c r="AC43" s="67">
        <f t="shared" ref="AC43:AO43" si="238">O43*$C43</f>
        <v>1339</v>
      </c>
      <c r="AD43" s="67">
        <f t="shared" si="238"/>
        <v>0</v>
      </c>
      <c r="AE43" s="67">
        <f t="shared" si="238"/>
        <v>0</v>
      </c>
      <c r="AF43" s="67">
        <f t="shared" si="238"/>
        <v>26.78</v>
      </c>
      <c r="AG43" s="67">
        <f t="shared" si="238"/>
        <v>66.95</v>
      </c>
      <c r="AH43" s="67">
        <f t="shared" si="238"/>
        <v>1432.73</v>
      </c>
      <c r="AI43" s="67">
        <f t="shared" si="238"/>
        <v>845</v>
      </c>
      <c r="AJ43" s="67">
        <f t="shared" si="238"/>
        <v>0</v>
      </c>
      <c r="AK43" s="67">
        <f t="shared" si="238"/>
        <v>0</v>
      </c>
      <c r="AL43" s="67">
        <f t="shared" si="238"/>
        <v>845</v>
      </c>
      <c r="AM43" s="67">
        <f t="shared" si="238"/>
        <v>502.4404411764707</v>
      </c>
      <c r="AN43" s="67">
        <f t="shared" si="238"/>
        <v>358.1825</v>
      </c>
      <c r="AO43" s="67">
        <f t="shared" si="238"/>
        <v>211.25</v>
      </c>
      <c r="AP43" s="67">
        <f t="shared" si="224"/>
        <v>502.4404411764707</v>
      </c>
      <c r="AQ43" s="71">
        <f t="shared" si="225"/>
        <v>2780.1704411764708</v>
      </c>
      <c r="AR43" s="71">
        <f t="shared" si="226"/>
        <v>569.4325</v>
      </c>
      <c r="AS43" s="71">
        <f t="shared" si="227"/>
        <v>3349.6029411764707</v>
      </c>
      <c r="AT43" s="84"/>
    </row>
    <row r="44" spans="1:67" outlineLevel="1" x14ac:dyDescent="0.25">
      <c r="A44" s="60"/>
      <c r="B44" s="61" t="s">
        <v>66</v>
      </c>
      <c r="C44" s="62">
        <v>1</v>
      </c>
      <c r="D44" s="68" t="s">
        <v>65</v>
      </c>
      <c r="E44" s="64">
        <f t="shared" si="228"/>
        <v>3089.7794117647059</v>
      </c>
      <c r="F44" s="65">
        <f t="shared" si="229"/>
        <v>3089.7794117647059</v>
      </c>
      <c r="G44" s="107"/>
      <c r="H44" s="108">
        <f>H11</f>
        <v>500</v>
      </c>
      <c r="I44" s="108">
        <f>I11</f>
        <v>0</v>
      </c>
      <c r="J44" s="67">
        <f t="shared" si="99"/>
        <v>15</v>
      </c>
      <c r="K44" s="54">
        <v>0</v>
      </c>
      <c r="L44" s="67">
        <f t="shared" ref="L44:N44" si="239">H44*(1-$K44)</f>
        <v>500</v>
      </c>
      <c r="M44" s="67">
        <f t="shared" si="239"/>
        <v>0</v>
      </c>
      <c r="N44" s="67">
        <f t="shared" si="239"/>
        <v>15</v>
      </c>
      <c r="O44" s="67">
        <f t="shared" si="212"/>
        <v>515</v>
      </c>
      <c r="P44" s="69">
        <f t="shared" si="213"/>
        <v>0</v>
      </c>
      <c r="Q44" s="69">
        <f t="shared" si="214"/>
        <v>0</v>
      </c>
      <c r="R44" s="69">
        <f t="shared" si="215"/>
        <v>10.3</v>
      </c>
      <c r="S44" s="69">
        <f t="shared" si="216"/>
        <v>25.75</v>
      </c>
      <c r="T44" s="69">
        <f t="shared" si="217"/>
        <v>551.04999999999995</v>
      </c>
      <c r="U44" s="69">
        <f>5*$U$5+600+500</f>
        <v>1550</v>
      </c>
      <c r="V44" s="108">
        <f t="shared" ref="V44:W44" si="240">V33</f>
        <v>0</v>
      </c>
      <c r="W44" s="108">
        <f t="shared" si="240"/>
        <v>0</v>
      </c>
      <c r="X44" s="67">
        <f t="shared" si="218"/>
        <v>1550</v>
      </c>
      <c r="Y44" s="113">
        <f t="shared" si="219"/>
        <v>463.46691176470591</v>
      </c>
      <c r="Z44" s="69">
        <f t="shared" si="220"/>
        <v>137.76249999999999</v>
      </c>
      <c r="AA44" s="69">
        <f t="shared" si="221"/>
        <v>387.5</v>
      </c>
      <c r="AB44" s="70">
        <f t="shared" si="222"/>
        <v>3089.7794117647059</v>
      </c>
      <c r="AC44" s="67">
        <f t="shared" ref="AC44:AO44" si="241">O44*$C44</f>
        <v>515</v>
      </c>
      <c r="AD44" s="67">
        <f t="shared" si="241"/>
        <v>0</v>
      </c>
      <c r="AE44" s="67">
        <f t="shared" si="241"/>
        <v>0</v>
      </c>
      <c r="AF44" s="67">
        <f t="shared" si="241"/>
        <v>10.3</v>
      </c>
      <c r="AG44" s="67">
        <f t="shared" si="241"/>
        <v>25.75</v>
      </c>
      <c r="AH44" s="67">
        <f t="shared" si="241"/>
        <v>551.04999999999995</v>
      </c>
      <c r="AI44" s="67">
        <f t="shared" si="241"/>
        <v>1550</v>
      </c>
      <c r="AJ44" s="67">
        <f t="shared" si="241"/>
        <v>0</v>
      </c>
      <c r="AK44" s="67">
        <f t="shared" si="241"/>
        <v>0</v>
      </c>
      <c r="AL44" s="67">
        <f t="shared" si="241"/>
        <v>1550</v>
      </c>
      <c r="AM44" s="67">
        <f t="shared" si="241"/>
        <v>463.46691176470591</v>
      </c>
      <c r="AN44" s="67">
        <f t="shared" si="241"/>
        <v>137.76249999999999</v>
      </c>
      <c r="AO44" s="67">
        <f t="shared" si="241"/>
        <v>387.5</v>
      </c>
      <c r="AP44" s="67">
        <f t="shared" si="224"/>
        <v>463.46691176470591</v>
      </c>
      <c r="AQ44" s="71">
        <f t="shared" si="225"/>
        <v>2564.5169117647056</v>
      </c>
      <c r="AR44" s="71">
        <f t="shared" si="226"/>
        <v>525.26250000000005</v>
      </c>
      <c r="AS44" s="71">
        <f t="shared" si="227"/>
        <v>3089.7794117647059</v>
      </c>
      <c r="AT44" s="84"/>
    </row>
    <row r="45" spans="1:67" outlineLevel="1" x14ac:dyDescent="0.25">
      <c r="A45" s="60"/>
      <c r="B45" s="72" t="s">
        <v>169</v>
      </c>
      <c r="C45" s="62">
        <v>1</v>
      </c>
      <c r="D45" s="68" t="s">
        <v>65</v>
      </c>
      <c r="E45" s="64">
        <f t="shared" si="228"/>
        <v>2308.5</v>
      </c>
      <c r="F45" s="65">
        <f t="shared" si="229"/>
        <v>2308.5</v>
      </c>
      <c r="G45" s="107"/>
      <c r="H45" s="108">
        <f>H12</f>
        <v>1300</v>
      </c>
      <c r="I45" s="108">
        <f>I12</f>
        <v>200</v>
      </c>
      <c r="J45" s="67">
        <f t="shared" si="99"/>
        <v>39</v>
      </c>
      <c r="K45" s="54">
        <v>0</v>
      </c>
      <c r="L45" s="67">
        <f t="shared" ref="L45:N47" si="242">H45*(1-$K45)</f>
        <v>1300</v>
      </c>
      <c r="M45" s="67">
        <f t="shared" si="242"/>
        <v>200</v>
      </c>
      <c r="N45" s="67">
        <f t="shared" si="242"/>
        <v>39</v>
      </c>
      <c r="O45" s="67">
        <f t="shared" si="212"/>
        <v>1539</v>
      </c>
      <c r="P45" s="69">
        <f t="shared" si="213"/>
        <v>0</v>
      </c>
      <c r="Q45" s="69">
        <f t="shared" si="214"/>
        <v>0</v>
      </c>
      <c r="R45" s="69">
        <f t="shared" si="215"/>
        <v>30.78</v>
      </c>
      <c r="S45" s="69">
        <v>0</v>
      </c>
      <c r="T45" s="69">
        <f t="shared" si="217"/>
        <v>1569.78</v>
      </c>
      <c r="U45" s="69">
        <v>0</v>
      </c>
      <c r="V45" s="108">
        <f t="shared" ref="V45:W45" si="243">V34</f>
        <v>0</v>
      </c>
      <c r="W45" s="108">
        <f t="shared" si="243"/>
        <v>0</v>
      </c>
      <c r="X45" s="67">
        <f t="shared" si="218"/>
        <v>0</v>
      </c>
      <c r="Y45" s="113">
        <f t="shared" si="219"/>
        <v>346.27500000000003</v>
      </c>
      <c r="Z45" s="69">
        <f t="shared" si="220"/>
        <v>392.44499999999999</v>
      </c>
      <c r="AA45" s="69">
        <f t="shared" si="221"/>
        <v>0</v>
      </c>
      <c r="AB45" s="70">
        <f t="shared" si="222"/>
        <v>2308.5</v>
      </c>
      <c r="AC45" s="67">
        <f t="shared" ref="AC45:AO47" si="244">O45*$C45</f>
        <v>1539</v>
      </c>
      <c r="AD45" s="67">
        <f t="shared" si="244"/>
        <v>0</v>
      </c>
      <c r="AE45" s="67">
        <f t="shared" si="244"/>
        <v>0</v>
      </c>
      <c r="AF45" s="67">
        <f t="shared" si="244"/>
        <v>30.78</v>
      </c>
      <c r="AG45" s="67">
        <f t="shared" si="244"/>
        <v>0</v>
      </c>
      <c r="AH45" s="67">
        <f t="shared" si="244"/>
        <v>1569.78</v>
      </c>
      <c r="AI45" s="67">
        <f t="shared" si="244"/>
        <v>0</v>
      </c>
      <c r="AJ45" s="67">
        <f t="shared" si="244"/>
        <v>0</v>
      </c>
      <c r="AK45" s="67">
        <f t="shared" si="244"/>
        <v>0</v>
      </c>
      <c r="AL45" s="67">
        <f t="shared" si="244"/>
        <v>0</v>
      </c>
      <c r="AM45" s="67">
        <f t="shared" si="244"/>
        <v>346.27500000000003</v>
      </c>
      <c r="AN45" s="67">
        <f t="shared" si="244"/>
        <v>392.44499999999999</v>
      </c>
      <c r="AO45" s="67">
        <f t="shared" si="244"/>
        <v>0</v>
      </c>
      <c r="AP45" s="67">
        <f t="shared" si="224"/>
        <v>346.27500000000003</v>
      </c>
      <c r="AQ45" s="71">
        <f t="shared" si="225"/>
        <v>1916.0550000000001</v>
      </c>
      <c r="AR45" s="71">
        <f t="shared" si="226"/>
        <v>392.44499999999999</v>
      </c>
      <c r="AS45" s="71">
        <f t="shared" si="227"/>
        <v>2308.5</v>
      </c>
      <c r="AT45" s="84"/>
    </row>
    <row r="46" spans="1:67" outlineLevel="1" x14ac:dyDescent="0.25">
      <c r="A46" s="60"/>
      <c r="B46" s="72" t="s">
        <v>170</v>
      </c>
      <c r="C46" s="62">
        <v>1</v>
      </c>
      <c r="D46" s="68" t="s">
        <v>65</v>
      </c>
      <c r="E46" s="64">
        <f t="shared" si="228"/>
        <v>900</v>
      </c>
      <c r="F46" s="65">
        <f t="shared" si="229"/>
        <v>900</v>
      </c>
      <c r="G46" s="147"/>
      <c r="H46" s="67">
        <v>0</v>
      </c>
      <c r="I46" s="67">
        <v>0</v>
      </c>
      <c r="J46" s="67">
        <f t="shared" si="99"/>
        <v>0</v>
      </c>
      <c r="K46" s="54">
        <v>0</v>
      </c>
      <c r="L46" s="67">
        <f t="shared" si="242"/>
        <v>0</v>
      </c>
      <c r="M46" s="67">
        <f t="shared" si="242"/>
        <v>0</v>
      </c>
      <c r="N46" s="67">
        <f t="shared" si="242"/>
        <v>0</v>
      </c>
      <c r="O46" s="67">
        <f t="shared" si="212"/>
        <v>0</v>
      </c>
      <c r="P46" s="69">
        <f t="shared" si="213"/>
        <v>0</v>
      </c>
      <c r="Q46" s="69">
        <f t="shared" si="214"/>
        <v>0</v>
      </c>
      <c r="R46" s="69">
        <f t="shared" si="215"/>
        <v>0</v>
      </c>
      <c r="S46" s="69">
        <v>0</v>
      </c>
      <c r="T46" s="69">
        <f t="shared" si="217"/>
        <v>0</v>
      </c>
      <c r="U46" s="69">
        <v>0</v>
      </c>
      <c r="V46" s="108">
        <f t="shared" ref="V46:W46" si="245">V35</f>
        <v>0</v>
      </c>
      <c r="W46" s="108">
        <f t="shared" si="245"/>
        <v>900</v>
      </c>
      <c r="X46" s="67">
        <f t="shared" si="218"/>
        <v>900</v>
      </c>
      <c r="Y46" s="113">
        <v>0</v>
      </c>
      <c r="Z46" s="69">
        <f t="shared" si="220"/>
        <v>0</v>
      </c>
      <c r="AA46" s="69">
        <v>0</v>
      </c>
      <c r="AB46" s="70">
        <f t="shared" si="222"/>
        <v>900</v>
      </c>
      <c r="AC46" s="67">
        <f t="shared" si="244"/>
        <v>0</v>
      </c>
      <c r="AD46" s="67">
        <f t="shared" si="244"/>
        <v>0</v>
      </c>
      <c r="AE46" s="67">
        <f t="shared" si="244"/>
        <v>0</v>
      </c>
      <c r="AF46" s="67">
        <f t="shared" si="244"/>
        <v>0</v>
      </c>
      <c r="AG46" s="67">
        <f t="shared" si="244"/>
        <v>0</v>
      </c>
      <c r="AH46" s="67">
        <f t="shared" si="244"/>
        <v>0</v>
      </c>
      <c r="AI46" s="67">
        <f t="shared" si="244"/>
        <v>0</v>
      </c>
      <c r="AJ46" s="67">
        <f t="shared" si="244"/>
        <v>0</v>
      </c>
      <c r="AK46" s="67">
        <f t="shared" si="244"/>
        <v>900</v>
      </c>
      <c r="AL46" s="67">
        <f t="shared" si="244"/>
        <v>900</v>
      </c>
      <c r="AM46" s="67">
        <f t="shared" si="244"/>
        <v>0</v>
      </c>
      <c r="AN46" s="67">
        <f t="shared" si="244"/>
        <v>0</v>
      </c>
      <c r="AO46" s="67">
        <f t="shared" si="244"/>
        <v>0</v>
      </c>
      <c r="AP46" s="67">
        <f t="shared" si="224"/>
        <v>900</v>
      </c>
      <c r="AQ46" s="71">
        <f t="shared" si="225"/>
        <v>900</v>
      </c>
      <c r="AR46" s="71">
        <f t="shared" si="226"/>
        <v>0</v>
      </c>
      <c r="AS46" s="71">
        <f t="shared" si="227"/>
        <v>900</v>
      </c>
      <c r="AT46" s="84"/>
    </row>
    <row r="47" spans="1:67" outlineLevel="1" x14ac:dyDescent="0.25">
      <c r="A47" s="60"/>
      <c r="B47" s="72" t="s">
        <v>171</v>
      </c>
      <c r="C47" s="62">
        <v>1</v>
      </c>
      <c r="D47" s="68" t="s">
        <v>65</v>
      </c>
      <c r="E47" s="64">
        <f t="shared" si="228"/>
        <v>1200</v>
      </c>
      <c r="F47" s="65">
        <f t="shared" si="229"/>
        <v>1200</v>
      </c>
      <c r="G47" s="147"/>
      <c r="H47" s="67">
        <v>0</v>
      </c>
      <c r="I47" s="67">
        <v>0</v>
      </c>
      <c r="J47" s="67">
        <f t="shared" si="99"/>
        <v>0</v>
      </c>
      <c r="K47" s="54">
        <v>0</v>
      </c>
      <c r="L47" s="67">
        <f t="shared" si="242"/>
        <v>0</v>
      </c>
      <c r="M47" s="67">
        <f t="shared" si="242"/>
        <v>0</v>
      </c>
      <c r="N47" s="67">
        <f t="shared" si="242"/>
        <v>0</v>
      </c>
      <c r="O47" s="67">
        <f t="shared" si="212"/>
        <v>0</v>
      </c>
      <c r="P47" s="69">
        <f t="shared" si="213"/>
        <v>0</v>
      </c>
      <c r="Q47" s="69">
        <f t="shared" si="214"/>
        <v>0</v>
      </c>
      <c r="R47" s="69">
        <f t="shared" si="215"/>
        <v>0</v>
      </c>
      <c r="S47" s="69">
        <v>0</v>
      </c>
      <c r="T47" s="69">
        <f t="shared" si="217"/>
        <v>0</v>
      </c>
      <c r="U47" s="69">
        <v>0</v>
      </c>
      <c r="V47" s="108">
        <f t="shared" ref="V47:W47" si="246">V36</f>
        <v>1200</v>
      </c>
      <c r="W47" s="108">
        <f t="shared" si="246"/>
        <v>0</v>
      </c>
      <c r="X47" s="67">
        <f t="shared" si="218"/>
        <v>1200</v>
      </c>
      <c r="Y47" s="113">
        <v>0</v>
      </c>
      <c r="Z47" s="69">
        <f t="shared" si="220"/>
        <v>0</v>
      </c>
      <c r="AA47" s="69">
        <v>0</v>
      </c>
      <c r="AB47" s="70">
        <f t="shared" si="222"/>
        <v>1200</v>
      </c>
      <c r="AC47" s="67">
        <f t="shared" si="244"/>
        <v>0</v>
      </c>
      <c r="AD47" s="67">
        <f t="shared" si="244"/>
        <v>0</v>
      </c>
      <c r="AE47" s="67">
        <f t="shared" si="244"/>
        <v>0</v>
      </c>
      <c r="AF47" s="67">
        <f t="shared" si="244"/>
        <v>0</v>
      </c>
      <c r="AG47" s="67">
        <f t="shared" si="244"/>
        <v>0</v>
      </c>
      <c r="AH47" s="67">
        <f t="shared" si="244"/>
        <v>0</v>
      </c>
      <c r="AI47" s="67">
        <f t="shared" si="244"/>
        <v>0</v>
      </c>
      <c r="AJ47" s="67">
        <f t="shared" si="244"/>
        <v>1200</v>
      </c>
      <c r="AK47" s="67">
        <f t="shared" si="244"/>
        <v>0</v>
      </c>
      <c r="AL47" s="67">
        <f t="shared" si="244"/>
        <v>1200</v>
      </c>
      <c r="AM47" s="67">
        <f t="shared" si="244"/>
        <v>0</v>
      </c>
      <c r="AN47" s="67">
        <f t="shared" si="244"/>
        <v>0</v>
      </c>
      <c r="AO47" s="67">
        <f t="shared" si="244"/>
        <v>0</v>
      </c>
      <c r="AP47" s="67">
        <f t="shared" si="224"/>
        <v>0</v>
      </c>
      <c r="AQ47" s="71">
        <f t="shared" si="225"/>
        <v>1200</v>
      </c>
      <c r="AR47" s="71">
        <f t="shared" si="226"/>
        <v>0</v>
      </c>
      <c r="AS47" s="71">
        <f t="shared" si="227"/>
        <v>1200</v>
      </c>
      <c r="AT47" s="84"/>
    </row>
    <row r="48" spans="1:67" ht="15.75" outlineLevel="1" thickBot="1" x14ac:dyDescent="0.3">
      <c r="A48" s="60"/>
      <c r="B48" s="61"/>
      <c r="C48" s="62"/>
      <c r="D48" s="68"/>
      <c r="E48" s="64"/>
      <c r="F48" s="65"/>
      <c r="G48" s="107"/>
      <c r="H48" s="108"/>
      <c r="I48" s="108"/>
      <c r="J48" s="67"/>
      <c r="K48" s="21"/>
      <c r="L48" s="67"/>
      <c r="M48" s="67"/>
      <c r="N48" s="67"/>
      <c r="O48" s="67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84"/>
    </row>
    <row r="49" spans="1:67" ht="15.75" thickBot="1" x14ac:dyDescent="0.3">
      <c r="A49" s="48">
        <v>14</v>
      </c>
      <c r="B49" s="49" t="s">
        <v>61</v>
      </c>
      <c r="C49" s="50" t="s">
        <v>62</v>
      </c>
      <c r="D49" s="51">
        <f>ROUNDUP((A49*465)/1000,2)</f>
        <v>6.51</v>
      </c>
      <c r="E49" s="52"/>
      <c r="F49" s="53">
        <f>SUM(F50:F59)</f>
        <v>17018.760801470591</v>
      </c>
      <c r="G49" s="107"/>
      <c r="H49" s="110"/>
      <c r="I49" s="110"/>
      <c r="J49" s="56"/>
      <c r="K49" s="57"/>
      <c r="L49" s="58"/>
      <c r="M49" s="58"/>
      <c r="N49" s="58"/>
      <c r="O49" s="57"/>
      <c r="P49" s="58"/>
      <c r="Q49" s="56"/>
      <c r="R49" s="56"/>
      <c r="S49" s="56"/>
      <c r="T49" s="56"/>
      <c r="U49" s="56"/>
      <c r="V49" s="21"/>
      <c r="W49" s="56"/>
      <c r="X49" s="56"/>
      <c r="Y49" s="56"/>
      <c r="Z49" s="57"/>
      <c r="AA49" s="56"/>
      <c r="AB49" s="56"/>
      <c r="AC49" s="59">
        <f>+SUM(AC50:AC59)</f>
        <v>6117.4835000000003</v>
      </c>
      <c r="AD49" s="59">
        <f t="shared" ref="AD49:AS49" si="247">+SUM(AD50:AD59)</f>
        <v>0</v>
      </c>
      <c r="AE49" s="59">
        <f t="shared" si="247"/>
        <v>0</v>
      </c>
      <c r="AF49" s="59">
        <f t="shared" si="247"/>
        <v>122.34966999999999</v>
      </c>
      <c r="AG49" s="59">
        <f t="shared" si="247"/>
        <v>228.92417499999999</v>
      </c>
      <c r="AH49" s="59">
        <f t="shared" si="247"/>
        <v>6468.757345</v>
      </c>
      <c r="AI49" s="59">
        <f t="shared" si="247"/>
        <v>3676</v>
      </c>
      <c r="AJ49" s="59">
        <f t="shared" si="247"/>
        <v>1200</v>
      </c>
      <c r="AK49" s="59">
        <f t="shared" si="247"/>
        <v>900</v>
      </c>
      <c r="AL49" s="59">
        <f t="shared" si="247"/>
        <v>5776</v>
      </c>
      <c r="AM49" s="59">
        <f t="shared" si="247"/>
        <v>2237.8141202205884</v>
      </c>
      <c r="AN49" s="59">
        <f t="shared" si="247"/>
        <v>1617.18933625</v>
      </c>
      <c r="AO49" s="59">
        <f t="shared" si="247"/>
        <v>919</v>
      </c>
      <c r="AP49" s="59">
        <f t="shared" si="247"/>
        <v>3137.8141202205884</v>
      </c>
      <c r="AQ49" s="59">
        <f t="shared" si="247"/>
        <v>14482.571465220588</v>
      </c>
      <c r="AR49" s="59">
        <f t="shared" si="247"/>
        <v>2536.18933625</v>
      </c>
      <c r="AS49" s="59">
        <f t="shared" si="247"/>
        <v>17018.760801470591</v>
      </c>
      <c r="AT49" s="83" t="str">
        <f>IF(F49=AS49,"Matching","Not Matching")</f>
        <v>Matching</v>
      </c>
      <c r="AU49" s="134">
        <f>SUM(AC49:AG49)</f>
        <v>6468.757345</v>
      </c>
      <c r="AV49" s="135">
        <f t="shared" ref="AV49" si="248">AU49/AS49</f>
        <v>0.38009567326670662</v>
      </c>
      <c r="AW49" s="134">
        <f t="shared" ref="AW49" si="249">AI49</f>
        <v>3676</v>
      </c>
      <c r="AX49" s="135">
        <f t="shared" ref="AX49" si="250">AW49/AS49</f>
        <v>0.21599692497484052</v>
      </c>
      <c r="AY49" s="134">
        <f t="shared" ref="AY49" si="251">AJ49</f>
        <v>1200</v>
      </c>
      <c r="AZ49" s="135">
        <f t="shared" ref="AZ49" si="252">AY49/AS49</f>
        <v>7.0510421645758603E-2</v>
      </c>
      <c r="BA49" s="134">
        <f t="shared" ref="BA49" si="253">AK49+AM49</f>
        <v>3137.8141202205884</v>
      </c>
      <c r="BB49" s="135">
        <f t="shared" ref="BB49" si="254">BA49/AS49</f>
        <v>0.1843738305523073</v>
      </c>
      <c r="BC49" s="134">
        <f t="shared" ref="BC49" si="255">AN49+AO49</f>
        <v>2536.18933625</v>
      </c>
      <c r="BD49" s="135">
        <f t="shared" ref="BD49" si="256">BC49/AS49</f>
        <v>0.14902314956038679</v>
      </c>
      <c r="BE49" s="82" t="str">
        <f t="shared" ref="BE49" si="257">IF((AU49+AW49+AY49+BA49+BC49)=AS49,"Matching","Not Matching")</f>
        <v>Matching</v>
      </c>
      <c r="BF49" s="134">
        <f>AQ49</f>
        <v>14482.571465220588</v>
      </c>
      <c r="BG49" s="135">
        <f t="shared" ref="BG49" si="258">BF49/AS49</f>
        <v>0.85097685043961302</v>
      </c>
      <c r="BH49" s="134">
        <f t="shared" ref="BH49" si="259">AR49</f>
        <v>2536.18933625</v>
      </c>
      <c r="BI49" s="135">
        <f t="shared" ref="BI49" si="260">BH49/AS49</f>
        <v>0.14902314956038679</v>
      </c>
      <c r="BJ49" s="82" t="str">
        <f t="shared" ref="BJ49" si="261">IF((BH49+BF49)=AS49,"Matching","Not Matching")</f>
        <v>Matching</v>
      </c>
      <c r="BK49" s="134">
        <f>AS49*1.081</f>
        <v>18397.280426389709</v>
      </c>
      <c r="BL49" s="134">
        <f t="shared" ref="BL49" si="262">ROUND(BK49,-1)</f>
        <v>18400</v>
      </c>
      <c r="BM49" s="134">
        <f>D49*380</f>
        <v>2473.7999999999997</v>
      </c>
      <c r="BN49" s="134">
        <f t="shared" ref="BN49" si="263">BK49-BM49</f>
        <v>15923.480426389709</v>
      </c>
      <c r="BO49" s="134">
        <f>BK49/D49</f>
        <v>2826.0031376942716</v>
      </c>
    </row>
    <row r="50" spans="1:67" outlineLevel="1" x14ac:dyDescent="0.25">
      <c r="A50" s="60"/>
      <c r="B50" s="61"/>
      <c r="C50" s="62"/>
      <c r="D50" s="63"/>
      <c r="E50" s="64"/>
      <c r="F50" s="65"/>
      <c r="G50" s="107"/>
      <c r="H50" s="110"/>
      <c r="I50" s="109"/>
      <c r="J50" s="56"/>
      <c r="K50" s="57"/>
      <c r="L50" s="58"/>
      <c r="M50" s="58"/>
      <c r="N50" s="58"/>
      <c r="O50" s="57"/>
      <c r="P50" s="58"/>
      <c r="Q50" s="56"/>
      <c r="R50" s="56"/>
      <c r="S50" s="56"/>
      <c r="T50" s="56"/>
      <c r="U50" s="66"/>
      <c r="V50" s="21"/>
      <c r="W50" s="56"/>
      <c r="X50" s="56"/>
      <c r="Y50" s="56"/>
      <c r="Z50" s="57"/>
      <c r="AA50" s="56"/>
      <c r="AB50" s="56"/>
      <c r="AC50" s="56"/>
      <c r="AD50" s="56"/>
      <c r="AE50" s="56"/>
      <c r="AF50" s="56"/>
      <c r="AG50" s="56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136"/>
    </row>
    <row r="51" spans="1:67" outlineLevel="1" x14ac:dyDescent="0.25">
      <c r="A51" s="60"/>
      <c r="B51" s="61" t="str">
        <f>"Panneau solaire "&amp;G51</f>
        <v>Panneau solaire JINKO JKM455N-54HL4R-V</v>
      </c>
      <c r="C51" s="62">
        <f>A49</f>
        <v>14</v>
      </c>
      <c r="D51" s="68" t="s">
        <v>63</v>
      </c>
      <c r="E51" s="64">
        <f t="shared" ref="E51" si="264">AB51</f>
        <v>180.51476470588236</v>
      </c>
      <c r="F51" s="65">
        <f t="shared" ref="F51" si="265">C51*E51</f>
        <v>2527.2067058823532</v>
      </c>
      <c r="G51" s="107" t="str">
        <f>$G$7</f>
        <v>JINKO JKM455N-54HL4R-V</v>
      </c>
      <c r="H51" s="108">
        <f>H7</f>
        <v>52.4</v>
      </c>
      <c r="I51" s="108">
        <f>I7</f>
        <v>0</v>
      </c>
      <c r="J51" s="67">
        <f t="shared" si="99"/>
        <v>1.5719999999999998</v>
      </c>
      <c r="K51" s="54">
        <v>0</v>
      </c>
      <c r="L51" s="67">
        <f t="shared" ref="L51:N51" si="266">H51*(1-$K51)</f>
        <v>52.4</v>
      </c>
      <c r="M51" s="67">
        <f t="shared" si="266"/>
        <v>0</v>
      </c>
      <c r="N51" s="67">
        <f t="shared" si="266"/>
        <v>1.5719999999999998</v>
      </c>
      <c r="O51" s="67">
        <f t="shared" ref="O51:O58" si="267">(L51+M51+N51)</f>
        <v>53.972000000000001</v>
      </c>
      <c r="P51" s="69">
        <f t="shared" ref="P51:P58" si="268">O51*$P$4</f>
        <v>0</v>
      </c>
      <c r="Q51" s="69">
        <f t="shared" ref="Q51:Q58" si="269">(O51+P51)*$Q$4</f>
        <v>0</v>
      </c>
      <c r="R51" s="69">
        <f t="shared" ref="R51:R58" si="270">(O51+P51)*$R$4</f>
        <v>1.07944</v>
      </c>
      <c r="S51" s="69">
        <f t="shared" ref="S51:S55" si="271">(O51+P51)*$S$4</f>
        <v>2.6986000000000003</v>
      </c>
      <c r="T51" s="69">
        <f t="shared" ref="T51:T58" si="272">SUM(O51:S51)</f>
        <v>57.750039999999998</v>
      </c>
      <c r="U51" s="69">
        <f>1*$U$4</f>
        <v>65</v>
      </c>
      <c r="V51" s="108">
        <f>V40</f>
        <v>0</v>
      </c>
      <c r="W51" s="108">
        <f>W40</f>
        <v>0</v>
      </c>
      <c r="X51" s="67">
        <f t="shared" ref="X51:X58" si="273">SUM(U51:W51)</f>
        <v>65</v>
      </c>
      <c r="Y51" s="113">
        <f t="shared" ref="Y51:Y56" si="274">$Y$4/(1-$Y$4)*(T51+X51+Z51+AA51)</f>
        <v>27.077214705882351</v>
      </c>
      <c r="Z51" s="69">
        <f t="shared" ref="Z51:Z58" si="275">T51*$Z$4</f>
        <v>14.43751</v>
      </c>
      <c r="AA51" s="69">
        <f t="shared" ref="AA51:AA56" si="276">X51*$AA$4</f>
        <v>16.25</v>
      </c>
      <c r="AB51" s="70">
        <f t="shared" ref="AB51:AB58" si="277">T51+X51+Y51+Z51+AA51</f>
        <v>180.51476470588236</v>
      </c>
      <c r="AC51" s="67">
        <f t="shared" ref="AC51:AO51" si="278">O51*$C51</f>
        <v>755.60800000000006</v>
      </c>
      <c r="AD51" s="67">
        <f t="shared" si="278"/>
        <v>0</v>
      </c>
      <c r="AE51" s="67">
        <f t="shared" si="278"/>
        <v>0</v>
      </c>
      <c r="AF51" s="67">
        <f t="shared" si="278"/>
        <v>15.112159999999999</v>
      </c>
      <c r="AG51" s="67">
        <f t="shared" si="278"/>
        <v>37.780400000000007</v>
      </c>
      <c r="AH51" s="67">
        <f t="shared" si="278"/>
        <v>808.50055999999995</v>
      </c>
      <c r="AI51" s="67">
        <f t="shared" si="278"/>
        <v>910</v>
      </c>
      <c r="AJ51" s="67">
        <f t="shared" si="278"/>
        <v>0</v>
      </c>
      <c r="AK51" s="67">
        <f t="shared" si="278"/>
        <v>0</v>
      </c>
      <c r="AL51" s="67">
        <f t="shared" si="278"/>
        <v>910</v>
      </c>
      <c r="AM51" s="67">
        <f t="shared" si="278"/>
        <v>379.08100588235294</v>
      </c>
      <c r="AN51" s="67">
        <f t="shared" si="278"/>
        <v>202.12513999999999</v>
      </c>
      <c r="AO51" s="67">
        <f t="shared" si="278"/>
        <v>227.5</v>
      </c>
      <c r="AP51" s="67">
        <f t="shared" ref="AP51:AP58" si="279">AM51+AK51</f>
        <v>379.08100588235294</v>
      </c>
      <c r="AQ51" s="71">
        <f t="shared" ref="AQ51:AQ58" si="280">AM51+AL51+AH51</f>
        <v>2097.5815658823531</v>
      </c>
      <c r="AR51" s="71">
        <f t="shared" ref="AR51:AR58" si="281">AO51+AN51</f>
        <v>429.62513999999999</v>
      </c>
      <c r="AS51" s="71">
        <f t="shared" ref="AS51:AS58" si="282">AH51+AL51+AM51+AO51+AN51</f>
        <v>2527.2067058823532</v>
      </c>
      <c r="AT51" s="84"/>
    </row>
    <row r="52" spans="1:67" outlineLevel="1" x14ac:dyDescent="0.25">
      <c r="A52" s="60"/>
      <c r="B52" s="61" t="str">
        <f>"Onduleur Huawei "&amp;G52</f>
        <v>Onduleur Huawei SUN2000-6K-MAP0</v>
      </c>
      <c r="C52" s="62">
        <v>1</v>
      </c>
      <c r="D52" s="68" t="s">
        <v>63</v>
      </c>
      <c r="E52" s="64">
        <f t="shared" ref="E51:E58" si="283">AB52</f>
        <v>2119.7011544117649</v>
      </c>
      <c r="F52" s="65">
        <f t="shared" ref="F51:F58" si="284">C52*E52</f>
        <v>2119.7011544117649</v>
      </c>
      <c r="G52" s="107" t="str">
        <f>$G$8</f>
        <v>SUN2000-6K-MAP0</v>
      </c>
      <c r="H52" s="108">
        <f>H8</f>
        <v>900.85</v>
      </c>
      <c r="I52" s="67">
        <f>'Financial Data'!$C$40</f>
        <v>251</v>
      </c>
      <c r="J52" s="67">
        <f t="shared" si="99"/>
        <v>27.025500000000001</v>
      </c>
      <c r="K52" s="54">
        <v>0</v>
      </c>
      <c r="L52" s="67">
        <f t="shared" ref="L52:N52" si="285">H52*(1-$K52)</f>
        <v>900.85</v>
      </c>
      <c r="M52" s="67">
        <f t="shared" si="285"/>
        <v>251</v>
      </c>
      <c r="N52" s="67">
        <f t="shared" si="285"/>
        <v>27.025500000000001</v>
      </c>
      <c r="O52" s="67">
        <f t="shared" si="267"/>
        <v>1178.8754999999999</v>
      </c>
      <c r="P52" s="69">
        <f t="shared" si="268"/>
        <v>0</v>
      </c>
      <c r="Q52" s="69">
        <f t="shared" si="269"/>
        <v>0</v>
      </c>
      <c r="R52" s="69">
        <f t="shared" si="270"/>
        <v>23.577509999999997</v>
      </c>
      <c r="S52" s="69">
        <f t="shared" si="271"/>
        <v>58.943774999999995</v>
      </c>
      <c r="T52" s="69">
        <f t="shared" si="272"/>
        <v>1261.3967849999999</v>
      </c>
      <c r="U52" s="69">
        <f>2*$U$5</f>
        <v>180</v>
      </c>
      <c r="V52" s="108">
        <f t="shared" ref="V52:W52" si="286">V41</f>
        <v>0</v>
      </c>
      <c r="W52" s="108">
        <f t="shared" si="286"/>
        <v>0</v>
      </c>
      <c r="X52" s="67">
        <f t="shared" si="273"/>
        <v>180</v>
      </c>
      <c r="Y52" s="113">
        <f t="shared" si="274"/>
        <v>317.95517316176472</v>
      </c>
      <c r="Z52" s="69">
        <f t="shared" si="275"/>
        <v>315.34919624999998</v>
      </c>
      <c r="AA52" s="69">
        <f t="shared" si="276"/>
        <v>45</v>
      </c>
      <c r="AB52" s="70">
        <f t="shared" si="277"/>
        <v>2119.7011544117649</v>
      </c>
      <c r="AC52" s="67">
        <f t="shared" ref="AC52:AO52" si="287">O52*$C52</f>
        <v>1178.8754999999999</v>
      </c>
      <c r="AD52" s="67">
        <f t="shared" si="287"/>
        <v>0</v>
      </c>
      <c r="AE52" s="67">
        <f t="shared" si="287"/>
        <v>0</v>
      </c>
      <c r="AF52" s="67">
        <f t="shared" si="287"/>
        <v>23.577509999999997</v>
      </c>
      <c r="AG52" s="67">
        <f t="shared" si="287"/>
        <v>58.943774999999995</v>
      </c>
      <c r="AH52" s="67">
        <f t="shared" si="287"/>
        <v>1261.3967849999999</v>
      </c>
      <c r="AI52" s="67">
        <f t="shared" si="287"/>
        <v>180</v>
      </c>
      <c r="AJ52" s="67">
        <f t="shared" si="287"/>
        <v>0</v>
      </c>
      <c r="AK52" s="67">
        <f t="shared" si="287"/>
        <v>0</v>
      </c>
      <c r="AL52" s="67">
        <f t="shared" si="287"/>
        <v>180</v>
      </c>
      <c r="AM52" s="67">
        <f t="shared" si="287"/>
        <v>317.95517316176472</v>
      </c>
      <c r="AN52" s="67">
        <f t="shared" si="287"/>
        <v>315.34919624999998</v>
      </c>
      <c r="AO52" s="67">
        <f t="shared" si="287"/>
        <v>45</v>
      </c>
      <c r="AP52" s="67">
        <f t="shared" si="279"/>
        <v>317.95517316176472</v>
      </c>
      <c r="AQ52" s="71">
        <f t="shared" si="280"/>
        <v>1759.3519581617647</v>
      </c>
      <c r="AR52" s="71">
        <f t="shared" si="281"/>
        <v>360.34919624999998</v>
      </c>
      <c r="AS52" s="71">
        <f t="shared" si="282"/>
        <v>2119.7011544117649</v>
      </c>
      <c r="AT52" s="84"/>
    </row>
    <row r="53" spans="1:67" outlineLevel="1" x14ac:dyDescent="0.25">
      <c r="A53" s="60"/>
      <c r="B53" s="61" t="s">
        <v>217</v>
      </c>
      <c r="C53" s="62">
        <v>1</v>
      </c>
      <c r="D53" s="68" t="s">
        <v>65</v>
      </c>
      <c r="E53" s="64">
        <f t="shared" si="283"/>
        <v>1266.3088235294117</v>
      </c>
      <c r="F53" s="65">
        <f t="shared" si="284"/>
        <v>1266.3088235294117</v>
      </c>
      <c r="G53" s="107"/>
      <c r="H53" s="108">
        <f>H9</f>
        <v>300</v>
      </c>
      <c r="I53" s="67">
        <f>'Financial Data'!$C$41*C51</f>
        <v>378</v>
      </c>
      <c r="J53" s="67">
        <f t="shared" si="99"/>
        <v>9</v>
      </c>
      <c r="K53" s="54">
        <v>0</v>
      </c>
      <c r="L53" s="67">
        <f t="shared" ref="L53:N53" si="288">H53*(1-$K53)</f>
        <v>300</v>
      </c>
      <c r="M53" s="67">
        <f t="shared" si="288"/>
        <v>378</v>
      </c>
      <c r="N53" s="67">
        <f t="shared" si="288"/>
        <v>9</v>
      </c>
      <c r="O53" s="67">
        <f t="shared" si="267"/>
        <v>687</v>
      </c>
      <c r="P53" s="69">
        <f t="shared" si="268"/>
        <v>0</v>
      </c>
      <c r="Q53" s="69">
        <f t="shared" si="269"/>
        <v>0</v>
      </c>
      <c r="R53" s="69">
        <f t="shared" si="270"/>
        <v>13.74</v>
      </c>
      <c r="S53" s="69">
        <f t="shared" si="271"/>
        <v>34.35</v>
      </c>
      <c r="T53" s="69">
        <f t="shared" si="272"/>
        <v>735.09</v>
      </c>
      <c r="U53" s="69">
        <f>(C51/10)*$U$5</f>
        <v>125.99999999999999</v>
      </c>
      <c r="V53" s="108">
        <f t="shared" ref="V53:W53" si="289">V42</f>
        <v>0</v>
      </c>
      <c r="W53" s="108">
        <f t="shared" si="289"/>
        <v>0</v>
      </c>
      <c r="X53" s="67">
        <f t="shared" si="273"/>
        <v>125.99999999999999</v>
      </c>
      <c r="Y53" s="113">
        <f t="shared" si="274"/>
        <v>189.94632352941176</v>
      </c>
      <c r="Z53" s="69">
        <f t="shared" si="275"/>
        <v>183.77250000000001</v>
      </c>
      <c r="AA53" s="69">
        <f t="shared" si="276"/>
        <v>31.499999999999996</v>
      </c>
      <c r="AB53" s="70">
        <f t="shared" si="277"/>
        <v>1266.3088235294117</v>
      </c>
      <c r="AC53" s="67">
        <f t="shared" ref="AC53:AO53" si="290">O53*$C53</f>
        <v>687</v>
      </c>
      <c r="AD53" s="67">
        <f t="shared" si="290"/>
        <v>0</v>
      </c>
      <c r="AE53" s="67">
        <f t="shared" si="290"/>
        <v>0</v>
      </c>
      <c r="AF53" s="67">
        <f t="shared" si="290"/>
        <v>13.74</v>
      </c>
      <c r="AG53" s="67">
        <f t="shared" si="290"/>
        <v>34.35</v>
      </c>
      <c r="AH53" s="67">
        <f t="shared" si="290"/>
        <v>735.09</v>
      </c>
      <c r="AI53" s="67">
        <f t="shared" si="290"/>
        <v>125.99999999999999</v>
      </c>
      <c r="AJ53" s="67">
        <f t="shared" si="290"/>
        <v>0</v>
      </c>
      <c r="AK53" s="67">
        <f t="shared" si="290"/>
        <v>0</v>
      </c>
      <c r="AL53" s="67">
        <f t="shared" si="290"/>
        <v>125.99999999999999</v>
      </c>
      <c r="AM53" s="67">
        <f t="shared" si="290"/>
        <v>189.94632352941176</v>
      </c>
      <c r="AN53" s="67">
        <f t="shared" si="290"/>
        <v>183.77250000000001</v>
      </c>
      <c r="AO53" s="67">
        <f t="shared" si="290"/>
        <v>31.499999999999996</v>
      </c>
      <c r="AP53" s="67">
        <f t="shared" si="279"/>
        <v>189.94632352941176</v>
      </c>
      <c r="AQ53" s="71">
        <f t="shared" si="280"/>
        <v>1051.0363235294117</v>
      </c>
      <c r="AR53" s="71">
        <f t="shared" si="281"/>
        <v>215.27250000000001</v>
      </c>
      <c r="AS53" s="71">
        <f t="shared" si="282"/>
        <v>1266.3088235294117</v>
      </c>
      <c r="AT53" s="84"/>
    </row>
    <row r="54" spans="1:67" outlineLevel="1" x14ac:dyDescent="0.25">
      <c r="A54" s="60"/>
      <c r="B54" s="61" t="s">
        <v>172</v>
      </c>
      <c r="C54" s="62">
        <f>A49</f>
        <v>14</v>
      </c>
      <c r="D54" s="68" t="s">
        <v>63</v>
      </c>
      <c r="E54" s="64">
        <f t="shared" si="283"/>
        <v>257.66176470588238</v>
      </c>
      <c r="F54" s="65">
        <f t="shared" si="284"/>
        <v>3607.2647058823532</v>
      </c>
      <c r="G54" s="107"/>
      <c r="H54" s="108">
        <f>H10</f>
        <v>100</v>
      </c>
      <c r="I54" s="108">
        <f>I10</f>
        <v>0</v>
      </c>
      <c r="J54" s="67">
        <f t="shared" si="99"/>
        <v>3</v>
      </c>
      <c r="K54" s="54">
        <v>0</v>
      </c>
      <c r="L54" s="67">
        <f t="shared" ref="L54:N54" si="291">H54*(1-$K54)</f>
        <v>100</v>
      </c>
      <c r="M54" s="67">
        <f t="shared" si="291"/>
        <v>0</v>
      </c>
      <c r="N54" s="67">
        <f t="shared" si="291"/>
        <v>3</v>
      </c>
      <c r="O54" s="67">
        <f t="shared" si="267"/>
        <v>103</v>
      </c>
      <c r="P54" s="69">
        <f t="shared" si="268"/>
        <v>0</v>
      </c>
      <c r="Q54" s="69">
        <f t="shared" si="269"/>
        <v>0</v>
      </c>
      <c r="R54" s="69">
        <f t="shared" si="270"/>
        <v>2.06</v>
      </c>
      <c r="S54" s="69">
        <f t="shared" si="271"/>
        <v>5.15</v>
      </c>
      <c r="T54" s="69">
        <f t="shared" si="272"/>
        <v>110.21000000000001</v>
      </c>
      <c r="U54" s="69">
        <f>1*$U$4</f>
        <v>65</v>
      </c>
      <c r="V54" s="108">
        <f t="shared" ref="V54:W54" si="292">V43</f>
        <v>0</v>
      </c>
      <c r="W54" s="108">
        <f t="shared" si="292"/>
        <v>0</v>
      </c>
      <c r="X54" s="67">
        <f t="shared" si="273"/>
        <v>65</v>
      </c>
      <c r="Y54" s="113">
        <f t="shared" si="274"/>
        <v>38.649264705882359</v>
      </c>
      <c r="Z54" s="69">
        <f t="shared" si="275"/>
        <v>27.552500000000002</v>
      </c>
      <c r="AA54" s="69">
        <f t="shared" si="276"/>
        <v>16.25</v>
      </c>
      <c r="AB54" s="70">
        <f t="shared" si="277"/>
        <v>257.66176470588238</v>
      </c>
      <c r="AC54" s="67">
        <f t="shared" ref="AC54:AO54" si="293">O54*$C54</f>
        <v>1442</v>
      </c>
      <c r="AD54" s="67">
        <f t="shared" si="293"/>
        <v>0</v>
      </c>
      <c r="AE54" s="67">
        <f t="shared" si="293"/>
        <v>0</v>
      </c>
      <c r="AF54" s="67">
        <f t="shared" si="293"/>
        <v>28.84</v>
      </c>
      <c r="AG54" s="67">
        <f t="shared" si="293"/>
        <v>72.100000000000009</v>
      </c>
      <c r="AH54" s="67">
        <f t="shared" si="293"/>
        <v>1542.94</v>
      </c>
      <c r="AI54" s="67">
        <f t="shared" si="293"/>
        <v>910</v>
      </c>
      <c r="AJ54" s="67">
        <f t="shared" si="293"/>
        <v>0</v>
      </c>
      <c r="AK54" s="67">
        <f t="shared" si="293"/>
        <v>0</v>
      </c>
      <c r="AL54" s="67">
        <f t="shared" si="293"/>
        <v>910</v>
      </c>
      <c r="AM54" s="67">
        <f t="shared" si="293"/>
        <v>541.08970588235297</v>
      </c>
      <c r="AN54" s="67">
        <f t="shared" si="293"/>
        <v>385.73500000000001</v>
      </c>
      <c r="AO54" s="67">
        <f t="shared" si="293"/>
        <v>227.5</v>
      </c>
      <c r="AP54" s="67">
        <f t="shared" si="279"/>
        <v>541.08970588235297</v>
      </c>
      <c r="AQ54" s="71">
        <f t="shared" si="280"/>
        <v>2994.029705882353</v>
      </c>
      <c r="AR54" s="71">
        <f t="shared" si="281"/>
        <v>613.23500000000001</v>
      </c>
      <c r="AS54" s="71">
        <f t="shared" si="282"/>
        <v>3607.2647058823532</v>
      </c>
      <c r="AT54" s="84"/>
    </row>
    <row r="55" spans="1:67" outlineLevel="1" x14ac:dyDescent="0.25">
      <c r="A55" s="60"/>
      <c r="B55" s="61" t="s">
        <v>66</v>
      </c>
      <c r="C55" s="62">
        <v>1</v>
      </c>
      <c r="D55" s="68" t="s">
        <v>65</v>
      </c>
      <c r="E55" s="64">
        <f t="shared" si="283"/>
        <v>3089.7794117647059</v>
      </c>
      <c r="F55" s="65">
        <f t="shared" si="284"/>
        <v>3089.7794117647059</v>
      </c>
      <c r="G55" s="107"/>
      <c r="H55" s="108">
        <f>H11</f>
        <v>500</v>
      </c>
      <c r="I55" s="108">
        <f>I11</f>
        <v>0</v>
      </c>
      <c r="J55" s="67">
        <f t="shared" si="99"/>
        <v>15</v>
      </c>
      <c r="K55" s="54">
        <v>0</v>
      </c>
      <c r="L55" s="67">
        <f t="shared" ref="L55:N55" si="294">H55*(1-$K55)</f>
        <v>500</v>
      </c>
      <c r="M55" s="67">
        <f t="shared" si="294"/>
        <v>0</v>
      </c>
      <c r="N55" s="67">
        <f t="shared" si="294"/>
        <v>15</v>
      </c>
      <c r="O55" s="67">
        <f t="shared" si="267"/>
        <v>515</v>
      </c>
      <c r="P55" s="69">
        <f t="shared" si="268"/>
        <v>0</v>
      </c>
      <c r="Q55" s="69">
        <f t="shared" si="269"/>
        <v>0</v>
      </c>
      <c r="R55" s="69">
        <f t="shared" si="270"/>
        <v>10.3</v>
      </c>
      <c r="S55" s="69">
        <f t="shared" si="271"/>
        <v>25.75</v>
      </c>
      <c r="T55" s="69">
        <f t="shared" si="272"/>
        <v>551.04999999999995</v>
      </c>
      <c r="U55" s="69">
        <f>5*$U$5+600+500</f>
        <v>1550</v>
      </c>
      <c r="V55" s="108">
        <f t="shared" ref="V55:W55" si="295">V44</f>
        <v>0</v>
      </c>
      <c r="W55" s="108">
        <f t="shared" si="295"/>
        <v>0</v>
      </c>
      <c r="X55" s="67">
        <f t="shared" si="273"/>
        <v>1550</v>
      </c>
      <c r="Y55" s="113">
        <f t="shared" si="274"/>
        <v>463.46691176470591</v>
      </c>
      <c r="Z55" s="69">
        <f t="shared" si="275"/>
        <v>137.76249999999999</v>
      </c>
      <c r="AA55" s="69">
        <f t="shared" si="276"/>
        <v>387.5</v>
      </c>
      <c r="AB55" s="70">
        <f t="shared" si="277"/>
        <v>3089.7794117647059</v>
      </c>
      <c r="AC55" s="67">
        <f t="shared" ref="AC55:AO55" si="296">O55*$C55</f>
        <v>515</v>
      </c>
      <c r="AD55" s="67">
        <f t="shared" si="296"/>
        <v>0</v>
      </c>
      <c r="AE55" s="67">
        <f t="shared" si="296"/>
        <v>0</v>
      </c>
      <c r="AF55" s="67">
        <f t="shared" si="296"/>
        <v>10.3</v>
      </c>
      <c r="AG55" s="67">
        <f t="shared" si="296"/>
        <v>25.75</v>
      </c>
      <c r="AH55" s="67">
        <f t="shared" si="296"/>
        <v>551.04999999999995</v>
      </c>
      <c r="AI55" s="67">
        <f t="shared" si="296"/>
        <v>1550</v>
      </c>
      <c r="AJ55" s="67">
        <f t="shared" si="296"/>
        <v>0</v>
      </c>
      <c r="AK55" s="67">
        <f t="shared" si="296"/>
        <v>0</v>
      </c>
      <c r="AL55" s="67">
        <f t="shared" si="296"/>
        <v>1550</v>
      </c>
      <c r="AM55" s="67">
        <f t="shared" si="296"/>
        <v>463.46691176470591</v>
      </c>
      <c r="AN55" s="67">
        <f t="shared" si="296"/>
        <v>137.76249999999999</v>
      </c>
      <c r="AO55" s="67">
        <f t="shared" si="296"/>
        <v>387.5</v>
      </c>
      <c r="AP55" s="67">
        <f t="shared" si="279"/>
        <v>463.46691176470591</v>
      </c>
      <c r="AQ55" s="71">
        <f t="shared" si="280"/>
        <v>2564.5169117647056</v>
      </c>
      <c r="AR55" s="71">
        <f t="shared" si="281"/>
        <v>525.26250000000005</v>
      </c>
      <c r="AS55" s="71">
        <f t="shared" si="282"/>
        <v>3089.7794117647059</v>
      </c>
      <c r="AT55" s="84"/>
    </row>
    <row r="56" spans="1:67" outlineLevel="1" x14ac:dyDescent="0.25">
      <c r="A56" s="60"/>
      <c r="B56" s="72" t="s">
        <v>169</v>
      </c>
      <c r="C56" s="62">
        <v>1</v>
      </c>
      <c r="D56" s="68" t="s">
        <v>65</v>
      </c>
      <c r="E56" s="64">
        <f t="shared" si="283"/>
        <v>2308.5</v>
      </c>
      <c r="F56" s="65">
        <f t="shared" si="284"/>
        <v>2308.5</v>
      </c>
      <c r="G56" s="107"/>
      <c r="H56" s="108">
        <f>H12</f>
        <v>1300</v>
      </c>
      <c r="I56" s="108">
        <f>I12</f>
        <v>200</v>
      </c>
      <c r="J56" s="67">
        <f t="shared" si="99"/>
        <v>39</v>
      </c>
      <c r="K56" s="54">
        <v>0</v>
      </c>
      <c r="L56" s="67">
        <f t="shared" ref="L56:N58" si="297">H56*(1-$K56)</f>
        <v>1300</v>
      </c>
      <c r="M56" s="67">
        <f t="shared" si="297"/>
        <v>200</v>
      </c>
      <c r="N56" s="67">
        <f t="shared" si="297"/>
        <v>39</v>
      </c>
      <c r="O56" s="67">
        <f t="shared" si="267"/>
        <v>1539</v>
      </c>
      <c r="P56" s="69">
        <f t="shared" si="268"/>
        <v>0</v>
      </c>
      <c r="Q56" s="69">
        <f t="shared" si="269"/>
        <v>0</v>
      </c>
      <c r="R56" s="69">
        <f t="shared" si="270"/>
        <v>30.78</v>
      </c>
      <c r="S56" s="69">
        <v>0</v>
      </c>
      <c r="T56" s="69">
        <f t="shared" si="272"/>
        <v>1569.78</v>
      </c>
      <c r="U56" s="69">
        <v>0</v>
      </c>
      <c r="V56" s="108">
        <f t="shared" ref="V56:W56" si="298">V45</f>
        <v>0</v>
      </c>
      <c r="W56" s="108">
        <f t="shared" si="298"/>
        <v>0</v>
      </c>
      <c r="X56" s="67">
        <f t="shared" si="273"/>
        <v>0</v>
      </c>
      <c r="Y56" s="113">
        <f t="shared" si="274"/>
        <v>346.27500000000003</v>
      </c>
      <c r="Z56" s="69">
        <f t="shared" si="275"/>
        <v>392.44499999999999</v>
      </c>
      <c r="AA56" s="69">
        <f t="shared" si="276"/>
        <v>0</v>
      </c>
      <c r="AB56" s="70">
        <f t="shared" si="277"/>
        <v>2308.5</v>
      </c>
      <c r="AC56" s="67">
        <f t="shared" ref="AC56:AO58" si="299">O56*$C56</f>
        <v>1539</v>
      </c>
      <c r="AD56" s="67">
        <f t="shared" si="299"/>
        <v>0</v>
      </c>
      <c r="AE56" s="67">
        <f t="shared" si="299"/>
        <v>0</v>
      </c>
      <c r="AF56" s="67">
        <f t="shared" si="299"/>
        <v>30.78</v>
      </c>
      <c r="AG56" s="67">
        <f t="shared" si="299"/>
        <v>0</v>
      </c>
      <c r="AH56" s="67">
        <f t="shared" si="299"/>
        <v>1569.78</v>
      </c>
      <c r="AI56" s="67">
        <f t="shared" si="299"/>
        <v>0</v>
      </c>
      <c r="AJ56" s="67">
        <f t="shared" si="299"/>
        <v>0</v>
      </c>
      <c r="AK56" s="67">
        <f t="shared" si="299"/>
        <v>0</v>
      </c>
      <c r="AL56" s="67">
        <f t="shared" si="299"/>
        <v>0</v>
      </c>
      <c r="AM56" s="67">
        <f t="shared" si="299"/>
        <v>346.27500000000003</v>
      </c>
      <c r="AN56" s="67">
        <f t="shared" si="299"/>
        <v>392.44499999999999</v>
      </c>
      <c r="AO56" s="67">
        <f t="shared" si="299"/>
        <v>0</v>
      </c>
      <c r="AP56" s="67">
        <f t="shared" si="279"/>
        <v>346.27500000000003</v>
      </c>
      <c r="AQ56" s="71">
        <f t="shared" si="280"/>
        <v>1916.0550000000001</v>
      </c>
      <c r="AR56" s="71">
        <f t="shared" si="281"/>
        <v>392.44499999999999</v>
      </c>
      <c r="AS56" s="71">
        <f t="shared" si="282"/>
        <v>2308.5</v>
      </c>
      <c r="AT56" s="84"/>
    </row>
    <row r="57" spans="1:67" outlineLevel="1" x14ac:dyDescent="0.25">
      <c r="A57" s="60"/>
      <c r="B57" s="72" t="s">
        <v>170</v>
      </c>
      <c r="C57" s="62">
        <v>1</v>
      </c>
      <c r="D57" s="68" t="s">
        <v>65</v>
      </c>
      <c r="E57" s="64">
        <f t="shared" si="283"/>
        <v>900</v>
      </c>
      <c r="F57" s="65">
        <f t="shared" si="284"/>
        <v>900</v>
      </c>
      <c r="G57" s="147"/>
      <c r="H57" s="67">
        <v>0</v>
      </c>
      <c r="I57" s="67">
        <v>0</v>
      </c>
      <c r="J57" s="67">
        <f t="shared" ref="J57:J58" si="300">H57*$J$4</f>
        <v>0</v>
      </c>
      <c r="K57" s="54">
        <v>0</v>
      </c>
      <c r="L57" s="67">
        <f t="shared" si="297"/>
        <v>0</v>
      </c>
      <c r="M57" s="67">
        <f t="shared" si="297"/>
        <v>0</v>
      </c>
      <c r="N57" s="67">
        <f t="shared" si="297"/>
        <v>0</v>
      </c>
      <c r="O57" s="67">
        <f t="shared" si="267"/>
        <v>0</v>
      </c>
      <c r="P57" s="69">
        <f t="shared" si="268"/>
        <v>0</v>
      </c>
      <c r="Q57" s="69">
        <f t="shared" si="269"/>
        <v>0</v>
      </c>
      <c r="R57" s="69">
        <f t="shared" si="270"/>
        <v>0</v>
      </c>
      <c r="S57" s="69">
        <v>0</v>
      </c>
      <c r="T57" s="69">
        <f t="shared" si="272"/>
        <v>0</v>
      </c>
      <c r="U57" s="69">
        <v>0</v>
      </c>
      <c r="V57" s="108">
        <f t="shared" ref="V57:W57" si="301">V46</f>
        <v>0</v>
      </c>
      <c r="W57" s="108">
        <f t="shared" si="301"/>
        <v>900</v>
      </c>
      <c r="X57" s="67">
        <f t="shared" si="273"/>
        <v>900</v>
      </c>
      <c r="Y57" s="113">
        <v>0</v>
      </c>
      <c r="Z57" s="69">
        <f t="shared" si="275"/>
        <v>0</v>
      </c>
      <c r="AA57" s="69">
        <v>0</v>
      </c>
      <c r="AB57" s="70">
        <f t="shared" si="277"/>
        <v>900</v>
      </c>
      <c r="AC57" s="67">
        <f t="shared" si="299"/>
        <v>0</v>
      </c>
      <c r="AD57" s="67">
        <f t="shared" si="299"/>
        <v>0</v>
      </c>
      <c r="AE57" s="67">
        <f t="shared" si="299"/>
        <v>0</v>
      </c>
      <c r="AF57" s="67">
        <f t="shared" si="299"/>
        <v>0</v>
      </c>
      <c r="AG57" s="67">
        <f t="shared" si="299"/>
        <v>0</v>
      </c>
      <c r="AH57" s="67">
        <f t="shared" si="299"/>
        <v>0</v>
      </c>
      <c r="AI57" s="67">
        <f t="shared" si="299"/>
        <v>0</v>
      </c>
      <c r="AJ57" s="67">
        <f t="shared" si="299"/>
        <v>0</v>
      </c>
      <c r="AK57" s="67">
        <f t="shared" si="299"/>
        <v>900</v>
      </c>
      <c r="AL57" s="67">
        <f t="shared" si="299"/>
        <v>900</v>
      </c>
      <c r="AM57" s="67">
        <f t="shared" si="299"/>
        <v>0</v>
      </c>
      <c r="AN57" s="67">
        <f t="shared" si="299"/>
        <v>0</v>
      </c>
      <c r="AO57" s="67">
        <f t="shared" si="299"/>
        <v>0</v>
      </c>
      <c r="AP57" s="67">
        <f t="shared" si="279"/>
        <v>900</v>
      </c>
      <c r="AQ57" s="71">
        <f t="shared" si="280"/>
        <v>900</v>
      </c>
      <c r="AR57" s="71">
        <f t="shared" si="281"/>
        <v>0</v>
      </c>
      <c r="AS57" s="71">
        <f t="shared" si="282"/>
        <v>900</v>
      </c>
      <c r="AT57" s="84"/>
    </row>
    <row r="58" spans="1:67" outlineLevel="1" x14ac:dyDescent="0.25">
      <c r="A58" s="60"/>
      <c r="B58" s="72" t="s">
        <v>171</v>
      </c>
      <c r="C58" s="62">
        <v>1</v>
      </c>
      <c r="D58" s="68" t="s">
        <v>65</v>
      </c>
      <c r="E58" s="64">
        <f t="shared" si="283"/>
        <v>1200</v>
      </c>
      <c r="F58" s="65">
        <f t="shared" si="284"/>
        <v>1200</v>
      </c>
      <c r="G58" s="147"/>
      <c r="H58" s="67">
        <v>0</v>
      </c>
      <c r="I58" s="67">
        <v>0</v>
      </c>
      <c r="J58" s="67">
        <f t="shared" si="300"/>
        <v>0</v>
      </c>
      <c r="K58" s="54">
        <v>0</v>
      </c>
      <c r="L58" s="67">
        <f t="shared" si="297"/>
        <v>0</v>
      </c>
      <c r="M58" s="67">
        <f t="shared" si="297"/>
        <v>0</v>
      </c>
      <c r="N58" s="67">
        <f t="shared" si="297"/>
        <v>0</v>
      </c>
      <c r="O58" s="67">
        <f t="shared" si="267"/>
        <v>0</v>
      </c>
      <c r="P58" s="69">
        <f t="shared" si="268"/>
        <v>0</v>
      </c>
      <c r="Q58" s="69">
        <f t="shared" si="269"/>
        <v>0</v>
      </c>
      <c r="R58" s="69">
        <f t="shared" si="270"/>
        <v>0</v>
      </c>
      <c r="S58" s="69">
        <v>0</v>
      </c>
      <c r="T58" s="69">
        <f t="shared" si="272"/>
        <v>0</v>
      </c>
      <c r="U58" s="69">
        <v>0</v>
      </c>
      <c r="V58" s="108">
        <f t="shared" ref="V58:W58" si="302">V47</f>
        <v>1200</v>
      </c>
      <c r="W58" s="108">
        <f t="shared" si="302"/>
        <v>0</v>
      </c>
      <c r="X58" s="67">
        <f t="shared" si="273"/>
        <v>1200</v>
      </c>
      <c r="Y58" s="113">
        <v>0</v>
      </c>
      <c r="Z58" s="69">
        <f t="shared" si="275"/>
        <v>0</v>
      </c>
      <c r="AA58" s="69">
        <v>0</v>
      </c>
      <c r="AB58" s="70">
        <f t="shared" si="277"/>
        <v>1200</v>
      </c>
      <c r="AC58" s="67">
        <f t="shared" si="299"/>
        <v>0</v>
      </c>
      <c r="AD58" s="67">
        <f t="shared" si="299"/>
        <v>0</v>
      </c>
      <c r="AE58" s="67">
        <f t="shared" si="299"/>
        <v>0</v>
      </c>
      <c r="AF58" s="67">
        <f t="shared" si="299"/>
        <v>0</v>
      </c>
      <c r="AG58" s="67">
        <f t="shared" si="299"/>
        <v>0</v>
      </c>
      <c r="AH58" s="67">
        <f t="shared" si="299"/>
        <v>0</v>
      </c>
      <c r="AI58" s="67">
        <f t="shared" si="299"/>
        <v>0</v>
      </c>
      <c r="AJ58" s="67">
        <f t="shared" si="299"/>
        <v>1200</v>
      </c>
      <c r="AK58" s="67">
        <f t="shared" si="299"/>
        <v>0</v>
      </c>
      <c r="AL58" s="67">
        <f t="shared" si="299"/>
        <v>1200</v>
      </c>
      <c r="AM58" s="67">
        <f t="shared" si="299"/>
        <v>0</v>
      </c>
      <c r="AN58" s="67">
        <f t="shared" si="299"/>
        <v>0</v>
      </c>
      <c r="AO58" s="67">
        <f t="shared" si="299"/>
        <v>0</v>
      </c>
      <c r="AP58" s="67">
        <f t="shared" si="279"/>
        <v>0</v>
      </c>
      <c r="AQ58" s="71">
        <f t="shared" si="280"/>
        <v>1200</v>
      </c>
      <c r="AR58" s="71">
        <f t="shared" si="281"/>
        <v>0</v>
      </c>
      <c r="AS58" s="71">
        <f t="shared" si="282"/>
        <v>1200</v>
      </c>
      <c r="AT58" s="84"/>
    </row>
    <row r="59" spans="1:67" ht="15.75" outlineLevel="1" thickBot="1" x14ac:dyDescent="0.3">
      <c r="A59" s="60"/>
      <c r="B59" s="61"/>
      <c r="C59" s="62"/>
      <c r="D59" s="68"/>
      <c r="E59" s="64"/>
      <c r="F59" s="65"/>
      <c r="G59" s="107"/>
      <c r="H59" s="108"/>
      <c r="I59" s="108"/>
      <c r="J59" s="67"/>
      <c r="K59" s="21"/>
      <c r="L59" s="67"/>
      <c r="M59" s="67"/>
      <c r="N59" s="67"/>
      <c r="O59" s="67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84"/>
    </row>
    <row r="60" spans="1:67" ht="15.75" thickBot="1" x14ac:dyDescent="0.3">
      <c r="A60" s="48">
        <v>15</v>
      </c>
      <c r="B60" s="49" t="s">
        <v>61</v>
      </c>
      <c r="C60" s="50" t="s">
        <v>62</v>
      </c>
      <c r="D60" s="51">
        <f>ROUNDUP((A60*465)/1000,2)</f>
        <v>6.9799999999999995</v>
      </c>
      <c r="E60" s="52"/>
      <c r="F60" s="53">
        <f>SUM(F61:F70)</f>
        <v>17512.65791911765</v>
      </c>
      <c r="G60" s="107"/>
      <c r="H60" s="110"/>
      <c r="I60" s="110"/>
      <c r="J60" s="56"/>
      <c r="K60" s="57"/>
      <c r="L60" s="58"/>
      <c r="M60" s="58"/>
      <c r="N60" s="58"/>
      <c r="O60" s="57"/>
      <c r="P60" s="58"/>
      <c r="Q60" s="56"/>
      <c r="R60" s="56"/>
      <c r="S60" s="56"/>
      <c r="T60" s="56"/>
      <c r="U60" s="56"/>
      <c r="V60" s="21"/>
      <c r="W60" s="56"/>
      <c r="X60" s="56"/>
      <c r="Y60" s="56"/>
      <c r="Z60" s="57"/>
      <c r="AA60" s="56"/>
      <c r="AB60" s="56"/>
      <c r="AC60" s="59">
        <f>+SUM(AC61:AC70)</f>
        <v>6301.4555</v>
      </c>
      <c r="AD60" s="59">
        <f t="shared" ref="AD60:AS60" si="303">+SUM(AD61:AD70)</f>
        <v>0</v>
      </c>
      <c r="AE60" s="59">
        <f t="shared" si="303"/>
        <v>0</v>
      </c>
      <c r="AF60" s="59">
        <f t="shared" si="303"/>
        <v>126.02911</v>
      </c>
      <c r="AG60" s="59">
        <f t="shared" si="303"/>
        <v>238.12277499999999</v>
      </c>
      <c r="AH60" s="59">
        <f t="shared" si="303"/>
        <v>6665.6073849999993</v>
      </c>
      <c r="AI60" s="59">
        <f t="shared" si="303"/>
        <v>3815</v>
      </c>
      <c r="AJ60" s="59">
        <f t="shared" si="303"/>
        <v>1200</v>
      </c>
      <c r="AK60" s="59">
        <f t="shared" si="303"/>
        <v>900</v>
      </c>
      <c r="AL60" s="59">
        <f t="shared" si="303"/>
        <v>5915</v>
      </c>
      <c r="AM60" s="59">
        <f t="shared" si="303"/>
        <v>2311.8986878676469</v>
      </c>
      <c r="AN60" s="59">
        <f t="shared" si="303"/>
        <v>1666.4018462499998</v>
      </c>
      <c r="AO60" s="59">
        <f t="shared" si="303"/>
        <v>953.75</v>
      </c>
      <c r="AP60" s="59">
        <f t="shared" si="303"/>
        <v>3211.8986878676469</v>
      </c>
      <c r="AQ60" s="59">
        <f t="shared" si="303"/>
        <v>14892.506072867647</v>
      </c>
      <c r="AR60" s="59">
        <f t="shared" si="303"/>
        <v>2620.1518462500003</v>
      </c>
      <c r="AS60" s="59">
        <f t="shared" si="303"/>
        <v>17512.65791911765</v>
      </c>
      <c r="AT60" s="83" t="str">
        <f>IF(F60=AS60,"Matching","Not Matching")</f>
        <v>Matching</v>
      </c>
      <c r="AU60" s="134">
        <f>SUM(AC60:AG60)</f>
        <v>6665.6073850000002</v>
      </c>
      <c r="AV60" s="135">
        <f t="shared" ref="AV60" si="304">AU60/AS60</f>
        <v>0.38061654694479624</v>
      </c>
      <c r="AW60" s="134">
        <f t="shared" ref="AW60" si="305">AI60</f>
        <v>3815</v>
      </c>
      <c r="AX60" s="135">
        <f t="shared" ref="AX60" si="306">AW60/AS60</f>
        <v>0.21784243246339921</v>
      </c>
      <c r="AY60" s="134">
        <f t="shared" ref="AY60" si="307">AJ60</f>
        <v>1200</v>
      </c>
      <c r="AZ60" s="135">
        <f t="shared" ref="AZ60" si="308">AY60/AS60</f>
        <v>6.8521866043533178E-2</v>
      </c>
      <c r="BA60" s="134">
        <f t="shared" ref="BA60" si="309">AK60+AM60</f>
        <v>3211.8986878676469</v>
      </c>
      <c r="BB60" s="135">
        <f t="shared" ref="BB60" si="310">BA60/AS60</f>
        <v>0.1834044096962224</v>
      </c>
      <c r="BC60" s="134">
        <f t="shared" ref="BC60" si="311">AN60+AO60</f>
        <v>2620.1518462499998</v>
      </c>
      <c r="BD60" s="135">
        <f t="shared" ref="BD60" si="312">BC60/AS60</f>
        <v>0.14961474485204884</v>
      </c>
      <c r="BE60" s="82" t="str">
        <f t="shared" ref="BE60" si="313">IF((AU60+AW60+AY60+BA60+BC60)=AS60,"Matching","Not Matching")</f>
        <v>Matching</v>
      </c>
      <c r="BF60" s="134">
        <f>AQ60</f>
        <v>14892.506072867647</v>
      </c>
      <c r="BG60" s="135">
        <f t="shared" ref="BG60" si="314">BF60/AS60</f>
        <v>0.85038525514795105</v>
      </c>
      <c r="BH60" s="134">
        <f t="shared" ref="BH60" si="315">AR60</f>
        <v>2620.1518462500003</v>
      </c>
      <c r="BI60" s="135">
        <f t="shared" ref="BI60" si="316">BH60/AS60</f>
        <v>0.14961474485204887</v>
      </c>
      <c r="BJ60" s="82" t="str">
        <f t="shared" ref="BJ60" si="317">IF((BH60+BF60)=AS60,"Matching","Not Matching")</f>
        <v>Matching</v>
      </c>
      <c r="BK60" s="134">
        <f>AS60*1.081</f>
        <v>18931.183210566178</v>
      </c>
      <c r="BL60" s="134">
        <f t="shared" ref="BL60" si="318">ROUND(BK60,-1)</f>
        <v>18930</v>
      </c>
      <c r="BM60" s="134">
        <f>D60*380</f>
        <v>2652.3999999999996</v>
      </c>
      <c r="BN60" s="134">
        <f t="shared" ref="BN60" si="319">BK60-BM60</f>
        <v>16278.783210566178</v>
      </c>
      <c r="BO60" s="134">
        <f>BK60/D60</f>
        <v>2712.2038983619168</v>
      </c>
    </row>
    <row r="61" spans="1:67" outlineLevel="1" x14ac:dyDescent="0.25">
      <c r="A61" s="60"/>
      <c r="B61" s="61"/>
      <c r="C61" s="62"/>
      <c r="D61" s="63"/>
      <c r="E61" s="64"/>
      <c r="F61" s="65"/>
      <c r="G61" s="107"/>
      <c r="H61" s="110"/>
      <c r="I61" s="109"/>
      <c r="J61" s="56"/>
      <c r="K61" s="57"/>
      <c r="L61" s="58"/>
      <c r="M61" s="58"/>
      <c r="N61" s="58"/>
      <c r="O61" s="57"/>
      <c r="P61" s="58"/>
      <c r="Q61" s="56"/>
      <c r="R61" s="56"/>
      <c r="S61" s="56"/>
      <c r="T61" s="56"/>
      <c r="U61" s="66"/>
      <c r="V61" s="21"/>
      <c r="W61" s="56"/>
      <c r="X61" s="56"/>
      <c r="Y61" s="56"/>
      <c r="Z61" s="57"/>
      <c r="AA61" s="56"/>
      <c r="AB61" s="56"/>
      <c r="AC61" s="56"/>
      <c r="AD61" s="56"/>
      <c r="AE61" s="56"/>
      <c r="AF61" s="56"/>
      <c r="AG61" s="56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136"/>
    </row>
    <row r="62" spans="1:67" outlineLevel="1" x14ac:dyDescent="0.25">
      <c r="A62" s="60"/>
      <c r="B62" s="61" t="str">
        <f>"Panneau solaire "&amp;G62</f>
        <v>Panneau solaire JINKO JKM455N-54HL4R-V</v>
      </c>
      <c r="C62" s="62">
        <f>A60</f>
        <v>15</v>
      </c>
      <c r="D62" s="68" t="s">
        <v>63</v>
      </c>
      <c r="E62" s="64">
        <f t="shared" ref="E62" si="320">AB62</f>
        <v>180.51476470588236</v>
      </c>
      <c r="F62" s="65">
        <f t="shared" ref="F62" si="321">C62*E62</f>
        <v>2707.7214705882352</v>
      </c>
      <c r="G62" s="107" t="str">
        <f>$G$7</f>
        <v>JINKO JKM455N-54HL4R-V</v>
      </c>
      <c r="H62" s="108">
        <f>H7</f>
        <v>52.4</v>
      </c>
      <c r="I62" s="108">
        <f>I7</f>
        <v>0</v>
      </c>
      <c r="J62" s="67">
        <f t="shared" si="99"/>
        <v>1.5719999999999998</v>
      </c>
      <c r="K62" s="54">
        <v>0</v>
      </c>
      <c r="L62" s="67">
        <f t="shared" ref="L62:N62" si="322">H62*(1-$K62)</f>
        <v>52.4</v>
      </c>
      <c r="M62" s="67">
        <f t="shared" si="322"/>
        <v>0</v>
      </c>
      <c r="N62" s="67">
        <f t="shared" si="322"/>
        <v>1.5719999999999998</v>
      </c>
      <c r="O62" s="67">
        <f t="shared" ref="O62:O69" si="323">(L62+M62+N62)</f>
        <v>53.972000000000001</v>
      </c>
      <c r="P62" s="69">
        <f t="shared" ref="P62:P69" si="324">O62*$P$4</f>
        <v>0</v>
      </c>
      <c r="Q62" s="69">
        <f t="shared" ref="Q62:Q69" si="325">(O62+P62)*$Q$4</f>
        <v>0</v>
      </c>
      <c r="R62" s="69">
        <f t="shared" ref="R62:R69" si="326">(O62+P62)*$R$4</f>
        <v>1.07944</v>
      </c>
      <c r="S62" s="69">
        <f t="shared" ref="S62:S66" si="327">(O62+P62)*$S$4</f>
        <v>2.6986000000000003</v>
      </c>
      <c r="T62" s="69">
        <f t="shared" ref="T62:T69" si="328">SUM(O62:S62)</f>
        <v>57.750039999999998</v>
      </c>
      <c r="U62" s="69">
        <f>1*$U$4</f>
        <v>65</v>
      </c>
      <c r="V62" s="108">
        <f t="shared" ref="V62:W62" si="329">V51</f>
        <v>0</v>
      </c>
      <c r="W62" s="108">
        <f t="shared" si="329"/>
        <v>0</v>
      </c>
      <c r="X62" s="67">
        <f t="shared" ref="X62:X69" si="330">SUM(U62:W62)</f>
        <v>65</v>
      </c>
      <c r="Y62" s="113">
        <f t="shared" ref="Y62:Y67" si="331">$Y$4/(1-$Y$4)*(T62+X62+Z62+AA62)</f>
        <v>27.077214705882351</v>
      </c>
      <c r="Z62" s="69">
        <f t="shared" ref="Z62:Z69" si="332">T62*$Z$4</f>
        <v>14.43751</v>
      </c>
      <c r="AA62" s="69">
        <f t="shared" ref="AA62:AA67" si="333">X62*$AA$4</f>
        <v>16.25</v>
      </c>
      <c r="AB62" s="70">
        <f t="shared" ref="AB62:AB69" si="334">T62+X62+Y62+Z62+AA62</f>
        <v>180.51476470588236</v>
      </c>
      <c r="AC62" s="67">
        <f t="shared" ref="AC62:AO62" si="335">O62*$C62</f>
        <v>809.58</v>
      </c>
      <c r="AD62" s="67">
        <f t="shared" si="335"/>
        <v>0</v>
      </c>
      <c r="AE62" s="67">
        <f t="shared" si="335"/>
        <v>0</v>
      </c>
      <c r="AF62" s="67">
        <f t="shared" si="335"/>
        <v>16.191600000000001</v>
      </c>
      <c r="AG62" s="67">
        <f t="shared" si="335"/>
        <v>40.479000000000006</v>
      </c>
      <c r="AH62" s="67">
        <f t="shared" si="335"/>
        <v>866.25059999999996</v>
      </c>
      <c r="AI62" s="67">
        <f t="shared" si="335"/>
        <v>975</v>
      </c>
      <c r="AJ62" s="67">
        <f t="shared" si="335"/>
        <v>0</v>
      </c>
      <c r="AK62" s="67">
        <f t="shared" si="335"/>
        <v>0</v>
      </c>
      <c r="AL62" s="67">
        <f t="shared" si="335"/>
        <v>975</v>
      </c>
      <c r="AM62" s="67">
        <f t="shared" si="335"/>
        <v>406.15822058823528</v>
      </c>
      <c r="AN62" s="67">
        <f t="shared" si="335"/>
        <v>216.56264999999999</v>
      </c>
      <c r="AO62" s="67">
        <f t="shared" si="335"/>
        <v>243.75</v>
      </c>
      <c r="AP62" s="67">
        <f t="shared" ref="AP62:AP69" si="336">AM62+AK62</f>
        <v>406.15822058823528</v>
      </c>
      <c r="AQ62" s="71">
        <f t="shared" ref="AQ62:AQ69" si="337">AM62+AL62+AH62</f>
        <v>2247.4088205882354</v>
      </c>
      <c r="AR62" s="71">
        <f t="shared" ref="AR62:AR69" si="338">AO62+AN62</f>
        <v>460.31264999999996</v>
      </c>
      <c r="AS62" s="71">
        <f t="shared" ref="AS62:AS69" si="339">AH62+AL62+AM62+AO62+AN62</f>
        <v>2707.7214705882352</v>
      </c>
      <c r="AT62" s="84"/>
    </row>
    <row r="63" spans="1:67" outlineLevel="1" x14ac:dyDescent="0.25">
      <c r="A63" s="60"/>
      <c r="B63" s="61" t="str">
        <f>"Onduleur Huawei "&amp;G63</f>
        <v>Onduleur Huawei SUN2000-6K-MAP0</v>
      </c>
      <c r="C63" s="62">
        <v>1</v>
      </c>
      <c r="D63" s="68" t="s">
        <v>63</v>
      </c>
      <c r="E63" s="64">
        <f t="shared" ref="E62:E69" si="340">AB63</f>
        <v>2119.7011544117649</v>
      </c>
      <c r="F63" s="65">
        <f t="shared" ref="F62:F69" si="341">C63*E63</f>
        <v>2119.7011544117649</v>
      </c>
      <c r="G63" s="107" t="str">
        <f>$G$8</f>
        <v>SUN2000-6K-MAP0</v>
      </c>
      <c r="H63" s="108">
        <f>H8</f>
        <v>900.85</v>
      </c>
      <c r="I63" s="67">
        <f>'Financial Data'!$C$40</f>
        <v>251</v>
      </c>
      <c r="J63" s="67">
        <f t="shared" si="99"/>
        <v>27.025500000000001</v>
      </c>
      <c r="K63" s="54">
        <v>0</v>
      </c>
      <c r="L63" s="67">
        <f t="shared" ref="L63:N63" si="342">H63*(1-$K63)</f>
        <v>900.85</v>
      </c>
      <c r="M63" s="67">
        <f t="shared" si="342"/>
        <v>251</v>
      </c>
      <c r="N63" s="67">
        <f t="shared" si="342"/>
        <v>27.025500000000001</v>
      </c>
      <c r="O63" s="67">
        <f t="shared" si="323"/>
        <v>1178.8754999999999</v>
      </c>
      <c r="P63" s="69">
        <f t="shared" si="324"/>
        <v>0</v>
      </c>
      <c r="Q63" s="69">
        <f t="shared" si="325"/>
        <v>0</v>
      </c>
      <c r="R63" s="69">
        <f t="shared" si="326"/>
        <v>23.577509999999997</v>
      </c>
      <c r="S63" s="69">
        <f t="shared" si="327"/>
        <v>58.943774999999995</v>
      </c>
      <c r="T63" s="69">
        <f t="shared" si="328"/>
        <v>1261.3967849999999</v>
      </c>
      <c r="U63" s="69">
        <f>2*$U$5</f>
        <v>180</v>
      </c>
      <c r="V63" s="108">
        <f t="shared" ref="V63:W63" si="343">V52</f>
        <v>0</v>
      </c>
      <c r="W63" s="108">
        <f t="shared" si="343"/>
        <v>0</v>
      </c>
      <c r="X63" s="67">
        <f t="shared" si="330"/>
        <v>180</v>
      </c>
      <c r="Y63" s="113">
        <f t="shared" si="331"/>
        <v>317.95517316176472</v>
      </c>
      <c r="Z63" s="69">
        <f t="shared" si="332"/>
        <v>315.34919624999998</v>
      </c>
      <c r="AA63" s="69">
        <f t="shared" si="333"/>
        <v>45</v>
      </c>
      <c r="AB63" s="70">
        <f t="shared" si="334"/>
        <v>2119.7011544117649</v>
      </c>
      <c r="AC63" s="67">
        <f t="shared" ref="AC63:AO63" si="344">O63*$C63</f>
        <v>1178.8754999999999</v>
      </c>
      <c r="AD63" s="67">
        <f t="shared" si="344"/>
        <v>0</v>
      </c>
      <c r="AE63" s="67">
        <f t="shared" si="344"/>
        <v>0</v>
      </c>
      <c r="AF63" s="67">
        <f t="shared" si="344"/>
        <v>23.577509999999997</v>
      </c>
      <c r="AG63" s="67">
        <f t="shared" si="344"/>
        <v>58.943774999999995</v>
      </c>
      <c r="AH63" s="67">
        <f t="shared" si="344"/>
        <v>1261.3967849999999</v>
      </c>
      <c r="AI63" s="67">
        <f t="shared" si="344"/>
        <v>180</v>
      </c>
      <c r="AJ63" s="67">
        <f t="shared" si="344"/>
        <v>0</v>
      </c>
      <c r="AK63" s="67">
        <f t="shared" si="344"/>
        <v>0</v>
      </c>
      <c r="AL63" s="67">
        <f t="shared" si="344"/>
        <v>180</v>
      </c>
      <c r="AM63" s="67">
        <f t="shared" si="344"/>
        <v>317.95517316176472</v>
      </c>
      <c r="AN63" s="67">
        <f t="shared" si="344"/>
        <v>315.34919624999998</v>
      </c>
      <c r="AO63" s="67">
        <f t="shared" si="344"/>
        <v>45</v>
      </c>
      <c r="AP63" s="67">
        <f t="shared" si="336"/>
        <v>317.95517316176472</v>
      </c>
      <c r="AQ63" s="71">
        <f t="shared" si="337"/>
        <v>1759.3519581617647</v>
      </c>
      <c r="AR63" s="71">
        <f t="shared" si="338"/>
        <v>360.34919624999998</v>
      </c>
      <c r="AS63" s="71">
        <f t="shared" si="339"/>
        <v>2119.7011544117649</v>
      </c>
      <c r="AT63" s="84"/>
    </row>
    <row r="64" spans="1:67" outlineLevel="1" x14ac:dyDescent="0.25">
      <c r="A64" s="60"/>
      <c r="B64" s="61" t="s">
        <v>217</v>
      </c>
      <c r="C64" s="62">
        <v>1</v>
      </c>
      <c r="D64" s="68" t="s">
        <v>65</v>
      </c>
      <c r="E64" s="64">
        <f t="shared" si="340"/>
        <v>1322.0294117647059</v>
      </c>
      <c r="F64" s="65">
        <f t="shared" si="341"/>
        <v>1322.0294117647059</v>
      </c>
      <c r="G64" s="107"/>
      <c r="H64" s="108">
        <f>H9</f>
        <v>300</v>
      </c>
      <c r="I64" s="67">
        <f>'Financial Data'!$C$41*C62</f>
        <v>405</v>
      </c>
      <c r="J64" s="67">
        <f t="shared" si="99"/>
        <v>9</v>
      </c>
      <c r="K64" s="54">
        <v>0</v>
      </c>
      <c r="L64" s="67">
        <f t="shared" ref="L64:N64" si="345">H64*(1-$K64)</f>
        <v>300</v>
      </c>
      <c r="M64" s="67">
        <f t="shared" si="345"/>
        <v>405</v>
      </c>
      <c r="N64" s="67">
        <f t="shared" si="345"/>
        <v>9</v>
      </c>
      <c r="O64" s="67">
        <f t="shared" si="323"/>
        <v>714</v>
      </c>
      <c r="P64" s="69">
        <f t="shared" si="324"/>
        <v>0</v>
      </c>
      <c r="Q64" s="69">
        <f t="shared" si="325"/>
        <v>0</v>
      </c>
      <c r="R64" s="69">
        <f t="shared" si="326"/>
        <v>14.280000000000001</v>
      </c>
      <c r="S64" s="69">
        <f t="shared" si="327"/>
        <v>35.700000000000003</v>
      </c>
      <c r="T64" s="69">
        <f t="shared" si="328"/>
        <v>763.98</v>
      </c>
      <c r="U64" s="69">
        <f>(C62/10)*$U$5</f>
        <v>135</v>
      </c>
      <c r="V64" s="108">
        <f t="shared" ref="V64:W64" si="346">V53</f>
        <v>0</v>
      </c>
      <c r="W64" s="108">
        <f t="shared" si="346"/>
        <v>0</v>
      </c>
      <c r="X64" s="67">
        <f t="shared" si="330"/>
        <v>135</v>
      </c>
      <c r="Y64" s="113">
        <f t="shared" si="331"/>
        <v>198.30441176470589</v>
      </c>
      <c r="Z64" s="69">
        <f t="shared" si="332"/>
        <v>190.995</v>
      </c>
      <c r="AA64" s="69">
        <f t="shared" si="333"/>
        <v>33.75</v>
      </c>
      <c r="AB64" s="70">
        <f t="shared" si="334"/>
        <v>1322.0294117647059</v>
      </c>
      <c r="AC64" s="67">
        <f t="shared" ref="AC64:AO64" si="347">O64*$C64</f>
        <v>714</v>
      </c>
      <c r="AD64" s="67">
        <f t="shared" si="347"/>
        <v>0</v>
      </c>
      <c r="AE64" s="67">
        <f t="shared" si="347"/>
        <v>0</v>
      </c>
      <c r="AF64" s="67">
        <f t="shared" si="347"/>
        <v>14.280000000000001</v>
      </c>
      <c r="AG64" s="67">
        <f t="shared" si="347"/>
        <v>35.700000000000003</v>
      </c>
      <c r="AH64" s="67">
        <f t="shared" si="347"/>
        <v>763.98</v>
      </c>
      <c r="AI64" s="67">
        <f t="shared" si="347"/>
        <v>135</v>
      </c>
      <c r="AJ64" s="67">
        <f t="shared" si="347"/>
        <v>0</v>
      </c>
      <c r="AK64" s="67">
        <f t="shared" si="347"/>
        <v>0</v>
      </c>
      <c r="AL64" s="67">
        <f t="shared" si="347"/>
        <v>135</v>
      </c>
      <c r="AM64" s="67">
        <f t="shared" si="347"/>
        <v>198.30441176470589</v>
      </c>
      <c r="AN64" s="67">
        <f t="shared" si="347"/>
        <v>190.995</v>
      </c>
      <c r="AO64" s="67">
        <f t="shared" si="347"/>
        <v>33.75</v>
      </c>
      <c r="AP64" s="67">
        <f t="shared" si="336"/>
        <v>198.30441176470589</v>
      </c>
      <c r="AQ64" s="71">
        <f t="shared" si="337"/>
        <v>1097.284411764706</v>
      </c>
      <c r="AR64" s="71">
        <f t="shared" si="338"/>
        <v>224.745</v>
      </c>
      <c r="AS64" s="71">
        <f t="shared" si="339"/>
        <v>1322.0294117647059</v>
      </c>
      <c r="AT64" s="84"/>
    </row>
    <row r="65" spans="1:67" outlineLevel="1" x14ac:dyDescent="0.25">
      <c r="A65" s="60"/>
      <c r="B65" s="61" t="s">
        <v>172</v>
      </c>
      <c r="C65" s="62">
        <f>A60</f>
        <v>15</v>
      </c>
      <c r="D65" s="68" t="s">
        <v>63</v>
      </c>
      <c r="E65" s="64">
        <f t="shared" si="340"/>
        <v>257.66176470588238</v>
      </c>
      <c r="F65" s="65">
        <f t="shared" si="341"/>
        <v>3864.9264705882356</v>
      </c>
      <c r="G65" s="107"/>
      <c r="H65" s="108">
        <f>H10</f>
        <v>100</v>
      </c>
      <c r="I65" s="108">
        <f>I10</f>
        <v>0</v>
      </c>
      <c r="J65" s="67">
        <f t="shared" si="99"/>
        <v>3</v>
      </c>
      <c r="K65" s="54">
        <v>0</v>
      </c>
      <c r="L65" s="67">
        <f t="shared" ref="L65:N65" si="348">H65*(1-$K65)</f>
        <v>100</v>
      </c>
      <c r="M65" s="67">
        <f t="shared" si="348"/>
        <v>0</v>
      </c>
      <c r="N65" s="67">
        <f t="shared" si="348"/>
        <v>3</v>
      </c>
      <c r="O65" s="67">
        <f t="shared" si="323"/>
        <v>103</v>
      </c>
      <c r="P65" s="69">
        <f t="shared" si="324"/>
        <v>0</v>
      </c>
      <c r="Q65" s="69">
        <f t="shared" si="325"/>
        <v>0</v>
      </c>
      <c r="R65" s="69">
        <f t="shared" si="326"/>
        <v>2.06</v>
      </c>
      <c r="S65" s="69">
        <f t="shared" si="327"/>
        <v>5.15</v>
      </c>
      <c r="T65" s="69">
        <f t="shared" si="328"/>
        <v>110.21000000000001</v>
      </c>
      <c r="U65" s="69">
        <f>1*$U$4</f>
        <v>65</v>
      </c>
      <c r="V65" s="108">
        <f t="shared" ref="V65:W65" si="349">V54</f>
        <v>0</v>
      </c>
      <c r="W65" s="108">
        <f t="shared" si="349"/>
        <v>0</v>
      </c>
      <c r="X65" s="67">
        <f t="shared" si="330"/>
        <v>65</v>
      </c>
      <c r="Y65" s="113">
        <f t="shared" si="331"/>
        <v>38.649264705882359</v>
      </c>
      <c r="Z65" s="69">
        <f t="shared" si="332"/>
        <v>27.552500000000002</v>
      </c>
      <c r="AA65" s="69">
        <f t="shared" si="333"/>
        <v>16.25</v>
      </c>
      <c r="AB65" s="70">
        <f t="shared" si="334"/>
        <v>257.66176470588238</v>
      </c>
      <c r="AC65" s="67">
        <f t="shared" ref="AC65:AO65" si="350">O65*$C65</f>
        <v>1545</v>
      </c>
      <c r="AD65" s="67">
        <f t="shared" si="350"/>
        <v>0</v>
      </c>
      <c r="AE65" s="67">
        <f t="shared" si="350"/>
        <v>0</v>
      </c>
      <c r="AF65" s="67">
        <f t="shared" si="350"/>
        <v>30.900000000000002</v>
      </c>
      <c r="AG65" s="67">
        <f t="shared" si="350"/>
        <v>77.25</v>
      </c>
      <c r="AH65" s="67">
        <f t="shared" si="350"/>
        <v>1653.15</v>
      </c>
      <c r="AI65" s="67">
        <f t="shared" si="350"/>
        <v>975</v>
      </c>
      <c r="AJ65" s="67">
        <f t="shared" si="350"/>
        <v>0</v>
      </c>
      <c r="AK65" s="67">
        <f t="shared" si="350"/>
        <v>0</v>
      </c>
      <c r="AL65" s="67">
        <f t="shared" si="350"/>
        <v>975</v>
      </c>
      <c r="AM65" s="67">
        <f t="shared" si="350"/>
        <v>579.73897058823536</v>
      </c>
      <c r="AN65" s="67">
        <f t="shared" si="350"/>
        <v>413.28750000000002</v>
      </c>
      <c r="AO65" s="67">
        <f t="shared" si="350"/>
        <v>243.75</v>
      </c>
      <c r="AP65" s="67">
        <f t="shared" si="336"/>
        <v>579.73897058823536</v>
      </c>
      <c r="AQ65" s="71">
        <f t="shared" si="337"/>
        <v>3207.8889705882357</v>
      </c>
      <c r="AR65" s="71">
        <f t="shared" si="338"/>
        <v>657.03750000000002</v>
      </c>
      <c r="AS65" s="71">
        <f t="shared" si="339"/>
        <v>3864.9264705882356</v>
      </c>
      <c r="AT65" s="84"/>
    </row>
    <row r="66" spans="1:67" outlineLevel="1" x14ac:dyDescent="0.25">
      <c r="A66" s="60"/>
      <c r="B66" s="61" t="s">
        <v>66</v>
      </c>
      <c r="C66" s="62">
        <v>1</v>
      </c>
      <c r="D66" s="68" t="s">
        <v>65</v>
      </c>
      <c r="E66" s="64">
        <f t="shared" si="340"/>
        <v>3089.7794117647059</v>
      </c>
      <c r="F66" s="65">
        <f t="shared" si="341"/>
        <v>3089.7794117647059</v>
      </c>
      <c r="G66" s="107"/>
      <c r="H66" s="108">
        <f>H11</f>
        <v>500</v>
      </c>
      <c r="I66" s="108">
        <f>I11</f>
        <v>0</v>
      </c>
      <c r="J66" s="67">
        <f t="shared" si="99"/>
        <v>15</v>
      </c>
      <c r="K66" s="54">
        <v>0</v>
      </c>
      <c r="L66" s="67">
        <f t="shared" ref="L66:N66" si="351">H66*(1-$K66)</f>
        <v>500</v>
      </c>
      <c r="M66" s="67">
        <f t="shared" si="351"/>
        <v>0</v>
      </c>
      <c r="N66" s="67">
        <f t="shared" si="351"/>
        <v>15</v>
      </c>
      <c r="O66" s="67">
        <f t="shared" si="323"/>
        <v>515</v>
      </c>
      <c r="P66" s="69">
        <f t="shared" si="324"/>
        <v>0</v>
      </c>
      <c r="Q66" s="69">
        <f t="shared" si="325"/>
        <v>0</v>
      </c>
      <c r="R66" s="69">
        <f t="shared" si="326"/>
        <v>10.3</v>
      </c>
      <c r="S66" s="69">
        <f t="shared" si="327"/>
        <v>25.75</v>
      </c>
      <c r="T66" s="69">
        <f t="shared" si="328"/>
        <v>551.04999999999995</v>
      </c>
      <c r="U66" s="69">
        <f>5*$U$5+600+500</f>
        <v>1550</v>
      </c>
      <c r="V66" s="108">
        <f t="shared" ref="V66:W66" si="352">V55</f>
        <v>0</v>
      </c>
      <c r="W66" s="108">
        <f t="shared" si="352"/>
        <v>0</v>
      </c>
      <c r="X66" s="67">
        <f t="shared" si="330"/>
        <v>1550</v>
      </c>
      <c r="Y66" s="113">
        <f t="shared" si="331"/>
        <v>463.46691176470591</v>
      </c>
      <c r="Z66" s="69">
        <f t="shared" si="332"/>
        <v>137.76249999999999</v>
      </c>
      <c r="AA66" s="69">
        <f t="shared" si="333"/>
        <v>387.5</v>
      </c>
      <c r="AB66" s="70">
        <f t="shared" si="334"/>
        <v>3089.7794117647059</v>
      </c>
      <c r="AC66" s="67">
        <f t="shared" ref="AC66:AO66" si="353">O66*$C66</f>
        <v>515</v>
      </c>
      <c r="AD66" s="67">
        <f t="shared" si="353"/>
        <v>0</v>
      </c>
      <c r="AE66" s="67">
        <f t="shared" si="353"/>
        <v>0</v>
      </c>
      <c r="AF66" s="67">
        <f t="shared" si="353"/>
        <v>10.3</v>
      </c>
      <c r="AG66" s="67">
        <f t="shared" si="353"/>
        <v>25.75</v>
      </c>
      <c r="AH66" s="67">
        <f t="shared" si="353"/>
        <v>551.04999999999995</v>
      </c>
      <c r="AI66" s="67">
        <f t="shared" si="353"/>
        <v>1550</v>
      </c>
      <c r="AJ66" s="67">
        <f t="shared" si="353"/>
        <v>0</v>
      </c>
      <c r="AK66" s="67">
        <f t="shared" si="353"/>
        <v>0</v>
      </c>
      <c r="AL66" s="67">
        <f t="shared" si="353"/>
        <v>1550</v>
      </c>
      <c r="AM66" s="67">
        <f t="shared" si="353"/>
        <v>463.46691176470591</v>
      </c>
      <c r="AN66" s="67">
        <f t="shared" si="353"/>
        <v>137.76249999999999</v>
      </c>
      <c r="AO66" s="67">
        <f t="shared" si="353"/>
        <v>387.5</v>
      </c>
      <c r="AP66" s="67">
        <f t="shared" si="336"/>
        <v>463.46691176470591</v>
      </c>
      <c r="AQ66" s="71">
        <f t="shared" si="337"/>
        <v>2564.5169117647056</v>
      </c>
      <c r="AR66" s="71">
        <f t="shared" si="338"/>
        <v>525.26250000000005</v>
      </c>
      <c r="AS66" s="71">
        <f t="shared" si="339"/>
        <v>3089.7794117647059</v>
      </c>
      <c r="AT66" s="84"/>
    </row>
    <row r="67" spans="1:67" outlineLevel="1" x14ac:dyDescent="0.25">
      <c r="A67" s="60"/>
      <c r="B67" s="72" t="s">
        <v>169</v>
      </c>
      <c r="C67" s="62">
        <v>1</v>
      </c>
      <c r="D67" s="68" t="s">
        <v>65</v>
      </c>
      <c r="E67" s="64">
        <f t="shared" si="340"/>
        <v>2308.5</v>
      </c>
      <c r="F67" s="65">
        <f t="shared" si="341"/>
        <v>2308.5</v>
      </c>
      <c r="G67" s="107"/>
      <c r="H67" s="108">
        <f>H12</f>
        <v>1300</v>
      </c>
      <c r="I67" s="108">
        <f>I12</f>
        <v>200</v>
      </c>
      <c r="J67" s="67">
        <f t="shared" si="99"/>
        <v>39</v>
      </c>
      <c r="K67" s="54">
        <v>0</v>
      </c>
      <c r="L67" s="67">
        <f t="shared" ref="L67:N69" si="354">H67*(1-$K67)</f>
        <v>1300</v>
      </c>
      <c r="M67" s="67">
        <f t="shared" si="354"/>
        <v>200</v>
      </c>
      <c r="N67" s="67">
        <f t="shared" si="354"/>
        <v>39</v>
      </c>
      <c r="O67" s="67">
        <f t="shared" si="323"/>
        <v>1539</v>
      </c>
      <c r="P67" s="69">
        <f t="shared" si="324"/>
        <v>0</v>
      </c>
      <c r="Q67" s="69">
        <f t="shared" si="325"/>
        <v>0</v>
      </c>
      <c r="R67" s="69">
        <f t="shared" si="326"/>
        <v>30.78</v>
      </c>
      <c r="S67" s="69">
        <v>0</v>
      </c>
      <c r="T67" s="69">
        <f t="shared" si="328"/>
        <v>1569.78</v>
      </c>
      <c r="U67" s="69">
        <v>0</v>
      </c>
      <c r="V67" s="108">
        <f t="shared" ref="V67:W67" si="355">V56</f>
        <v>0</v>
      </c>
      <c r="W67" s="108">
        <f t="shared" si="355"/>
        <v>0</v>
      </c>
      <c r="X67" s="67">
        <f t="shared" si="330"/>
        <v>0</v>
      </c>
      <c r="Y67" s="113">
        <f t="shared" si="331"/>
        <v>346.27500000000003</v>
      </c>
      <c r="Z67" s="69">
        <f t="shared" si="332"/>
        <v>392.44499999999999</v>
      </c>
      <c r="AA67" s="69">
        <f t="shared" si="333"/>
        <v>0</v>
      </c>
      <c r="AB67" s="70">
        <f t="shared" si="334"/>
        <v>2308.5</v>
      </c>
      <c r="AC67" s="67">
        <f t="shared" ref="AC67:AO69" si="356">O67*$C67</f>
        <v>1539</v>
      </c>
      <c r="AD67" s="67">
        <f t="shared" si="356"/>
        <v>0</v>
      </c>
      <c r="AE67" s="67">
        <f t="shared" si="356"/>
        <v>0</v>
      </c>
      <c r="AF67" s="67">
        <f t="shared" si="356"/>
        <v>30.78</v>
      </c>
      <c r="AG67" s="67">
        <f t="shared" si="356"/>
        <v>0</v>
      </c>
      <c r="AH67" s="67">
        <f t="shared" si="356"/>
        <v>1569.78</v>
      </c>
      <c r="AI67" s="67">
        <f t="shared" si="356"/>
        <v>0</v>
      </c>
      <c r="AJ67" s="67">
        <f t="shared" si="356"/>
        <v>0</v>
      </c>
      <c r="AK67" s="67">
        <f t="shared" si="356"/>
        <v>0</v>
      </c>
      <c r="AL67" s="67">
        <f t="shared" si="356"/>
        <v>0</v>
      </c>
      <c r="AM67" s="67">
        <f t="shared" si="356"/>
        <v>346.27500000000003</v>
      </c>
      <c r="AN67" s="67">
        <f t="shared" si="356"/>
        <v>392.44499999999999</v>
      </c>
      <c r="AO67" s="67">
        <f t="shared" si="356"/>
        <v>0</v>
      </c>
      <c r="AP67" s="67">
        <f t="shared" si="336"/>
        <v>346.27500000000003</v>
      </c>
      <c r="AQ67" s="71">
        <f t="shared" si="337"/>
        <v>1916.0550000000001</v>
      </c>
      <c r="AR67" s="71">
        <f t="shared" si="338"/>
        <v>392.44499999999999</v>
      </c>
      <c r="AS67" s="71">
        <f t="shared" si="339"/>
        <v>2308.5</v>
      </c>
      <c r="AT67" s="84"/>
    </row>
    <row r="68" spans="1:67" outlineLevel="1" x14ac:dyDescent="0.25">
      <c r="A68" s="60"/>
      <c r="B68" s="72" t="s">
        <v>170</v>
      </c>
      <c r="C68" s="62">
        <v>1</v>
      </c>
      <c r="D68" s="68" t="s">
        <v>65</v>
      </c>
      <c r="E68" s="64">
        <f t="shared" si="340"/>
        <v>900</v>
      </c>
      <c r="F68" s="65">
        <f t="shared" si="341"/>
        <v>900</v>
      </c>
      <c r="G68" s="147"/>
      <c r="H68" s="67">
        <v>0</v>
      </c>
      <c r="I68" s="67">
        <v>0</v>
      </c>
      <c r="J68" s="67">
        <f t="shared" si="99"/>
        <v>0</v>
      </c>
      <c r="K68" s="54">
        <v>0</v>
      </c>
      <c r="L68" s="67">
        <f t="shared" si="354"/>
        <v>0</v>
      </c>
      <c r="M68" s="67">
        <f t="shared" si="354"/>
        <v>0</v>
      </c>
      <c r="N68" s="67">
        <f t="shared" si="354"/>
        <v>0</v>
      </c>
      <c r="O68" s="67">
        <f t="shared" si="323"/>
        <v>0</v>
      </c>
      <c r="P68" s="69">
        <f t="shared" si="324"/>
        <v>0</v>
      </c>
      <c r="Q68" s="69">
        <f t="shared" si="325"/>
        <v>0</v>
      </c>
      <c r="R68" s="69">
        <f t="shared" si="326"/>
        <v>0</v>
      </c>
      <c r="S68" s="69">
        <v>0</v>
      </c>
      <c r="T68" s="69">
        <f t="shared" si="328"/>
        <v>0</v>
      </c>
      <c r="U68" s="69">
        <v>0</v>
      </c>
      <c r="V68" s="108">
        <f t="shared" ref="V68:W68" si="357">V57</f>
        <v>0</v>
      </c>
      <c r="W68" s="108">
        <f t="shared" si="357"/>
        <v>900</v>
      </c>
      <c r="X68" s="67">
        <f t="shared" si="330"/>
        <v>900</v>
      </c>
      <c r="Y68" s="113">
        <v>0</v>
      </c>
      <c r="Z68" s="69">
        <f t="shared" si="332"/>
        <v>0</v>
      </c>
      <c r="AA68" s="69">
        <v>0</v>
      </c>
      <c r="AB68" s="70">
        <f t="shared" si="334"/>
        <v>900</v>
      </c>
      <c r="AC68" s="67">
        <f t="shared" si="356"/>
        <v>0</v>
      </c>
      <c r="AD68" s="67">
        <f t="shared" si="356"/>
        <v>0</v>
      </c>
      <c r="AE68" s="67">
        <f t="shared" si="356"/>
        <v>0</v>
      </c>
      <c r="AF68" s="67">
        <f t="shared" si="356"/>
        <v>0</v>
      </c>
      <c r="AG68" s="67">
        <f t="shared" si="356"/>
        <v>0</v>
      </c>
      <c r="AH68" s="67">
        <f t="shared" si="356"/>
        <v>0</v>
      </c>
      <c r="AI68" s="67">
        <f t="shared" si="356"/>
        <v>0</v>
      </c>
      <c r="AJ68" s="67">
        <f t="shared" si="356"/>
        <v>0</v>
      </c>
      <c r="AK68" s="67">
        <f t="shared" si="356"/>
        <v>900</v>
      </c>
      <c r="AL68" s="67">
        <f t="shared" si="356"/>
        <v>900</v>
      </c>
      <c r="AM68" s="67">
        <f t="shared" si="356"/>
        <v>0</v>
      </c>
      <c r="AN68" s="67">
        <f t="shared" si="356"/>
        <v>0</v>
      </c>
      <c r="AO68" s="67">
        <f t="shared" si="356"/>
        <v>0</v>
      </c>
      <c r="AP68" s="67">
        <f t="shared" si="336"/>
        <v>900</v>
      </c>
      <c r="AQ68" s="71">
        <f t="shared" si="337"/>
        <v>900</v>
      </c>
      <c r="AR68" s="71">
        <f t="shared" si="338"/>
        <v>0</v>
      </c>
      <c r="AS68" s="71">
        <f t="shared" si="339"/>
        <v>900</v>
      </c>
      <c r="AT68" s="84"/>
    </row>
    <row r="69" spans="1:67" outlineLevel="1" x14ac:dyDescent="0.25">
      <c r="A69" s="60"/>
      <c r="B69" s="72" t="s">
        <v>171</v>
      </c>
      <c r="C69" s="62">
        <v>1</v>
      </c>
      <c r="D69" s="68" t="s">
        <v>65</v>
      </c>
      <c r="E69" s="64">
        <f t="shared" si="340"/>
        <v>1200</v>
      </c>
      <c r="F69" s="65">
        <f t="shared" si="341"/>
        <v>1200</v>
      </c>
      <c r="G69" s="147"/>
      <c r="H69" s="67">
        <v>0</v>
      </c>
      <c r="I69" s="67">
        <v>0</v>
      </c>
      <c r="J69" s="67">
        <f t="shared" si="99"/>
        <v>0</v>
      </c>
      <c r="K69" s="54">
        <v>0</v>
      </c>
      <c r="L69" s="67">
        <f t="shared" si="354"/>
        <v>0</v>
      </c>
      <c r="M69" s="67">
        <f t="shared" si="354"/>
        <v>0</v>
      </c>
      <c r="N69" s="67">
        <f t="shared" si="354"/>
        <v>0</v>
      </c>
      <c r="O69" s="67">
        <f t="shared" si="323"/>
        <v>0</v>
      </c>
      <c r="P69" s="69">
        <f t="shared" si="324"/>
        <v>0</v>
      </c>
      <c r="Q69" s="69">
        <f t="shared" si="325"/>
        <v>0</v>
      </c>
      <c r="R69" s="69">
        <f t="shared" si="326"/>
        <v>0</v>
      </c>
      <c r="S69" s="69">
        <v>0</v>
      </c>
      <c r="T69" s="69">
        <f t="shared" si="328"/>
        <v>0</v>
      </c>
      <c r="U69" s="69">
        <v>0</v>
      </c>
      <c r="V69" s="108">
        <f t="shared" ref="V69:W69" si="358">V58</f>
        <v>1200</v>
      </c>
      <c r="W69" s="108">
        <f t="shared" si="358"/>
        <v>0</v>
      </c>
      <c r="X69" s="67">
        <f t="shared" si="330"/>
        <v>1200</v>
      </c>
      <c r="Y69" s="113">
        <v>0</v>
      </c>
      <c r="Z69" s="69">
        <f t="shared" si="332"/>
        <v>0</v>
      </c>
      <c r="AA69" s="69">
        <v>0</v>
      </c>
      <c r="AB69" s="70">
        <f t="shared" si="334"/>
        <v>1200</v>
      </c>
      <c r="AC69" s="67">
        <f t="shared" si="356"/>
        <v>0</v>
      </c>
      <c r="AD69" s="67">
        <f t="shared" si="356"/>
        <v>0</v>
      </c>
      <c r="AE69" s="67">
        <f t="shared" si="356"/>
        <v>0</v>
      </c>
      <c r="AF69" s="67">
        <f t="shared" si="356"/>
        <v>0</v>
      </c>
      <c r="AG69" s="67">
        <f t="shared" si="356"/>
        <v>0</v>
      </c>
      <c r="AH69" s="67">
        <f t="shared" si="356"/>
        <v>0</v>
      </c>
      <c r="AI69" s="67">
        <f t="shared" si="356"/>
        <v>0</v>
      </c>
      <c r="AJ69" s="67">
        <f t="shared" si="356"/>
        <v>1200</v>
      </c>
      <c r="AK69" s="67">
        <f t="shared" si="356"/>
        <v>0</v>
      </c>
      <c r="AL69" s="67">
        <f t="shared" si="356"/>
        <v>1200</v>
      </c>
      <c r="AM69" s="67">
        <f t="shared" si="356"/>
        <v>0</v>
      </c>
      <c r="AN69" s="67">
        <f t="shared" si="356"/>
        <v>0</v>
      </c>
      <c r="AO69" s="67">
        <f t="shared" si="356"/>
        <v>0</v>
      </c>
      <c r="AP69" s="67">
        <f t="shared" si="336"/>
        <v>0</v>
      </c>
      <c r="AQ69" s="71">
        <f t="shared" si="337"/>
        <v>1200</v>
      </c>
      <c r="AR69" s="71">
        <f t="shared" si="338"/>
        <v>0</v>
      </c>
      <c r="AS69" s="71">
        <f t="shared" si="339"/>
        <v>1200</v>
      </c>
      <c r="AT69" s="84"/>
    </row>
    <row r="70" spans="1:67" ht="15.75" outlineLevel="1" thickBot="1" x14ac:dyDescent="0.3">
      <c r="A70" s="60"/>
      <c r="B70" s="61"/>
      <c r="C70" s="62"/>
      <c r="D70" s="68"/>
      <c r="E70" s="64"/>
      <c r="F70" s="65"/>
      <c r="G70" s="98"/>
      <c r="H70" s="67"/>
      <c r="I70" s="67"/>
      <c r="J70" s="67"/>
      <c r="K70" s="21"/>
      <c r="L70" s="67"/>
      <c r="M70" s="67"/>
      <c r="N70" s="67"/>
      <c r="O70" s="67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84"/>
    </row>
    <row r="71" spans="1:67" ht="15.75" thickBot="1" x14ac:dyDescent="0.3">
      <c r="A71" s="48">
        <f>A60+1</f>
        <v>16</v>
      </c>
      <c r="B71" s="49" t="s">
        <v>61</v>
      </c>
      <c r="C71" s="50" t="s">
        <v>62</v>
      </c>
      <c r="D71" s="51">
        <f>ROUNDUP((A71*465)/1000,2)</f>
        <v>7.44</v>
      </c>
      <c r="E71" s="52"/>
      <c r="F71" s="53">
        <f>SUM(F72:F81)</f>
        <v>18006.555036764708</v>
      </c>
      <c r="G71" s="98"/>
      <c r="H71" s="55"/>
      <c r="I71" s="55"/>
      <c r="J71" s="56"/>
      <c r="K71" s="57"/>
      <c r="L71" s="58"/>
      <c r="M71" s="58"/>
      <c r="N71" s="58"/>
      <c r="O71" s="57"/>
      <c r="P71" s="58"/>
      <c r="Q71" s="56"/>
      <c r="R71" s="56"/>
      <c r="S71" s="56"/>
      <c r="T71" s="56"/>
      <c r="U71" s="56"/>
      <c r="V71" s="21"/>
      <c r="W71" s="56"/>
      <c r="X71" s="56"/>
      <c r="Y71" s="56"/>
      <c r="Z71" s="57"/>
      <c r="AA71" s="56"/>
      <c r="AB71" s="56"/>
      <c r="AC71" s="59">
        <f>+SUM(AC72:AC81)</f>
        <v>6485.4274999999998</v>
      </c>
      <c r="AD71" s="59">
        <f t="shared" ref="AD71:AS71" si="359">+SUM(AD72:AD81)</f>
        <v>0</v>
      </c>
      <c r="AE71" s="59">
        <f t="shared" si="359"/>
        <v>0</v>
      </c>
      <c r="AF71" s="59">
        <f t="shared" si="359"/>
        <v>129.70855</v>
      </c>
      <c r="AG71" s="59">
        <f t="shared" si="359"/>
        <v>247.32137500000002</v>
      </c>
      <c r="AH71" s="59">
        <f t="shared" si="359"/>
        <v>6862.4574250000005</v>
      </c>
      <c r="AI71" s="59">
        <f t="shared" si="359"/>
        <v>3954</v>
      </c>
      <c r="AJ71" s="59">
        <f t="shared" si="359"/>
        <v>1200</v>
      </c>
      <c r="AK71" s="59">
        <f t="shared" si="359"/>
        <v>900</v>
      </c>
      <c r="AL71" s="59">
        <f t="shared" si="359"/>
        <v>6054</v>
      </c>
      <c r="AM71" s="59">
        <f t="shared" si="359"/>
        <v>2385.9832555147059</v>
      </c>
      <c r="AN71" s="59">
        <f t="shared" si="359"/>
        <v>1715.6143562500001</v>
      </c>
      <c r="AO71" s="59">
        <f t="shared" si="359"/>
        <v>988.5</v>
      </c>
      <c r="AP71" s="59">
        <f t="shared" si="359"/>
        <v>3285.9832555147059</v>
      </c>
      <c r="AQ71" s="59">
        <f t="shared" si="359"/>
        <v>15302.440680514706</v>
      </c>
      <c r="AR71" s="59">
        <f t="shared" si="359"/>
        <v>2704.1143562500006</v>
      </c>
      <c r="AS71" s="59">
        <f t="shared" si="359"/>
        <v>18006.555036764708</v>
      </c>
      <c r="AT71" s="83" t="str">
        <f>IF(F71=AS71,"Matching","Not Matching")</f>
        <v>Matching</v>
      </c>
      <c r="AU71" s="134">
        <f>SUM(AC71:AG71)</f>
        <v>6862.4574250000005</v>
      </c>
      <c r="AV71" s="135">
        <f t="shared" ref="AV71" si="360">AU71/AS71</f>
        <v>0.38110884680543528</v>
      </c>
      <c r="AW71" s="134">
        <f t="shared" ref="AW71" si="361">AI71</f>
        <v>3954</v>
      </c>
      <c r="AX71" s="135">
        <f t="shared" ref="AX71" si="362">AW71/AS71</f>
        <v>0.21958670006155864</v>
      </c>
      <c r="AY71" s="134">
        <f t="shared" ref="AY71" si="363">AJ71</f>
        <v>1200</v>
      </c>
      <c r="AZ71" s="135">
        <f t="shared" ref="AZ71" si="364">AY71/AS71</f>
        <v>6.6642397590761349E-2</v>
      </c>
      <c r="BA71" s="134">
        <f t="shared" ref="BA71" si="365">AK71+AM71</f>
        <v>3285.9832555147059</v>
      </c>
      <c r="BB71" s="135">
        <f t="shared" ref="BB71" si="366">BA71/AS71</f>
        <v>0.18248816882549615</v>
      </c>
      <c r="BC71" s="134">
        <f t="shared" ref="BC71" si="367">AN71+AO71</f>
        <v>2704.1143562500001</v>
      </c>
      <c r="BD71" s="135">
        <f t="shared" ref="BD71" si="368">BC71/AS71</f>
        <v>0.15017388671674847</v>
      </c>
      <c r="BE71" s="82" t="str">
        <f t="shared" ref="BE71" si="369">IF((AU71+AW71+AY71+BA71+BC71)=AS71,"Matching","Not Matching")</f>
        <v>Matching</v>
      </c>
      <c r="BF71" s="134">
        <f>AQ71</f>
        <v>15302.440680514706</v>
      </c>
      <c r="BG71" s="135">
        <f t="shared" ref="BG71" si="370">BF71/AS71</f>
        <v>0.84982611328325142</v>
      </c>
      <c r="BH71" s="134">
        <f t="shared" ref="BH71" si="371">AR71</f>
        <v>2704.1143562500006</v>
      </c>
      <c r="BI71" s="135">
        <f t="shared" ref="BI71" si="372">BH71/AS71</f>
        <v>0.1501738867167485</v>
      </c>
      <c r="BJ71" s="82" t="str">
        <f t="shared" ref="BJ71" si="373">IF((BH71+BF71)=AS71,"Matching","Not Matching")</f>
        <v>Matching</v>
      </c>
      <c r="BK71" s="134">
        <f>AS71*1.081</f>
        <v>19465.085994742651</v>
      </c>
      <c r="BL71" s="134">
        <f t="shared" ref="BL71" si="374">ROUND(BK71,-1)</f>
        <v>19470</v>
      </c>
      <c r="BM71" s="134">
        <f>D71*380</f>
        <v>2827.2000000000003</v>
      </c>
      <c r="BN71" s="134">
        <f t="shared" ref="BN71" si="375">BK71-BM71</f>
        <v>16637.88599474265</v>
      </c>
      <c r="BO71" s="134">
        <f>BK71/D71</f>
        <v>2616.2749992933668</v>
      </c>
    </row>
    <row r="72" spans="1:67" outlineLevel="1" x14ac:dyDescent="0.25">
      <c r="A72" s="60"/>
      <c r="B72" s="61"/>
      <c r="C72" s="62"/>
      <c r="D72" s="63"/>
      <c r="E72" s="64"/>
      <c r="F72" s="65"/>
      <c r="G72" s="98"/>
      <c r="H72" s="55"/>
      <c r="I72" s="55"/>
      <c r="J72" s="56"/>
      <c r="K72" s="57"/>
      <c r="L72" s="58"/>
      <c r="M72" s="58"/>
      <c r="N72" s="58"/>
      <c r="O72" s="57"/>
      <c r="P72" s="58"/>
      <c r="Q72" s="56"/>
      <c r="R72" s="56"/>
      <c r="S72" s="56"/>
      <c r="T72" s="56"/>
      <c r="U72" s="56"/>
      <c r="V72" s="21"/>
      <c r="W72" s="56"/>
      <c r="X72" s="56"/>
      <c r="Y72" s="56"/>
      <c r="Z72" s="57"/>
      <c r="AA72" s="56"/>
      <c r="AB72" s="56"/>
      <c r="AC72" s="56"/>
      <c r="AD72" s="56"/>
      <c r="AE72" s="69"/>
      <c r="AF72" s="69"/>
      <c r="AG72" s="69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136"/>
    </row>
    <row r="73" spans="1:67" outlineLevel="1" x14ac:dyDescent="0.25">
      <c r="A73" s="60"/>
      <c r="B73" s="61" t="str">
        <f>"Panneau solaire "&amp;G73</f>
        <v>Panneau solaire JINKO JKM455N-54HL4R-V</v>
      </c>
      <c r="C73" s="62">
        <f>A71</f>
        <v>16</v>
      </c>
      <c r="D73" s="68" t="s">
        <v>63</v>
      </c>
      <c r="E73" s="64">
        <f t="shared" ref="E73" si="376">AB73</f>
        <v>180.51476470588236</v>
      </c>
      <c r="F73" s="65">
        <f t="shared" ref="F73" si="377">C73*E73</f>
        <v>2888.2362352941177</v>
      </c>
      <c r="G73" s="107" t="str">
        <f>$G$7</f>
        <v>JINKO JKM455N-54HL4R-V</v>
      </c>
      <c r="H73" s="108">
        <f>H7</f>
        <v>52.4</v>
      </c>
      <c r="I73" s="108">
        <f>I7</f>
        <v>0</v>
      </c>
      <c r="J73" s="67">
        <f t="shared" si="99"/>
        <v>1.5719999999999998</v>
      </c>
      <c r="K73" s="54">
        <v>0</v>
      </c>
      <c r="L73" s="67">
        <f t="shared" ref="L73:N73" si="378">H73*(1-$K73)</f>
        <v>52.4</v>
      </c>
      <c r="M73" s="67">
        <f t="shared" si="378"/>
        <v>0</v>
      </c>
      <c r="N73" s="67">
        <f t="shared" si="378"/>
        <v>1.5719999999999998</v>
      </c>
      <c r="O73" s="67">
        <f t="shared" ref="O73:O80" si="379">(L73+M73+N73)</f>
        <v>53.972000000000001</v>
      </c>
      <c r="P73" s="69">
        <f t="shared" ref="P73:P80" si="380">O73*$P$4</f>
        <v>0</v>
      </c>
      <c r="Q73" s="69">
        <f t="shared" ref="Q73:Q80" si="381">(O73+P73)*$Q$4</f>
        <v>0</v>
      </c>
      <c r="R73" s="69">
        <f t="shared" ref="R73:R80" si="382">(O73+P73)*$R$4</f>
        <v>1.07944</v>
      </c>
      <c r="S73" s="69">
        <f t="shared" ref="S73:S77" si="383">(O73+P73)*$S$4</f>
        <v>2.6986000000000003</v>
      </c>
      <c r="T73" s="69">
        <f t="shared" ref="T73:T80" si="384">SUM(O73:S73)</f>
        <v>57.750039999999998</v>
      </c>
      <c r="U73" s="69">
        <f>1*$U$4</f>
        <v>65</v>
      </c>
      <c r="V73" s="108">
        <f t="shared" ref="V73:W73" si="385">V62</f>
        <v>0</v>
      </c>
      <c r="W73" s="108">
        <f t="shared" si="385"/>
        <v>0</v>
      </c>
      <c r="X73" s="67">
        <f t="shared" ref="X73:X80" si="386">SUM(U73:W73)</f>
        <v>65</v>
      </c>
      <c r="Y73" s="113">
        <f t="shared" ref="Y73:Y78" si="387">$Y$4/(1-$Y$4)*(T73+X73+Z73+AA73)</f>
        <v>27.077214705882351</v>
      </c>
      <c r="Z73" s="69">
        <f t="shared" ref="Z73:Z80" si="388">T73*$Z$4</f>
        <v>14.43751</v>
      </c>
      <c r="AA73" s="69">
        <f t="shared" ref="AA73:AA78" si="389">X73*$AA$4</f>
        <v>16.25</v>
      </c>
      <c r="AB73" s="70">
        <f t="shared" ref="AB73:AB80" si="390">T73+X73+Y73+Z73+AA73</f>
        <v>180.51476470588236</v>
      </c>
      <c r="AC73" s="67">
        <f t="shared" ref="AC73:AO73" si="391">O73*$C73</f>
        <v>863.55200000000002</v>
      </c>
      <c r="AD73" s="67">
        <f t="shared" si="391"/>
        <v>0</v>
      </c>
      <c r="AE73" s="67">
        <f t="shared" si="391"/>
        <v>0</v>
      </c>
      <c r="AF73" s="67">
        <f t="shared" si="391"/>
        <v>17.271039999999999</v>
      </c>
      <c r="AG73" s="67">
        <f t="shared" si="391"/>
        <v>43.177600000000005</v>
      </c>
      <c r="AH73" s="67">
        <f t="shared" si="391"/>
        <v>924.00063999999998</v>
      </c>
      <c r="AI73" s="67">
        <f t="shared" si="391"/>
        <v>1040</v>
      </c>
      <c r="AJ73" s="67">
        <f t="shared" si="391"/>
        <v>0</v>
      </c>
      <c r="AK73" s="67">
        <f t="shared" si="391"/>
        <v>0</v>
      </c>
      <c r="AL73" s="67">
        <f t="shared" si="391"/>
        <v>1040</v>
      </c>
      <c r="AM73" s="67">
        <f t="shared" si="391"/>
        <v>433.23543529411762</v>
      </c>
      <c r="AN73" s="67">
        <f t="shared" si="391"/>
        <v>231.00015999999999</v>
      </c>
      <c r="AO73" s="67">
        <f t="shared" si="391"/>
        <v>260</v>
      </c>
      <c r="AP73" s="67">
        <f t="shared" ref="AP73:AP80" si="392">AM73+AK73</f>
        <v>433.23543529411762</v>
      </c>
      <c r="AQ73" s="71">
        <f t="shared" ref="AQ73:AQ80" si="393">AM73+AL73+AH73</f>
        <v>2397.2360752941177</v>
      </c>
      <c r="AR73" s="71">
        <f t="shared" ref="AR73:AR80" si="394">AO73+AN73</f>
        <v>491.00015999999999</v>
      </c>
      <c r="AS73" s="71">
        <f t="shared" ref="AS73:AS80" si="395">AH73+AL73+AM73+AO73+AN73</f>
        <v>2888.2362352941177</v>
      </c>
      <c r="AT73" s="84"/>
    </row>
    <row r="74" spans="1:67" outlineLevel="1" x14ac:dyDescent="0.25">
      <c r="A74" s="60"/>
      <c r="B74" s="61" t="str">
        <f>"Onduleur Huawei "&amp;G74</f>
        <v>Onduleur Huawei SUN2000-6K-MAP0</v>
      </c>
      <c r="C74" s="62">
        <v>1</v>
      </c>
      <c r="D74" s="68" t="s">
        <v>63</v>
      </c>
      <c r="E74" s="64">
        <f t="shared" ref="E73:E80" si="396">AB74</f>
        <v>2119.7011544117649</v>
      </c>
      <c r="F74" s="65">
        <f t="shared" ref="F73:F80" si="397">C74*E74</f>
        <v>2119.7011544117649</v>
      </c>
      <c r="G74" s="107" t="str">
        <f>$G$8</f>
        <v>SUN2000-6K-MAP0</v>
      </c>
      <c r="H74" s="108">
        <f>H8</f>
        <v>900.85</v>
      </c>
      <c r="I74" s="67">
        <f>'Financial Data'!$C$40</f>
        <v>251</v>
      </c>
      <c r="J74" s="67">
        <f t="shared" si="99"/>
        <v>27.025500000000001</v>
      </c>
      <c r="K74" s="54">
        <v>0</v>
      </c>
      <c r="L74" s="67">
        <f t="shared" ref="L74:N74" si="398">H74*(1-$K74)</f>
        <v>900.85</v>
      </c>
      <c r="M74" s="67">
        <f t="shared" si="398"/>
        <v>251</v>
      </c>
      <c r="N74" s="67">
        <f t="shared" si="398"/>
        <v>27.025500000000001</v>
      </c>
      <c r="O74" s="67">
        <f t="shared" si="379"/>
        <v>1178.8754999999999</v>
      </c>
      <c r="P74" s="69">
        <f t="shared" si="380"/>
        <v>0</v>
      </c>
      <c r="Q74" s="69">
        <f t="shared" si="381"/>
        <v>0</v>
      </c>
      <c r="R74" s="69">
        <f t="shared" si="382"/>
        <v>23.577509999999997</v>
      </c>
      <c r="S74" s="69">
        <f t="shared" si="383"/>
        <v>58.943774999999995</v>
      </c>
      <c r="T74" s="69">
        <f t="shared" si="384"/>
        <v>1261.3967849999999</v>
      </c>
      <c r="U74" s="69">
        <f>2*$U$5</f>
        <v>180</v>
      </c>
      <c r="V74" s="108">
        <f t="shared" ref="V74:W74" si="399">V63</f>
        <v>0</v>
      </c>
      <c r="W74" s="108">
        <f t="shared" si="399"/>
        <v>0</v>
      </c>
      <c r="X74" s="67">
        <f t="shared" si="386"/>
        <v>180</v>
      </c>
      <c r="Y74" s="113">
        <f t="shared" si="387"/>
        <v>317.95517316176472</v>
      </c>
      <c r="Z74" s="69">
        <f t="shared" si="388"/>
        <v>315.34919624999998</v>
      </c>
      <c r="AA74" s="69">
        <f t="shared" si="389"/>
        <v>45</v>
      </c>
      <c r="AB74" s="70">
        <f t="shared" si="390"/>
        <v>2119.7011544117649</v>
      </c>
      <c r="AC74" s="67">
        <f t="shared" ref="AC74:AO74" si="400">O74*$C74</f>
        <v>1178.8754999999999</v>
      </c>
      <c r="AD74" s="67">
        <f t="shared" si="400"/>
        <v>0</v>
      </c>
      <c r="AE74" s="67">
        <f t="shared" si="400"/>
        <v>0</v>
      </c>
      <c r="AF74" s="67">
        <f t="shared" si="400"/>
        <v>23.577509999999997</v>
      </c>
      <c r="AG74" s="67">
        <f t="shared" si="400"/>
        <v>58.943774999999995</v>
      </c>
      <c r="AH74" s="67">
        <f t="shared" si="400"/>
        <v>1261.3967849999999</v>
      </c>
      <c r="AI74" s="67">
        <f t="shared" si="400"/>
        <v>180</v>
      </c>
      <c r="AJ74" s="67">
        <f t="shared" si="400"/>
        <v>0</v>
      </c>
      <c r="AK74" s="67">
        <f t="shared" si="400"/>
        <v>0</v>
      </c>
      <c r="AL74" s="67">
        <f t="shared" si="400"/>
        <v>180</v>
      </c>
      <c r="AM74" s="67">
        <f t="shared" si="400"/>
        <v>317.95517316176472</v>
      </c>
      <c r="AN74" s="67">
        <f t="shared" si="400"/>
        <v>315.34919624999998</v>
      </c>
      <c r="AO74" s="67">
        <f t="shared" si="400"/>
        <v>45</v>
      </c>
      <c r="AP74" s="67">
        <f t="shared" si="392"/>
        <v>317.95517316176472</v>
      </c>
      <c r="AQ74" s="71">
        <f t="shared" si="393"/>
        <v>1759.3519581617647</v>
      </c>
      <c r="AR74" s="71">
        <f t="shared" si="394"/>
        <v>360.34919624999998</v>
      </c>
      <c r="AS74" s="71">
        <f t="shared" si="395"/>
        <v>2119.7011544117649</v>
      </c>
      <c r="AT74" s="84"/>
    </row>
    <row r="75" spans="1:67" outlineLevel="1" x14ac:dyDescent="0.25">
      <c r="A75" s="60"/>
      <c r="B75" s="61" t="s">
        <v>217</v>
      </c>
      <c r="C75" s="62">
        <v>1</v>
      </c>
      <c r="D75" s="68" t="s">
        <v>65</v>
      </c>
      <c r="E75" s="64">
        <f t="shared" si="396"/>
        <v>1377.75</v>
      </c>
      <c r="F75" s="65">
        <f t="shared" si="397"/>
        <v>1377.75</v>
      </c>
      <c r="G75" s="107"/>
      <c r="H75" s="108">
        <f>H9</f>
        <v>300</v>
      </c>
      <c r="I75" s="67">
        <f>'Financial Data'!$C$41*C73</f>
        <v>432</v>
      </c>
      <c r="J75" s="67">
        <f t="shared" si="99"/>
        <v>9</v>
      </c>
      <c r="K75" s="54">
        <v>0</v>
      </c>
      <c r="L75" s="67">
        <f t="shared" ref="L75:N75" si="401">H75*(1-$K75)</f>
        <v>300</v>
      </c>
      <c r="M75" s="67">
        <f t="shared" si="401"/>
        <v>432</v>
      </c>
      <c r="N75" s="67">
        <f t="shared" si="401"/>
        <v>9</v>
      </c>
      <c r="O75" s="67">
        <f t="shared" si="379"/>
        <v>741</v>
      </c>
      <c r="P75" s="69">
        <f t="shared" si="380"/>
        <v>0</v>
      </c>
      <c r="Q75" s="69">
        <f t="shared" si="381"/>
        <v>0</v>
      </c>
      <c r="R75" s="69">
        <f t="shared" si="382"/>
        <v>14.82</v>
      </c>
      <c r="S75" s="69">
        <f t="shared" si="383"/>
        <v>37.050000000000004</v>
      </c>
      <c r="T75" s="69">
        <f t="shared" si="384"/>
        <v>792.87</v>
      </c>
      <c r="U75" s="69">
        <f>(C73/10)*$U$5</f>
        <v>144</v>
      </c>
      <c r="V75" s="108">
        <f t="shared" ref="V75:W75" si="402">V64</f>
        <v>0</v>
      </c>
      <c r="W75" s="108">
        <f t="shared" si="402"/>
        <v>0</v>
      </c>
      <c r="X75" s="67">
        <f t="shared" si="386"/>
        <v>144</v>
      </c>
      <c r="Y75" s="113">
        <f t="shared" si="387"/>
        <v>206.66250000000002</v>
      </c>
      <c r="Z75" s="69">
        <f t="shared" si="388"/>
        <v>198.2175</v>
      </c>
      <c r="AA75" s="69">
        <f t="shared" si="389"/>
        <v>36</v>
      </c>
      <c r="AB75" s="70">
        <f t="shared" si="390"/>
        <v>1377.75</v>
      </c>
      <c r="AC75" s="67">
        <f t="shared" ref="AC75:AO75" si="403">O75*$C75</f>
        <v>741</v>
      </c>
      <c r="AD75" s="67">
        <f t="shared" si="403"/>
        <v>0</v>
      </c>
      <c r="AE75" s="67">
        <f t="shared" si="403"/>
        <v>0</v>
      </c>
      <c r="AF75" s="67">
        <f t="shared" si="403"/>
        <v>14.82</v>
      </c>
      <c r="AG75" s="67">
        <f t="shared" si="403"/>
        <v>37.050000000000004</v>
      </c>
      <c r="AH75" s="67">
        <f t="shared" si="403"/>
        <v>792.87</v>
      </c>
      <c r="AI75" s="67">
        <f t="shared" si="403"/>
        <v>144</v>
      </c>
      <c r="AJ75" s="67">
        <f t="shared" si="403"/>
        <v>0</v>
      </c>
      <c r="AK75" s="67">
        <f t="shared" si="403"/>
        <v>0</v>
      </c>
      <c r="AL75" s="67">
        <f t="shared" si="403"/>
        <v>144</v>
      </c>
      <c r="AM75" s="67">
        <f t="shared" si="403"/>
        <v>206.66250000000002</v>
      </c>
      <c r="AN75" s="67">
        <f t="shared" si="403"/>
        <v>198.2175</v>
      </c>
      <c r="AO75" s="67">
        <f t="shared" si="403"/>
        <v>36</v>
      </c>
      <c r="AP75" s="67">
        <f t="shared" si="392"/>
        <v>206.66250000000002</v>
      </c>
      <c r="AQ75" s="71">
        <f t="shared" si="393"/>
        <v>1143.5325</v>
      </c>
      <c r="AR75" s="71">
        <f t="shared" si="394"/>
        <v>234.2175</v>
      </c>
      <c r="AS75" s="71">
        <f t="shared" si="395"/>
        <v>1377.75</v>
      </c>
      <c r="AT75" s="84"/>
    </row>
    <row r="76" spans="1:67" outlineLevel="1" x14ac:dyDescent="0.25">
      <c r="A76" s="60"/>
      <c r="B76" s="61" t="s">
        <v>172</v>
      </c>
      <c r="C76" s="62">
        <f>A71</f>
        <v>16</v>
      </c>
      <c r="D76" s="68" t="s">
        <v>63</v>
      </c>
      <c r="E76" s="64">
        <f t="shared" si="396"/>
        <v>257.66176470588238</v>
      </c>
      <c r="F76" s="65">
        <f t="shared" si="397"/>
        <v>4122.588235294118</v>
      </c>
      <c r="G76" s="107"/>
      <c r="H76" s="108">
        <f>H10</f>
        <v>100</v>
      </c>
      <c r="I76" s="108">
        <f>I10</f>
        <v>0</v>
      </c>
      <c r="J76" s="67">
        <f t="shared" si="99"/>
        <v>3</v>
      </c>
      <c r="K76" s="54">
        <v>0</v>
      </c>
      <c r="L76" s="67">
        <f t="shared" ref="L76:N76" si="404">H76*(1-$K76)</f>
        <v>100</v>
      </c>
      <c r="M76" s="67">
        <f t="shared" si="404"/>
        <v>0</v>
      </c>
      <c r="N76" s="67">
        <f t="shared" si="404"/>
        <v>3</v>
      </c>
      <c r="O76" s="67">
        <f t="shared" si="379"/>
        <v>103</v>
      </c>
      <c r="P76" s="69">
        <f t="shared" si="380"/>
        <v>0</v>
      </c>
      <c r="Q76" s="69">
        <f t="shared" si="381"/>
        <v>0</v>
      </c>
      <c r="R76" s="69">
        <f t="shared" si="382"/>
        <v>2.06</v>
      </c>
      <c r="S76" s="69">
        <f t="shared" si="383"/>
        <v>5.15</v>
      </c>
      <c r="T76" s="69">
        <f t="shared" si="384"/>
        <v>110.21000000000001</v>
      </c>
      <c r="U76" s="69">
        <f>1*$U$4</f>
        <v>65</v>
      </c>
      <c r="V76" s="108">
        <f t="shared" ref="V76:W76" si="405">V65</f>
        <v>0</v>
      </c>
      <c r="W76" s="108">
        <f t="shared" si="405"/>
        <v>0</v>
      </c>
      <c r="X76" s="67">
        <f t="shared" si="386"/>
        <v>65</v>
      </c>
      <c r="Y76" s="113">
        <f t="shared" si="387"/>
        <v>38.649264705882359</v>
      </c>
      <c r="Z76" s="69">
        <f t="shared" si="388"/>
        <v>27.552500000000002</v>
      </c>
      <c r="AA76" s="69">
        <f t="shared" si="389"/>
        <v>16.25</v>
      </c>
      <c r="AB76" s="70">
        <f t="shared" si="390"/>
        <v>257.66176470588238</v>
      </c>
      <c r="AC76" s="67">
        <f t="shared" ref="AC76:AO76" si="406">O76*$C76</f>
        <v>1648</v>
      </c>
      <c r="AD76" s="67">
        <f t="shared" si="406"/>
        <v>0</v>
      </c>
      <c r="AE76" s="67">
        <f t="shared" si="406"/>
        <v>0</v>
      </c>
      <c r="AF76" s="67">
        <f t="shared" si="406"/>
        <v>32.96</v>
      </c>
      <c r="AG76" s="67">
        <f t="shared" si="406"/>
        <v>82.4</v>
      </c>
      <c r="AH76" s="67">
        <f t="shared" si="406"/>
        <v>1763.3600000000001</v>
      </c>
      <c r="AI76" s="67">
        <f t="shared" si="406"/>
        <v>1040</v>
      </c>
      <c r="AJ76" s="67">
        <f t="shared" si="406"/>
        <v>0</v>
      </c>
      <c r="AK76" s="67">
        <f t="shared" si="406"/>
        <v>0</v>
      </c>
      <c r="AL76" s="67">
        <f t="shared" si="406"/>
        <v>1040</v>
      </c>
      <c r="AM76" s="67">
        <f t="shared" si="406"/>
        <v>618.38823529411775</v>
      </c>
      <c r="AN76" s="67">
        <f t="shared" si="406"/>
        <v>440.84000000000003</v>
      </c>
      <c r="AO76" s="67">
        <f t="shared" si="406"/>
        <v>260</v>
      </c>
      <c r="AP76" s="67">
        <f t="shared" si="392"/>
        <v>618.38823529411775</v>
      </c>
      <c r="AQ76" s="71">
        <f t="shared" si="393"/>
        <v>3421.7482352941179</v>
      </c>
      <c r="AR76" s="71">
        <f t="shared" si="394"/>
        <v>700.84</v>
      </c>
      <c r="AS76" s="71">
        <f t="shared" si="395"/>
        <v>4122.588235294118</v>
      </c>
      <c r="AT76" s="84"/>
    </row>
    <row r="77" spans="1:67" outlineLevel="1" x14ac:dyDescent="0.25">
      <c r="A77" s="60"/>
      <c r="B77" s="61" t="s">
        <v>66</v>
      </c>
      <c r="C77" s="62">
        <v>1</v>
      </c>
      <c r="D77" s="68" t="s">
        <v>65</v>
      </c>
      <c r="E77" s="64">
        <f t="shared" si="396"/>
        <v>3089.7794117647059</v>
      </c>
      <c r="F77" s="65">
        <f t="shared" si="397"/>
        <v>3089.7794117647059</v>
      </c>
      <c r="G77" s="107"/>
      <c r="H77" s="108">
        <f>H11</f>
        <v>500</v>
      </c>
      <c r="I77" s="108">
        <f>I11</f>
        <v>0</v>
      </c>
      <c r="J77" s="67">
        <f t="shared" si="99"/>
        <v>15</v>
      </c>
      <c r="K77" s="54">
        <v>0</v>
      </c>
      <c r="L77" s="67">
        <f t="shared" ref="L77:N77" si="407">H77*(1-$K77)</f>
        <v>500</v>
      </c>
      <c r="M77" s="67">
        <f t="shared" si="407"/>
        <v>0</v>
      </c>
      <c r="N77" s="67">
        <f t="shared" si="407"/>
        <v>15</v>
      </c>
      <c r="O77" s="67">
        <f t="shared" si="379"/>
        <v>515</v>
      </c>
      <c r="P77" s="69">
        <f t="shared" si="380"/>
        <v>0</v>
      </c>
      <c r="Q77" s="69">
        <f t="shared" si="381"/>
        <v>0</v>
      </c>
      <c r="R77" s="69">
        <f t="shared" si="382"/>
        <v>10.3</v>
      </c>
      <c r="S77" s="69">
        <f t="shared" si="383"/>
        <v>25.75</v>
      </c>
      <c r="T77" s="69">
        <f t="shared" si="384"/>
        <v>551.04999999999995</v>
      </c>
      <c r="U77" s="69">
        <f>5*$U$5+600+500</f>
        <v>1550</v>
      </c>
      <c r="V77" s="108">
        <f t="shared" ref="V77:W77" si="408">V66</f>
        <v>0</v>
      </c>
      <c r="W77" s="108">
        <f t="shared" si="408"/>
        <v>0</v>
      </c>
      <c r="X77" s="67">
        <f t="shared" si="386"/>
        <v>1550</v>
      </c>
      <c r="Y77" s="113">
        <f t="shared" si="387"/>
        <v>463.46691176470591</v>
      </c>
      <c r="Z77" s="69">
        <f t="shared" si="388"/>
        <v>137.76249999999999</v>
      </c>
      <c r="AA77" s="69">
        <f t="shared" si="389"/>
        <v>387.5</v>
      </c>
      <c r="AB77" s="70">
        <f t="shared" si="390"/>
        <v>3089.7794117647059</v>
      </c>
      <c r="AC77" s="67">
        <f t="shared" ref="AC77:AO77" si="409">O77*$C77</f>
        <v>515</v>
      </c>
      <c r="AD77" s="67">
        <f t="shared" si="409"/>
        <v>0</v>
      </c>
      <c r="AE77" s="67">
        <f t="shared" si="409"/>
        <v>0</v>
      </c>
      <c r="AF77" s="67">
        <f t="shared" si="409"/>
        <v>10.3</v>
      </c>
      <c r="AG77" s="67">
        <f t="shared" si="409"/>
        <v>25.75</v>
      </c>
      <c r="AH77" s="67">
        <f t="shared" si="409"/>
        <v>551.04999999999995</v>
      </c>
      <c r="AI77" s="67">
        <f t="shared" si="409"/>
        <v>1550</v>
      </c>
      <c r="AJ77" s="67">
        <f t="shared" si="409"/>
        <v>0</v>
      </c>
      <c r="AK77" s="67">
        <f t="shared" si="409"/>
        <v>0</v>
      </c>
      <c r="AL77" s="67">
        <f t="shared" si="409"/>
        <v>1550</v>
      </c>
      <c r="AM77" s="67">
        <f t="shared" si="409"/>
        <v>463.46691176470591</v>
      </c>
      <c r="AN77" s="67">
        <f t="shared" si="409"/>
        <v>137.76249999999999</v>
      </c>
      <c r="AO77" s="67">
        <f t="shared" si="409"/>
        <v>387.5</v>
      </c>
      <c r="AP77" s="67">
        <f t="shared" si="392"/>
        <v>463.46691176470591</v>
      </c>
      <c r="AQ77" s="71">
        <f t="shared" si="393"/>
        <v>2564.5169117647056</v>
      </c>
      <c r="AR77" s="71">
        <f t="shared" si="394"/>
        <v>525.26250000000005</v>
      </c>
      <c r="AS77" s="71">
        <f t="shared" si="395"/>
        <v>3089.7794117647059</v>
      </c>
      <c r="AT77" s="84"/>
    </row>
    <row r="78" spans="1:67" outlineLevel="1" x14ac:dyDescent="0.25">
      <c r="A78" s="60"/>
      <c r="B78" s="72" t="s">
        <v>169</v>
      </c>
      <c r="C78" s="62">
        <v>1</v>
      </c>
      <c r="D78" s="68" t="s">
        <v>65</v>
      </c>
      <c r="E78" s="64">
        <f t="shared" si="396"/>
        <v>2308.5</v>
      </c>
      <c r="F78" s="65">
        <f t="shared" si="397"/>
        <v>2308.5</v>
      </c>
      <c r="G78" s="107"/>
      <c r="H78" s="108">
        <f>H12</f>
        <v>1300</v>
      </c>
      <c r="I78" s="108">
        <f>I12</f>
        <v>200</v>
      </c>
      <c r="J78" s="67">
        <f t="shared" si="99"/>
        <v>39</v>
      </c>
      <c r="K78" s="54">
        <v>0</v>
      </c>
      <c r="L78" s="67">
        <f t="shared" ref="L78:N80" si="410">H78*(1-$K78)</f>
        <v>1300</v>
      </c>
      <c r="M78" s="67">
        <f t="shared" si="410"/>
        <v>200</v>
      </c>
      <c r="N78" s="67">
        <f t="shared" si="410"/>
        <v>39</v>
      </c>
      <c r="O78" s="67">
        <f t="shared" si="379"/>
        <v>1539</v>
      </c>
      <c r="P78" s="69">
        <f t="shared" si="380"/>
        <v>0</v>
      </c>
      <c r="Q78" s="69">
        <f t="shared" si="381"/>
        <v>0</v>
      </c>
      <c r="R78" s="69">
        <f t="shared" si="382"/>
        <v>30.78</v>
      </c>
      <c r="S78" s="69">
        <v>0</v>
      </c>
      <c r="T78" s="69">
        <f t="shared" si="384"/>
        <v>1569.78</v>
      </c>
      <c r="U78" s="69">
        <v>0</v>
      </c>
      <c r="V78" s="108">
        <f t="shared" ref="V78:W78" si="411">V67</f>
        <v>0</v>
      </c>
      <c r="W78" s="108">
        <f t="shared" si="411"/>
        <v>0</v>
      </c>
      <c r="X78" s="67">
        <f t="shared" si="386"/>
        <v>0</v>
      </c>
      <c r="Y78" s="113">
        <f t="shared" si="387"/>
        <v>346.27500000000003</v>
      </c>
      <c r="Z78" s="69">
        <f t="shared" si="388"/>
        <v>392.44499999999999</v>
      </c>
      <c r="AA78" s="69">
        <f t="shared" si="389"/>
        <v>0</v>
      </c>
      <c r="AB78" s="70">
        <f t="shared" si="390"/>
        <v>2308.5</v>
      </c>
      <c r="AC78" s="67">
        <f t="shared" ref="AC78:AO80" si="412">O78*$C78</f>
        <v>1539</v>
      </c>
      <c r="AD78" s="67">
        <f t="shared" si="412"/>
        <v>0</v>
      </c>
      <c r="AE78" s="67">
        <f t="shared" si="412"/>
        <v>0</v>
      </c>
      <c r="AF78" s="67">
        <f t="shared" si="412"/>
        <v>30.78</v>
      </c>
      <c r="AG78" s="67">
        <f t="shared" si="412"/>
        <v>0</v>
      </c>
      <c r="AH78" s="67">
        <f t="shared" si="412"/>
        <v>1569.78</v>
      </c>
      <c r="AI78" s="67">
        <f t="shared" si="412"/>
        <v>0</v>
      </c>
      <c r="AJ78" s="67">
        <f t="shared" si="412"/>
        <v>0</v>
      </c>
      <c r="AK78" s="67">
        <f t="shared" si="412"/>
        <v>0</v>
      </c>
      <c r="AL78" s="67">
        <f t="shared" si="412"/>
        <v>0</v>
      </c>
      <c r="AM78" s="67">
        <f t="shared" si="412"/>
        <v>346.27500000000003</v>
      </c>
      <c r="AN78" s="67">
        <f t="shared" si="412"/>
        <v>392.44499999999999</v>
      </c>
      <c r="AO78" s="67">
        <f t="shared" si="412"/>
        <v>0</v>
      </c>
      <c r="AP78" s="67">
        <f t="shared" si="392"/>
        <v>346.27500000000003</v>
      </c>
      <c r="AQ78" s="71">
        <f t="shared" si="393"/>
        <v>1916.0550000000001</v>
      </c>
      <c r="AR78" s="71">
        <f t="shared" si="394"/>
        <v>392.44499999999999</v>
      </c>
      <c r="AS78" s="71">
        <f t="shared" si="395"/>
        <v>2308.5</v>
      </c>
      <c r="AT78" s="84"/>
    </row>
    <row r="79" spans="1:67" outlineLevel="1" x14ac:dyDescent="0.25">
      <c r="A79" s="60"/>
      <c r="B79" s="72" t="s">
        <v>170</v>
      </c>
      <c r="C79" s="62">
        <v>1</v>
      </c>
      <c r="D79" s="68" t="s">
        <v>65</v>
      </c>
      <c r="E79" s="64">
        <f t="shared" si="396"/>
        <v>900</v>
      </c>
      <c r="F79" s="65">
        <f t="shared" si="397"/>
        <v>900</v>
      </c>
      <c r="G79" s="147"/>
      <c r="H79" s="67">
        <v>0</v>
      </c>
      <c r="I79" s="67">
        <v>0</v>
      </c>
      <c r="J79" s="67">
        <f t="shared" ref="J79:J80" si="413">H79*$J$4</f>
        <v>0</v>
      </c>
      <c r="K79" s="54">
        <v>0</v>
      </c>
      <c r="L79" s="67">
        <f t="shared" si="410"/>
        <v>0</v>
      </c>
      <c r="M79" s="67">
        <f t="shared" si="410"/>
        <v>0</v>
      </c>
      <c r="N79" s="67">
        <f t="shared" si="410"/>
        <v>0</v>
      </c>
      <c r="O79" s="67">
        <f t="shared" si="379"/>
        <v>0</v>
      </c>
      <c r="P79" s="69">
        <f t="shared" si="380"/>
        <v>0</v>
      </c>
      <c r="Q79" s="69">
        <f t="shared" si="381"/>
        <v>0</v>
      </c>
      <c r="R79" s="69">
        <f t="shared" si="382"/>
        <v>0</v>
      </c>
      <c r="S79" s="69">
        <v>0</v>
      </c>
      <c r="T79" s="69">
        <f t="shared" si="384"/>
        <v>0</v>
      </c>
      <c r="U79" s="69">
        <v>0</v>
      </c>
      <c r="V79" s="108">
        <f t="shared" ref="V79:W79" si="414">V68</f>
        <v>0</v>
      </c>
      <c r="W79" s="108">
        <f t="shared" si="414"/>
        <v>900</v>
      </c>
      <c r="X79" s="67">
        <f t="shared" si="386"/>
        <v>900</v>
      </c>
      <c r="Y79" s="113">
        <v>0</v>
      </c>
      <c r="Z79" s="69">
        <f t="shared" si="388"/>
        <v>0</v>
      </c>
      <c r="AA79" s="69">
        <v>0</v>
      </c>
      <c r="AB79" s="70">
        <f t="shared" si="390"/>
        <v>900</v>
      </c>
      <c r="AC79" s="67">
        <f t="shared" si="412"/>
        <v>0</v>
      </c>
      <c r="AD79" s="67">
        <f t="shared" si="412"/>
        <v>0</v>
      </c>
      <c r="AE79" s="67">
        <f t="shared" si="412"/>
        <v>0</v>
      </c>
      <c r="AF79" s="67">
        <f t="shared" si="412"/>
        <v>0</v>
      </c>
      <c r="AG79" s="67">
        <f t="shared" si="412"/>
        <v>0</v>
      </c>
      <c r="AH79" s="67">
        <f t="shared" si="412"/>
        <v>0</v>
      </c>
      <c r="AI79" s="67">
        <f t="shared" si="412"/>
        <v>0</v>
      </c>
      <c r="AJ79" s="67">
        <f t="shared" si="412"/>
        <v>0</v>
      </c>
      <c r="AK79" s="67">
        <f t="shared" si="412"/>
        <v>900</v>
      </c>
      <c r="AL79" s="67">
        <f t="shared" si="412"/>
        <v>900</v>
      </c>
      <c r="AM79" s="67">
        <f t="shared" si="412"/>
        <v>0</v>
      </c>
      <c r="AN79" s="67">
        <f t="shared" si="412"/>
        <v>0</v>
      </c>
      <c r="AO79" s="67">
        <f t="shared" si="412"/>
        <v>0</v>
      </c>
      <c r="AP79" s="67">
        <f t="shared" si="392"/>
        <v>900</v>
      </c>
      <c r="AQ79" s="71">
        <f t="shared" si="393"/>
        <v>900</v>
      </c>
      <c r="AR79" s="71">
        <f t="shared" si="394"/>
        <v>0</v>
      </c>
      <c r="AS79" s="71">
        <f t="shared" si="395"/>
        <v>900</v>
      </c>
      <c r="AT79" s="84"/>
    </row>
    <row r="80" spans="1:67" outlineLevel="1" x14ac:dyDescent="0.25">
      <c r="A80" s="60"/>
      <c r="B80" s="72" t="s">
        <v>171</v>
      </c>
      <c r="C80" s="62">
        <v>1</v>
      </c>
      <c r="D80" s="68" t="s">
        <v>65</v>
      </c>
      <c r="E80" s="64">
        <f t="shared" si="396"/>
        <v>1200</v>
      </c>
      <c r="F80" s="65">
        <f t="shared" si="397"/>
        <v>1200</v>
      </c>
      <c r="G80" s="147"/>
      <c r="H80" s="67">
        <v>0</v>
      </c>
      <c r="I80" s="67">
        <v>0</v>
      </c>
      <c r="J80" s="67">
        <f t="shared" si="413"/>
        <v>0</v>
      </c>
      <c r="K80" s="54">
        <v>0</v>
      </c>
      <c r="L80" s="67">
        <f t="shared" si="410"/>
        <v>0</v>
      </c>
      <c r="M80" s="67">
        <f t="shared" si="410"/>
        <v>0</v>
      </c>
      <c r="N80" s="67">
        <f t="shared" si="410"/>
        <v>0</v>
      </c>
      <c r="O80" s="67">
        <f t="shared" si="379"/>
        <v>0</v>
      </c>
      <c r="P80" s="69">
        <f t="shared" si="380"/>
        <v>0</v>
      </c>
      <c r="Q80" s="69">
        <f t="shared" si="381"/>
        <v>0</v>
      </c>
      <c r="R80" s="69">
        <f t="shared" si="382"/>
        <v>0</v>
      </c>
      <c r="S80" s="69">
        <v>0</v>
      </c>
      <c r="T80" s="69">
        <f t="shared" si="384"/>
        <v>0</v>
      </c>
      <c r="U80" s="69">
        <v>0</v>
      </c>
      <c r="V80" s="108">
        <f t="shared" ref="V80:W80" si="415">V69</f>
        <v>1200</v>
      </c>
      <c r="W80" s="108">
        <f t="shared" si="415"/>
        <v>0</v>
      </c>
      <c r="X80" s="67">
        <f t="shared" si="386"/>
        <v>1200</v>
      </c>
      <c r="Y80" s="113">
        <v>0</v>
      </c>
      <c r="Z80" s="69">
        <f t="shared" si="388"/>
        <v>0</v>
      </c>
      <c r="AA80" s="69">
        <v>0</v>
      </c>
      <c r="AB80" s="70">
        <f t="shared" si="390"/>
        <v>1200</v>
      </c>
      <c r="AC80" s="67">
        <f t="shared" si="412"/>
        <v>0</v>
      </c>
      <c r="AD80" s="67">
        <f t="shared" si="412"/>
        <v>0</v>
      </c>
      <c r="AE80" s="67">
        <f t="shared" si="412"/>
        <v>0</v>
      </c>
      <c r="AF80" s="67">
        <f t="shared" si="412"/>
        <v>0</v>
      </c>
      <c r="AG80" s="67">
        <f t="shared" si="412"/>
        <v>0</v>
      </c>
      <c r="AH80" s="67">
        <f t="shared" si="412"/>
        <v>0</v>
      </c>
      <c r="AI80" s="67">
        <f t="shared" si="412"/>
        <v>0</v>
      </c>
      <c r="AJ80" s="67">
        <f t="shared" si="412"/>
        <v>1200</v>
      </c>
      <c r="AK80" s="67">
        <f t="shared" si="412"/>
        <v>0</v>
      </c>
      <c r="AL80" s="67">
        <f t="shared" si="412"/>
        <v>1200</v>
      </c>
      <c r="AM80" s="67">
        <f t="shared" si="412"/>
        <v>0</v>
      </c>
      <c r="AN80" s="67">
        <f t="shared" si="412"/>
        <v>0</v>
      </c>
      <c r="AO80" s="67">
        <f t="shared" si="412"/>
        <v>0</v>
      </c>
      <c r="AP80" s="67">
        <f t="shared" si="392"/>
        <v>0</v>
      </c>
      <c r="AQ80" s="71">
        <f t="shared" si="393"/>
        <v>1200</v>
      </c>
      <c r="AR80" s="71">
        <f t="shared" si="394"/>
        <v>0</v>
      </c>
      <c r="AS80" s="71">
        <f t="shared" si="395"/>
        <v>1200</v>
      </c>
      <c r="AT80" s="84"/>
    </row>
    <row r="81" spans="1:67" ht="15.75" outlineLevel="1" thickBot="1" x14ac:dyDescent="0.3">
      <c r="A81" s="60"/>
      <c r="B81" s="61"/>
      <c r="C81" s="62"/>
      <c r="D81" s="63"/>
      <c r="E81" s="64"/>
      <c r="F81" s="65"/>
      <c r="G81" s="107"/>
      <c r="H81" s="108"/>
      <c r="I81" s="108"/>
      <c r="J81" s="67"/>
      <c r="K81" s="21"/>
      <c r="L81" s="67"/>
      <c r="M81" s="67"/>
      <c r="N81" s="67"/>
      <c r="O81" s="67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84"/>
    </row>
    <row r="82" spans="1:67" ht="15.75" thickBot="1" x14ac:dyDescent="0.3">
      <c r="A82" s="48">
        <f>A71+1</f>
        <v>17</v>
      </c>
      <c r="B82" s="49" t="s">
        <v>61</v>
      </c>
      <c r="C82" s="50" t="s">
        <v>62</v>
      </c>
      <c r="D82" s="51">
        <f>ROUNDUP((A82*465)/1000,2)</f>
        <v>7.91</v>
      </c>
      <c r="E82" s="52"/>
      <c r="F82" s="53">
        <f>SUM(F83:F92)</f>
        <v>18771.439095588234</v>
      </c>
      <c r="G82" s="107"/>
      <c r="H82" s="110"/>
      <c r="I82" s="110"/>
      <c r="J82" s="56"/>
      <c r="K82" s="57"/>
      <c r="L82" s="58"/>
      <c r="M82" s="58"/>
      <c r="N82" s="58"/>
      <c r="O82" s="57"/>
      <c r="P82" s="58"/>
      <c r="Q82" s="56"/>
      <c r="R82" s="56"/>
      <c r="S82" s="56"/>
      <c r="T82" s="56"/>
      <c r="U82" s="73"/>
      <c r="V82" s="21"/>
      <c r="W82" s="56"/>
      <c r="X82" s="56"/>
      <c r="Y82" s="56"/>
      <c r="Z82" s="57"/>
      <c r="AA82" s="56"/>
      <c r="AB82" s="56"/>
      <c r="AC82" s="59">
        <f>+SUM(AC83:AC92)</f>
        <v>6841.6154999999999</v>
      </c>
      <c r="AD82" s="59">
        <f t="shared" ref="AD82:AS82" si="416">+SUM(AD83:AD92)</f>
        <v>0</v>
      </c>
      <c r="AE82" s="59">
        <f t="shared" si="416"/>
        <v>0</v>
      </c>
      <c r="AF82" s="59">
        <f t="shared" si="416"/>
        <v>136.83231000000001</v>
      </c>
      <c r="AG82" s="59">
        <f t="shared" si="416"/>
        <v>265.13077500000003</v>
      </c>
      <c r="AH82" s="59">
        <f t="shared" si="416"/>
        <v>7243.5785849999993</v>
      </c>
      <c r="AI82" s="59">
        <f t="shared" si="416"/>
        <v>4093</v>
      </c>
      <c r="AJ82" s="59">
        <f t="shared" si="416"/>
        <v>1200</v>
      </c>
      <c r="AK82" s="59">
        <f t="shared" si="416"/>
        <v>900</v>
      </c>
      <c r="AL82" s="59">
        <f t="shared" si="416"/>
        <v>6193</v>
      </c>
      <c r="AM82" s="59">
        <f t="shared" si="416"/>
        <v>2500.7158643382354</v>
      </c>
      <c r="AN82" s="59">
        <f t="shared" si="416"/>
        <v>1810.8946462499998</v>
      </c>
      <c r="AO82" s="59">
        <f t="shared" si="416"/>
        <v>1023.25</v>
      </c>
      <c r="AP82" s="59">
        <f t="shared" si="416"/>
        <v>3400.7158643382354</v>
      </c>
      <c r="AQ82" s="59">
        <f t="shared" si="416"/>
        <v>15937.294449338235</v>
      </c>
      <c r="AR82" s="59">
        <f t="shared" si="416"/>
        <v>2834.1446462500003</v>
      </c>
      <c r="AS82" s="59">
        <f t="shared" si="416"/>
        <v>18771.439095588234</v>
      </c>
      <c r="AT82" s="83" t="str">
        <f>IF(F82=AS82,"Matching","Not Matching")</f>
        <v>Matching</v>
      </c>
      <c r="AU82" s="134">
        <f>SUM(AC82:AG82)</f>
        <v>7243.5785849999993</v>
      </c>
      <c r="AV82" s="135">
        <f t="shared" ref="AV82" si="417">AU82/AS82</f>
        <v>0.38588296550488899</v>
      </c>
      <c r="AW82" s="134">
        <f t="shared" ref="AW82" si="418">AI82</f>
        <v>4093</v>
      </c>
      <c r="AX82" s="135">
        <f t="shared" ref="AX82" si="419">AW82/AS82</f>
        <v>0.21804401778454799</v>
      </c>
      <c r="AY82" s="134">
        <f t="shared" ref="AY82" si="420">AJ82</f>
        <v>1200</v>
      </c>
      <c r="AZ82" s="135">
        <f t="shared" ref="AZ82" si="421">AY82/AS82</f>
        <v>6.3926904798792469E-2</v>
      </c>
      <c r="BA82" s="134">
        <f t="shared" ref="BA82" si="422">AK82+AM82</f>
        <v>3400.7158643382354</v>
      </c>
      <c r="BB82" s="135">
        <f t="shared" ref="BB82" si="423">BA82/AS82</f>
        <v>0.18116436608941136</v>
      </c>
      <c r="BC82" s="134">
        <f t="shared" ref="BC82" si="424">AN82+AO82</f>
        <v>2834.1446462499998</v>
      </c>
      <c r="BD82" s="135">
        <f t="shared" ref="BD82" si="425">BC82/AS82</f>
        <v>0.15098174582235924</v>
      </c>
      <c r="BE82" s="82" t="str">
        <f t="shared" ref="BE82" si="426">IF((AU82+AW82+AY82+BA82+BC82)=AS82,"Matching","Not Matching")</f>
        <v>Matching</v>
      </c>
      <c r="BF82" s="134">
        <f>AQ82</f>
        <v>15937.294449338235</v>
      </c>
      <c r="BG82" s="135">
        <f t="shared" ref="BG82" si="427">BF82/AS82</f>
        <v>0.84901825417764076</v>
      </c>
      <c r="BH82" s="134">
        <f t="shared" ref="BH82" si="428">AR82</f>
        <v>2834.1446462500003</v>
      </c>
      <c r="BI82" s="135">
        <f t="shared" ref="BI82" si="429">BH82/AS82</f>
        <v>0.15098174582235926</v>
      </c>
      <c r="BJ82" s="82" t="str">
        <f t="shared" ref="BJ82" si="430">IF((BH82+BF82)=AS82,"Matching","Not Matching")</f>
        <v>Matching</v>
      </c>
      <c r="BK82" s="134">
        <f>AS82*1.081</f>
        <v>20291.925662330879</v>
      </c>
      <c r="BL82" s="134">
        <f t="shared" ref="BL82" si="431">ROUND(BK82,-1)</f>
        <v>20290</v>
      </c>
      <c r="BM82" s="134">
        <f>D82*380</f>
        <v>3005.8</v>
      </c>
      <c r="BN82" s="134">
        <f t="shared" ref="BN82" si="432">BK82-BM82</f>
        <v>17286.12566233088</v>
      </c>
      <c r="BO82" s="134">
        <f>BK82/D82</f>
        <v>2565.350905477987</v>
      </c>
    </row>
    <row r="83" spans="1:67" outlineLevel="1" x14ac:dyDescent="0.25">
      <c r="A83" s="60"/>
      <c r="B83" s="61"/>
      <c r="C83" s="62"/>
      <c r="D83" s="63"/>
      <c r="E83" s="64"/>
      <c r="F83" s="65"/>
      <c r="G83" s="107"/>
      <c r="H83" s="110"/>
      <c r="I83" s="110"/>
      <c r="J83" s="56"/>
      <c r="K83" s="57"/>
      <c r="L83" s="58"/>
      <c r="M83" s="58"/>
      <c r="N83" s="58"/>
      <c r="O83" s="57"/>
      <c r="P83" s="58"/>
      <c r="Q83" s="56"/>
      <c r="R83" s="56"/>
      <c r="S83" s="56"/>
      <c r="T83" s="56"/>
      <c r="U83" s="73"/>
      <c r="V83" s="21"/>
      <c r="W83" s="56"/>
      <c r="X83" s="56"/>
      <c r="Y83" s="56"/>
      <c r="Z83" s="57"/>
      <c r="AA83" s="56"/>
      <c r="AB83" s="56"/>
      <c r="AC83" s="56"/>
      <c r="AD83" s="56"/>
      <c r="AE83" s="69"/>
      <c r="AF83" s="69"/>
      <c r="AG83" s="69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136"/>
    </row>
    <row r="84" spans="1:67" outlineLevel="1" x14ac:dyDescent="0.25">
      <c r="A84" s="60"/>
      <c r="B84" s="61" t="str">
        <f>"Panneau solaire "&amp;G84</f>
        <v>Panneau solaire JINKO JKM455N-54HL4R-V</v>
      </c>
      <c r="C84" s="62">
        <f>A82</f>
        <v>17</v>
      </c>
      <c r="D84" s="68" t="s">
        <v>63</v>
      </c>
      <c r="E84" s="64">
        <f t="shared" ref="E84" si="433">AB84</f>
        <v>180.51476470588236</v>
      </c>
      <c r="F84" s="65">
        <f t="shared" ref="F84" si="434">C84*E84</f>
        <v>3068.7510000000002</v>
      </c>
      <c r="G84" s="107" t="str">
        <f>$G$7</f>
        <v>JINKO JKM455N-54HL4R-V</v>
      </c>
      <c r="H84" s="108">
        <f t="shared" ref="H84:I84" si="435">H73</f>
        <v>52.4</v>
      </c>
      <c r="I84" s="108">
        <f t="shared" si="435"/>
        <v>0</v>
      </c>
      <c r="J84" s="67">
        <f t="shared" si="99"/>
        <v>1.5719999999999998</v>
      </c>
      <c r="K84" s="54">
        <v>0</v>
      </c>
      <c r="L84" s="67">
        <f t="shared" ref="L84:N84" si="436">H84*(1-$K84)</f>
        <v>52.4</v>
      </c>
      <c r="M84" s="67">
        <f t="shared" si="436"/>
        <v>0</v>
      </c>
      <c r="N84" s="67">
        <f t="shared" si="436"/>
        <v>1.5719999999999998</v>
      </c>
      <c r="O84" s="67">
        <f t="shared" ref="O84:O91" si="437">(L84+M84+N84)</f>
        <v>53.972000000000001</v>
      </c>
      <c r="P84" s="69">
        <f t="shared" ref="P84:P91" si="438">O84*$P$4</f>
        <v>0</v>
      </c>
      <c r="Q84" s="69">
        <f t="shared" ref="Q84:Q91" si="439">(O84+P84)*$Q$4</f>
        <v>0</v>
      </c>
      <c r="R84" s="69">
        <f t="shared" ref="R84:R91" si="440">(O84+P84)*$R$4</f>
        <v>1.07944</v>
      </c>
      <c r="S84" s="69">
        <f t="shared" ref="S84:S88" si="441">(O84+P84)*$S$4</f>
        <v>2.6986000000000003</v>
      </c>
      <c r="T84" s="69">
        <f t="shared" ref="T84:T91" si="442">SUM(O84:S84)</f>
        <v>57.750039999999998</v>
      </c>
      <c r="U84" s="69">
        <f>1*$U$4</f>
        <v>65</v>
      </c>
      <c r="V84" s="108">
        <f t="shared" ref="V84:W84" si="443">V73</f>
        <v>0</v>
      </c>
      <c r="W84" s="108">
        <f t="shared" si="443"/>
        <v>0</v>
      </c>
      <c r="X84" s="67">
        <f t="shared" ref="X84:X91" si="444">SUM(U84:W84)</f>
        <v>65</v>
      </c>
      <c r="Y84" s="113">
        <f t="shared" ref="Y84:Y89" si="445">$Y$4/(1-$Y$4)*(T84+X84+Z84+AA84)</f>
        <v>27.077214705882351</v>
      </c>
      <c r="Z84" s="69">
        <f t="shared" ref="Z84:Z91" si="446">T84*$Z$4</f>
        <v>14.43751</v>
      </c>
      <c r="AA84" s="69">
        <f t="shared" ref="AA84:AA89" si="447">X84*$AA$4</f>
        <v>16.25</v>
      </c>
      <c r="AB84" s="70">
        <f t="shared" ref="AB84:AB91" si="448">T84+X84+Y84+Z84+AA84</f>
        <v>180.51476470588236</v>
      </c>
      <c r="AC84" s="67">
        <f t="shared" ref="AC84:AO84" si="449">O84*$C84</f>
        <v>917.524</v>
      </c>
      <c r="AD84" s="67">
        <f t="shared" si="449"/>
        <v>0</v>
      </c>
      <c r="AE84" s="67">
        <f t="shared" si="449"/>
        <v>0</v>
      </c>
      <c r="AF84" s="67">
        <f t="shared" si="449"/>
        <v>18.350479999999997</v>
      </c>
      <c r="AG84" s="67">
        <f t="shared" si="449"/>
        <v>45.876200000000004</v>
      </c>
      <c r="AH84" s="67">
        <f t="shared" si="449"/>
        <v>981.75067999999999</v>
      </c>
      <c r="AI84" s="67">
        <f t="shared" si="449"/>
        <v>1105</v>
      </c>
      <c r="AJ84" s="67">
        <f t="shared" si="449"/>
        <v>0</v>
      </c>
      <c r="AK84" s="67">
        <f t="shared" si="449"/>
        <v>0</v>
      </c>
      <c r="AL84" s="67">
        <f t="shared" si="449"/>
        <v>1105</v>
      </c>
      <c r="AM84" s="67">
        <f t="shared" si="449"/>
        <v>460.31264999999996</v>
      </c>
      <c r="AN84" s="67">
        <f t="shared" si="449"/>
        <v>245.43767</v>
      </c>
      <c r="AO84" s="67">
        <f t="shared" si="449"/>
        <v>276.25</v>
      </c>
      <c r="AP84" s="67">
        <f t="shared" ref="AP84:AP91" si="450">AM84+AK84</f>
        <v>460.31264999999996</v>
      </c>
      <c r="AQ84" s="71">
        <f t="shared" ref="AQ84:AQ91" si="451">AM84+AL84+AH84</f>
        <v>2547.06333</v>
      </c>
      <c r="AR84" s="71">
        <f t="shared" ref="AR84:AR91" si="452">AO84+AN84</f>
        <v>521.68767000000003</v>
      </c>
      <c r="AS84" s="71">
        <f t="shared" ref="AS84:AS91" si="453">AH84+AL84+AM84+AO84+AN84</f>
        <v>3068.7509999999997</v>
      </c>
      <c r="AT84" s="84"/>
    </row>
    <row r="85" spans="1:67" outlineLevel="1" x14ac:dyDescent="0.25">
      <c r="A85" s="60"/>
      <c r="B85" s="61" t="str">
        <f>"Onduleur Huawei "&amp;G85</f>
        <v>Onduleur Huawei SUN2000-8K-MAP0</v>
      </c>
      <c r="C85" s="62">
        <v>1</v>
      </c>
      <c r="D85" s="68" t="s">
        <v>63</v>
      </c>
      <c r="E85" s="64">
        <f t="shared" ref="E84:E91" si="454">AB85</f>
        <v>2390.6880955882352</v>
      </c>
      <c r="F85" s="65">
        <f t="shared" ref="F84:F91" si="455">C85*E85</f>
        <v>2390.6880955882352</v>
      </c>
      <c r="G85" s="99" t="str">
        <f>'Technical Data'!B13</f>
        <v>SUN2000-8K-MAP0</v>
      </c>
      <c r="H85" s="85">
        <f>'Financial Data'!C34</f>
        <v>1068.05</v>
      </c>
      <c r="I85" s="67">
        <f>'Financial Data'!$C$40</f>
        <v>251</v>
      </c>
      <c r="J85" s="67">
        <f t="shared" si="99"/>
        <v>32.041499999999999</v>
      </c>
      <c r="K85" s="54">
        <v>0</v>
      </c>
      <c r="L85" s="67">
        <f t="shared" ref="L85:N85" si="456">H85*(1-$K85)</f>
        <v>1068.05</v>
      </c>
      <c r="M85" s="67">
        <f t="shared" si="456"/>
        <v>251</v>
      </c>
      <c r="N85" s="67">
        <f t="shared" si="456"/>
        <v>32.041499999999999</v>
      </c>
      <c r="O85" s="67">
        <f t="shared" si="437"/>
        <v>1351.0915</v>
      </c>
      <c r="P85" s="69">
        <f t="shared" si="438"/>
        <v>0</v>
      </c>
      <c r="Q85" s="69">
        <f t="shared" si="439"/>
        <v>0</v>
      </c>
      <c r="R85" s="69">
        <f t="shared" si="440"/>
        <v>27.021830000000001</v>
      </c>
      <c r="S85" s="69">
        <f t="shared" si="441"/>
        <v>67.554575</v>
      </c>
      <c r="T85" s="69">
        <f t="shared" si="442"/>
        <v>1445.6679049999998</v>
      </c>
      <c r="U85" s="69">
        <f>2*$U$5</f>
        <v>180</v>
      </c>
      <c r="V85" s="108">
        <f t="shared" ref="V85:W85" si="457">V74</f>
        <v>0</v>
      </c>
      <c r="W85" s="108">
        <f t="shared" si="457"/>
        <v>0</v>
      </c>
      <c r="X85" s="67">
        <f t="shared" si="444"/>
        <v>180</v>
      </c>
      <c r="Y85" s="113">
        <f t="shared" si="445"/>
        <v>358.60321433823532</v>
      </c>
      <c r="Z85" s="69">
        <f t="shared" si="446"/>
        <v>361.41697624999995</v>
      </c>
      <c r="AA85" s="69">
        <f t="shared" si="447"/>
        <v>45</v>
      </c>
      <c r="AB85" s="70">
        <f t="shared" si="448"/>
        <v>2390.6880955882352</v>
      </c>
      <c r="AC85" s="67">
        <f t="shared" ref="AC85:AO85" si="458">O85*$C85</f>
        <v>1351.0915</v>
      </c>
      <c r="AD85" s="67">
        <f t="shared" si="458"/>
        <v>0</v>
      </c>
      <c r="AE85" s="67">
        <f t="shared" si="458"/>
        <v>0</v>
      </c>
      <c r="AF85" s="67">
        <f t="shared" si="458"/>
        <v>27.021830000000001</v>
      </c>
      <c r="AG85" s="67">
        <f t="shared" si="458"/>
        <v>67.554575</v>
      </c>
      <c r="AH85" s="67">
        <f t="shared" si="458"/>
        <v>1445.6679049999998</v>
      </c>
      <c r="AI85" s="67">
        <f t="shared" si="458"/>
        <v>180</v>
      </c>
      <c r="AJ85" s="67">
        <f t="shared" si="458"/>
        <v>0</v>
      </c>
      <c r="AK85" s="67">
        <f t="shared" si="458"/>
        <v>0</v>
      </c>
      <c r="AL85" s="67">
        <f t="shared" si="458"/>
        <v>180</v>
      </c>
      <c r="AM85" s="67">
        <f t="shared" si="458"/>
        <v>358.60321433823532</v>
      </c>
      <c r="AN85" s="67">
        <f t="shared" si="458"/>
        <v>361.41697624999995</v>
      </c>
      <c r="AO85" s="67">
        <f t="shared" si="458"/>
        <v>45</v>
      </c>
      <c r="AP85" s="67">
        <f t="shared" si="450"/>
        <v>358.60321433823532</v>
      </c>
      <c r="AQ85" s="71">
        <f t="shared" si="451"/>
        <v>1984.2711193382352</v>
      </c>
      <c r="AR85" s="71">
        <f t="shared" si="452"/>
        <v>406.41697624999995</v>
      </c>
      <c r="AS85" s="71">
        <f t="shared" si="453"/>
        <v>2390.6880955882352</v>
      </c>
      <c r="AT85" s="84"/>
    </row>
    <row r="86" spans="1:67" outlineLevel="1" x14ac:dyDescent="0.25">
      <c r="A86" s="60"/>
      <c r="B86" s="61" t="s">
        <v>217</v>
      </c>
      <c r="C86" s="62">
        <v>1</v>
      </c>
      <c r="D86" s="68" t="s">
        <v>65</v>
      </c>
      <c r="E86" s="64">
        <f t="shared" si="454"/>
        <v>1433.4705882352941</v>
      </c>
      <c r="F86" s="65">
        <f t="shared" si="455"/>
        <v>1433.4705882352941</v>
      </c>
      <c r="G86" s="107"/>
      <c r="H86" s="108">
        <f>H9</f>
        <v>300</v>
      </c>
      <c r="I86" s="67">
        <f>'Financial Data'!$C$41*C84</f>
        <v>459</v>
      </c>
      <c r="J86" s="67">
        <f t="shared" si="99"/>
        <v>9</v>
      </c>
      <c r="K86" s="54">
        <v>0</v>
      </c>
      <c r="L86" s="67">
        <f t="shared" ref="L86:N86" si="459">H86*(1-$K86)</f>
        <v>300</v>
      </c>
      <c r="M86" s="67">
        <f t="shared" si="459"/>
        <v>459</v>
      </c>
      <c r="N86" s="67">
        <f t="shared" si="459"/>
        <v>9</v>
      </c>
      <c r="O86" s="67">
        <f t="shared" si="437"/>
        <v>768</v>
      </c>
      <c r="P86" s="69">
        <f t="shared" si="438"/>
        <v>0</v>
      </c>
      <c r="Q86" s="69">
        <f t="shared" si="439"/>
        <v>0</v>
      </c>
      <c r="R86" s="69">
        <f t="shared" si="440"/>
        <v>15.36</v>
      </c>
      <c r="S86" s="69">
        <f t="shared" si="441"/>
        <v>38.400000000000006</v>
      </c>
      <c r="T86" s="69">
        <f t="shared" si="442"/>
        <v>821.76</v>
      </c>
      <c r="U86" s="69">
        <f>(C84/10)*$U$5</f>
        <v>153</v>
      </c>
      <c r="V86" s="108">
        <f t="shared" ref="V86:W86" si="460">V75</f>
        <v>0</v>
      </c>
      <c r="W86" s="108">
        <f t="shared" si="460"/>
        <v>0</v>
      </c>
      <c r="X86" s="67">
        <f t="shared" si="444"/>
        <v>153</v>
      </c>
      <c r="Y86" s="113">
        <f t="shared" si="445"/>
        <v>215.02058823529413</v>
      </c>
      <c r="Z86" s="69">
        <f t="shared" si="446"/>
        <v>205.44</v>
      </c>
      <c r="AA86" s="69">
        <f t="shared" si="447"/>
        <v>38.25</v>
      </c>
      <c r="AB86" s="70">
        <f t="shared" si="448"/>
        <v>1433.4705882352941</v>
      </c>
      <c r="AC86" s="67">
        <f t="shared" ref="AC86:AO86" si="461">O86*$C86</f>
        <v>768</v>
      </c>
      <c r="AD86" s="67">
        <f t="shared" si="461"/>
        <v>0</v>
      </c>
      <c r="AE86" s="67">
        <f t="shared" si="461"/>
        <v>0</v>
      </c>
      <c r="AF86" s="67">
        <f t="shared" si="461"/>
        <v>15.36</v>
      </c>
      <c r="AG86" s="67">
        <f t="shared" si="461"/>
        <v>38.400000000000006</v>
      </c>
      <c r="AH86" s="67">
        <f t="shared" si="461"/>
        <v>821.76</v>
      </c>
      <c r="AI86" s="67">
        <f t="shared" si="461"/>
        <v>153</v>
      </c>
      <c r="AJ86" s="67">
        <f t="shared" si="461"/>
        <v>0</v>
      </c>
      <c r="AK86" s="67">
        <f t="shared" si="461"/>
        <v>0</v>
      </c>
      <c r="AL86" s="67">
        <f t="shared" si="461"/>
        <v>153</v>
      </c>
      <c r="AM86" s="67">
        <f t="shared" si="461"/>
        <v>215.02058823529413</v>
      </c>
      <c r="AN86" s="67">
        <f t="shared" si="461"/>
        <v>205.44</v>
      </c>
      <c r="AO86" s="67">
        <f t="shared" si="461"/>
        <v>38.25</v>
      </c>
      <c r="AP86" s="67">
        <f t="shared" si="450"/>
        <v>215.02058823529413</v>
      </c>
      <c r="AQ86" s="71">
        <f t="shared" si="451"/>
        <v>1189.7805882352941</v>
      </c>
      <c r="AR86" s="71">
        <f t="shared" si="452"/>
        <v>243.69</v>
      </c>
      <c r="AS86" s="71">
        <f t="shared" si="453"/>
        <v>1433.4705882352941</v>
      </c>
      <c r="AT86" s="84"/>
    </row>
    <row r="87" spans="1:67" outlineLevel="1" x14ac:dyDescent="0.25">
      <c r="A87" s="60"/>
      <c r="B87" s="61" t="s">
        <v>172</v>
      </c>
      <c r="C87" s="62">
        <f>A82</f>
        <v>17</v>
      </c>
      <c r="D87" s="68" t="s">
        <v>63</v>
      </c>
      <c r="E87" s="64">
        <f t="shared" si="454"/>
        <v>257.66176470588238</v>
      </c>
      <c r="F87" s="65">
        <f t="shared" si="455"/>
        <v>4380.25</v>
      </c>
      <c r="G87" s="107"/>
      <c r="H87" s="111">
        <f>H10</f>
        <v>100</v>
      </c>
      <c r="I87" s="111">
        <f>I76</f>
        <v>0</v>
      </c>
      <c r="J87" s="67">
        <f t="shared" si="99"/>
        <v>3</v>
      </c>
      <c r="K87" s="54">
        <v>0</v>
      </c>
      <c r="L87" s="67">
        <f t="shared" ref="L87:N87" si="462">H87*(1-$K87)</f>
        <v>100</v>
      </c>
      <c r="M87" s="67">
        <f t="shared" si="462"/>
        <v>0</v>
      </c>
      <c r="N87" s="67">
        <f t="shared" si="462"/>
        <v>3</v>
      </c>
      <c r="O87" s="67">
        <f t="shared" si="437"/>
        <v>103</v>
      </c>
      <c r="P87" s="69">
        <f t="shared" si="438"/>
        <v>0</v>
      </c>
      <c r="Q87" s="69">
        <f t="shared" si="439"/>
        <v>0</v>
      </c>
      <c r="R87" s="69">
        <f t="shared" si="440"/>
        <v>2.06</v>
      </c>
      <c r="S87" s="69">
        <f t="shared" si="441"/>
        <v>5.15</v>
      </c>
      <c r="T87" s="69">
        <f t="shared" si="442"/>
        <v>110.21000000000001</v>
      </c>
      <c r="U87" s="69">
        <f>1*$U$4</f>
        <v>65</v>
      </c>
      <c r="V87" s="108">
        <f t="shared" ref="V87:W87" si="463">V76</f>
        <v>0</v>
      </c>
      <c r="W87" s="108">
        <f t="shared" si="463"/>
        <v>0</v>
      </c>
      <c r="X87" s="67">
        <f t="shared" si="444"/>
        <v>65</v>
      </c>
      <c r="Y87" s="113">
        <f t="shared" si="445"/>
        <v>38.649264705882359</v>
      </c>
      <c r="Z87" s="69">
        <f t="shared" si="446"/>
        <v>27.552500000000002</v>
      </c>
      <c r="AA87" s="69">
        <f t="shared" si="447"/>
        <v>16.25</v>
      </c>
      <c r="AB87" s="70">
        <f t="shared" si="448"/>
        <v>257.66176470588238</v>
      </c>
      <c r="AC87" s="67">
        <f t="shared" ref="AC87:AO87" si="464">O87*$C87</f>
        <v>1751</v>
      </c>
      <c r="AD87" s="67">
        <f t="shared" si="464"/>
        <v>0</v>
      </c>
      <c r="AE87" s="67">
        <f t="shared" si="464"/>
        <v>0</v>
      </c>
      <c r="AF87" s="67">
        <f t="shared" si="464"/>
        <v>35.020000000000003</v>
      </c>
      <c r="AG87" s="67">
        <f t="shared" si="464"/>
        <v>87.550000000000011</v>
      </c>
      <c r="AH87" s="67">
        <f t="shared" si="464"/>
        <v>1873.5700000000002</v>
      </c>
      <c r="AI87" s="67">
        <f t="shared" si="464"/>
        <v>1105</v>
      </c>
      <c r="AJ87" s="67">
        <f t="shared" si="464"/>
        <v>0</v>
      </c>
      <c r="AK87" s="67">
        <f t="shared" si="464"/>
        <v>0</v>
      </c>
      <c r="AL87" s="67">
        <f t="shared" si="464"/>
        <v>1105</v>
      </c>
      <c r="AM87" s="67">
        <f t="shared" si="464"/>
        <v>657.03750000000014</v>
      </c>
      <c r="AN87" s="67">
        <f t="shared" si="464"/>
        <v>468.39250000000004</v>
      </c>
      <c r="AO87" s="67">
        <f t="shared" si="464"/>
        <v>276.25</v>
      </c>
      <c r="AP87" s="67">
        <f t="shared" si="450"/>
        <v>657.03750000000014</v>
      </c>
      <c r="AQ87" s="71">
        <f t="shared" si="451"/>
        <v>3635.6075000000001</v>
      </c>
      <c r="AR87" s="71">
        <f t="shared" si="452"/>
        <v>744.64250000000004</v>
      </c>
      <c r="AS87" s="71">
        <f t="shared" si="453"/>
        <v>4380.25</v>
      </c>
      <c r="AT87" s="84"/>
    </row>
    <row r="88" spans="1:67" outlineLevel="1" x14ac:dyDescent="0.25">
      <c r="A88" s="60"/>
      <c r="B88" s="61" t="s">
        <v>66</v>
      </c>
      <c r="C88" s="62">
        <v>1</v>
      </c>
      <c r="D88" s="68" t="s">
        <v>65</v>
      </c>
      <c r="E88" s="64">
        <f t="shared" si="454"/>
        <v>3089.7794117647059</v>
      </c>
      <c r="F88" s="65">
        <f t="shared" si="455"/>
        <v>3089.7794117647059</v>
      </c>
      <c r="G88" s="107"/>
      <c r="H88" s="111">
        <f>H11</f>
        <v>500</v>
      </c>
      <c r="I88" s="111">
        <f>I77</f>
        <v>0</v>
      </c>
      <c r="J88" s="67">
        <f t="shared" si="99"/>
        <v>15</v>
      </c>
      <c r="K88" s="54">
        <v>0</v>
      </c>
      <c r="L88" s="67">
        <f t="shared" ref="L88:N88" si="465">H88*(1-$K88)</f>
        <v>500</v>
      </c>
      <c r="M88" s="67">
        <f t="shared" si="465"/>
        <v>0</v>
      </c>
      <c r="N88" s="67">
        <f t="shared" si="465"/>
        <v>15</v>
      </c>
      <c r="O88" s="67">
        <f t="shared" si="437"/>
        <v>515</v>
      </c>
      <c r="P88" s="69">
        <f t="shared" si="438"/>
        <v>0</v>
      </c>
      <c r="Q88" s="69">
        <f t="shared" si="439"/>
        <v>0</v>
      </c>
      <c r="R88" s="69">
        <f t="shared" si="440"/>
        <v>10.3</v>
      </c>
      <c r="S88" s="69">
        <f t="shared" si="441"/>
        <v>25.75</v>
      </c>
      <c r="T88" s="69">
        <f t="shared" si="442"/>
        <v>551.04999999999995</v>
      </c>
      <c r="U88" s="69">
        <f>5*$U$5+600+500</f>
        <v>1550</v>
      </c>
      <c r="V88" s="108">
        <f t="shared" ref="V88:W88" si="466">V77</f>
        <v>0</v>
      </c>
      <c r="W88" s="108">
        <f t="shared" si="466"/>
        <v>0</v>
      </c>
      <c r="X88" s="67">
        <f t="shared" si="444"/>
        <v>1550</v>
      </c>
      <c r="Y88" s="113">
        <f t="shared" si="445"/>
        <v>463.46691176470591</v>
      </c>
      <c r="Z88" s="69">
        <f t="shared" si="446"/>
        <v>137.76249999999999</v>
      </c>
      <c r="AA88" s="69">
        <f t="shared" si="447"/>
        <v>387.5</v>
      </c>
      <c r="AB88" s="70">
        <f t="shared" si="448"/>
        <v>3089.7794117647059</v>
      </c>
      <c r="AC88" s="67">
        <f t="shared" ref="AC88:AO88" si="467">O88*$C88</f>
        <v>515</v>
      </c>
      <c r="AD88" s="67">
        <f t="shared" si="467"/>
        <v>0</v>
      </c>
      <c r="AE88" s="67">
        <f t="shared" si="467"/>
        <v>0</v>
      </c>
      <c r="AF88" s="67">
        <f t="shared" si="467"/>
        <v>10.3</v>
      </c>
      <c r="AG88" s="67">
        <f t="shared" si="467"/>
        <v>25.75</v>
      </c>
      <c r="AH88" s="67">
        <f t="shared" si="467"/>
        <v>551.04999999999995</v>
      </c>
      <c r="AI88" s="67">
        <f t="shared" si="467"/>
        <v>1550</v>
      </c>
      <c r="AJ88" s="67">
        <f t="shared" si="467"/>
        <v>0</v>
      </c>
      <c r="AK88" s="67">
        <f t="shared" si="467"/>
        <v>0</v>
      </c>
      <c r="AL88" s="67">
        <f t="shared" si="467"/>
        <v>1550</v>
      </c>
      <c r="AM88" s="67">
        <f t="shared" si="467"/>
        <v>463.46691176470591</v>
      </c>
      <c r="AN88" s="67">
        <f t="shared" si="467"/>
        <v>137.76249999999999</v>
      </c>
      <c r="AO88" s="67">
        <f t="shared" si="467"/>
        <v>387.5</v>
      </c>
      <c r="AP88" s="67">
        <f t="shared" si="450"/>
        <v>463.46691176470591</v>
      </c>
      <c r="AQ88" s="71">
        <f t="shared" si="451"/>
        <v>2564.5169117647056</v>
      </c>
      <c r="AR88" s="71">
        <f t="shared" si="452"/>
        <v>525.26250000000005</v>
      </c>
      <c r="AS88" s="71">
        <f t="shared" si="453"/>
        <v>3089.7794117647059</v>
      </c>
      <c r="AT88" s="84"/>
    </row>
    <row r="89" spans="1:67" outlineLevel="1" x14ac:dyDescent="0.25">
      <c r="A89" s="60"/>
      <c r="B89" s="72" t="s">
        <v>169</v>
      </c>
      <c r="C89" s="62">
        <v>1</v>
      </c>
      <c r="D89" s="68" t="s">
        <v>65</v>
      </c>
      <c r="E89" s="64">
        <f t="shared" si="454"/>
        <v>2308.5</v>
      </c>
      <c r="F89" s="65">
        <f t="shared" si="455"/>
        <v>2308.5</v>
      </c>
      <c r="G89" s="146"/>
      <c r="H89" s="108">
        <f t="shared" ref="H89:I89" si="468">H45</f>
        <v>1300</v>
      </c>
      <c r="I89" s="108">
        <f t="shared" si="468"/>
        <v>200</v>
      </c>
      <c r="J89" s="67">
        <f t="shared" si="99"/>
        <v>39</v>
      </c>
      <c r="K89" s="54">
        <v>0</v>
      </c>
      <c r="L89" s="67">
        <f t="shared" ref="L89:N91" si="469">H89*(1-$K89)</f>
        <v>1300</v>
      </c>
      <c r="M89" s="67">
        <f t="shared" si="469"/>
        <v>200</v>
      </c>
      <c r="N89" s="67">
        <f t="shared" si="469"/>
        <v>39</v>
      </c>
      <c r="O89" s="67">
        <f t="shared" si="437"/>
        <v>1539</v>
      </c>
      <c r="P89" s="69">
        <f t="shared" si="438"/>
        <v>0</v>
      </c>
      <c r="Q89" s="69">
        <f t="shared" si="439"/>
        <v>0</v>
      </c>
      <c r="R89" s="69">
        <f t="shared" si="440"/>
        <v>30.78</v>
      </c>
      <c r="S89" s="69">
        <v>0</v>
      </c>
      <c r="T89" s="69">
        <f t="shared" si="442"/>
        <v>1569.78</v>
      </c>
      <c r="U89" s="69">
        <v>0</v>
      </c>
      <c r="V89" s="108">
        <f t="shared" ref="V89:W89" si="470">V78</f>
        <v>0</v>
      </c>
      <c r="W89" s="108">
        <f t="shared" si="470"/>
        <v>0</v>
      </c>
      <c r="X89" s="67">
        <f t="shared" si="444"/>
        <v>0</v>
      </c>
      <c r="Y89" s="113">
        <f t="shared" si="445"/>
        <v>346.27500000000003</v>
      </c>
      <c r="Z89" s="69">
        <f t="shared" si="446"/>
        <v>392.44499999999999</v>
      </c>
      <c r="AA89" s="69">
        <f t="shared" si="447"/>
        <v>0</v>
      </c>
      <c r="AB89" s="70">
        <f t="shared" si="448"/>
        <v>2308.5</v>
      </c>
      <c r="AC89" s="67">
        <f t="shared" ref="AC89:AO91" si="471">O89*$C89</f>
        <v>1539</v>
      </c>
      <c r="AD89" s="67">
        <f t="shared" si="471"/>
        <v>0</v>
      </c>
      <c r="AE89" s="67">
        <f t="shared" si="471"/>
        <v>0</v>
      </c>
      <c r="AF89" s="67">
        <f t="shared" si="471"/>
        <v>30.78</v>
      </c>
      <c r="AG89" s="67">
        <f t="shared" si="471"/>
        <v>0</v>
      </c>
      <c r="AH89" s="67">
        <f t="shared" si="471"/>
        <v>1569.78</v>
      </c>
      <c r="AI89" s="67">
        <f t="shared" si="471"/>
        <v>0</v>
      </c>
      <c r="AJ89" s="67">
        <f t="shared" si="471"/>
        <v>0</v>
      </c>
      <c r="AK89" s="67">
        <f t="shared" si="471"/>
        <v>0</v>
      </c>
      <c r="AL89" s="67">
        <f t="shared" si="471"/>
        <v>0</v>
      </c>
      <c r="AM89" s="67">
        <f t="shared" si="471"/>
        <v>346.27500000000003</v>
      </c>
      <c r="AN89" s="67">
        <f t="shared" si="471"/>
        <v>392.44499999999999</v>
      </c>
      <c r="AO89" s="67">
        <f t="shared" si="471"/>
        <v>0</v>
      </c>
      <c r="AP89" s="67">
        <f t="shared" si="450"/>
        <v>346.27500000000003</v>
      </c>
      <c r="AQ89" s="71">
        <f t="shared" si="451"/>
        <v>1916.0550000000001</v>
      </c>
      <c r="AR89" s="71">
        <f t="shared" si="452"/>
        <v>392.44499999999999</v>
      </c>
      <c r="AS89" s="71">
        <f t="shared" si="453"/>
        <v>2308.5</v>
      </c>
      <c r="AT89" s="84"/>
    </row>
    <row r="90" spans="1:67" outlineLevel="1" x14ac:dyDescent="0.25">
      <c r="A90" s="60"/>
      <c r="B90" s="72" t="s">
        <v>170</v>
      </c>
      <c r="C90" s="62">
        <v>1</v>
      </c>
      <c r="D90" s="68" t="s">
        <v>65</v>
      </c>
      <c r="E90" s="64">
        <f t="shared" si="454"/>
        <v>900</v>
      </c>
      <c r="F90" s="65">
        <f t="shared" si="455"/>
        <v>900</v>
      </c>
      <c r="G90" s="147"/>
      <c r="H90" s="67">
        <v>0</v>
      </c>
      <c r="I90" s="67">
        <v>0</v>
      </c>
      <c r="J90" s="67">
        <f t="shared" si="99"/>
        <v>0</v>
      </c>
      <c r="K90" s="54">
        <v>0</v>
      </c>
      <c r="L90" s="67">
        <f t="shared" si="469"/>
        <v>0</v>
      </c>
      <c r="M90" s="67">
        <f t="shared" si="469"/>
        <v>0</v>
      </c>
      <c r="N90" s="67">
        <f t="shared" si="469"/>
        <v>0</v>
      </c>
      <c r="O90" s="67">
        <f t="shared" si="437"/>
        <v>0</v>
      </c>
      <c r="P90" s="69">
        <f t="shared" si="438"/>
        <v>0</v>
      </c>
      <c r="Q90" s="69">
        <f t="shared" si="439"/>
        <v>0</v>
      </c>
      <c r="R90" s="69">
        <f t="shared" si="440"/>
        <v>0</v>
      </c>
      <c r="S90" s="69">
        <v>0</v>
      </c>
      <c r="T90" s="69">
        <f t="shared" si="442"/>
        <v>0</v>
      </c>
      <c r="U90" s="69">
        <v>0</v>
      </c>
      <c r="V90" s="108">
        <f t="shared" ref="V90:W90" si="472">V79</f>
        <v>0</v>
      </c>
      <c r="W90" s="108">
        <f t="shared" si="472"/>
        <v>900</v>
      </c>
      <c r="X90" s="67">
        <f t="shared" si="444"/>
        <v>900</v>
      </c>
      <c r="Y90" s="113">
        <v>0</v>
      </c>
      <c r="Z90" s="69">
        <f t="shared" si="446"/>
        <v>0</v>
      </c>
      <c r="AA90" s="69">
        <v>0</v>
      </c>
      <c r="AB90" s="70">
        <f t="shared" si="448"/>
        <v>900</v>
      </c>
      <c r="AC90" s="67">
        <f t="shared" si="471"/>
        <v>0</v>
      </c>
      <c r="AD90" s="67">
        <f t="shared" si="471"/>
        <v>0</v>
      </c>
      <c r="AE90" s="67">
        <f t="shared" si="471"/>
        <v>0</v>
      </c>
      <c r="AF90" s="67">
        <f t="shared" si="471"/>
        <v>0</v>
      </c>
      <c r="AG90" s="67">
        <f t="shared" si="471"/>
        <v>0</v>
      </c>
      <c r="AH90" s="67">
        <f t="shared" si="471"/>
        <v>0</v>
      </c>
      <c r="AI90" s="67">
        <f t="shared" si="471"/>
        <v>0</v>
      </c>
      <c r="AJ90" s="67">
        <f t="shared" si="471"/>
        <v>0</v>
      </c>
      <c r="AK90" s="67">
        <f t="shared" si="471"/>
        <v>900</v>
      </c>
      <c r="AL90" s="67">
        <f t="shared" si="471"/>
        <v>900</v>
      </c>
      <c r="AM90" s="67">
        <f t="shared" si="471"/>
        <v>0</v>
      </c>
      <c r="AN90" s="67">
        <f t="shared" si="471"/>
        <v>0</v>
      </c>
      <c r="AO90" s="67">
        <f t="shared" si="471"/>
        <v>0</v>
      </c>
      <c r="AP90" s="67">
        <f t="shared" si="450"/>
        <v>900</v>
      </c>
      <c r="AQ90" s="71">
        <f t="shared" si="451"/>
        <v>900</v>
      </c>
      <c r="AR90" s="71">
        <f t="shared" si="452"/>
        <v>0</v>
      </c>
      <c r="AS90" s="71">
        <f t="shared" si="453"/>
        <v>900</v>
      </c>
      <c r="AT90" s="84"/>
    </row>
    <row r="91" spans="1:67" outlineLevel="1" x14ac:dyDescent="0.25">
      <c r="A91" s="60"/>
      <c r="B91" s="72" t="s">
        <v>171</v>
      </c>
      <c r="C91" s="62">
        <v>1</v>
      </c>
      <c r="D91" s="68" t="s">
        <v>65</v>
      </c>
      <c r="E91" s="64">
        <f t="shared" si="454"/>
        <v>1200</v>
      </c>
      <c r="F91" s="65">
        <f t="shared" si="455"/>
        <v>1200</v>
      </c>
      <c r="G91" s="147"/>
      <c r="H91" s="67">
        <v>0</v>
      </c>
      <c r="I91" s="67">
        <v>0</v>
      </c>
      <c r="J91" s="67">
        <f t="shared" si="99"/>
        <v>0</v>
      </c>
      <c r="K91" s="54">
        <v>0</v>
      </c>
      <c r="L91" s="67">
        <f t="shared" si="469"/>
        <v>0</v>
      </c>
      <c r="M91" s="67">
        <f t="shared" si="469"/>
        <v>0</v>
      </c>
      <c r="N91" s="67">
        <f t="shared" si="469"/>
        <v>0</v>
      </c>
      <c r="O91" s="67">
        <f t="shared" si="437"/>
        <v>0</v>
      </c>
      <c r="P91" s="69">
        <f t="shared" si="438"/>
        <v>0</v>
      </c>
      <c r="Q91" s="69">
        <f t="shared" si="439"/>
        <v>0</v>
      </c>
      <c r="R91" s="69">
        <f t="shared" si="440"/>
        <v>0</v>
      </c>
      <c r="S91" s="69">
        <v>0</v>
      </c>
      <c r="T91" s="69">
        <f t="shared" si="442"/>
        <v>0</v>
      </c>
      <c r="U91" s="69">
        <v>0</v>
      </c>
      <c r="V91" s="108">
        <f t="shared" ref="V91:W91" si="473">V80</f>
        <v>1200</v>
      </c>
      <c r="W91" s="108">
        <f t="shared" si="473"/>
        <v>0</v>
      </c>
      <c r="X91" s="67">
        <f t="shared" si="444"/>
        <v>1200</v>
      </c>
      <c r="Y91" s="113">
        <v>0</v>
      </c>
      <c r="Z91" s="69">
        <f t="shared" si="446"/>
        <v>0</v>
      </c>
      <c r="AA91" s="69">
        <v>0</v>
      </c>
      <c r="AB91" s="70">
        <f t="shared" si="448"/>
        <v>1200</v>
      </c>
      <c r="AC91" s="67">
        <f t="shared" si="471"/>
        <v>0</v>
      </c>
      <c r="AD91" s="67">
        <f t="shared" si="471"/>
        <v>0</v>
      </c>
      <c r="AE91" s="67">
        <f t="shared" si="471"/>
        <v>0</v>
      </c>
      <c r="AF91" s="67">
        <f t="shared" si="471"/>
        <v>0</v>
      </c>
      <c r="AG91" s="67">
        <f t="shared" si="471"/>
        <v>0</v>
      </c>
      <c r="AH91" s="67">
        <f t="shared" si="471"/>
        <v>0</v>
      </c>
      <c r="AI91" s="67">
        <f t="shared" si="471"/>
        <v>0</v>
      </c>
      <c r="AJ91" s="67">
        <f t="shared" si="471"/>
        <v>1200</v>
      </c>
      <c r="AK91" s="67">
        <f t="shared" si="471"/>
        <v>0</v>
      </c>
      <c r="AL91" s="67">
        <f t="shared" si="471"/>
        <v>1200</v>
      </c>
      <c r="AM91" s="67">
        <f t="shared" si="471"/>
        <v>0</v>
      </c>
      <c r="AN91" s="67">
        <f t="shared" si="471"/>
        <v>0</v>
      </c>
      <c r="AO91" s="67">
        <f t="shared" si="471"/>
        <v>0</v>
      </c>
      <c r="AP91" s="67">
        <f t="shared" si="450"/>
        <v>0</v>
      </c>
      <c r="AQ91" s="71">
        <f t="shared" si="451"/>
        <v>1200</v>
      </c>
      <c r="AR91" s="71">
        <f t="shared" si="452"/>
        <v>0</v>
      </c>
      <c r="AS91" s="71">
        <f t="shared" si="453"/>
        <v>1200</v>
      </c>
      <c r="AT91" s="84"/>
    </row>
    <row r="92" spans="1:67" ht="15.75" outlineLevel="1" thickBot="1" x14ac:dyDescent="0.3">
      <c r="A92" s="60"/>
      <c r="B92" s="61"/>
      <c r="C92" s="62"/>
      <c r="D92" s="63"/>
      <c r="E92" s="64"/>
      <c r="F92" s="65"/>
      <c r="G92" s="107"/>
      <c r="H92" s="108"/>
      <c r="I92" s="108"/>
      <c r="J92" s="67"/>
      <c r="K92" s="21"/>
      <c r="L92" s="67"/>
      <c r="M92" s="67"/>
      <c r="N92" s="67"/>
      <c r="O92" s="67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84"/>
    </row>
    <row r="93" spans="1:67" ht="15.75" thickBot="1" x14ac:dyDescent="0.3">
      <c r="A93" s="48">
        <f>A82+1</f>
        <v>18</v>
      </c>
      <c r="B93" s="49" t="s">
        <v>61</v>
      </c>
      <c r="C93" s="50" t="s">
        <v>62</v>
      </c>
      <c r="D93" s="51">
        <f>ROUNDUP((A93*465)/1000,2)</f>
        <v>8.3699999999999992</v>
      </c>
      <c r="E93" s="52"/>
      <c r="F93" s="53">
        <f>SUM(F94:F103)</f>
        <v>19265.336213235296</v>
      </c>
      <c r="G93" s="107"/>
      <c r="H93" s="110"/>
      <c r="I93" s="110"/>
      <c r="J93" s="56"/>
      <c r="K93" s="57"/>
      <c r="L93" s="58"/>
      <c r="M93" s="58"/>
      <c r="N93" s="58"/>
      <c r="O93" s="57"/>
      <c r="P93" s="58"/>
      <c r="Q93" s="56"/>
      <c r="R93" s="56"/>
      <c r="S93" s="56"/>
      <c r="T93" s="56"/>
      <c r="U93" s="73"/>
      <c r="V93" s="21"/>
      <c r="W93" s="56"/>
      <c r="X93" s="56"/>
      <c r="Y93" s="56"/>
      <c r="Z93" s="57"/>
      <c r="AA93" s="56"/>
      <c r="AB93" s="56"/>
      <c r="AC93" s="59">
        <f>+SUM(AC94:AC103)</f>
        <v>7025.5874999999996</v>
      </c>
      <c r="AD93" s="59">
        <f t="shared" ref="AD93:AS93" si="474">+SUM(AD94:AD103)</f>
        <v>0</v>
      </c>
      <c r="AE93" s="59">
        <f t="shared" si="474"/>
        <v>0</v>
      </c>
      <c r="AF93" s="59">
        <f t="shared" si="474"/>
        <v>140.51175000000001</v>
      </c>
      <c r="AG93" s="59">
        <f t="shared" si="474"/>
        <v>274.32937500000003</v>
      </c>
      <c r="AH93" s="59">
        <f t="shared" si="474"/>
        <v>7440.4286250000005</v>
      </c>
      <c r="AI93" s="59">
        <f t="shared" si="474"/>
        <v>4232</v>
      </c>
      <c r="AJ93" s="59">
        <f t="shared" si="474"/>
        <v>1200</v>
      </c>
      <c r="AK93" s="59">
        <f t="shared" si="474"/>
        <v>900</v>
      </c>
      <c r="AL93" s="59">
        <f t="shared" si="474"/>
        <v>6332</v>
      </c>
      <c r="AM93" s="59">
        <f t="shared" si="474"/>
        <v>2574.8004319852944</v>
      </c>
      <c r="AN93" s="59">
        <f t="shared" si="474"/>
        <v>1860.1071562500001</v>
      </c>
      <c r="AO93" s="59">
        <f t="shared" si="474"/>
        <v>1058</v>
      </c>
      <c r="AP93" s="59">
        <f t="shared" si="474"/>
        <v>3474.8004319852944</v>
      </c>
      <c r="AQ93" s="59">
        <f t="shared" si="474"/>
        <v>16347.229056985296</v>
      </c>
      <c r="AR93" s="59">
        <f t="shared" si="474"/>
        <v>2918.1071562500006</v>
      </c>
      <c r="AS93" s="59">
        <f t="shared" si="474"/>
        <v>19265.336213235296</v>
      </c>
      <c r="AT93" s="83" t="str">
        <f>IF(F93=AS93,"Matching","Not Matching")</f>
        <v>Matching</v>
      </c>
      <c r="AU93" s="134">
        <f>SUM(AC93:AG93)</f>
        <v>7440.4286249999996</v>
      </c>
      <c r="AV93" s="135">
        <f t="shared" ref="AV93" si="475">AU93/AS93</f>
        <v>0.38620808599688083</v>
      </c>
      <c r="AW93" s="134">
        <f t="shared" ref="AW93" si="476">AI93</f>
        <v>4232</v>
      </c>
      <c r="AX93" s="135">
        <f t="shared" ref="AX93" si="477">AW93/AS93</f>
        <v>0.2196691484207067</v>
      </c>
      <c r="AY93" s="134">
        <f t="shared" ref="AY93" si="478">AJ93</f>
        <v>1200</v>
      </c>
      <c r="AZ93" s="135">
        <f t="shared" ref="AZ93" si="479">AY93/AS93</f>
        <v>6.2288038304548217E-2</v>
      </c>
      <c r="BA93" s="134">
        <f t="shared" ref="BA93" si="480">AK93+AM93</f>
        <v>3474.8004319852944</v>
      </c>
      <c r="BB93" s="135">
        <f t="shared" ref="BB93" si="481">BA93/AS93</f>
        <v>0.18036541867346725</v>
      </c>
      <c r="BC93" s="134">
        <f t="shared" ref="BC93" si="482">AN93+AO93</f>
        <v>2918.1071562500001</v>
      </c>
      <c r="BD93" s="135">
        <f t="shared" ref="BD93" si="483">BC93/AS93</f>
        <v>0.15146930860439689</v>
      </c>
      <c r="BE93" s="82" t="str">
        <f t="shared" ref="BE93" si="484">IF((AU93+AW93+AY93+BA93+BC93)=AS93,"Matching","Not Matching")</f>
        <v>Matching</v>
      </c>
      <c r="BF93" s="134">
        <f>AQ93</f>
        <v>16347.229056985296</v>
      </c>
      <c r="BG93" s="135">
        <f t="shared" ref="BG93" si="485">BF93/AS93</f>
        <v>0.84853069139560311</v>
      </c>
      <c r="BH93" s="134">
        <f t="shared" ref="BH93" si="486">AR93</f>
        <v>2918.1071562500006</v>
      </c>
      <c r="BI93" s="135">
        <f t="shared" ref="BI93" si="487">BH93/AS93</f>
        <v>0.15146930860439692</v>
      </c>
      <c r="BJ93" s="82" t="str">
        <f t="shared" ref="BJ93" si="488">IF((BH93+BF93)=AS93,"Matching","Not Matching")</f>
        <v>Matching</v>
      </c>
      <c r="BK93" s="134">
        <f>AS93*1.081</f>
        <v>20825.828446507356</v>
      </c>
      <c r="BL93" s="134">
        <f t="shared" ref="BL93" si="489">ROUND(BK93,-1)</f>
        <v>20830</v>
      </c>
      <c r="BM93" s="134">
        <f>D93*380</f>
        <v>3180.6</v>
      </c>
      <c r="BN93" s="134">
        <f t="shared" ref="BN93" si="490">BK93-BM93</f>
        <v>17645.228446507357</v>
      </c>
      <c r="BO93" s="134">
        <f>BK93/D93</f>
        <v>2488.1515467750728</v>
      </c>
    </row>
    <row r="94" spans="1:67" outlineLevel="1" x14ac:dyDescent="0.25">
      <c r="A94" s="60"/>
      <c r="B94" s="61"/>
      <c r="C94" s="62"/>
      <c r="D94" s="63"/>
      <c r="E94" s="64"/>
      <c r="F94" s="65"/>
      <c r="G94" s="107"/>
      <c r="H94" s="110"/>
      <c r="I94" s="110"/>
      <c r="J94" s="56"/>
      <c r="K94" s="57"/>
      <c r="L94" s="58"/>
      <c r="M94" s="58"/>
      <c r="N94" s="58"/>
      <c r="O94" s="57"/>
      <c r="P94" s="58"/>
      <c r="Q94" s="56"/>
      <c r="R94" s="56"/>
      <c r="S94" s="56"/>
      <c r="T94" s="56"/>
      <c r="U94" s="73"/>
      <c r="V94" s="21"/>
      <c r="W94" s="56"/>
      <c r="X94" s="56"/>
      <c r="Y94" s="56"/>
      <c r="Z94" s="57"/>
      <c r="AA94" s="56"/>
      <c r="AB94" s="56"/>
      <c r="AC94" s="56"/>
      <c r="AD94" s="56"/>
      <c r="AE94" s="69"/>
      <c r="AF94" s="69"/>
      <c r="AG94" s="69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136"/>
    </row>
    <row r="95" spans="1:67" outlineLevel="1" x14ac:dyDescent="0.25">
      <c r="A95" s="60"/>
      <c r="B95" s="61" t="str">
        <f>"Panneau solaire "&amp;G95</f>
        <v>Panneau solaire JINKO JKM455N-54HL4R-V</v>
      </c>
      <c r="C95" s="62">
        <f>A93</f>
        <v>18</v>
      </c>
      <c r="D95" s="68" t="s">
        <v>63</v>
      </c>
      <c r="E95" s="64">
        <f t="shared" ref="E95" si="491">AB95</f>
        <v>180.51476470588236</v>
      </c>
      <c r="F95" s="65">
        <f t="shared" ref="F95" si="492">C95*E95</f>
        <v>3249.2657647058822</v>
      </c>
      <c r="G95" s="107" t="str">
        <f>$G$7</f>
        <v>JINKO JKM455N-54HL4R-V</v>
      </c>
      <c r="H95" s="108">
        <f t="shared" ref="H95:I95" si="493">H73</f>
        <v>52.4</v>
      </c>
      <c r="I95" s="108">
        <f t="shared" si="493"/>
        <v>0</v>
      </c>
      <c r="J95" s="67">
        <f t="shared" si="99"/>
        <v>1.5719999999999998</v>
      </c>
      <c r="K95" s="54">
        <v>0</v>
      </c>
      <c r="L95" s="67">
        <f t="shared" ref="L95:N95" si="494">H95*(1-$K95)</f>
        <v>52.4</v>
      </c>
      <c r="M95" s="67">
        <f t="shared" si="494"/>
        <v>0</v>
      </c>
      <c r="N95" s="67">
        <f t="shared" si="494"/>
        <v>1.5719999999999998</v>
      </c>
      <c r="O95" s="67">
        <f t="shared" ref="O95:O102" si="495">(L95+M95+N95)</f>
        <v>53.972000000000001</v>
      </c>
      <c r="P95" s="69">
        <f t="shared" ref="P95:P102" si="496">O95*$P$4</f>
        <v>0</v>
      </c>
      <c r="Q95" s="69">
        <f t="shared" ref="Q95:Q102" si="497">(O95+P95)*$Q$4</f>
        <v>0</v>
      </c>
      <c r="R95" s="69">
        <f t="shared" ref="R95:R102" si="498">(O95+P95)*$R$4</f>
        <v>1.07944</v>
      </c>
      <c r="S95" s="69">
        <f t="shared" ref="S95:S99" si="499">(O95+P95)*$S$4</f>
        <v>2.6986000000000003</v>
      </c>
      <c r="T95" s="69">
        <f t="shared" ref="T95:T102" si="500">SUM(O95:S95)</f>
        <v>57.750039999999998</v>
      </c>
      <c r="U95" s="69">
        <f>1*$U$4</f>
        <v>65</v>
      </c>
      <c r="V95" s="108">
        <f t="shared" ref="V95:W95" si="501">V84</f>
        <v>0</v>
      </c>
      <c r="W95" s="108">
        <f t="shared" si="501"/>
        <v>0</v>
      </c>
      <c r="X95" s="67">
        <f t="shared" ref="X95:X102" si="502">SUM(U95:W95)</f>
        <v>65</v>
      </c>
      <c r="Y95" s="113">
        <f t="shared" ref="Y95:Y100" si="503">$Y$4/(1-$Y$4)*(T95+X95+Z95+AA95)</f>
        <v>27.077214705882351</v>
      </c>
      <c r="Z95" s="69">
        <f t="shared" ref="Z95:Z102" si="504">T95*$Z$4</f>
        <v>14.43751</v>
      </c>
      <c r="AA95" s="69">
        <f t="shared" ref="AA95:AA100" si="505">X95*$AA$4</f>
        <v>16.25</v>
      </c>
      <c r="AB95" s="70">
        <f t="shared" ref="AB95:AB102" si="506">T95+X95+Y95+Z95+AA95</f>
        <v>180.51476470588236</v>
      </c>
      <c r="AC95" s="67">
        <f t="shared" ref="AC95:AO95" si="507">O95*$C95</f>
        <v>971.49599999999998</v>
      </c>
      <c r="AD95" s="67">
        <f t="shared" si="507"/>
        <v>0</v>
      </c>
      <c r="AE95" s="67">
        <f t="shared" si="507"/>
        <v>0</v>
      </c>
      <c r="AF95" s="67">
        <f t="shared" si="507"/>
        <v>19.429919999999999</v>
      </c>
      <c r="AG95" s="67">
        <f t="shared" si="507"/>
        <v>48.574800000000003</v>
      </c>
      <c r="AH95" s="67">
        <f t="shared" si="507"/>
        <v>1039.50072</v>
      </c>
      <c r="AI95" s="67">
        <f t="shared" si="507"/>
        <v>1170</v>
      </c>
      <c r="AJ95" s="67">
        <f t="shared" si="507"/>
        <v>0</v>
      </c>
      <c r="AK95" s="67">
        <f t="shared" si="507"/>
        <v>0</v>
      </c>
      <c r="AL95" s="67">
        <f t="shared" si="507"/>
        <v>1170</v>
      </c>
      <c r="AM95" s="67">
        <f t="shared" si="507"/>
        <v>487.3898647058823</v>
      </c>
      <c r="AN95" s="67">
        <f t="shared" si="507"/>
        <v>259.87518</v>
      </c>
      <c r="AO95" s="67">
        <f t="shared" si="507"/>
        <v>292.5</v>
      </c>
      <c r="AP95" s="67">
        <f t="shared" ref="AP95:AP102" si="508">AM95+AK95</f>
        <v>487.3898647058823</v>
      </c>
      <c r="AQ95" s="71">
        <f t="shared" ref="AQ95:AQ102" si="509">AM95+AL95+AH95</f>
        <v>2696.8905847058822</v>
      </c>
      <c r="AR95" s="71">
        <f t="shared" ref="AR95:AR102" si="510">AO95+AN95</f>
        <v>552.37518</v>
      </c>
      <c r="AS95" s="71">
        <f t="shared" ref="AS95:AS102" si="511">AH95+AL95+AM95+AO95+AN95</f>
        <v>3249.2657647058822</v>
      </c>
      <c r="AT95" s="84"/>
    </row>
    <row r="96" spans="1:67" outlineLevel="1" x14ac:dyDescent="0.25">
      <c r="A96" s="60"/>
      <c r="B96" s="61" t="str">
        <f>"Onduleur Huawei "&amp;G96</f>
        <v>Onduleur Huawei SUN2000-8K-MAP0</v>
      </c>
      <c r="C96" s="62">
        <v>1</v>
      </c>
      <c r="D96" s="68" t="s">
        <v>63</v>
      </c>
      <c r="E96" s="64">
        <f t="shared" ref="E95:E102" si="512">AB96</f>
        <v>2390.6880955882352</v>
      </c>
      <c r="F96" s="65">
        <f t="shared" ref="F95:F102" si="513">C96*E96</f>
        <v>2390.6880955882352</v>
      </c>
      <c r="G96" s="107" t="str">
        <f>$G$85</f>
        <v>SUN2000-8K-MAP0</v>
      </c>
      <c r="H96" s="108">
        <f>$H$85</f>
        <v>1068.05</v>
      </c>
      <c r="I96" s="67">
        <f>'Financial Data'!$C$40</f>
        <v>251</v>
      </c>
      <c r="J96" s="67">
        <f t="shared" ref="J96:J173" si="514">H96*$J$4</f>
        <v>32.041499999999999</v>
      </c>
      <c r="K96" s="54">
        <v>0</v>
      </c>
      <c r="L96" s="67">
        <f t="shared" ref="L96:N96" si="515">H96*(1-$K96)</f>
        <v>1068.05</v>
      </c>
      <c r="M96" s="67">
        <f t="shared" si="515"/>
        <v>251</v>
      </c>
      <c r="N96" s="67">
        <f t="shared" si="515"/>
        <v>32.041499999999999</v>
      </c>
      <c r="O96" s="67">
        <f t="shared" si="495"/>
        <v>1351.0915</v>
      </c>
      <c r="P96" s="69">
        <f t="shared" si="496"/>
        <v>0</v>
      </c>
      <c r="Q96" s="69">
        <f t="shared" si="497"/>
        <v>0</v>
      </c>
      <c r="R96" s="69">
        <f t="shared" si="498"/>
        <v>27.021830000000001</v>
      </c>
      <c r="S96" s="69">
        <f t="shared" si="499"/>
        <v>67.554575</v>
      </c>
      <c r="T96" s="69">
        <f t="shared" si="500"/>
        <v>1445.6679049999998</v>
      </c>
      <c r="U96" s="69">
        <f>2*$U$5</f>
        <v>180</v>
      </c>
      <c r="V96" s="108">
        <f t="shared" ref="V96:W96" si="516">V85</f>
        <v>0</v>
      </c>
      <c r="W96" s="108">
        <f t="shared" si="516"/>
        <v>0</v>
      </c>
      <c r="X96" s="67">
        <f t="shared" si="502"/>
        <v>180</v>
      </c>
      <c r="Y96" s="113">
        <f t="shared" si="503"/>
        <v>358.60321433823532</v>
      </c>
      <c r="Z96" s="69">
        <f t="shared" si="504"/>
        <v>361.41697624999995</v>
      </c>
      <c r="AA96" s="69">
        <f t="shared" si="505"/>
        <v>45</v>
      </c>
      <c r="AB96" s="70">
        <f t="shared" si="506"/>
        <v>2390.6880955882352</v>
      </c>
      <c r="AC96" s="67">
        <f t="shared" ref="AC96:AO96" si="517">O96*$C96</f>
        <v>1351.0915</v>
      </c>
      <c r="AD96" s="67">
        <f t="shared" si="517"/>
        <v>0</v>
      </c>
      <c r="AE96" s="67">
        <f t="shared" si="517"/>
        <v>0</v>
      </c>
      <c r="AF96" s="67">
        <f t="shared" si="517"/>
        <v>27.021830000000001</v>
      </c>
      <c r="AG96" s="67">
        <f t="shared" si="517"/>
        <v>67.554575</v>
      </c>
      <c r="AH96" s="67">
        <f t="shared" si="517"/>
        <v>1445.6679049999998</v>
      </c>
      <c r="AI96" s="67">
        <f t="shared" si="517"/>
        <v>180</v>
      </c>
      <c r="AJ96" s="67">
        <f t="shared" si="517"/>
        <v>0</v>
      </c>
      <c r="AK96" s="67">
        <f t="shared" si="517"/>
        <v>0</v>
      </c>
      <c r="AL96" s="67">
        <f t="shared" si="517"/>
        <v>180</v>
      </c>
      <c r="AM96" s="67">
        <f t="shared" si="517"/>
        <v>358.60321433823532</v>
      </c>
      <c r="AN96" s="67">
        <f t="shared" si="517"/>
        <v>361.41697624999995</v>
      </c>
      <c r="AO96" s="67">
        <f t="shared" si="517"/>
        <v>45</v>
      </c>
      <c r="AP96" s="67">
        <f t="shared" si="508"/>
        <v>358.60321433823532</v>
      </c>
      <c r="AQ96" s="71">
        <f t="shared" si="509"/>
        <v>1984.2711193382352</v>
      </c>
      <c r="AR96" s="71">
        <f t="shared" si="510"/>
        <v>406.41697624999995</v>
      </c>
      <c r="AS96" s="71">
        <f t="shared" si="511"/>
        <v>2390.6880955882352</v>
      </c>
      <c r="AT96" s="84"/>
    </row>
    <row r="97" spans="1:67" outlineLevel="1" x14ac:dyDescent="0.25">
      <c r="A97" s="60"/>
      <c r="B97" s="61" t="s">
        <v>217</v>
      </c>
      <c r="C97" s="62">
        <v>1</v>
      </c>
      <c r="D97" s="68" t="s">
        <v>65</v>
      </c>
      <c r="E97" s="64">
        <f t="shared" si="512"/>
        <v>1489.1911764705881</v>
      </c>
      <c r="F97" s="65">
        <f t="shared" si="513"/>
        <v>1489.1911764705881</v>
      </c>
      <c r="G97" s="107"/>
      <c r="H97" s="108">
        <f>$H$86</f>
        <v>300</v>
      </c>
      <c r="I97" s="67">
        <f>'Financial Data'!$C$41*C95</f>
        <v>486</v>
      </c>
      <c r="J97" s="67">
        <f t="shared" si="514"/>
        <v>9</v>
      </c>
      <c r="K97" s="54">
        <v>0</v>
      </c>
      <c r="L97" s="67">
        <f t="shared" ref="L97:N97" si="518">H97*(1-$K97)</f>
        <v>300</v>
      </c>
      <c r="M97" s="67">
        <f t="shared" si="518"/>
        <v>486</v>
      </c>
      <c r="N97" s="67">
        <f t="shared" si="518"/>
        <v>9</v>
      </c>
      <c r="O97" s="67">
        <f t="shared" si="495"/>
        <v>795</v>
      </c>
      <c r="P97" s="69">
        <f t="shared" si="496"/>
        <v>0</v>
      </c>
      <c r="Q97" s="69">
        <f t="shared" si="497"/>
        <v>0</v>
      </c>
      <c r="R97" s="69">
        <f t="shared" si="498"/>
        <v>15.9</v>
      </c>
      <c r="S97" s="69">
        <f t="shared" si="499"/>
        <v>39.75</v>
      </c>
      <c r="T97" s="69">
        <f t="shared" si="500"/>
        <v>850.65</v>
      </c>
      <c r="U97" s="69">
        <f>(C95/10)*$U$5</f>
        <v>162</v>
      </c>
      <c r="V97" s="108">
        <f t="shared" ref="V97:W97" si="519">V86</f>
        <v>0</v>
      </c>
      <c r="W97" s="108">
        <f t="shared" si="519"/>
        <v>0</v>
      </c>
      <c r="X97" s="67">
        <f t="shared" si="502"/>
        <v>162</v>
      </c>
      <c r="Y97" s="113">
        <f t="shared" si="503"/>
        <v>223.37867647058826</v>
      </c>
      <c r="Z97" s="69">
        <f t="shared" si="504"/>
        <v>212.66249999999999</v>
      </c>
      <c r="AA97" s="69">
        <f t="shared" si="505"/>
        <v>40.5</v>
      </c>
      <c r="AB97" s="70">
        <f t="shared" si="506"/>
        <v>1489.1911764705881</v>
      </c>
      <c r="AC97" s="67">
        <f t="shared" ref="AC97:AO97" si="520">O97*$C97</f>
        <v>795</v>
      </c>
      <c r="AD97" s="67">
        <f t="shared" si="520"/>
        <v>0</v>
      </c>
      <c r="AE97" s="67">
        <f t="shared" si="520"/>
        <v>0</v>
      </c>
      <c r="AF97" s="67">
        <f t="shared" si="520"/>
        <v>15.9</v>
      </c>
      <c r="AG97" s="67">
        <f t="shared" si="520"/>
        <v>39.75</v>
      </c>
      <c r="AH97" s="67">
        <f t="shared" si="520"/>
        <v>850.65</v>
      </c>
      <c r="AI97" s="67">
        <f t="shared" si="520"/>
        <v>162</v>
      </c>
      <c r="AJ97" s="67">
        <f t="shared" si="520"/>
        <v>0</v>
      </c>
      <c r="AK97" s="67">
        <f t="shared" si="520"/>
        <v>0</v>
      </c>
      <c r="AL97" s="67">
        <f t="shared" si="520"/>
        <v>162</v>
      </c>
      <c r="AM97" s="67">
        <f t="shared" si="520"/>
        <v>223.37867647058826</v>
      </c>
      <c r="AN97" s="67">
        <f t="shared" si="520"/>
        <v>212.66249999999999</v>
      </c>
      <c r="AO97" s="67">
        <f t="shared" si="520"/>
        <v>40.5</v>
      </c>
      <c r="AP97" s="67">
        <f t="shared" si="508"/>
        <v>223.37867647058826</v>
      </c>
      <c r="AQ97" s="71">
        <f t="shared" si="509"/>
        <v>1236.0286764705884</v>
      </c>
      <c r="AR97" s="71">
        <f t="shared" si="510"/>
        <v>253.16249999999999</v>
      </c>
      <c r="AS97" s="71">
        <f t="shared" si="511"/>
        <v>1489.1911764705881</v>
      </c>
      <c r="AT97" s="84"/>
    </row>
    <row r="98" spans="1:67" outlineLevel="1" x14ac:dyDescent="0.25">
      <c r="A98" s="60"/>
      <c r="B98" s="61" t="s">
        <v>172</v>
      </c>
      <c r="C98" s="62">
        <f>A93</f>
        <v>18</v>
      </c>
      <c r="D98" s="68" t="s">
        <v>63</v>
      </c>
      <c r="E98" s="64">
        <f t="shared" si="512"/>
        <v>257.66176470588238</v>
      </c>
      <c r="F98" s="65">
        <f t="shared" si="513"/>
        <v>4637.9117647058829</v>
      </c>
      <c r="G98" s="107"/>
      <c r="H98" s="108">
        <f>$H$87</f>
        <v>100</v>
      </c>
      <c r="I98" s="108">
        <v>0</v>
      </c>
      <c r="J98" s="67">
        <f t="shared" si="514"/>
        <v>3</v>
      </c>
      <c r="K98" s="54">
        <v>0</v>
      </c>
      <c r="L98" s="67">
        <f t="shared" ref="L98:N98" si="521">H98*(1-$K98)</f>
        <v>100</v>
      </c>
      <c r="M98" s="67">
        <f t="shared" si="521"/>
        <v>0</v>
      </c>
      <c r="N98" s="67">
        <f t="shared" si="521"/>
        <v>3</v>
      </c>
      <c r="O98" s="67">
        <f t="shared" si="495"/>
        <v>103</v>
      </c>
      <c r="P98" s="69">
        <f t="shared" si="496"/>
        <v>0</v>
      </c>
      <c r="Q98" s="69">
        <f t="shared" si="497"/>
        <v>0</v>
      </c>
      <c r="R98" s="69">
        <f t="shared" si="498"/>
        <v>2.06</v>
      </c>
      <c r="S98" s="69">
        <f t="shared" si="499"/>
        <v>5.15</v>
      </c>
      <c r="T98" s="69">
        <f t="shared" si="500"/>
        <v>110.21000000000001</v>
      </c>
      <c r="U98" s="69">
        <f>1*$U$4</f>
        <v>65</v>
      </c>
      <c r="V98" s="108">
        <f t="shared" ref="V98:W98" si="522">V87</f>
        <v>0</v>
      </c>
      <c r="W98" s="108">
        <f t="shared" si="522"/>
        <v>0</v>
      </c>
      <c r="X98" s="67">
        <f t="shared" si="502"/>
        <v>65</v>
      </c>
      <c r="Y98" s="113">
        <f t="shared" si="503"/>
        <v>38.649264705882359</v>
      </c>
      <c r="Z98" s="69">
        <f t="shared" si="504"/>
        <v>27.552500000000002</v>
      </c>
      <c r="AA98" s="69">
        <f t="shared" si="505"/>
        <v>16.25</v>
      </c>
      <c r="AB98" s="70">
        <f t="shared" si="506"/>
        <v>257.66176470588238</v>
      </c>
      <c r="AC98" s="67">
        <f t="shared" ref="AC98:AO98" si="523">O98*$C98</f>
        <v>1854</v>
      </c>
      <c r="AD98" s="67">
        <f t="shared" si="523"/>
        <v>0</v>
      </c>
      <c r="AE98" s="67">
        <f t="shared" si="523"/>
        <v>0</v>
      </c>
      <c r="AF98" s="67">
        <f t="shared" si="523"/>
        <v>37.08</v>
      </c>
      <c r="AG98" s="67">
        <f t="shared" si="523"/>
        <v>92.7</v>
      </c>
      <c r="AH98" s="67">
        <f t="shared" si="523"/>
        <v>1983.7800000000002</v>
      </c>
      <c r="AI98" s="67">
        <f t="shared" si="523"/>
        <v>1170</v>
      </c>
      <c r="AJ98" s="67">
        <f t="shared" si="523"/>
        <v>0</v>
      </c>
      <c r="AK98" s="67">
        <f t="shared" si="523"/>
        <v>0</v>
      </c>
      <c r="AL98" s="67">
        <f t="shared" si="523"/>
        <v>1170</v>
      </c>
      <c r="AM98" s="67">
        <f t="shared" si="523"/>
        <v>695.68676470588252</v>
      </c>
      <c r="AN98" s="67">
        <f t="shared" si="523"/>
        <v>495.94500000000005</v>
      </c>
      <c r="AO98" s="67">
        <f t="shared" si="523"/>
        <v>292.5</v>
      </c>
      <c r="AP98" s="67">
        <f t="shared" si="508"/>
        <v>695.68676470588252</v>
      </c>
      <c r="AQ98" s="71">
        <f t="shared" si="509"/>
        <v>3849.4667647058827</v>
      </c>
      <c r="AR98" s="71">
        <f t="shared" si="510"/>
        <v>788.44500000000005</v>
      </c>
      <c r="AS98" s="71">
        <f t="shared" si="511"/>
        <v>4637.9117647058829</v>
      </c>
      <c r="AT98" s="84"/>
    </row>
    <row r="99" spans="1:67" outlineLevel="1" x14ac:dyDescent="0.25">
      <c r="A99" s="60"/>
      <c r="B99" s="61" t="s">
        <v>66</v>
      </c>
      <c r="C99" s="62">
        <v>1</v>
      </c>
      <c r="D99" s="68" t="s">
        <v>65</v>
      </c>
      <c r="E99" s="64">
        <f t="shared" si="512"/>
        <v>3089.7794117647059</v>
      </c>
      <c r="F99" s="65">
        <f t="shared" si="513"/>
        <v>3089.7794117647059</v>
      </c>
      <c r="G99" s="107"/>
      <c r="H99" s="108">
        <f>$H$88</f>
        <v>500</v>
      </c>
      <c r="I99" s="108">
        <f>I88</f>
        <v>0</v>
      </c>
      <c r="J99" s="67">
        <f t="shared" si="514"/>
        <v>15</v>
      </c>
      <c r="K99" s="54">
        <v>0</v>
      </c>
      <c r="L99" s="67">
        <f t="shared" ref="L99:N99" si="524">H99*(1-$K99)</f>
        <v>500</v>
      </c>
      <c r="M99" s="67">
        <f t="shared" si="524"/>
        <v>0</v>
      </c>
      <c r="N99" s="67">
        <f t="shared" si="524"/>
        <v>15</v>
      </c>
      <c r="O99" s="67">
        <f t="shared" si="495"/>
        <v>515</v>
      </c>
      <c r="P99" s="69">
        <f t="shared" si="496"/>
        <v>0</v>
      </c>
      <c r="Q99" s="69">
        <f t="shared" si="497"/>
        <v>0</v>
      </c>
      <c r="R99" s="69">
        <f t="shared" si="498"/>
        <v>10.3</v>
      </c>
      <c r="S99" s="69">
        <f t="shared" si="499"/>
        <v>25.75</v>
      </c>
      <c r="T99" s="69">
        <f t="shared" si="500"/>
        <v>551.04999999999995</v>
      </c>
      <c r="U99" s="69">
        <f>5*$U$5+600+500</f>
        <v>1550</v>
      </c>
      <c r="V99" s="108">
        <f t="shared" ref="V99:W99" si="525">V88</f>
        <v>0</v>
      </c>
      <c r="W99" s="108">
        <f t="shared" si="525"/>
        <v>0</v>
      </c>
      <c r="X99" s="67">
        <f t="shared" si="502"/>
        <v>1550</v>
      </c>
      <c r="Y99" s="113">
        <f t="shared" si="503"/>
        <v>463.46691176470591</v>
      </c>
      <c r="Z99" s="69">
        <f t="shared" si="504"/>
        <v>137.76249999999999</v>
      </c>
      <c r="AA99" s="69">
        <f t="shared" si="505"/>
        <v>387.5</v>
      </c>
      <c r="AB99" s="70">
        <f t="shared" si="506"/>
        <v>3089.7794117647059</v>
      </c>
      <c r="AC99" s="67">
        <f t="shared" ref="AC99:AO99" si="526">O99*$C99</f>
        <v>515</v>
      </c>
      <c r="AD99" s="67">
        <f t="shared" si="526"/>
        <v>0</v>
      </c>
      <c r="AE99" s="67">
        <f t="shared" si="526"/>
        <v>0</v>
      </c>
      <c r="AF99" s="67">
        <f t="shared" si="526"/>
        <v>10.3</v>
      </c>
      <c r="AG99" s="67">
        <f t="shared" si="526"/>
        <v>25.75</v>
      </c>
      <c r="AH99" s="67">
        <f t="shared" si="526"/>
        <v>551.04999999999995</v>
      </c>
      <c r="AI99" s="67">
        <f t="shared" si="526"/>
        <v>1550</v>
      </c>
      <c r="AJ99" s="67">
        <f t="shared" si="526"/>
        <v>0</v>
      </c>
      <c r="AK99" s="67">
        <f t="shared" si="526"/>
        <v>0</v>
      </c>
      <c r="AL99" s="67">
        <f t="shared" si="526"/>
        <v>1550</v>
      </c>
      <c r="AM99" s="67">
        <f t="shared" si="526"/>
        <v>463.46691176470591</v>
      </c>
      <c r="AN99" s="67">
        <f t="shared" si="526"/>
        <v>137.76249999999999</v>
      </c>
      <c r="AO99" s="67">
        <f t="shared" si="526"/>
        <v>387.5</v>
      </c>
      <c r="AP99" s="67">
        <f t="shared" si="508"/>
        <v>463.46691176470591</v>
      </c>
      <c r="AQ99" s="71">
        <f t="shared" si="509"/>
        <v>2564.5169117647056</v>
      </c>
      <c r="AR99" s="71">
        <f t="shared" si="510"/>
        <v>525.26250000000005</v>
      </c>
      <c r="AS99" s="71">
        <f t="shared" si="511"/>
        <v>3089.7794117647059</v>
      </c>
      <c r="AT99" s="84"/>
    </row>
    <row r="100" spans="1:67" outlineLevel="1" x14ac:dyDescent="0.25">
      <c r="A100" s="60"/>
      <c r="B100" s="72" t="s">
        <v>169</v>
      </c>
      <c r="C100" s="62">
        <v>1</v>
      </c>
      <c r="D100" s="68" t="s">
        <v>65</v>
      </c>
      <c r="E100" s="64">
        <f t="shared" si="512"/>
        <v>2308.5</v>
      </c>
      <c r="F100" s="65">
        <f t="shared" si="513"/>
        <v>2308.5</v>
      </c>
      <c r="G100" s="107"/>
      <c r="H100" s="108">
        <f>$H$89</f>
        <v>1300</v>
      </c>
      <c r="I100" s="108">
        <f>$I$89</f>
        <v>200</v>
      </c>
      <c r="J100" s="67">
        <f t="shared" si="514"/>
        <v>39</v>
      </c>
      <c r="K100" s="54">
        <v>0</v>
      </c>
      <c r="L100" s="67">
        <f t="shared" ref="L100:N102" si="527">H100*(1-$K100)</f>
        <v>1300</v>
      </c>
      <c r="M100" s="67">
        <f t="shared" si="527"/>
        <v>200</v>
      </c>
      <c r="N100" s="67">
        <f t="shared" si="527"/>
        <v>39</v>
      </c>
      <c r="O100" s="67">
        <f t="shared" si="495"/>
        <v>1539</v>
      </c>
      <c r="P100" s="69">
        <f t="shared" si="496"/>
        <v>0</v>
      </c>
      <c r="Q100" s="69">
        <f t="shared" si="497"/>
        <v>0</v>
      </c>
      <c r="R100" s="69">
        <f t="shared" si="498"/>
        <v>30.78</v>
      </c>
      <c r="S100" s="69">
        <v>0</v>
      </c>
      <c r="T100" s="69">
        <f t="shared" si="500"/>
        <v>1569.78</v>
      </c>
      <c r="U100" s="69">
        <v>0</v>
      </c>
      <c r="V100" s="108">
        <f t="shared" ref="V100:W100" si="528">V89</f>
        <v>0</v>
      </c>
      <c r="W100" s="108">
        <f t="shared" si="528"/>
        <v>0</v>
      </c>
      <c r="X100" s="67">
        <f t="shared" si="502"/>
        <v>0</v>
      </c>
      <c r="Y100" s="113">
        <f t="shared" si="503"/>
        <v>346.27500000000003</v>
      </c>
      <c r="Z100" s="69">
        <f t="shared" si="504"/>
        <v>392.44499999999999</v>
      </c>
      <c r="AA100" s="69">
        <f t="shared" si="505"/>
        <v>0</v>
      </c>
      <c r="AB100" s="70">
        <f t="shared" si="506"/>
        <v>2308.5</v>
      </c>
      <c r="AC100" s="67">
        <f t="shared" ref="AC100:AO102" si="529">O100*$C100</f>
        <v>1539</v>
      </c>
      <c r="AD100" s="67">
        <f t="shared" si="529"/>
        <v>0</v>
      </c>
      <c r="AE100" s="67">
        <f t="shared" si="529"/>
        <v>0</v>
      </c>
      <c r="AF100" s="67">
        <f t="shared" si="529"/>
        <v>30.78</v>
      </c>
      <c r="AG100" s="67">
        <f t="shared" si="529"/>
        <v>0</v>
      </c>
      <c r="AH100" s="67">
        <f t="shared" si="529"/>
        <v>1569.78</v>
      </c>
      <c r="AI100" s="67">
        <f t="shared" si="529"/>
        <v>0</v>
      </c>
      <c r="AJ100" s="67">
        <f t="shared" si="529"/>
        <v>0</v>
      </c>
      <c r="AK100" s="67">
        <f t="shared" si="529"/>
        <v>0</v>
      </c>
      <c r="AL100" s="67">
        <f t="shared" si="529"/>
        <v>0</v>
      </c>
      <c r="AM100" s="67">
        <f t="shared" si="529"/>
        <v>346.27500000000003</v>
      </c>
      <c r="AN100" s="67">
        <f t="shared" si="529"/>
        <v>392.44499999999999</v>
      </c>
      <c r="AO100" s="67">
        <f t="shared" si="529"/>
        <v>0</v>
      </c>
      <c r="AP100" s="67">
        <f t="shared" si="508"/>
        <v>346.27500000000003</v>
      </c>
      <c r="AQ100" s="71">
        <f t="shared" si="509"/>
        <v>1916.0550000000001</v>
      </c>
      <c r="AR100" s="71">
        <f t="shared" si="510"/>
        <v>392.44499999999999</v>
      </c>
      <c r="AS100" s="71">
        <f t="shared" si="511"/>
        <v>2308.5</v>
      </c>
      <c r="AT100" s="84"/>
    </row>
    <row r="101" spans="1:67" outlineLevel="1" x14ac:dyDescent="0.25">
      <c r="A101" s="60"/>
      <c r="B101" s="72" t="s">
        <v>170</v>
      </c>
      <c r="C101" s="62">
        <v>1</v>
      </c>
      <c r="D101" s="68" t="s">
        <v>65</v>
      </c>
      <c r="E101" s="64">
        <f t="shared" si="512"/>
        <v>900</v>
      </c>
      <c r="F101" s="65">
        <f t="shared" si="513"/>
        <v>900</v>
      </c>
      <c r="G101" s="147"/>
      <c r="H101" s="67">
        <v>0</v>
      </c>
      <c r="I101" s="67">
        <v>0</v>
      </c>
      <c r="J101" s="67">
        <f t="shared" si="514"/>
        <v>0</v>
      </c>
      <c r="K101" s="54">
        <v>0</v>
      </c>
      <c r="L101" s="67">
        <f t="shared" si="527"/>
        <v>0</v>
      </c>
      <c r="M101" s="67">
        <f t="shared" si="527"/>
        <v>0</v>
      </c>
      <c r="N101" s="67">
        <f t="shared" si="527"/>
        <v>0</v>
      </c>
      <c r="O101" s="67">
        <f t="shared" si="495"/>
        <v>0</v>
      </c>
      <c r="P101" s="69">
        <f t="shared" si="496"/>
        <v>0</v>
      </c>
      <c r="Q101" s="69">
        <f t="shared" si="497"/>
        <v>0</v>
      </c>
      <c r="R101" s="69">
        <f t="shared" si="498"/>
        <v>0</v>
      </c>
      <c r="S101" s="69">
        <v>0</v>
      </c>
      <c r="T101" s="69">
        <f t="shared" si="500"/>
        <v>0</v>
      </c>
      <c r="U101" s="69">
        <v>0</v>
      </c>
      <c r="V101" s="108">
        <f t="shared" ref="V101:W101" si="530">V90</f>
        <v>0</v>
      </c>
      <c r="W101" s="108">
        <f t="shared" si="530"/>
        <v>900</v>
      </c>
      <c r="X101" s="67">
        <f t="shared" si="502"/>
        <v>900</v>
      </c>
      <c r="Y101" s="113">
        <v>0</v>
      </c>
      <c r="Z101" s="69">
        <f t="shared" si="504"/>
        <v>0</v>
      </c>
      <c r="AA101" s="69">
        <v>0</v>
      </c>
      <c r="AB101" s="70">
        <f t="shared" si="506"/>
        <v>900</v>
      </c>
      <c r="AC101" s="67">
        <f t="shared" si="529"/>
        <v>0</v>
      </c>
      <c r="AD101" s="67">
        <f t="shared" si="529"/>
        <v>0</v>
      </c>
      <c r="AE101" s="67">
        <f t="shared" si="529"/>
        <v>0</v>
      </c>
      <c r="AF101" s="67">
        <f t="shared" si="529"/>
        <v>0</v>
      </c>
      <c r="AG101" s="67">
        <f t="shared" si="529"/>
        <v>0</v>
      </c>
      <c r="AH101" s="67">
        <f t="shared" si="529"/>
        <v>0</v>
      </c>
      <c r="AI101" s="67">
        <f t="shared" si="529"/>
        <v>0</v>
      </c>
      <c r="AJ101" s="67">
        <f t="shared" si="529"/>
        <v>0</v>
      </c>
      <c r="AK101" s="67">
        <f t="shared" si="529"/>
        <v>900</v>
      </c>
      <c r="AL101" s="67">
        <f t="shared" si="529"/>
        <v>900</v>
      </c>
      <c r="AM101" s="67">
        <f t="shared" si="529"/>
        <v>0</v>
      </c>
      <c r="AN101" s="67">
        <f t="shared" si="529"/>
        <v>0</v>
      </c>
      <c r="AO101" s="67">
        <f t="shared" si="529"/>
        <v>0</v>
      </c>
      <c r="AP101" s="67">
        <f t="shared" si="508"/>
        <v>900</v>
      </c>
      <c r="AQ101" s="71">
        <f t="shared" si="509"/>
        <v>900</v>
      </c>
      <c r="AR101" s="71">
        <f t="shared" si="510"/>
        <v>0</v>
      </c>
      <c r="AS101" s="71">
        <f t="shared" si="511"/>
        <v>900</v>
      </c>
      <c r="AT101" s="84"/>
    </row>
    <row r="102" spans="1:67" outlineLevel="1" x14ac:dyDescent="0.25">
      <c r="A102" s="60"/>
      <c r="B102" s="72" t="s">
        <v>171</v>
      </c>
      <c r="C102" s="62">
        <v>1</v>
      </c>
      <c r="D102" s="68" t="s">
        <v>65</v>
      </c>
      <c r="E102" s="64">
        <f t="shared" si="512"/>
        <v>1200</v>
      </c>
      <c r="F102" s="65">
        <f t="shared" si="513"/>
        <v>1200</v>
      </c>
      <c r="G102" s="147"/>
      <c r="H102" s="67">
        <v>0</v>
      </c>
      <c r="I102" s="67">
        <v>0</v>
      </c>
      <c r="J102" s="67">
        <f t="shared" si="514"/>
        <v>0</v>
      </c>
      <c r="K102" s="54">
        <v>0</v>
      </c>
      <c r="L102" s="67">
        <f t="shared" si="527"/>
        <v>0</v>
      </c>
      <c r="M102" s="67">
        <f t="shared" si="527"/>
        <v>0</v>
      </c>
      <c r="N102" s="67">
        <f t="shared" si="527"/>
        <v>0</v>
      </c>
      <c r="O102" s="67">
        <f t="shared" si="495"/>
        <v>0</v>
      </c>
      <c r="P102" s="69">
        <f t="shared" si="496"/>
        <v>0</v>
      </c>
      <c r="Q102" s="69">
        <f t="shared" si="497"/>
        <v>0</v>
      </c>
      <c r="R102" s="69">
        <f t="shared" si="498"/>
        <v>0</v>
      </c>
      <c r="S102" s="69">
        <v>0</v>
      </c>
      <c r="T102" s="69">
        <f t="shared" si="500"/>
        <v>0</v>
      </c>
      <c r="U102" s="69">
        <v>0</v>
      </c>
      <c r="V102" s="108">
        <f t="shared" ref="V102:W102" si="531">V91</f>
        <v>1200</v>
      </c>
      <c r="W102" s="108">
        <f t="shared" si="531"/>
        <v>0</v>
      </c>
      <c r="X102" s="67">
        <f t="shared" si="502"/>
        <v>1200</v>
      </c>
      <c r="Y102" s="113">
        <v>0</v>
      </c>
      <c r="Z102" s="69">
        <f t="shared" si="504"/>
        <v>0</v>
      </c>
      <c r="AA102" s="69">
        <v>0</v>
      </c>
      <c r="AB102" s="70">
        <f t="shared" si="506"/>
        <v>1200</v>
      </c>
      <c r="AC102" s="67">
        <f t="shared" si="529"/>
        <v>0</v>
      </c>
      <c r="AD102" s="67">
        <f t="shared" si="529"/>
        <v>0</v>
      </c>
      <c r="AE102" s="67">
        <f t="shared" si="529"/>
        <v>0</v>
      </c>
      <c r="AF102" s="67">
        <f t="shared" si="529"/>
        <v>0</v>
      </c>
      <c r="AG102" s="67">
        <f t="shared" si="529"/>
        <v>0</v>
      </c>
      <c r="AH102" s="67">
        <f t="shared" si="529"/>
        <v>0</v>
      </c>
      <c r="AI102" s="67">
        <f t="shared" si="529"/>
        <v>0</v>
      </c>
      <c r="AJ102" s="67">
        <f t="shared" si="529"/>
        <v>1200</v>
      </c>
      <c r="AK102" s="67">
        <f t="shared" si="529"/>
        <v>0</v>
      </c>
      <c r="AL102" s="67">
        <f t="shared" si="529"/>
        <v>1200</v>
      </c>
      <c r="AM102" s="67">
        <f t="shared" si="529"/>
        <v>0</v>
      </c>
      <c r="AN102" s="67">
        <f t="shared" si="529"/>
        <v>0</v>
      </c>
      <c r="AO102" s="67">
        <f t="shared" si="529"/>
        <v>0</v>
      </c>
      <c r="AP102" s="67">
        <f t="shared" si="508"/>
        <v>0</v>
      </c>
      <c r="AQ102" s="71">
        <f t="shared" si="509"/>
        <v>1200</v>
      </c>
      <c r="AR102" s="71">
        <f t="shared" si="510"/>
        <v>0</v>
      </c>
      <c r="AS102" s="71">
        <f t="shared" si="511"/>
        <v>1200</v>
      </c>
      <c r="AT102" s="84"/>
    </row>
    <row r="103" spans="1:67" ht="15.75" outlineLevel="1" thickBot="1" x14ac:dyDescent="0.3">
      <c r="A103" s="60"/>
      <c r="B103" s="61"/>
      <c r="C103" s="62"/>
      <c r="D103" s="63"/>
      <c r="E103" s="64"/>
      <c r="F103" s="65"/>
      <c r="G103" s="107"/>
      <c r="H103" s="108"/>
      <c r="I103" s="108"/>
      <c r="J103" s="67"/>
      <c r="K103" s="21"/>
      <c r="L103" s="67"/>
      <c r="M103" s="67"/>
      <c r="N103" s="67"/>
      <c r="O103" s="67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84"/>
    </row>
    <row r="104" spans="1:67" ht="15.75" thickBot="1" x14ac:dyDescent="0.3">
      <c r="A104" s="48">
        <f>A93+1</f>
        <v>19</v>
      </c>
      <c r="B104" s="49" t="s">
        <v>61</v>
      </c>
      <c r="C104" s="50" t="s">
        <v>62</v>
      </c>
      <c r="D104" s="51">
        <f>ROUNDUP((A104*465)/1000,2)</f>
        <v>8.84</v>
      </c>
      <c r="E104" s="52"/>
      <c r="F104" s="53">
        <f>SUM(F105:F114)</f>
        <v>19759.233330882351</v>
      </c>
      <c r="G104" s="107"/>
      <c r="H104" s="110"/>
      <c r="I104" s="110"/>
      <c r="J104" s="56"/>
      <c r="K104" s="57"/>
      <c r="L104" s="58"/>
      <c r="M104" s="58"/>
      <c r="N104" s="58"/>
      <c r="O104" s="57"/>
      <c r="P104" s="58"/>
      <c r="Q104" s="56"/>
      <c r="R104" s="56"/>
      <c r="S104" s="56"/>
      <c r="T104" s="56"/>
      <c r="U104" s="73"/>
      <c r="V104" s="21"/>
      <c r="W104" s="56"/>
      <c r="X104" s="56"/>
      <c r="Y104" s="56"/>
      <c r="Z104" s="57"/>
      <c r="AA104" s="56"/>
      <c r="AB104" s="56"/>
      <c r="AC104" s="59">
        <f>+SUM(AC105:AC114)</f>
        <v>7209.5595000000003</v>
      </c>
      <c r="AD104" s="59">
        <f t="shared" ref="AD104:AS104" si="532">+SUM(AD105:AD114)</f>
        <v>0</v>
      </c>
      <c r="AE104" s="59">
        <f t="shared" si="532"/>
        <v>0</v>
      </c>
      <c r="AF104" s="59">
        <f t="shared" si="532"/>
        <v>144.19119000000001</v>
      </c>
      <c r="AG104" s="59">
        <f t="shared" si="532"/>
        <v>283.52797500000003</v>
      </c>
      <c r="AH104" s="59">
        <f t="shared" si="532"/>
        <v>7637.2786649999998</v>
      </c>
      <c r="AI104" s="59">
        <f t="shared" si="532"/>
        <v>4371</v>
      </c>
      <c r="AJ104" s="59">
        <f t="shared" si="532"/>
        <v>1200</v>
      </c>
      <c r="AK104" s="59">
        <f t="shared" si="532"/>
        <v>900</v>
      </c>
      <c r="AL104" s="59">
        <f t="shared" si="532"/>
        <v>6471</v>
      </c>
      <c r="AM104" s="59">
        <f t="shared" si="532"/>
        <v>2648.8849996323529</v>
      </c>
      <c r="AN104" s="59">
        <f t="shared" si="532"/>
        <v>1909.31966625</v>
      </c>
      <c r="AO104" s="59">
        <f t="shared" si="532"/>
        <v>1092.75</v>
      </c>
      <c r="AP104" s="59">
        <f t="shared" si="532"/>
        <v>3548.8849996323529</v>
      </c>
      <c r="AQ104" s="59">
        <f t="shared" si="532"/>
        <v>16757.163664632353</v>
      </c>
      <c r="AR104" s="59">
        <f t="shared" si="532"/>
        <v>3002.06966625</v>
      </c>
      <c r="AS104" s="59">
        <f t="shared" si="532"/>
        <v>19759.233330882351</v>
      </c>
      <c r="AT104" s="83" t="str">
        <f>IF(F104=AS104,"Matching","Not Matching")</f>
        <v>Matching</v>
      </c>
      <c r="AU104" s="134">
        <f>SUM(AC104:AG104)</f>
        <v>7637.2786650000007</v>
      </c>
      <c r="AV104" s="135">
        <f t="shared" ref="AV104" si="533">AU104/AS104</f>
        <v>0.38651695321920454</v>
      </c>
      <c r="AW104" s="134">
        <f t="shared" ref="AW104" si="534">AI104</f>
        <v>4371</v>
      </c>
      <c r="AX104" s="135">
        <f t="shared" ref="AX104" si="535">AW104/AS104</f>
        <v>0.22121303629571606</v>
      </c>
      <c r="AY104" s="134">
        <f t="shared" ref="AY104" si="536">AJ104</f>
        <v>1200</v>
      </c>
      <c r="AZ104" s="135">
        <f t="shared" ref="AZ104" si="537">AY104/AS104</f>
        <v>6.0731101247965977E-2</v>
      </c>
      <c r="BA104" s="134">
        <f t="shared" ref="BA104" si="538">AK104+AM104</f>
        <v>3548.8849996323529</v>
      </c>
      <c r="BB104" s="135">
        <f t="shared" ref="BB104" si="539">BA104/AS104</f>
        <v>0.17960641185838341</v>
      </c>
      <c r="BC104" s="134">
        <f t="shared" ref="BC104" si="540">AN104+AO104</f>
        <v>3002.06966625</v>
      </c>
      <c r="BD104" s="135">
        <f t="shared" ref="BD104" si="541">BC104/AS104</f>
        <v>0.15193249737873013</v>
      </c>
      <c r="BE104" s="82" t="str">
        <f t="shared" ref="BE104" si="542">IF((AU104+AW104+AY104+BA104+BC104)=AS104,"Matching","Not Matching")</f>
        <v>Matching</v>
      </c>
      <c r="BF104" s="134">
        <f>AQ104</f>
        <v>16757.163664632353</v>
      </c>
      <c r="BG104" s="135">
        <f t="shared" ref="BG104" si="543">BF104/AS104</f>
        <v>0.84806750262126995</v>
      </c>
      <c r="BH104" s="134">
        <f t="shared" ref="BH104" si="544">AR104</f>
        <v>3002.06966625</v>
      </c>
      <c r="BI104" s="135">
        <f t="shared" ref="BI104" si="545">BH104/AS104</f>
        <v>0.15193249737873013</v>
      </c>
      <c r="BJ104" s="82" t="str">
        <f t="shared" ref="BJ104" si="546">IF((BH104+BF104)=AS104,"Matching","Not Matching")</f>
        <v>Matching</v>
      </c>
      <c r="BK104" s="134">
        <f>AS104*1.081</f>
        <v>21359.731230683821</v>
      </c>
      <c r="BL104" s="134">
        <f t="shared" ref="BL104" si="547">ROUND(BK104,-1)</f>
        <v>21360</v>
      </c>
      <c r="BM104" s="134">
        <f>D104*380</f>
        <v>3359.2</v>
      </c>
      <c r="BN104" s="134">
        <f t="shared" ref="BN104" si="548">BK104-BM104</f>
        <v>18000.53123068382</v>
      </c>
      <c r="BO104" s="134">
        <f>BK104/D104</f>
        <v>2416.2591889913824</v>
      </c>
    </row>
    <row r="105" spans="1:67" outlineLevel="1" x14ac:dyDescent="0.25">
      <c r="A105" s="60"/>
      <c r="B105" s="61"/>
      <c r="C105" s="62"/>
      <c r="D105" s="63"/>
      <c r="E105" s="64"/>
      <c r="F105" s="65"/>
      <c r="G105" s="107"/>
      <c r="H105" s="110"/>
      <c r="I105" s="110"/>
      <c r="J105" s="56"/>
      <c r="K105" s="57"/>
      <c r="L105" s="58"/>
      <c r="M105" s="58"/>
      <c r="N105" s="58"/>
      <c r="O105" s="57"/>
      <c r="P105" s="58"/>
      <c r="Q105" s="56"/>
      <c r="R105" s="56"/>
      <c r="S105" s="56"/>
      <c r="T105" s="56"/>
      <c r="U105" s="73"/>
      <c r="V105" s="21"/>
      <c r="W105" s="56"/>
      <c r="X105" s="56"/>
      <c r="Y105" s="56"/>
      <c r="Z105" s="57"/>
      <c r="AA105" s="56"/>
      <c r="AB105" s="56"/>
      <c r="AC105" s="56"/>
      <c r="AD105" s="56"/>
      <c r="AE105" s="69"/>
      <c r="AF105" s="69"/>
      <c r="AG105" s="69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136"/>
    </row>
    <row r="106" spans="1:67" outlineLevel="1" x14ac:dyDescent="0.25">
      <c r="A106" s="60"/>
      <c r="B106" s="61" t="str">
        <f>"Panneau solaire "&amp;G106</f>
        <v>Panneau solaire JINKO JKM455N-54HL4R-V</v>
      </c>
      <c r="C106" s="62">
        <f>A104</f>
        <v>19</v>
      </c>
      <c r="D106" s="68" t="s">
        <v>63</v>
      </c>
      <c r="E106" s="64">
        <f t="shared" ref="E106" si="549">AB106</f>
        <v>180.51476470588236</v>
      </c>
      <c r="F106" s="65">
        <f t="shared" ref="F106" si="550">C106*E106</f>
        <v>3429.7805294117647</v>
      </c>
      <c r="G106" s="107" t="str">
        <f>$G$7</f>
        <v>JINKO JKM455N-54HL4R-V</v>
      </c>
      <c r="H106" s="108">
        <f t="shared" ref="H106:I106" si="551">H73</f>
        <v>52.4</v>
      </c>
      <c r="I106" s="108">
        <f t="shared" si="551"/>
        <v>0</v>
      </c>
      <c r="J106" s="67">
        <f t="shared" si="514"/>
        <v>1.5719999999999998</v>
      </c>
      <c r="K106" s="54">
        <v>0</v>
      </c>
      <c r="L106" s="67">
        <f t="shared" ref="L106:N106" si="552">H106*(1-$K106)</f>
        <v>52.4</v>
      </c>
      <c r="M106" s="67">
        <f t="shared" si="552"/>
        <v>0</v>
      </c>
      <c r="N106" s="67">
        <f t="shared" si="552"/>
        <v>1.5719999999999998</v>
      </c>
      <c r="O106" s="67">
        <f t="shared" ref="O106:O113" si="553">(L106+M106+N106)</f>
        <v>53.972000000000001</v>
      </c>
      <c r="P106" s="69">
        <f t="shared" ref="P106:P113" si="554">O106*$P$4</f>
        <v>0</v>
      </c>
      <c r="Q106" s="69">
        <f t="shared" ref="Q106:Q113" si="555">(O106+P106)*$Q$4</f>
        <v>0</v>
      </c>
      <c r="R106" s="69">
        <f t="shared" ref="R106:R113" si="556">(O106+P106)*$R$4</f>
        <v>1.07944</v>
      </c>
      <c r="S106" s="69">
        <f t="shared" ref="S106:S110" si="557">(O106+P106)*$S$4</f>
        <v>2.6986000000000003</v>
      </c>
      <c r="T106" s="69">
        <f t="shared" ref="T106:T113" si="558">SUM(O106:S106)</f>
        <v>57.750039999999998</v>
      </c>
      <c r="U106" s="69">
        <f>1*$U$4</f>
        <v>65</v>
      </c>
      <c r="V106" s="108">
        <f t="shared" ref="V106:W106" si="559">V95</f>
        <v>0</v>
      </c>
      <c r="W106" s="108">
        <f t="shared" si="559"/>
        <v>0</v>
      </c>
      <c r="X106" s="67">
        <f t="shared" ref="X106:X113" si="560">SUM(U106:W106)</f>
        <v>65</v>
      </c>
      <c r="Y106" s="113">
        <f t="shared" ref="Y106:Y111" si="561">$Y$4/(1-$Y$4)*(T106+X106+Z106+AA106)</f>
        <v>27.077214705882351</v>
      </c>
      <c r="Z106" s="69">
        <f t="shared" ref="Z106:Z113" si="562">T106*$Z$4</f>
        <v>14.43751</v>
      </c>
      <c r="AA106" s="69">
        <f t="shared" ref="AA106:AA111" si="563">X106*$AA$4</f>
        <v>16.25</v>
      </c>
      <c r="AB106" s="70">
        <f t="shared" ref="AB106:AB113" si="564">T106+X106+Y106+Z106+AA106</f>
        <v>180.51476470588236</v>
      </c>
      <c r="AC106" s="67">
        <f t="shared" ref="AC106:AO106" si="565">O106*$C106</f>
        <v>1025.4680000000001</v>
      </c>
      <c r="AD106" s="67">
        <f t="shared" si="565"/>
        <v>0</v>
      </c>
      <c r="AE106" s="67">
        <f t="shared" si="565"/>
        <v>0</v>
      </c>
      <c r="AF106" s="67">
        <f t="shared" si="565"/>
        <v>20.509360000000001</v>
      </c>
      <c r="AG106" s="67">
        <f t="shared" si="565"/>
        <v>51.273400000000009</v>
      </c>
      <c r="AH106" s="67">
        <f t="shared" si="565"/>
        <v>1097.2507599999999</v>
      </c>
      <c r="AI106" s="67">
        <f t="shared" si="565"/>
        <v>1235</v>
      </c>
      <c r="AJ106" s="67">
        <f t="shared" si="565"/>
        <v>0</v>
      </c>
      <c r="AK106" s="67">
        <f t="shared" si="565"/>
        <v>0</v>
      </c>
      <c r="AL106" s="67">
        <f t="shared" si="565"/>
        <v>1235</v>
      </c>
      <c r="AM106" s="67">
        <f t="shared" si="565"/>
        <v>514.46707941176464</v>
      </c>
      <c r="AN106" s="67">
        <f t="shared" si="565"/>
        <v>274.31268999999998</v>
      </c>
      <c r="AO106" s="67">
        <f t="shared" si="565"/>
        <v>308.75</v>
      </c>
      <c r="AP106" s="67">
        <f t="shared" ref="AP106:AP113" si="566">AM106+AK106</f>
        <v>514.46707941176464</v>
      </c>
      <c r="AQ106" s="71">
        <f t="shared" ref="AQ106:AQ113" si="567">AM106+AL106+AH106</f>
        <v>2846.7178394117645</v>
      </c>
      <c r="AR106" s="71">
        <f t="shared" ref="AR106:AR113" si="568">AO106+AN106</f>
        <v>583.06268999999998</v>
      </c>
      <c r="AS106" s="71">
        <f t="shared" ref="AS106:AS113" si="569">AH106+AL106+AM106+AO106+AN106</f>
        <v>3429.7805294117643</v>
      </c>
      <c r="AT106" s="84"/>
    </row>
    <row r="107" spans="1:67" outlineLevel="1" x14ac:dyDescent="0.25">
      <c r="A107" s="60"/>
      <c r="B107" s="61" t="str">
        <f>"Onduleur Huawei "&amp;G107</f>
        <v>Onduleur Huawei SUN2000-8K-MAP0</v>
      </c>
      <c r="C107" s="62">
        <v>1</v>
      </c>
      <c r="D107" s="68" t="s">
        <v>63</v>
      </c>
      <c r="E107" s="64">
        <f t="shared" ref="E106:E113" si="570">AB107</f>
        <v>2390.6880955882352</v>
      </c>
      <c r="F107" s="65">
        <f t="shared" ref="F106:F113" si="571">C107*E107</f>
        <v>2390.6880955882352</v>
      </c>
      <c r="G107" s="107" t="str">
        <f>$G$85</f>
        <v>SUN2000-8K-MAP0</v>
      </c>
      <c r="H107" s="108">
        <f>$H$85</f>
        <v>1068.05</v>
      </c>
      <c r="I107" s="67">
        <f>'Financial Data'!$C$40</f>
        <v>251</v>
      </c>
      <c r="J107" s="67">
        <f t="shared" si="514"/>
        <v>32.041499999999999</v>
      </c>
      <c r="K107" s="54">
        <v>0</v>
      </c>
      <c r="L107" s="67">
        <f t="shared" ref="L107:N107" si="572">H107*(1-$K107)</f>
        <v>1068.05</v>
      </c>
      <c r="M107" s="67">
        <f t="shared" si="572"/>
        <v>251</v>
      </c>
      <c r="N107" s="67">
        <f t="shared" si="572"/>
        <v>32.041499999999999</v>
      </c>
      <c r="O107" s="67">
        <f t="shared" si="553"/>
        <v>1351.0915</v>
      </c>
      <c r="P107" s="69">
        <f t="shared" si="554"/>
        <v>0</v>
      </c>
      <c r="Q107" s="69">
        <f t="shared" si="555"/>
        <v>0</v>
      </c>
      <c r="R107" s="69">
        <f t="shared" si="556"/>
        <v>27.021830000000001</v>
      </c>
      <c r="S107" s="69">
        <f t="shared" si="557"/>
        <v>67.554575</v>
      </c>
      <c r="T107" s="69">
        <f t="shared" si="558"/>
        <v>1445.6679049999998</v>
      </c>
      <c r="U107" s="69">
        <f>2*$U$5</f>
        <v>180</v>
      </c>
      <c r="V107" s="108">
        <f t="shared" ref="V107:W107" si="573">V96</f>
        <v>0</v>
      </c>
      <c r="W107" s="108">
        <f t="shared" si="573"/>
        <v>0</v>
      </c>
      <c r="X107" s="67">
        <f t="shared" si="560"/>
        <v>180</v>
      </c>
      <c r="Y107" s="113">
        <f t="shared" si="561"/>
        <v>358.60321433823532</v>
      </c>
      <c r="Z107" s="69">
        <f t="shared" si="562"/>
        <v>361.41697624999995</v>
      </c>
      <c r="AA107" s="69">
        <f t="shared" si="563"/>
        <v>45</v>
      </c>
      <c r="AB107" s="70">
        <f t="shared" si="564"/>
        <v>2390.6880955882352</v>
      </c>
      <c r="AC107" s="67">
        <f t="shared" ref="AC107:AO107" si="574">O107*$C107</f>
        <v>1351.0915</v>
      </c>
      <c r="AD107" s="67">
        <f t="shared" si="574"/>
        <v>0</v>
      </c>
      <c r="AE107" s="67">
        <f t="shared" si="574"/>
        <v>0</v>
      </c>
      <c r="AF107" s="67">
        <f t="shared" si="574"/>
        <v>27.021830000000001</v>
      </c>
      <c r="AG107" s="67">
        <f t="shared" si="574"/>
        <v>67.554575</v>
      </c>
      <c r="AH107" s="67">
        <f t="shared" si="574"/>
        <v>1445.6679049999998</v>
      </c>
      <c r="AI107" s="67">
        <f t="shared" si="574"/>
        <v>180</v>
      </c>
      <c r="AJ107" s="67">
        <f t="shared" si="574"/>
        <v>0</v>
      </c>
      <c r="AK107" s="67">
        <f t="shared" si="574"/>
        <v>0</v>
      </c>
      <c r="AL107" s="67">
        <f t="shared" si="574"/>
        <v>180</v>
      </c>
      <c r="AM107" s="67">
        <f t="shared" si="574"/>
        <v>358.60321433823532</v>
      </c>
      <c r="AN107" s="67">
        <f t="shared" si="574"/>
        <v>361.41697624999995</v>
      </c>
      <c r="AO107" s="67">
        <f t="shared" si="574"/>
        <v>45</v>
      </c>
      <c r="AP107" s="67">
        <f t="shared" si="566"/>
        <v>358.60321433823532</v>
      </c>
      <c r="AQ107" s="71">
        <f t="shared" si="567"/>
        <v>1984.2711193382352</v>
      </c>
      <c r="AR107" s="71">
        <f t="shared" si="568"/>
        <v>406.41697624999995</v>
      </c>
      <c r="AS107" s="71">
        <f t="shared" si="569"/>
        <v>2390.6880955882352</v>
      </c>
      <c r="AT107" s="84"/>
    </row>
    <row r="108" spans="1:67" outlineLevel="1" x14ac:dyDescent="0.25">
      <c r="A108" s="60"/>
      <c r="B108" s="61" t="s">
        <v>217</v>
      </c>
      <c r="C108" s="62">
        <v>1</v>
      </c>
      <c r="D108" s="68" t="s">
        <v>65</v>
      </c>
      <c r="E108" s="64">
        <f t="shared" si="570"/>
        <v>1544.9117647058822</v>
      </c>
      <c r="F108" s="65">
        <f t="shared" si="571"/>
        <v>1544.9117647058822</v>
      </c>
      <c r="G108" s="107"/>
      <c r="H108" s="108">
        <f>$H$86</f>
        <v>300</v>
      </c>
      <c r="I108" s="67">
        <f>'Financial Data'!$C$41*C106</f>
        <v>513</v>
      </c>
      <c r="J108" s="67">
        <f t="shared" si="514"/>
        <v>9</v>
      </c>
      <c r="K108" s="54">
        <v>0</v>
      </c>
      <c r="L108" s="67">
        <f t="shared" ref="L108:N108" si="575">H108*(1-$K108)</f>
        <v>300</v>
      </c>
      <c r="M108" s="67">
        <f t="shared" si="575"/>
        <v>513</v>
      </c>
      <c r="N108" s="67">
        <f t="shared" si="575"/>
        <v>9</v>
      </c>
      <c r="O108" s="67">
        <f t="shared" si="553"/>
        <v>822</v>
      </c>
      <c r="P108" s="69">
        <f t="shared" si="554"/>
        <v>0</v>
      </c>
      <c r="Q108" s="69">
        <f t="shared" si="555"/>
        <v>0</v>
      </c>
      <c r="R108" s="69">
        <f t="shared" si="556"/>
        <v>16.440000000000001</v>
      </c>
      <c r="S108" s="69">
        <f t="shared" si="557"/>
        <v>41.1</v>
      </c>
      <c r="T108" s="69">
        <f t="shared" si="558"/>
        <v>879.54000000000008</v>
      </c>
      <c r="U108" s="69">
        <f>(C106/10)*$U$5</f>
        <v>171</v>
      </c>
      <c r="V108" s="108">
        <f t="shared" ref="V108:W108" si="576">V97</f>
        <v>0</v>
      </c>
      <c r="W108" s="108">
        <f t="shared" si="576"/>
        <v>0</v>
      </c>
      <c r="X108" s="67">
        <f t="shared" si="560"/>
        <v>171</v>
      </c>
      <c r="Y108" s="113">
        <f t="shared" si="561"/>
        <v>231.73676470588236</v>
      </c>
      <c r="Z108" s="69">
        <f t="shared" si="562"/>
        <v>219.88500000000002</v>
      </c>
      <c r="AA108" s="69">
        <f t="shared" si="563"/>
        <v>42.75</v>
      </c>
      <c r="AB108" s="70">
        <f t="shared" si="564"/>
        <v>1544.9117647058822</v>
      </c>
      <c r="AC108" s="67">
        <f t="shared" ref="AC108:AO108" si="577">O108*$C108</f>
        <v>822</v>
      </c>
      <c r="AD108" s="67">
        <f t="shared" si="577"/>
        <v>0</v>
      </c>
      <c r="AE108" s="67">
        <f t="shared" si="577"/>
        <v>0</v>
      </c>
      <c r="AF108" s="67">
        <f t="shared" si="577"/>
        <v>16.440000000000001</v>
      </c>
      <c r="AG108" s="67">
        <f t="shared" si="577"/>
        <v>41.1</v>
      </c>
      <c r="AH108" s="67">
        <f t="shared" si="577"/>
        <v>879.54000000000008</v>
      </c>
      <c r="AI108" s="67">
        <f t="shared" si="577"/>
        <v>171</v>
      </c>
      <c r="AJ108" s="67">
        <f t="shared" si="577"/>
        <v>0</v>
      </c>
      <c r="AK108" s="67">
        <f t="shared" si="577"/>
        <v>0</v>
      </c>
      <c r="AL108" s="67">
        <f t="shared" si="577"/>
        <v>171</v>
      </c>
      <c r="AM108" s="67">
        <f t="shared" si="577"/>
        <v>231.73676470588236</v>
      </c>
      <c r="AN108" s="67">
        <f t="shared" si="577"/>
        <v>219.88500000000002</v>
      </c>
      <c r="AO108" s="67">
        <f t="shared" si="577"/>
        <v>42.75</v>
      </c>
      <c r="AP108" s="67">
        <f t="shared" si="566"/>
        <v>231.73676470588236</v>
      </c>
      <c r="AQ108" s="71">
        <f t="shared" si="567"/>
        <v>1282.2767647058824</v>
      </c>
      <c r="AR108" s="71">
        <f t="shared" si="568"/>
        <v>262.63499999999999</v>
      </c>
      <c r="AS108" s="71">
        <f t="shared" si="569"/>
        <v>1544.9117647058822</v>
      </c>
      <c r="AT108" s="84"/>
    </row>
    <row r="109" spans="1:67" outlineLevel="1" x14ac:dyDescent="0.25">
      <c r="A109" s="60"/>
      <c r="B109" s="61" t="s">
        <v>172</v>
      </c>
      <c r="C109" s="62">
        <f>A104</f>
        <v>19</v>
      </c>
      <c r="D109" s="68" t="s">
        <v>63</v>
      </c>
      <c r="E109" s="64">
        <f t="shared" si="570"/>
        <v>257.66176470588238</v>
      </c>
      <c r="F109" s="65">
        <f t="shared" si="571"/>
        <v>4895.5735294117649</v>
      </c>
      <c r="G109" s="107"/>
      <c r="H109" s="108">
        <f>$H$87</f>
        <v>100</v>
      </c>
      <c r="I109" s="108">
        <v>0</v>
      </c>
      <c r="J109" s="67">
        <f t="shared" si="514"/>
        <v>3</v>
      </c>
      <c r="K109" s="54">
        <v>0</v>
      </c>
      <c r="L109" s="67">
        <f t="shared" ref="L109:N109" si="578">H109*(1-$K109)</f>
        <v>100</v>
      </c>
      <c r="M109" s="67">
        <f t="shared" si="578"/>
        <v>0</v>
      </c>
      <c r="N109" s="67">
        <f t="shared" si="578"/>
        <v>3</v>
      </c>
      <c r="O109" s="67">
        <f t="shared" si="553"/>
        <v>103</v>
      </c>
      <c r="P109" s="69">
        <f t="shared" si="554"/>
        <v>0</v>
      </c>
      <c r="Q109" s="69">
        <f t="shared" si="555"/>
        <v>0</v>
      </c>
      <c r="R109" s="69">
        <f t="shared" si="556"/>
        <v>2.06</v>
      </c>
      <c r="S109" s="69">
        <f t="shared" si="557"/>
        <v>5.15</v>
      </c>
      <c r="T109" s="69">
        <f t="shared" si="558"/>
        <v>110.21000000000001</v>
      </c>
      <c r="U109" s="69">
        <f>1*$U$4</f>
        <v>65</v>
      </c>
      <c r="V109" s="108">
        <f t="shared" ref="V109:W109" si="579">V98</f>
        <v>0</v>
      </c>
      <c r="W109" s="108">
        <f t="shared" si="579"/>
        <v>0</v>
      </c>
      <c r="X109" s="67">
        <f t="shared" si="560"/>
        <v>65</v>
      </c>
      <c r="Y109" s="113">
        <f t="shared" si="561"/>
        <v>38.649264705882359</v>
      </c>
      <c r="Z109" s="69">
        <f t="shared" si="562"/>
        <v>27.552500000000002</v>
      </c>
      <c r="AA109" s="69">
        <f t="shared" si="563"/>
        <v>16.25</v>
      </c>
      <c r="AB109" s="70">
        <f t="shared" si="564"/>
        <v>257.66176470588238</v>
      </c>
      <c r="AC109" s="67">
        <f t="shared" ref="AC109:AO109" si="580">O109*$C109</f>
        <v>1957</v>
      </c>
      <c r="AD109" s="67">
        <f t="shared" si="580"/>
        <v>0</v>
      </c>
      <c r="AE109" s="67">
        <f t="shared" si="580"/>
        <v>0</v>
      </c>
      <c r="AF109" s="67">
        <f t="shared" si="580"/>
        <v>39.14</v>
      </c>
      <c r="AG109" s="67">
        <f t="shared" si="580"/>
        <v>97.850000000000009</v>
      </c>
      <c r="AH109" s="67">
        <f t="shared" si="580"/>
        <v>2093.9900000000002</v>
      </c>
      <c r="AI109" s="67">
        <f t="shared" si="580"/>
        <v>1235</v>
      </c>
      <c r="AJ109" s="67">
        <f t="shared" si="580"/>
        <v>0</v>
      </c>
      <c r="AK109" s="67">
        <f t="shared" si="580"/>
        <v>0</v>
      </c>
      <c r="AL109" s="67">
        <f t="shared" si="580"/>
        <v>1235</v>
      </c>
      <c r="AM109" s="67">
        <f t="shared" si="580"/>
        <v>734.3360294117648</v>
      </c>
      <c r="AN109" s="67">
        <f t="shared" si="580"/>
        <v>523.49750000000006</v>
      </c>
      <c r="AO109" s="67">
        <f t="shared" si="580"/>
        <v>308.75</v>
      </c>
      <c r="AP109" s="67">
        <f t="shared" si="566"/>
        <v>734.3360294117648</v>
      </c>
      <c r="AQ109" s="71">
        <f t="shared" si="567"/>
        <v>4063.3260294117649</v>
      </c>
      <c r="AR109" s="71">
        <f t="shared" si="568"/>
        <v>832.24750000000006</v>
      </c>
      <c r="AS109" s="71">
        <f t="shared" si="569"/>
        <v>4895.5735294117649</v>
      </c>
      <c r="AT109" s="84"/>
    </row>
    <row r="110" spans="1:67" outlineLevel="1" x14ac:dyDescent="0.25">
      <c r="A110" s="60"/>
      <c r="B110" s="61" t="s">
        <v>66</v>
      </c>
      <c r="C110" s="62">
        <v>1</v>
      </c>
      <c r="D110" s="68" t="s">
        <v>65</v>
      </c>
      <c r="E110" s="64">
        <f t="shared" si="570"/>
        <v>3089.7794117647059</v>
      </c>
      <c r="F110" s="65">
        <f t="shared" si="571"/>
        <v>3089.7794117647059</v>
      </c>
      <c r="G110" s="107"/>
      <c r="H110" s="108">
        <f>$H$88</f>
        <v>500</v>
      </c>
      <c r="I110" s="108">
        <f>I99</f>
        <v>0</v>
      </c>
      <c r="J110" s="67">
        <f t="shared" si="514"/>
        <v>15</v>
      </c>
      <c r="K110" s="54">
        <v>0</v>
      </c>
      <c r="L110" s="67">
        <f t="shared" ref="L110:N110" si="581">H110*(1-$K110)</f>
        <v>500</v>
      </c>
      <c r="M110" s="67">
        <f t="shared" si="581"/>
        <v>0</v>
      </c>
      <c r="N110" s="67">
        <f t="shared" si="581"/>
        <v>15</v>
      </c>
      <c r="O110" s="67">
        <f t="shared" si="553"/>
        <v>515</v>
      </c>
      <c r="P110" s="69">
        <f t="shared" si="554"/>
        <v>0</v>
      </c>
      <c r="Q110" s="69">
        <f t="shared" si="555"/>
        <v>0</v>
      </c>
      <c r="R110" s="69">
        <f t="shared" si="556"/>
        <v>10.3</v>
      </c>
      <c r="S110" s="69">
        <f t="shared" si="557"/>
        <v>25.75</v>
      </c>
      <c r="T110" s="69">
        <f t="shared" si="558"/>
        <v>551.04999999999995</v>
      </c>
      <c r="U110" s="69">
        <f>5*$U$5+600+500</f>
        <v>1550</v>
      </c>
      <c r="V110" s="108">
        <f t="shared" ref="V110:W110" si="582">V99</f>
        <v>0</v>
      </c>
      <c r="W110" s="108">
        <f t="shared" si="582"/>
        <v>0</v>
      </c>
      <c r="X110" s="67">
        <f t="shared" si="560"/>
        <v>1550</v>
      </c>
      <c r="Y110" s="113">
        <f t="shared" si="561"/>
        <v>463.46691176470591</v>
      </c>
      <c r="Z110" s="69">
        <f t="shared" si="562"/>
        <v>137.76249999999999</v>
      </c>
      <c r="AA110" s="69">
        <f t="shared" si="563"/>
        <v>387.5</v>
      </c>
      <c r="AB110" s="70">
        <f t="shared" si="564"/>
        <v>3089.7794117647059</v>
      </c>
      <c r="AC110" s="67">
        <f t="shared" ref="AC110:AO110" si="583">O110*$C110</f>
        <v>515</v>
      </c>
      <c r="AD110" s="67">
        <f t="shared" si="583"/>
        <v>0</v>
      </c>
      <c r="AE110" s="67">
        <f t="shared" si="583"/>
        <v>0</v>
      </c>
      <c r="AF110" s="67">
        <f t="shared" si="583"/>
        <v>10.3</v>
      </c>
      <c r="AG110" s="67">
        <f t="shared" si="583"/>
        <v>25.75</v>
      </c>
      <c r="AH110" s="67">
        <f t="shared" si="583"/>
        <v>551.04999999999995</v>
      </c>
      <c r="AI110" s="67">
        <f t="shared" si="583"/>
        <v>1550</v>
      </c>
      <c r="AJ110" s="67">
        <f t="shared" si="583"/>
        <v>0</v>
      </c>
      <c r="AK110" s="67">
        <f t="shared" si="583"/>
        <v>0</v>
      </c>
      <c r="AL110" s="67">
        <f t="shared" si="583"/>
        <v>1550</v>
      </c>
      <c r="AM110" s="67">
        <f t="shared" si="583"/>
        <v>463.46691176470591</v>
      </c>
      <c r="AN110" s="67">
        <f t="shared" si="583"/>
        <v>137.76249999999999</v>
      </c>
      <c r="AO110" s="67">
        <f t="shared" si="583"/>
        <v>387.5</v>
      </c>
      <c r="AP110" s="67">
        <f t="shared" si="566"/>
        <v>463.46691176470591</v>
      </c>
      <c r="AQ110" s="71">
        <f t="shared" si="567"/>
        <v>2564.5169117647056</v>
      </c>
      <c r="AR110" s="71">
        <f t="shared" si="568"/>
        <v>525.26250000000005</v>
      </c>
      <c r="AS110" s="71">
        <f t="shared" si="569"/>
        <v>3089.7794117647059</v>
      </c>
      <c r="AT110" s="84"/>
    </row>
    <row r="111" spans="1:67" outlineLevel="1" x14ac:dyDescent="0.25">
      <c r="A111" s="60"/>
      <c r="B111" s="72" t="s">
        <v>169</v>
      </c>
      <c r="C111" s="62">
        <v>1</v>
      </c>
      <c r="D111" s="68" t="s">
        <v>65</v>
      </c>
      <c r="E111" s="64">
        <f t="shared" si="570"/>
        <v>2308.5</v>
      </c>
      <c r="F111" s="65">
        <f t="shared" si="571"/>
        <v>2308.5</v>
      </c>
      <c r="G111" s="107"/>
      <c r="H111" s="108">
        <f>$H$89</f>
        <v>1300</v>
      </c>
      <c r="I111" s="108">
        <f>$I$89</f>
        <v>200</v>
      </c>
      <c r="J111" s="67">
        <f t="shared" si="514"/>
        <v>39</v>
      </c>
      <c r="K111" s="54">
        <v>0</v>
      </c>
      <c r="L111" s="67">
        <f t="shared" ref="L111:N113" si="584">H111*(1-$K111)</f>
        <v>1300</v>
      </c>
      <c r="M111" s="67">
        <f t="shared" si="584"/>
        <v>200</v>
      </c>
      <c r="N111" s="67">
        <f t="shared" si="584"/>
        <v>39</v>
      </c>
      <c r="O111" s="67">
        <f t="shared" si="553"/>
        <v>1539</v>
      </c>
      <c r="P111" s="69">
        <f t="shared" si="554"/>
        <v>0</v>
      </c>
      <c r="Q111" s="69">
        <f t="shared" si="555"/>
        <v>0</v>
      </c>
      <c r="R111" s="69">
        <f t="shared" si="556"/>
        <v>30.78</v>
      </c>
      <c r="S111" s="69">
        <v>0</v>
      </c>
      <c r="T111" s="69">
        <f t="shared" si="558"/>
        <v>1569.78</v>
      </c>
      <c r="U111" s="69">
        <v>0</v>
      </c>
      <c r="V111" s="108">
        <f t="shared" ref="V111:W111" si="585">V100</f>
        <v>0</v>
      </c>
      <c r="W111" s="108">
        <f t="shared" si="585"/>
        <v>0</v>
      </c>
      <c r="X111" s="67">
        <f t="shared" si="560"/>
        <v>0</v>
      </c>
      <c r="Y111" s="113">
        <f t="shared" si="561"/>
        <v>346.27500000000003</v>
      </c>
      <c r="Z111" s="69">
        <f t="shared" si="562"/>
        <v>392.44499999999999</v>
      </c>
      <c r="AA111" s="69">
        <f t="shared" si="563"/>
        <v>0</v>
      </c>
      <c r="AB111" s="70">
        <f t="shared" si="564"/>
        <v>2308.5</v>
      </c>
      <c r="AC111" s="67">
        <f t="shared" ref="AC111:AO113" si="586">O111*$C111</f>
        <v>1539</v>
      </c>
      <c r="AD111" s="67">
        <f t="shared" si="586"/>
        <v>0</v>
      </c>
      <c r="AE111" s="67">
        <f t="shared" si="586"/>
        <v>0</v>
      </c>
      <c r="AF111" s="67">
        <f t="shared" si="586"/>
        <v>30.78</v>
      </c>
      <c r="AG111" s="67">
        <f t="shared" si="586"/>
        <v>0</v>
      </c>
      <c r="AH111" s="67">
        <f t="shared" si="586"/>
        <v>1569.78</v>
      </c>
      <c r="AI111" s="67">
        <f t="shared" si="586"/>
        <v>0</v>
      </c>
      <c r="AJ111" s="67">
        <f t="shared" si="586"/>
        <v>0</v>
      </c>
      <c r="AK111" s="67">
        <f t="shared" si="586"/>
        <v>0</v>
      </c>
      <c r="AL111" s="67">
        <f t="shared" si="586"/>
        <v>0</v>
      </c>
      <c r="AM111" s="67">
        <f t="shared" si="586"/>
        <v>346.27500000000003</v>
      </c>
      <c r="AN111" s="67">
        <f t="shared" si="586"/>
        <v>392.44499999999999</v>
      </c>
      <c r="AO111" s="67">
        <f t="shared" si="586"/>
        <v>0</v>
      </c>
      <c r="AP111" s="67">
        <f t="shared" si="566"/>
        <v>346.27500000000003</v>
      </c>
      <c r="AQ111" s="71">
        <f t="shared" si="567"/>
        <v>1916.0550000000001</v>
      </c>
      <c r="AR111" s="71">
        <f t="shared" si="568"/>
        <v>392.44499999999999</v>
      </c>
      <c r="AS111" s="71">
        <f t="shared" si="569"/>
        <v>2308.5</v>
      </c>
      <c r="AT111" s="84"/>
    </row>
    <row r="112" spans="1:67" outlineLevel="1" x14ac:dyDescent="0.25">
      <c r="A112" s="60"/>
      <c r="B112" s="72" t="s">
        <v>170</v>
      </c>
      <c r="C112" s="62">
        <v>1</v>
      </c>
      <c r="D112" s="68" t="s">
        <v>65</v>
      </c>
      <c r="E112" s="64">
        <f t="shared" si="570"/>
        <v>900</v>
      </c>
      <c r="F112" s="65">
        <f t="shared" si="571"/>
        <v>900</v>
      </c>
      <c r="G112" s="147"/>
      <c r="H112" s="67">
        <v>0</v>
      </c>
      <c r="I112" s="67">
        <v>0</v>
      </c>
      <c r="J112" s="67">
        <f t="shared" ref="J112:J113" si="587">H112*$J$4</f>
        <v>0</v>
      </c>
      <c r="K112" s="54">
        <v>0</v>
      </c>
      <c r="L112" s="67">
        <f t="shared" si="584"/>
        <v>0</v>
      </c>
      <c r="M112" s="67">
        <f t="shared" si="584"/>
        <v>0</v>
      </c>
      <c r="N112" s="67">
        <f t="shared" si="584"/>
        <v>0</v>
      </c>
      <c r="O112" s="67">
        <f t="shared" si="553"/>
        <v>0</v>
      </c>
      <c r="P112" s="69">
        <f t="shared" si="554"/>
        <v>0</v>
      </c>
      <c r="Q112" s="69">
        <f t="shared" si="555"/>
        <v>0</v>
      </c>
      <c r="R112" s="69">
        <f t="shared" si="556"/>
        <v>0</v>
      </c>
      <c r="S112" s="69">
        <v>0</v>
      </c>
      <c r="T112" s="69">
        <f t="shared" si="558"/>
        <v>0</v>
      </c>
      <c r="U112" s="69">
        <v>0</v>
      </c>
      <c r="V112" s="108">
        <f t="shared" ref="V112:W112" si="588">V101</f>
        <v>0</v>
      </c>
      <c r="W112" s="108">
        <f t="shared" si="588"/>
        <v>900</v>
      </c>
      <c r="X112" s="67">
        <f t="shared" si="560"/>
        <v>900</v>
      </c>
      <c r="Y112" s="113">
        <v>0</v>
      </c>
      <c r="Z112" s="69">
        <f t="shared" si="562"/>
        <v>0</v>
      </c>
      <c r="AA112" s="69">
        <v>0</v>
      </c>
      <c r="AB112" s="70">
        <f t="shared" si="564"/>
        <v>900</v>
      </c>
      <c r="AC112" s="67">
        <f t="shared" si="586"/>
        <v>0</v>
      </c>
      <c r="AD112" s="67">
        <f t="shared" si="586"/>
        <v>0</v>
      </c>
      <c r="AE112" s="67">
        <f t="shared" si="586"/>
        <v>0</v>
      </c>
      <c r="AF112" s="67">
        <f t="shared" si="586"/>
        <v>0</v>
      </c>
      <c r="AG112" s="67">
        <f t="shared" si="586"/>
        <v>0</v>
      </c>
      <c r="AH112" s="67">
        <f t="shared" si="586"/>
        <v>0</v>
      </c>
      <c r="AI112" s="67">
        <f t="shared" si="586"/>
        <v>0</v>
      </c>
      <c r="AJ112" s="67">
        <f t="shared" si="586"/>
        <v>0</v>
      </c>
      <c r="AK112" s="67">
        <f t="shared" si="586"/>
        <v>900</v>
      </c>
      <c r="AL112" s="67">
        <f t="shared" si="586"/>
        <v>900</v>
      </c>
      <c r="AM112" s="67">
        <f t="shared" si="586"/>
        <v>0</v>
      </c>
      <c r="AN112" s="67">
        <f t="shared" si="586"/>
        <v>0</v>
      </c>
      <c r="AO112" s="67">
        <f t="shared" si="586"/>
        <v>0</v>
      </c>
      <c r="AP112" s="67">
        <f t="shared" si="566"/>
        <v>900</v>
      </c>
      <c r="AQ112" s="71">
        <f t="shared" si="567"/>
        <v>900</v>
      </c>
      <c r="AR112" s="71">
        <f t="shared" si="568"/>
        <v>0</v>
      </c>
      <c r="AS112" s="71">
        <f t="shared" si="569"/>
        <v>900</v>
      </c>
      <c r="AT112" s="84"/>
    </row>
    <row r="113" spans="1:67" outlineLevel="1" x14ac:dyDescent="0.25">
      <c r="A113" s="60"/>
      <c r="B113" s="72" t="s">
        <v>171</v>
      </c>
      <c r="C113" s="62">
        <v>1</v>
      </c>
      <c r="D113" s="68" t="s">
        <v>65</v>
      </c>
      <c r="E113" s="64">
        <f t="shared" si="570"/>
        <v>1200</v>
      </c>
      <c r="F113" s="65">
        <f t="shared" si="571"/>
        <v>1200</v>
      </c>
      <c r="G113" s="147"/>
      <c r="H113" s="67">
        <v>0</v>
      </c>
      <c r="I113" s="67">
        <v>0</v>
      </c>
      <c r="J113" s="67">
        <f t="shared" si="587"/>
        <v>0</v>
      </c>
      <c r="K113" s="54">
        <v>0</v>
      </c>
      <c r="L113" s="67">
        <f t="shared" si="584"/>
        <v>0</v>
      </c>
      <c r="M113" s="67">
        <f t="shared" si="584"/>
        <v>0</v>
      </c>
      <c r="N113" s="67">
        <f t="shared" si="584"/>
        <v>0</v>
      </c>
      <c r="O113" s="67">
        <f t="shared" si="553"/>
        <v>0</v>
      </c>
      <c r="P113" s="69">
        <f t="shared" si="554"/>
        <v>0</v>
      </c>
      <c r="Q113" s="69">
        <f t="shared" si="555"/>
        <v>0</v>
      </c>
      <c r="R113" s="69">
        <f t="shared" si="556"/>
        <v>0</v>
      </c>
      <c r="S113" s="69">
        <v>0</v>
      </c>
      <c r="T113" s="69">
        <f t="shared" si="558"/>
        <v>0</v>
      </c>
      <c r="U113" s="69">
        <v>0</v>
      </c>
      <c r="V113" s="108">
        <f t="shared" ref="V113:W113" si="589">V102</f>
        <v>1200</v>
      </c>
      <c r="W113" s="108">
        <f t="shared" si="589"/>
        <v>0</v>
      </c>
      <c r="X113" s="67">
        <f t="shared" si="560"/>
        <v>1200</v>
      </c>
      <c r="Y113" s="113">
        <v>0</v>
      </c>
      <c r="Z113" s="69">
        <f t="shared" si="562"/>
        <v>0</v>
      </c>
      <c r="AA113" s="69">
        <v>0</v>
      </c>
      <c r="AB113" s="70">
        <f t="shared" si="564"/>
        <v>1200</v>
      </c>
      <c r="AC113" s="67">
        <f t="shared" si="586"/>
        <v>0</v>
      </c>
      <c r="AD113" s="67">
        <f t="shared" si="586"/>
        <v>0</v>
      </c>
      <c r="AE113" s="67">
        <f t="shared" si="586"/>
        <v>0</v>
      </c>
      <c r="AF113" s="67">
        <f t="shared" si="586"/>
        <v>0</v>
      </c>
      <c r="AG113" s="67">
        <f t="shared" si="586"/>
        <v>0</v>
      </c>
      <c r="AH113" s="67">
        <f t="shared" si="586"/>
        <v>0</v>
      </c>
      <c r="AI113" s="67">
        <f t="shared" si="586"/>
        <v>0</v>
      </c>
      <c r="AJ113" s="67">
        <f t="shared" si="586"/>
        <v>1200</v>
      </c>
      <c r="AK113" s="67">
        <f t="shared" si="586"/>
        <v>0</v>
      </c>
      <c r="AL113" s="67">
        <f t="shared" si="586"/>
        <v>1200</v>
      </c>
      <c r="AM113" s="67">
        <f t="shared" si="586"/>
        <v>0</v>
      </c>
      <c r="AN113" s="67">
        <f t="shared" si="586"/>
        <v>0</v>
      </c>
      <c r="AO113" s="67">
        <f t="shared" si="586"/>
        <v>0</v>
      </c>
      <c r="AP113" s="67">
        <f t="shared" si="566"/>
        <v>0</v>
      </c>
      <c r="AQ113" s="71">
        <f t="shared" si="567"/>
        <v>1200</v>
      </c>
      <c r="AR113" s="71">
        <f t="shared" si="568"/>
        <v>0</v>
      </c>
      <c r="AS113" s="71">
        <f t="shared" si="569"/>
        <v>1200</v>
      </c>
      <c r="AT113" s="84"/>
    </row>
    <row r="114" spans="1:67" ht="15.75" outlineLevel="1" thickBot="1" x14ac:dyDescent="0.3">
      <c r="A114" s="60"/>
      <c r="B114" s="61"/>
      <c r="C114" s="62"/>
      <c r="D114" s="63"/>
      <c r="E114" s="64"/>
      <c r="F114" s="65"/>
      <c r="G114" s="107"/>
      <c r="H114" s="108"/>
      <c r="I114" s="108"/>
      <c r="J114" s="67"/>
      <c r="K114" s="21"/>
      <c r="L114" s="67"/>
      <c r="M114" s="67"/>
      <c r="N114" s="67"/>
      <c r="O114" s="67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84"/>
    </row>
    <row r="115" spans="1:67" ht="15.75" thickBot="1" x14ac:dyDescent="0.3">
      <c r="A115" s="48">
        <f>A104+1</f>
        <v>20</v>
      </c>
      <c r="B115" s="49" t="s">
        <v>61</v>
      </c>
      <c r="C115" s="50" t="s">
        <v>62</v>
      </c>
      <c r="D115" s="51">
        <f>ROUNDUP((A115*465)/1000,2)</f>
        <v>9.3000000000000007</v>
      </c>
      <c r="E115" s="52"/>
      <c r="F115" s="53">
        <f>SUM(F116:F125)</f>
        <v>20253.130448529413</v>
      </c>
      <c r="G115" s="107"/>
      <c r="H115" s="110"/>
      <c r="I115" s="110"/>
      <c r="J115" s="56"/>
      <c r="K115" s="57"/>
      <c r="L115" s="58"/>
      <c r="M115" s="58"/>
      <c r="N115" s="58"/>
      <c r="O115" s="57"/>
      <c r="P115" s="58"/>
      <c r="Q115" s="56"/>
      <c r="R115" s="56"/>
      <c r="S115" s="56"/>
      <c r="T115" s="56"/>
      <c r="U115" s="73"/>
      <c r="V115" s="21"/>
      <c r="W115" s="56"/>
      <c r="X115" s="56"/>
      <c r="Y115" s="56"/>
      <c r="Z115" s="57"/>
      <c r="AA115" s="56"/>
      <c r="AB115" s="56"/>
      <c r="AC115" s="59">
        <f>+SUM(AC116:AC125)</f>
        <v>7393.5315000000001</v>
      </c>
      <c r="AD115" s="59">
        <f t="shared" ref="AD115:AS115" si="590">+SUM(AD116:AD125)</f>
        <v>0</v>
      </c>
      <c r="AE115" s="59">
        <f t="shared" si="590"/>
        <v>0</v>
      </c>
      <c r="AF115" s="59">
        <f t="shared" si="590"/>
        <v>147.87063000000001</v>
      </c>
      <c r="AG115" s="59">
        <f t="shared" si="590"/>
        <v>292.72657500000003</v>
      </c>
      <c r="AH115" s="59">
        <f t="shared" si="590"/>
        <v>7834.128705000001</v>
      </c>
      <c r="AI115" s="59">
        <f t="shared" si="590"/>
        <v>4510</v>
      </c>
      <c r="AJ115" s="59">
        <f t="shared" si="590"/>
        <v>1200</v>
      </c>
      <c r="AK115" s="59">
        <f t="shared" si="590"/>
        <v>900</v>
      </c>
      <c r="AL115" s="59">
        <f t="shared" si="590"/>
        <v>6610</v>
      </c>
      <c r="AM115" s="59">
        <f t="shared" si="590"/>
        <v>2722.9695672794119</v>
      </c>
      <c r="AN115" s="59">
        <f t="shared" si="590"/>
        <v>1958.5321762500002</v>
      </c>
      <c r="AO115" s="59">
        <f t="shared" si="590"/>
        <v>1127.5</v>
      </c>
      <c r="AP115" s="59">
        <f t="shared" si="590"/>
        <v>3622.9695672794119</v>
      </c>
      <c r="AQ115" s="59">
        <f t="shared" si="590"/>
        <v>17167.098272279414</v>
      </c>
      <c r="AR115" s="59">
        <f t="shared" si="590"/>
        <v>3086.0321762500002</v>
      </c>
      <c r="AS115" s="59">
        <f t="shared" si="590"/>
        <v>20253.130448529413</v>
      </c>
      <c r="AT115" s="83" t="str">
        <f>IF(F115=AS115,"Matching","Not Matching")</f>
        <v>Matching</v>
      </c>
      <c r="AU115" s="134">
        <f>SUM(AC115:AG115)</f>
        <v>7834.1287050000001</v>
      </c>
      <c r="AV115" s="135">
        <f t="shared" ref="AV115" si="591">AU115/AS115</f>
        <v>0.38681075623886274</v>
      </c>
      <c r="AW115" s="134">
        <f t="shared" ref="AW115" si="592">AI115</f>
        <v>4510</v>
      </c>
      <c r="AX115" s="135">
        <f t="shared" ref="AX115" si="593">AW115/AS115</f>
        <v>0.22268162501898431</v>
      </c>
      <c r="AY115" s="134">
        <f t="shared" ref="AY115" si="594">AJ115</f>
        <v>1200</v>
      </c>
      <c r="AZ115" s="135">
        <f t="shared" ref="AZ115" si="595">AY115/AS115</f>
        <v>5.9250099783321762E-2</v>
      </c>
      <c r="BA115" s="134">
        <f t="shared" ref="BA115" si="596">AK115+AM115</f>
        <v>3622.9695672794119</v>
      </c>
      <c r="BB115" s="135">
        <f t="shared" ref="BB115" si="597">BA115/AS115</f>
        <v>0.17888442364436935</v>
      </c>
      <c r="BC115" s="134">
        <f t="shared" ref="BC115" si="598">AN115+AO115</f>
        <v>3086.0321762500002</v>
      </c>
      <c r="BD115" s="135">
        <f t="shared" ref="BD115" si="599">BC115/AS115</f>
        <v>0.15237309531446178</v>
      </c>
      <c r="BE115" s="82" t="str">
        <f t="shared" ref="BE115" si="600">IF((AU115+AW115+AY115+BA115+BC115)=AS115,"Matching","Not Matching")</f>
        <v>Matching</v>
      </c>
      <c r="BF115" s="134">
        <f>AQ115</f>
        <v>17167.098272279414</v>
      </c>
      <c r="BG115" s="135">
        <f t="shared" ref="BG115" si="601">BF115/AS115</f>
        <v>0.84762690468553825</v>
      </c>
      <c r="BH115" s="134">
        <f t="shared" ref="BH115" si="602">AR115</f>
        <v>3086.0321762500002</v>
      </c>
      <c r="BI115" s="135">
        <f t="shared" ref="BI115" si="603">BH115/AS115</f>
        <v>0.15237309531446178</v>
      </c>
      <c r="BJ115" s="82" t="str">
        <f t="shared" ref="BJ115" si="604">IF((BH115+BF115)=AS115,"Matching","Not Matching")</f>
        <v>Matching</v>
      </c>
      <c r="BK115" s="134">
        <f>AS115*1.081</f>
        <v>21893.634014860294</v>
      </c>
      <c r="BL115" s="134">
        <f t="shared" ref="BL115" si="605">ROUND(BK115,-1)</f>
        <v>21890</v>
      </c>
      <c r="BM115" s="134">
        <f>D115*380</f>
        <v>3534.0000000000005</v>
      </c>
      <c r="BN115" s="134">
        <f t="shared" ref="BN115" si="606">BK115-BM115</f>
        <v>18359.634014860294</v>
      </c>
      <c r="BO115" s="134">
        <f>BK115/D115</f>
        <v>2354.1541951462682</v>
      </c>
    </row>
    <row r="116" spans="1:67" outlineLevel="1" x14ac:dyDescent="0.25">
      <c r="A116" s="60"/>
      <c r="B116" s="61"/>
      <c r="C116" s="62"/>
      <c r="D116" s="63"/>
      <c r="E116" s="64"/>
      <c r="F116" s="65"/>
      <c r="G116" s="107"/>
      <c r="H116" s="110"/>
      <c r="I116" s="110"/>
      <c r="J116" s="56"/>
      <c r="K116" s="57"/>
      <c r="L116" s="58"/>
      <c r="M116" s="58"/>
      <c r="N116" s="58"/>
      <c r="O116" s="57"/>
      <c r="P116" s="58"/>
      <c r="Q116" s="56"/>
      <c r="R116" s="56"/>
      <c r="S116" s="56"/>
      <c r="T116" s="56"/>
      <c r="U116" s="73"/>
      <c r="V116" s="21"/>
      <c r="W116" s="56"/>
      <c r="X116" s="56"/>
      <c r="Y116" s="56"/>
      <c r="Z116" s="57"/>
      <c r="AA116" s="56"/>
      <c r="AB116" s="56"/>
      <c r="AC116" s="56"/>
      <c r="AD116" s="56"/>
      <c r="AE116" s="69"/>
      <c r="AF116" s="69"/>
      <c r="AG116" s="69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136"/>
    </row>
    <row r="117" spans="1:67" outlineLevel="1" x14ac:dyDescent="0.25">
      <c r="A117" s="60"/>
      <c r="B117" s="61" t="str">
        <f>"Panneau solaire "&amp;G117</f>
        <v>Panneau solaire JINKO JKM455N-54HL4R-V</v>
      </c>
      <c r="C117" s="62">
        <f>A115</f>
        <v>20</v>
      </c>
      <c r="D117" s="68" t="s">
        <v>63</v>
      </c>
      <c r="E117" s="64">
        <f t="shared" ref="E117" si="607">AB117</f>
        <v>180.51476470588236</v>
      </c>
      <c r="F117" s="65">
        <f t="shared" ref="F117" si="608">C117*E117</f>
        <v>3610.2952941176472</v>
      </c>
      <c r="G117" s="107" t="str">
        <f>$G$7</f>
        <v>JINKO JKM455N-54HL4R-V</v>
      </c>
      <c r="H117" s="108">
        <f t="shared" ref="H117:I117" si="609">H73</f>
        <v>52.4</v>
      </c>
      <c r="I117" s="108">
        <f t="shared" si="609"/>
        <v>0</v>
      </c>
      <c r="J117" s="67">
        <f t="shared" si="514"/>
        <v>1.5719999999999998</v>
      </c>
      <c r="K117" s="54">
        <v>0</v>
      </c>
      <c r="L117" s="67">
        <f t="shared" ref="L117:N117" si="610">H117*(1-$K117)</f>
        <v>52.4</v>
      </c>
      <c r="M117" s="67">
        <f t="shared" si="610"/>
        <v>0</v>
      </c>
      <c r="N117" s="67">
        <f t="shared" si="610"/>
        <v>1.5719999999999998</v>
      </c>
      <c r="O117" s="67">
        <f t="shared" ref="O117:O124" si="611">(L117+M117+N117)</f>
        <v>53.972000000000001</v>
      </c>
      <c r="P117" s="69">
        <f t="shared" ref="P117:P124" si="612">O117*$P$4</f>
        <v>0</v>
      </c>
      <c r="Q117" s="69">
        <f t="shared" ref="Q117:Q124" si="613">(O117+P117)*$Q$4</f>
        <v>0</v>
      </c>
      <c r="R117" s="69">
        <f t="shared" ref="R117:R124" si="614">(O117+P117)*$R$4</f>
        <v>1.07944</v>
      </c>
      <c r="S117" s="69">
        <f t="shared" ref="S117:S121" si="615">(O117+P117)*$S$4</f>
        <v>2.6986000000000003</v>
      </c>
      <c r="T117" s="69">
        <f t="shared" ref="T117:T124" si="616">SUM(O117:S117)</f>
        <v>57.750039999999998</v>
      </c>
      <c r="U117" s="69">
        <f>1*$U$4</f>
        <v>65</v>
      </c>
      <c r="V117" s="108">
        <f t="shared" ref="V117:W117" si="617">V106</f>
        <v>0</v>
      </c>
      <c r="W117" s="108">
        <f t="shared" si="617"/>
        <v>0</v>
      </c>
      <c r="X117" s="67">
        <f t="shared" ref="X117:X124" si="618">SUM(U117:W117)</f>
        <v>65</v>
      </c>
      <c r="Y117" s="113">
        <f t="shared" ref="Y117:Y122" si="619">$Y$4/(1-$Y$4)*(T117+X117+Z117+AA117)</f>
        <v>27.077214705882351</v>
      </c>
      <c r="Z117" s="69">
        <f t="shared" ref="Z117:Z124" si="620">T117*$Z$4</f>
        <v>14.43751</v>
      </c>
      <c r="AA117" s="69">
        <f t="shared" ref="AA117:AA122" si="621">X117*$AA$4</f>
        <v>16.25</v>
      </c>
      <c r="AB117" s="70">
        <f t="shared" ref="AB117:AB124" si="622">T117+X117+Y117+Z117+AA117</f>
        <v>180.51476470588236</v>
      </c>
      <c r="AC117" s="67">
        <f t="shared" ref="AC117:AO117" si="623">O117*$C117</f>
        <v>1079.44</v>
      </c>
      <c r="AD117" s="67">
        <f t="shared" si="623"/>
        <v>0</v>
      </c>
      <c r="AE117" s="67">
        <f t="shared" si="623"/>
        <v>0</v>
      </c>
      <c r="AF117" s="67">
        <f t="shared" si="623"/>
        <v>21.588799999999999</v>
      </c>
      <c r="AG117" s="67">
        <f t="shared" si="623"/>
        <v>53.972000000000008</v>
      </c>
      <c r="AH117" s="67">
        <f t="shared" si="623"/>
        <v>1155.0008</v>
      </c>
      <c r="AI117" s="67">
        <f t="shared" si="623"/>
        <v>1300</v>
      </c>
      <c r="AJ117" s="67">
        <f t="shared" si="623"/>
        <v>0</v>
      </c>
      <c r="AK117" s="67">
        <f t="shared" si="623"/>
        <v>0</v>
      </c>
      <c r="AL117" s="67">
        <f t="shared" si="623"/>
        <v>1300</v>
      </c>
      <c r="AM117" s="67">
        <f t="shared" si="623"/>
        <v>541.54429411764704</v>
      </c>
      <c r="AN117" s="67">
        <f t="shared" si="623"/>
        <v>288.75020000000001</v>
      </c>
      <c r="AO117" s="67">
        <f t="shared" si="623"/>
        <v>325</v>
      </c>
      <c r="AP117" s="67">
        <f t="shared" ref="AP117:AP124" si="624">AM117+AK117</f>
        <v>541.54429411764704</v>
      </c>
      <c r="AQ117" s="71">
        <f t="shared" ref="AQ117:AQ124" si="625">AM117+AL117+AH117</f>
        <v>2996.5450941176468</v>
      </c>
      <c r="AR117" s="71">
        <f t="shared" ref="AR117:AR124" si="626">AO117+AN117</f>
        <v>613.75019999999995</v>
      </c>
      <c r="AS117" s="71">
        <f t="shared" ref="AS117:AS124" si="627">AH117+AL117+AM117+AO117+AN117</f>
        <v>3610.2952941176468</v>
      </c>
      <c r="AT117" s="84"/>
    </row>
    <row r="118" spans="1:67" outlineLevel="1" x14ac:dyDescent="0.25">
      <c r="A118" s="60"/>
      <c r="B118" s="61" t="str">
        <f>"Onduleur Huawei "&amp;G118</f>
        <v>Onduleur Huawei SUN2000-8K-MAP0</v>
      </c>
      <c r="C118" s="62">
        <v>1</v>
      </c>
      <c r="D118" s="68" t="s">
        <v>63</v>
      </c>
      <c r="E118" s="64">
        <f t="shared" ref="E117:E124" si="628">AB118</f>
        <v>2390.6880955882352</v>
      </c>
      <c r="F118" s="65">
        <f t="shared" ref="F117:F124" si="629">C118*E118</f>
        <v>2390.6880955882352</v>
      </c>
      <c r="G118" s="107" t="str">
        <f>$G$85</f>
        <v>SUN2000-8K-MAP0</v>
      </c>
      <c r="H118" s="108">
        <f>$H$85</f>
        <v>1068.05</v>
      </c>
      <c r="I118" s="67">
        <f>'Financial Data'!$C$40</f>
        <v>251</v>
      </c>
      <c r="J118" s="67">
        <f t="shared" si="514"/>
        <v>32.041499999999999</v>
      </c>
      <c r="K118" s="54">
        <v>0</v>
      </c>
      <c r="L118" s="67">
        <f t="shared" ref="L118:N118" si="630">H118*(1-$K118)</f>
        <v>1068.05</v>
      </c>
      <c r="M118" s="67">
        <f t="shared" si="630"/>
        <v>251</v>
      </c>
      <c r="N118" s="67">
        <f t="shared" si="630"/>
        <v>32.041499999999999</v>
      </c>
      <c r="O118" s="67">
        <f t="shared" si="611"/>
        <v>1351.0915</v>
      </c>
      <c r="P118" s="69">
        <f t="shared" si="612"/>
        <v>0</v>
      </c>
      <c r="Q118" s="69">
        <f t="shared" si="613"/>
        <v>0</v>
      </c>
      <c r="R118" s="69">
        <f t="shared" si="614"/>
        <v>27.021830000000001</v>
      </c>
      <c r="S118" s="69">
        <f t="shared" si="615"/>
        <v>67.554575</v>
      </c>
      <c r="T118" s="69">
        <f t="shared" si="616"/>
        <v>1445.6679049999998</v>
      </c>
      <c r="U118" s="69">
        <f>2*$U$5</f>
        <v>180</v>
      </c>
      <c r="V118" s="108">
        <f t="shared" ref="V118:W118" si="631">V107</f>
        <v>0</v>
      </c>
      <c r="W118" s="108">
        <f t="shared" si="631"/>
        <v>0</v>
      </c>
      <c r="X118" s="67">
        <f t="shared" si="618"/>
        <v>180</v>
      </c>
      <c r="Y118" s="113">
        <f t="shared" si="619"/>
        <v>358.60321433823532</v>
      </c>
      <c r="Z118" s="69">
        <f t="shared" si="620"/>
        <v>361.41697624999995</v>
      </c>
      <c r="AA118" s="69">
        <f t="shared" si="621"/>
        <v>45</v>
      </c>
      <c r="AB118" s="70">
        <f t="shared" si="622"/>
        <v>2390.6880955882352</v>
      </c>
      <c r="AC118" s="67">
        <f t="shared" ref="AC118:AO118" si="632">O118*$C118</f>
        <v>1351.0915</v>
      </c>
      <c r="AD118" s="67">
        <f t="shared" si="632"/>
        <v>0</v>
      </c>
      <c r="AE118" s="67">
        <f t="shared" si="632"/>
        <v>0</v>
      </c>
      <c r="AF118" s="67">
        <f t="shared" si="632"/>
        <v>27.021830000000001</v>
      </c>
      <c r="AG118" s="67">
        <f t="shared" si="632"/>
        <v>67.554575</v>
      </c>
      <c r="AH118" s="67">
        <f t="shared" si="632"/>
        <v>1445.6679049999998</v>
      </c>
      <c r="AI118" s="67">
        <f t="shared" si="632"/>
        <v>180</v>
      </c>
      <c r="AJ118" s="67">
        <f t="shared" si="632"/>
        <v>0</v>
      </c>
      <c r="AK118" s="67">
        <f t="shared" si="632"/>
        <v>0</v>
      </c>
      <c r="AL118" s="67">
        <f t="shared" si="632"/>
        <v>180</v>
      </c>
      <c r="AM118" s="67">
        <f t="shared" si="632"/>
        <v>358.60321433823532</v>
      </c>
      <c r="AN118" s="67">
        <f t="shared" si="632"/>
        <v>361.41697624999995</v>
      </c>
      <c r="AO118" s="67">
        <f t="shared" si="632"/>
        <v>45</v>
      </c>
      <c r="AP118" s="67">
        <f t="shared" si="624"/>
        <v>358.60321433823532</v>
      </c>
      <c r="AQ118" s="71">
        <f t="shared" si="625"/>
        <v>1984.2711193382352</v>
      </c>
      <c r="AR118" s="71">
        <f t="shared" si="626"/>
        <v>406.41697624999995</v>
      </c>
      <c r="AS118" s="71">
        <f t="shared" si="627"/>
        <v>2390.6880955882352</v>
      </c>
      <c r="AT118" s="84"/>
    </row>
    <row r="119" spans="1:67" outlineLevel="1" x14ac:dyDescent="0.25">
      <c r="A119" s="60"/>
      <c r="B119" s="61" t="s">
        <v>217</v>
      </c>
      <c r="C119" s="62">
        <v>1</v>
      </c>
      <c r="D119" s="68" t="s">
        <v>65</v>
      </c>
      <c r="E119" s="64">
        <f t="shared" si="628"/>
        <v>1600.6323529411766</v>
      </c>
      <c r="F119" s="65">
        <f t="shared" si="629"/>
        <v>1600.6323529411766</v>
      </c>
      <c r="G119" s="107"/>
      <c r="H119" s="108">
        <f>$H$86</f>
        <v>300</v>
      </c>
      <c r="I119" s="67">
        <f>'Financial Data'!$C$41*C117</f>
        <v>540</v>
      </c>
      <c r="J119" s="67">
        <f t="shared" si="514"/>
        <v>9</v>
      </c>
      <c r="K119" s="54">
        <v>0</v>
      </c>
      <c r="L119" s="67">
        <f t="shared" ref="L119:N119" si="633">H119*(1-$K119)</f>
        <v>300</v>
      </c>
      <c r="M119" s="67">
        <f t="shared" si="633"/>
        <v>540</v>
      </c>
      <c r="N119" s="67">
        <f t="shared" si="633"/>
        <v>9</v>
      </c>
      <c r="O119" s="67">
        <f t="shared" si="611"/>
        <v>849</v>
      </c>
      <c r="P119" s="69">
        <f t="shared" si="612"/>
        <v>0</v>
      </c>
      <c r="Q119" s="69">
        <f t="shared" si="613"/>
        <v>0</v>
      </c>
      <c r="R119" s="69">
        <f t="shared" si="614"/>
        <v>16.98</v>
      </c>
      <c r="S119" s="69">
        <f t="shared" si="615"/>
        <v>42.45</v>
      </c>
      <c r="T119" s="69">
        <f t="shared" si="616"/>
        <v>908.43000000000006</v>
      </c>
      <c r="U119" s="69">
        <f>(C117/10)*$U$5</f>
        <v>180</v>
      </c>
      <c r="V119" s="108">
        <f t="shared" ref="V119:W119" si="634">V108</f>
        <v>0</v>
      </c>
      <c r="W119" s="108">
        <f t="shared" si="634"/>
        <v>0</v>
      </c>
      <c r="X119" s="67">
        <f t="shared" si="618"/>
        <v>180</v>
      </c>
      <c r="Y119" s="113">
        <f t="shared" si="619"/>
        <v>240.0948529411765</v>
      </c>
      <c r="Z119" s="69">
        <f t="shared" si="620"/>
        <v>227.10750000000002</v>
      </c>
      <c r="AA119" s="69">
        <f t="shared" si="621"/>
        <v>45</v>
      </c>
      <c r="AB119" s="70">
        <f t="shared" si="622"/>
        <v>1600.6323529411766</v>
      </c>
      <c r="AC119" s="67">
        <f t="shared" ref="AC119:AO119" si="635">O119*$C119</f>
        <v>849</v>
      </c>
      <c r="AD119" s="67">
        <f t="shared" si="635"/>
        <v>0</v>
      </c>
      <c r="AE119" s="67">
        <f t="shared" si="635"/>
        <v>0</v>
      </c>
      <c r="AF119" s="67">
        <f t="shared" si="635"/>
        <v>16.98</v>
      </c>
      <c r="AG119" s="67">
        <f t="shared" si="635"/>
        <v>42.45</v>
      </c>
      <c r="AH119" s="67">
        <f t="shared" si="635"/>
        <v>908.43000000000006</v>
      </c>
      <c r="AI119" s="67">
        <f t="shared" si="635"/>
        <v>180</v>
      </c>
      <c r="AJ119" s="67">
        <f t="shared" si="635"/>
        <v>0</v>
      </c>
      <c r="AK119" s="67">
        <f t="shared" si="635"/>
        <v>0</v>
      </c>
      <c r="AL119" s="67">
        <f t="shared" si="635"/>
        <v>180</v>
      </c>
      <c r="AM119" s="67">
        <f t="shared" si="635"/>
        <v>240.0948529411765</v>
      </c>
      <c r="AN119" s="67">
        <f t="shared" si="635"/>
        <v>227.10750000000002</v>
      </c>
      <c r="AO119" s="67">
        <f t="shared" si="635"/>
        <v>45</v>
      </c>
      <c r="AP119" s="67">
        <f t="shared" si="624"/>
        <v>240.0948529411765</v>
      </c>
      <c r="AQ119" s="71">
        <f t="shared" si="625"/>
        <v>1328.5248529411765</v>
      </c>
      <c r="AR119" s="71">
        <f t="shared" si="626"/>
        <v>272.10750000000002</v>
      </c>
      <c r="AS119" s="71">
        <f t="shared" si="627"/>
        <v>1600.6323529411766</v>
      </c>
      <c r="AT119" s="84"/>
    </row>
    <row r="120" spans="1:67" outlineLevel="1" x14ac:dyDescent="0.25">
      <c r="A120" s="60"/>
      <c r="B120" s="61" t="s">
        <v>172</v>
      </c>
      <c r="C120" s="62">
        <f>A115</f>
        <v>20</v>
      </c>
      <c r="D120" s="68" t="s">
        <v>63</v>
      </c>
      <c r="E120" s="64">
        <f t="shared" si="628"/>
        <v>257.66176470588238</v>
      </c>
      <c r="F120" s="65">
        <f t="shared" si="629"/>
        <v>5153.2352941176478</v>
      </c>
      <c r="G120" s="107"/>
      <c r="H120" s="108">
        <f>$H$87</f>
        <v>100</v>
      </c>
      <c r="I120" s="108">
        <v>0</v>
      </c>
      <c r="J120" s="67">
        <f t="shared" si="514"/>
        <v>3</v>
      </c>
      <c r="K120" s="54">
        <v>0</v>
      </c>
      <c r="L120" s="67">
        <f t="shared" ref="L120:N120" si="636">H120*(1-$K120)</f>
        <v>100</v>
      </c>
      <c r="M120" s="67">
        <f t="shared" si="636"/>
        <v>0</v>
      </c>
      <c r="N120" s="67">
        <f t="shared" si="636"/>
        <v>3</v>
      </c>
      <c r="O120" s="67">
        <f t="shared" si="611"/>
        <v>103</v>
      </c>
      <c r="P120" s="69">
        <f t="shared" si="612"/>
        <v>0</v>
      </c>
      <c r="Q120" s="69">
        <f t="shared" si="613"/>
        <v>0</v>
      </c>
      <c r="R120" s="69">
        <f t="shared" si="614"/>
        <v>2.06</v>
      </c>
      <c r="S120" s="69">
        <f t="shared" si="615"/>
        <v>5.15</v>
      </c>
      <c r="T120" s="69">
        <f t="shared" si="616"/>
        <v>110.21000000000001</v>
      </c>
      <c r="U120" s="69">
        <f>1*$U$4</f>
        <v>65</v>
      </c>
      <c r="V120" s="108">
        <f t="shared" ref="V120:W120" si="637">V109</f>
        <v>0</v>
      </c>
      <c r="W120" s="108">
        <f t="shared" si="637"/>
        <v>0</v>
      </c>
      <c r="X120" s="67">
        <f t="shared" si="618"/>
        <v>65</v>
      </c>
      <c r="Y120" s="113">
        <f t="shared" si="619"/>
        <v>38.649264705882359</v>
      </c>
      <c r="Z120" s="69">
        <f t="shared" si="620"/>
        <v>27.552500000000002</v>
      </c>
      <c r="AA120" s="69">
        <f t="shared" si="621"/>
        <v>16.25</v>
      </c>
      <c r="AB120" s="70">
        <f t="shared" si="622"/>
        <v>257.66176470588238</v>
      </c>
      <c r="AC120" s="67">
        <f t="shared" ref="AC120:AO120" si="638">O120*$C120</f>
        <v>2060</v>
      </c>
      <c r="AD120" s="67">
        <f t="shared" si="638"/>
        <v>0</v>
      </c>
      <c r="AE120" s="67">
        <f t="shared" si="638"/>
        <v>0</v>
      </c>
      <c r="AF120" s="67">
        <f t="shared" si="638"/>
        <v>41.2</v>
      </c>
      <c r="AG120" s="67">
        <f t="shared" si="638"/>
        <v>103</v>
      </c>
      <c r="AH120" s="67">
        <f t="shared" si="638"/>
        <v>2204.2000000000003</v>
      </c>
      <c r="AI120" s="67">
        <f t="shared" si="638"/>
        <v>1300</v>
      </c>
      <c r="AJ120" s="67">
        <f t="shared" si="638"/>
        <v>0</v>
      </c>
      <c r="AK120" s="67">
        <f t="shared" si="638"/>
        <v>0</v>
      </c>
      <c r="AL120" s="67">
        <f t="shared" si="638"/>
        <v>1300</v>
      </c>
      <c r="AM120" s="67">
        <f t="shared" si="638"/>
        <v>772.98529411764719</v>
      </c>
      <c r="AN120" s="67">
        <f t="shared" si="638"/>
        <v>551.05000000000007</v>
      </c>
      <c r="AO120" s="67">
        <f t="shared" si="638"/>
        <v>325</v>
      </c>
      <c r="AP120" s="67">
        <f t="shared" si="624"/>
        <v>772.98529411764719</v>
      </c>
      <c r="AQ120" s="71">
        <f t="shared" si="625"/>
        <v>4277.1852941176476</v>
      </c>
      <c r="AR120" s="71">
        <f t="shared" si="626"/>
        <v>876.05000000000007</v>
      </c>
      <c r="AS120" s="71">
        <f t="shared" si="627"/>
        <v>5153.2352941176478</v>
      </c>
      <c r="AT120" s="84"/>
    </row>
    <row r="121" spans="1:67" outlineLevel="1" x14ac:dyDescent="0.25">
      <c r="A121" s="60"/>
      <c r="B121" s="61" t="s">
        <v>66</v>
      </c>
      <c r="C121" s="62">
        <v>1</v>
      </c>
      <c r="D121" s="68" t="s">
        <v>65</v>
      </c>
      <c r="E121" s="64">
        <f t="shared" si="628"/>
        <v>3089.7794117647059</v>
      </c>
      <c r="F121" s="65">
        <f t="shared" si="629"/>
        <v>3089.7794117647059</v>
      </c>
      <c r="G121" s="107"/>
      <c r="H121" s="108">
        <f>$H$88</f>
        <v>500</v>
      </c>
      <c r="I121" s="108">
        <f>I110</f>
        <v>0</v>
      </c>
      <c r="J121" s="67">
        <f t="shared" si="514"/>
        <v>15</v>
      </c>
      <c r="K121" s="54">
        <v>0</v>
      </c>
      <c r="L121" s="67">
        <f t="shared" ref="L121:N121" si="639">H121*(1-$K121)</f>
        <v>500</v>
      </c>
      <c r="M121" s="67">
        <f t="shared" si="639"/>
        <v>0</v>
      </c>
      <c r="N121" s="67">
        <f t="shared" si="639"/>
        <v>15</v>
      </c>
      <c r="O121" s="67">
        <f t="shared" si="611"/>
        <v>515</v>
      </c>
      <c r="P121" s="69">
        <f t="shared" si="612"/>
        <v>0</v>
      </c>
      <c r="Q121" s="69">
        <f t="shared" si="613"/>
        <v>0</v>
      </c>
      <c r="R121" s="69">
        <f t="shared" si="614"/>
        <v>10.3</v>
      </c>
      <c r="S121" s="69">
        <f t="shared" si="615"/>
        <v>25.75</v>
      </c>
      <c r="T121" s="69">
        <f t="shared" si="616"/>
        <v>551.04999999999995</v>
      </c>
      <c r="U121" s="69">
        <f>5*$U$5+600+500</f>
        <v>1550</v>
      </c>
      <c r="V121" s="108">
        <f t="shared" ref="V121:W121" si="640">V110</f>
        <v>0</v>
      </c>
      <c r="W121" s="108">
        <f t="shared" si="640"/>
        <v>0</v>
      </c>
      <c r="X121" s="67">
        <f t="shared" si="618"/>
        <v>1550</v>
      </c>
      <c r="Y121" s="113">
        <f t="shared" si="619"/>
        <v>463.46691176470591</v>
      </c>
      <c r="Z121" s="69">
        <f t="shared" si="620"/>
        <v>137.76249999999999</v>
      </c>
      <c r="AA121" s="69">
        <f t="shared" si="621"/>
        <v>387.5</v>
      </c>
      <c r="AB121" s="70">
        <f t="shared" si="622"/>
        <v>3089.7794117647059</v>
      </c>
      <c r="AC121" s="67">
        <f t="shared" ref="AC121:AO121" si="641">O121*$C121</f>
        <v>515</v>
      </c>
      <c r="AD121" s="67">
        <f t="shared" si="641"/>
        <v>0</v>
      </c>
      <c r="AE121" s="67">
        <f t="shared" si="641"/>
        <v>0</v>
      </c>
      <c r="AF121" s="67">
        <f t="shared" si="641"/>
        <v>10.3</v>
      </c>
      <c r="AG121" s="67">
        <f t="shared" si="641"/>
        <v>25.75</v>
      </c>
      <c r="AH121" s="67">
        <f t="shared" si="641"/>
        <v>551.04999999999995</v>
      </c>
      <c r="AI121" s="67">
        <f t="shared" si="641"/>
        <v>1550</v>
      </c>
      <c r="AJ121" s="67">
        <f t="shared" si="641"/>
        <v>0</v>
      </c>
      <c r="AK121" s="67">
        <f t="shared" si="641"/>
        <v>0</v>
      </c>
      <c r="AL121" s="67">
        <f t="shared" si="641"/>
        <v>1550</v>
      </c>
      <c r="AM121" s="67">
        <f t="shared" si="641"/>
        <v>463.46691176470591</v>
      </c>
      <c r="AN121" s="67">
        <f t="shared" si="641"/>
        <v>137.76249999999999</v>
      </c>
      <c r="AO121" s="67">
        <f t="shared" si="641"/>
        <v>387.5</v>
      </c>
      <c r="AP121" s="67">
        <f t="shared" si="624"/>
        <v>463.46691176470591</v>
      </c>
      <c r="AQ121" s="71">
        <f t="shared" si="625"/>
        <v>2564.5169117647056</v>
      </c>
      <c r="AR121" s="71">
        <f t="shared" si="626"/>
        <v>525.26250000000005</v>
      </c>
      <c r="AS121" s="71">
        <f t="shared" si="627"/>
        <v>3089.7794117647059</v>
      </c>
      <c r="AT121" s="84"/>
    </row>
    <row r="122" spans="1:67" outlineLevel="1" x14ac:dyDescent="0.25">
      <c r="A122" s="60"/>
      <c r="B122" s="72" t="s">
        <v>169</v>
      </c>
      <c r="C122" s="62">
        <v>1</v>
      </c>
      <c r="D122" s="68" t="s">
        <v>65</v>
      </c>
      <c r="E122" s="64">
        <f t="shared" si="628"/>
        <v>2308.5</v>
      </c>
      <c r="F122" s="65">
        <f t="shared" si="629"/>
        <v>2308.5</v>
      </c>
      <c r="G122" s="107"/>
      <c r="H122" s="108">
        <f>$H$89</f>
        <v>1300</v>
      </c>
      <c r="I122" s="108">
        <f>$I$89</f>
        <v>200</v>
      </c>
      <c r="J122" s="67">
        <f t="shared" si="514"/>
        <v>39</v>
      </c>
      <c r="K122" s="54">
        <v>0</v>
      </c>
      <c r="L122" s="67">
        <f t="shared" ref="L122:N124" si="642">H122*(1-$K122)</f>
        <v>1300</v>
      </c>
      <c r="M122" s="67">
        <f t="shared" si="642"/>
        <v>200</v>
      </c>
      <c r="N122" s="67">
        <f t="shared" si="642"/>
        <v>39</v>
      </c>
      <c r="O122" s="67">
        <f t="shared" si="611"/>
        <v>1539</v>
      </c>
      <c r="P122" s="69">
        <f t="shared" si="612"/>
        <v>0</v>
      </c>
      <c r="Q122" s="69">
        <f t="shared" si="613"/>
        <v>0</v>
      </c>
      <c r="R122" s="69">
        <f t="shared" si="614"/>
        <v>30.78</v>
      </c>
      <c r="S122" s="69">
        <v>0</v>
      </c>
      <c r="T122" s="69">
        <f t="shared" si="616"/>
        <v>1569.78</v>
      </c>
      <c r="U122" s="69">
        <v>0</v>
      </c>
      <c r="V122" s="108">
        <f t="shared" ref="V122:W122" si="643">V111</f>
        <v>0</v>
      </c>
      <c r="W122" s="108">
        <f t="shared" si="643"/>
        <v>0</v>
      </c>
      <c r="X122" s="67">
        <f t="shared" si="618"/>
        <v>0</v>
      </c>
      <c r="Y122" s="113">
        <f t="shared" si="619"/>
        <v>346.27500000000003</v>
      </c>
      <c r="Z122" s="69">
        <f t="shared" si="620"/>
        <v>392.44499999999999</v>
      </c>
      <c r="AA122" s="69">
        <f t="shared" si="621"/>
        <v>0</v>
      </c>
      <c r="AB122" s="70">
        <f t="shared" si="622"/>
        <v>2308.5</v>
      </c>
      <c r="AC122" s="67">
        <f t="shared" ref="AC122:AO124" si="644">O122*$C122</f>
        <v>1539</v>
      </c>
      <c r="AD122" s="67">
        <f t="shared" si="644"/>
        <v>0</v>
      </c>
      <c r="AE122" s="67">
        <f t="shared" si="644"/>
        <v>0</v>
      </c>
      <c r="AF122" s="67">
        <f t="shared" si="644"/>
        <v>30.78</v>
      </c>
      <c r="AG122" s="67">
        <f t="shared" si="644"/>
        <v>0</v>
      </c>
      <c r="AH122" s="67">
        <f t="shared" si="644"/>
        <v>1569.78</v>
      </c>
      <c r="AI122" s="67">
        <f t="shared" si="644"/>
        <v>0</v>
      </c>
      <c r="AJ122" s="67">
        <f t="shared" si="644"/>
        <v>0</v>
      </c>
      <c r="AK122" s="67">
        <f t="shared" si="644"/>
        <v>0</v>
      </c>
      <c r="AL122" s="67">
        <f t="shared" si="644"/>
        <v>0</v>
      </c>
      <c r="AM122" s="67">
        <f t="shared" si="644"/>
        <v>346.27500000000003</v>
      </c>
      <c r="AN122" s="67">
        <f t="shared" si="644"/>
        <v>392.44499999999999</v>
      </c>
      <c r="AO122" s="67">
        <f t="shared" si="644"/>
        <v>0</v>
      </c>
      <c r="AP122" s="67">
        <f t="shared" si="624"/>
        <v>346.27500000000003</v>
      </c>
      <c r="AQ122" s="71">
        <f t="shared" si="625"/>
        <v>1916.0550000000001</v>
      </c>
      <c r="AR122" s="71">
        <f t="shared" si="626"/>
        <v>392.44499999999999</v>
      </c>
      <c r="AS122" s="71">
        <f t="shared" si="627"/>
        <v>2308.5</v>
      </c>
      <c r="AT122" s="84"/>
    </row>
    <row r="123" spans="1:67" outlineLevel="1" x14ac:dyDescent="0.25">
      <c r="A123" s="60"/>
      <c r="B123" s="72" t="s">
        <v>170</v>
      </c>
      <c r="C123" s="62">
        <v>1</v>
      </c>
      <c r="D123" s="68" t="s">
        <v>65</v>
      </c>
      <c r="E123" s="64">
        <f t="shared" si="628"/>
        <v>900</v>
      </c>
      <c r="F123" s="65">
        <f t="shared" si="629"/>
        <v>900</v>
      </c>
      <c r="G123" s="147"/>
      <c r="H123" s="67">
        <v>0</v>
      </c>
      <c r="I123" s="67">
        <v>0</v>
      </c>
      <c r="J123" s="67">
        <f t="shared" si="514"/>
        <v>0</v>
      </c>
      <c r="K123" s="54">
        <v>0</v>
      </c>
      <c r="L123" s="67">
        <f t="shared" si="642"/>
        <v>0</v>
      </c>
      <c r="M123" s="67">
        <f t="shared" si="642"/>
        <v>0</v>
      </c>
      <c r="N123" s="67">
        <f t="shared" si="642"/>
        <v>0</v>
      </c>
      <c r="O123" s="67">
        <f t="shared" si="611"/>
        <v>0</v>
      </c>
      <c r="P123" s="69">
        <f t="shared" si="612"/>
        <v>0</v>
      </c>
      <c r="Q123" s="69">
        <f t="shared" si="613"/>
        <v>0</v>
      </c>
      <c r="R123" s="69">
        <f t="shared" si="614"/>
        <v>0</v>
      </c>
      <c r="S123" s="69">
        <v>0</v>
      </c>
      <c r="T123" s="69">
        <f t="shared" si="616"/>
        <v>0</v>
      </c>
      <c r="U123" s="69">
        <v>0</v>
      </c>
      <c r="V123" s="108">
        <f t="shared" ref="V123:W123" si="645">V112</f>
        <v>0</v>
      </c>
      <c r="W123" s="108">
        <f t="shared" si="645"/>
        <v>900</v>
      </c>
      <c r="X123" s="67">
        <f t="shared" si="618"/>
        <v>900</v>
      </c>
      <c r="Y123" s="113">
        <v>0</v>
      </c>
      <c r="Z123" s="69">
        <f t="shared" si="620"/>
        <v>0</v>
      </c>
      <c r="AA123" s="69">
        <v>0</v>
      </c>
      <c r="AB123" s="70">
        <f t="shared" si="622"/>
        <v>900</v>
      </c>
      <c r="AC123" s="67">
        <f t="shared" si="644"/>
        <v>0</v>
      </c>
      <c r="AD123" s="67">
        <f t="shared" si="644"/>
        <v>0</v>
      </c>
      <c r="AE123" s="67">
        <f t="shared" si="644"/>
        <v>0</v>
      </c>
      <c r="AF123" s="67">
        <f t="shared" si="644"/>
        <v>0</v>
      </c>
      <c r="AG123" s="67">
        <f t="shared" si="644"/>
        <v>0</v>
      </c>
      <c r="AH123" s="67">
        <f t="shared" si="644"/>
        <v>0</v>
      </c>
      <c r="AI123" s="67">
        <f t="shared" si="644"/>
        <v>0</v>
      </c>
      <c r="AJ123" s="67">
        <f t="shared" si="644"/>
        <v>0</v>
      </c>
      <c r="AK123" s="67">
        <f t="shared" si="644"/>
        <v>900</v>
      </c>
      <c r="AL123" s="67">
        <f t="shared" si="644"/>
        <v>900</v>
      </c>
      <c r="AM123" s="67">
        <f t="shared" si="644"/>
        <v>0</v>
      </c>
      <c r="AN123" s="67">
        <f t="shared" si="644"/>
        <v>0</v>
      </c>
      <c r="AO123" s="67">
        <f t="shared" si="644"/>
        <v>0</v>
      </c>
      <c r="AP123" s="67">
        <f t="shared" si="624"/>
        <v>900</v>
      </c>
      <c r="AQ123" s="71">
        <f t="shared" si="625"/>
        <v>900</v>
      </c>
      <c r="AR123" s="71">
        <f t="shared" si="626"/>
        <v>0</v>
      </c>
      <c r="AS123" s="71">
        <f t="shared" si="627"/>
        <v>900</v>
      </c>
      <c r="AT123" s="84"/>
    </row>
    <row r="124" spans="1:67" outlineLevel="1" x14ac:dyDescent="0.25">
      <c r="A124" s="60"/>
      <c r="B124" s="72" t="s">
        <v>171</v>
      </c>
      <c r="C124" s="62">
        <v>1</v>
      </c>
      <c r="D124" s="68" t="s">
        <v>65</v>
      </c>
      <c r="E124" s="64">
        <f t="shared" si="628"/>
        <v>1200</v>
      </c>
      <c r="F124" s="65">
        <f t="shared" si="629"/>
        <v>1200</v>
      </c>
      <c r="G124" s="147"/>
      <c r="H124" s="67">
        <v>0</v>
      </c>
      <c r="I124" s="67">
        <v>0</v>
      </c>
      <c r="J124" s="67">
        <f t="shared" si="514"/>
        <v>0</v>
      </c>
      <c r="K124" s="54">
        <v>0</v>
      </c>
      <c r="L124" s="67">
        <f t="shared" si="642"/>
        <v>0</v>
      </c>
      <c r="M124" s="67">
        <f t="shared" si="642"/>
        <v>0</v>
      </c>
      <c r="N124" s="67">
        <f t="shared" si="642"/>
        <v>0</v>
      </c>
      <c r="O124" s="67">
        <f t="shared" si="611"/>
        <v>0</v>
      </c>
      <c r="P124" s="69">
        <f t="shared" si="612"/>
        <v>0</v>
      </c>
      <c r="Q124" s="69">
        <f t="shared" si="613"/>
        <v>0</v>
      </c>
      <c r="R124" s="69">
        <f t="shared" si="614"/>
        <v>0</v>
      </c>
      <c r="S124" s="69">
        <v>0</v>
      </c>
      <c r="T124" s="69">
        <f t="shared" si="616"/>
        <v>0</v>
      </c>
      <c r="U124" s="69">
        <v>0</v>
      </c>
      <c r="V124" s="108">
        <f t="shared" ref="V124:W124" si="646">V113</f>
        <v>1200</v>
      </c>
      <c r="W124" s="108">
        <f t="shared" si="646"/>
        <v>0</v>
      </c>
      <c r="X124" s="67">
        <f t="shared" si="618"/>
        <v>1200</v>
      </c>
      <c r="Y124" s="113">
        <v>0</v>
      </c>
      <c r="Z124" s="69">
        <f t="shared" si="620"/>
        <v>0</v>
      </c>
      <c r="AA124" s="69">
        <v>0</v>
      </c>
      <c r="AB124" s="70">
        <f t="shared" si="622"/>
        <v>1200</v>
      </c>
      <c r="AC124" s="67">
        <f t="shared" si="644"/>
        <v>0</v>
      </c>
      <c r="AD124" s="67">
        <f t="shared" si="644"/>
        <v>0</v>
      </c>
      <c r="AE124" s="67">
        <f t="shared" si="644"/>
        <v>0</v>
      </c>
      <c r="AF124" s="67">
        <f t="shared" si="644"/>
        <v>0</v>
      </c>
      <c r="AG124" s="67">
        <f t="shared" si="644"/>
        <v>0</v>
      </c>
      <c r="AH124" s="67">
        <f t="shared" si="644"/>
        <v>0</v>
      </c>
      <c r="AI124" s="67">
        <f t="shared" si="644"/>
        <v>0</v>
      </c>
      <c r="AJ124" s="67">
        <f t="shared" si="644"/>
        <v>1200</v>
      </c>
      <c r="AK124" s="67">
        <f t="shared" si="644"/>
        <v>0</v>
      </c>
      <c r="AL124" s="67">
        <f t="shared" si="644"/>
        <v>1200</v>
      </c>
      <c r="AM124" s="67">
        <f t="shared" si="644"/>
        <v>0</v>
      </c>
      <c r="AN124" s="67">
        <f t="shared" si="644"/>
        <v>0</v>
      </c>
      <c r="AO124" s="67">
        <f t="shared" si="644"/>
        <v>0</v>
      </c>
      <c r="AP124" s="67">
        <f t="shared" si="624"/>
        <v>0</v>
      </c>
      <c r="AQ124" s="71">
        <f t="shared" si="625"/>
        <v>1200</v>
      </c>
      <c r="AR124" s="71">
        <f t="shared" si="626"/>
        <v>0</v>
      </c>
      <c r="AS124" s="71">
        <f t="shared" si="627"/>
        <v>1200</v>
      </c>
      <c r="AT124" s="84"/>
    </row>
    <row r="125" spans="1:67" ht="15.75" outlineLevel="1" thickBot="1" x14ac:dyDescent="0.3">
      <c r="A125" s="60"/>
      <c r="B125" s="61"/>
      <c r="C125" s="62"/>
      <c r="D125" s="63"/>
      <c r="E125" s="64"/>
      <c r="F125" s="65"/>
      <c r="G125" s="107"/>
      <c r="H125" s="108"/>
      <c r="I125" s="108"/>
      <c r="J125" s="67"/>
      <c r="K125" s="21"/>
      <c r="L125" s="67"/>
      <c r="M125" s="67"/>
      <c r="N125" s="67"/>
      <c r="O125" s="67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84"/>
    </row>
    <row r="126" spans="1:67" ht="15.75" thickBot="1" x14ac:dyDescent="0.3">
      <c r="A126" s="48">
        <f>A115+1</f>
        <v>21</v>
      </c>
      <c r="B126" s="49" t="s">
        <v>61</v>
      </c>
      <c r="C126" s="50" t="s">
        <v>62</v>
      </c>
      <c r="D126" s="51">
        <f>ROUNDUP((A126*465)/1000,2)</f>
        <v>9.77</v>
      </c>
      <c r="E126" s="52"/>
      <c r="F126" s="53">
        <f>SUM(F127:F136)</f>
        <v>21424.221514705881</v>
      </c>
      <c r="G126" s="107"/>
      <c r="H126" s="110"/>
      <c r="I126" s="110"/>
      <c r="J126" s="56"/>
      <c r="K126" s="57"/>
      <c r="L126" s="58"/>
      <c r="M126" s="58"/>
      <c r="N126" s="58"/>
      <c r="O126" s="57"/>
      <c r="P126" s="58"/>
      <c r="Q126" s="56"/>
      <c r="R126" s="56"/>
      <c r="S126" s="56"/>
      <c r="T126" s="56"/>
      <c r="U126" s="73"/>
      <c r="V126" s="21"/>
      <c r="W126" s="56"/>
      <c r="X126" s="56"/>
      <c r="Y126" s="56"/>
      <c r="Z126" s="57"/>
      <c r="AA126" s="56"/>
      <c r="AB126" s="56"/>
      <c r="AC126" s="59">
        <f>+SUM(AC127:AC136)</f>
        <v>8022.3090000000002</v>
      </c>
      <c r="AD126" s="59">
        <f t="shared" ref="AD126:AS126" si="647">+SUM(AD127:AD136)</f>
        <v>0</v>
      </c>
      <c r="AE126" s="59">
        <f t="shared" si="647"/>
        <v>0</v>
      </c>
      <c r="AF126" s="59">
        <f t="shared" si="647"/>
        <v>160.44618</v>
      </c>
      <c r="AG126" s="59">
        <f t="shared" si="647"/>
        <v>308.71545000000003</v>
      </c>
      <c r="AH126" s="59">
        <f t="shared" si="647"/>
        <v>8491.4706299999998</v>
      </c>
      <c r="AI126" s="59">
        <f t="shared" si="647"/>
        <v>4649</v>
      </c>
      <c r="AJ126" s="59">
        <f t="shared" si="647"/>
        <v>1200</v>
      </c>
      <c r="AK126" s="59">
        <f t="shared" si="647"/>
        <v>900</v>
      </c>
      <c r="AL126" s="59">
        <f t="shared" si="647"/>
        <v>6749</v>
      </c>
      <c r="AM126" s="59">
        <f t="shared" si="647"/>
        <v>2898.6332272058826</v>
      </c>
      <c r="AN126" s="59">
        <f t="shared" si="647"/>
        <v>2122.8676575</v>
      </c>
      <c r="AO126" s="59">
        <f t="shared" si="647"/>
        <v>1162.25</v>
      </c>
      <c r="AP126" s="59">
        <f t="shared" si="647"/>
        <v>3798.6332272058826</v>
      </c>
      <c r="AQ126" s="59">
        <f t="shared" si="647"/>
        <v>18139.103857205882</v>
      </c>
      <c r="AR126" s="59">
        <f t="shared" si="647"/>
        <v>3285.1176575</v>
      </c>
      <c r="AS126" s="59">
        <f t="shared" si="647"/>
        <v>21424.221514705881</v>
      </c>
      <c r="AT126" s="83" t="str">
        <f>IF(F126=AS126,"Matching","Not Matching")</f>
        <v>Matching</v>
      </c>
      <c r="AU126" s="134">
        <f>SUM(AC126:AG126)</f>
        <v>8491.4706299999998</v>
      </c>
      <c r="AV126" s="135">
        <f t="shared" ref="AV126" si="648">AU126/AS126</f>
        <v>0.39634908667142643</v>
      </c>
      <c r="AW126" s="134">
        <f t="shared" ref="AW126" si="649">AI126</f>
        <v>4649</v>
      </c>
      <c r="AX126" s="135">
        <f t="shared" ref="AX126" si="650">AW126/AS126</f>
        <v>0.21699738292982371</v>
      </c>
      <c r="AY126" s="134">
        <f t="shared" ref="AY126" si="651">AJ126</f>
        <v>1200</v>
      </c>
      <c r="AZ126" s="135">
        <f t="shared" ref="AZ126" si="652">AY126/AS126</f>
        <v>5.6011370082983104E-2</v>
      </c>
      <c r="BA126" s="134">
        <f t="shared" ref="BA126" si="653">AK126+AM126</f>
        <v>3798.6332272058826</v>
      </c>
      <c r="BB126" s="135">
        <f t="shared" ref="BB126" si="654">BA126/AS126</f>
        <v>0.17730554291545428</v>
      </c>
      <c r="BC126" s="134">
        <f t="shared" ref="BC126" si="655">AN126+AO126</f>
        <v>3285.1176575</v>
      </c>
      <c r="BD126" s="135">
        <f t="shared" ref="BD126" si="656">BC126/AS126</f>
        <v>0.15333661740031254</v>
      </c>
      <c r="BE126" s="82" t="str">
        <f t="shared" ref="BE126" si="657">IF((AU126+AW126+AY126+BA126+BC126)=AS126,"Matching","Not Matching")</f>
        <v>Matching</v>
      </c>
      <c r="BF126" s="134">
        <f>AQ126</f>
        <v>18139.103857205882</v>
      </c>
      <c r="BG126" s="135">
        <f t="shared" ref="BG126" si="658">BF126/AS126</f>
        <v>0.84666338259968754</v>
      </c>
      <c r="BH126" s="134">
        <f t="shared" ref="BH126" si="659">AR126</f>
        <v>3285.1176575</v>
      </c>
      <c r="BI126" s="135">
        <f t="shared" ref="BI126" si="660">BH126/AS126</f>
        <v>0.15333661740031254</v>
      </c>
      <c r="BJ126" s="82" t="str">
        <f t="shared" ref="BJ126" si="661">IF((BH126+BF126)=AS126,"Matching","Not Matching")</f>
        <v>Matching</v>
      </c>
      <c r="BK126" s="134">
        <f>AS126*1.081</f>
        <v>23159.583457397057</v>
      </c>
      <c r="BL126" s="134">
        <f t="shared" ref="BL126" si="662">ROUND(BK126,-1)</f>
        <v>23160</v>
      </c>
      <c r="BM126" s="134">
        <f>D126*380</f>
        <v>3712.6</v>
      </c>
      <c r="BN126" s="134">
        <f t="shared" ref="BN126" si="663">BK126-BM126</f>
        <v>19446.983457397058</v>
      </c>
      <c r="BO126" s="134">
        <f>BK126/D126</f>
        <v>2370.4793712791256</v>
      </c>
    </row>
    <row r="127" spans="1:67" outlineLevel="1" x14ac:dyDescent="0.25">
      <c r="A127" s="60"/>
      <c r="B127" s="61"/>
      <c r="C127" s="62"/>
      <c r="D127" s="63"/>
      <c r="E127" s="64"/>
      <c r="F127" s="65"/>
      <c r="G127" s="107"/>
      <c r="H127" s="110"/>
      <c r="I127" s="110"/>
      <c r="J127" s="56"/>
      <c r="K127" s="57"/>
      <c r="L127" s="58"/>
      <c r="M127" s="58"/>
      <c r="N127" s="58"/>
      <c r="O127" s="57"/>
      <c r="P127" s="58"/>
      <c r="Q127" s="56"/>
      <c r="R127" s="56"/>
      <c r="S127" s="56"/>
      <c r="T127" s="56"/>
      <c r="U127" s="73"/>
      <c r="V127" s="21"/>
      <c r="W127" s="56"/>
      <c r="X127" s="56"/>
      <c r="Y127" s="56"/>
      <c r="Z127" s="57"/>
      <c r="AA127" s="56"/>
      <c r="AB127" s="56"/>
      <c r="AC127" s="56"/>
      <c r="AD127" s="56"/>
      <c r="AE127" s="69"/>
      <c r="AF127" s="69"/>
      <c r="AG127" s="69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136"/>
    </row>
    <row r="128" spans="1:67" outlineLevel="1" x14ac:dyDescent="0.25">
      <c r="A128" s="60"/>
      <c r="B128" s="61" t="str">
        <f>"Panneau solaire "&amp;G128</f>
        <v>Panneau solaire JINKO JKM455N-54HL4R-V</v>
      </c>
      <c r="C128" s="62">
        <f>A126</f>
        <v>21</v>
      </c>
      <c r="D128" s="68" t="s">
        <v>63</v>
      </c>
      <c r="E128" s="64">
        <f t="shared" ref="E128" si="664">AB128</f>
        <v>180.51476470588236</v>
      </c>
      <c r="F128" s="65">
        <f t="shared" ref="F128" si="665">C128*E128</f>
        <v>3790.8100588235293</v>
      </c>
      <c r="G128" s="107" t="str">
        <f>$G$7</f>
        <v>JINKO JKM455N-54HL4R-V</v>
      </c>
      <c r="H128" s="108">
        <f t="shared" ref="H128:I128" si="666">H73</f>
        <v>52.4</v>
      </c>
      <c r="I128" s="108">
        <f t="shared" si="666"/>
        <v>0</v>
      </c>
      <c r="J128" s="67">
        <f t="shared" si="514"/>
        <v>1.5719999999999998</v>
      </c>
      <c r="K128" s="54">
        <v>0</v>
      </c>
      <c r="L128" s="67">
        <f t="shared" ref="L128:N128" si="667">H128*(1-$K128)</f>
        <v>52.4</v>
      </c>
      <c r="M128" s="67">
        <f t="shared" si="667"/>
        <v>0</v>
      </c>
      <c r="N128" s="67">
        <f t="shared" si="667"/>
        <v>1.5719999999999998</v>
      </c>
      <c r="O128" s="67">
        <f t="shared" ref="O128:O135" si="668">(L128+M128+N128)</f>
        <v>53.972000000000001</v>
      </c>
      <c r="P128" s="69">
        <f t="shared" ref="P128:P135" si="669">O128*$P$4</f>
        <v>0</v>
      </c>
      <c r="Q128" s="69">
        <f t="shared" ref="Q128:Q135" si="670">(O128+P128)*$Q$4</f>
        <v>0</v>
      </c>
      <c r="R128" s="69">
        <f t="shared" ref="R128:R135" si="671">(O128+P128)*$R$4</f>
        <v>1.07944</v>
      </c>
      <c r="S128" s="69">
        <f t="shared" ref="S128:S132" si="672">(O128+P128)*$S$4</f>
        <v>2.6986000000000003</v>
      </c>
      <c r="T128" s="69">
        <f t="shared" ref="T128:T135" si="673">SUM(O128:S128)</f>
        <v>57.750039999999998</v>
      </c>
      <c r="U128" s="69">
        <f>1*$U$4</f>
        <v>65</v>
      </c>
      <c r="V128" s="108">
        <f t="shared" ref="V128:W128" si="674">V117</f>
        <v>0</v>
      </c>
      <c r="W128" s="108">
        <f t="shared" si="674"/>
        <v>0</v>
      </c>
      <c r="X128" s="67">
        <f t="shared" ref="X128:X135" si="675">SUM(U128:W128)</f>
        <v>65</v>
      </c>
      <c r="Y128" s="113">
        <f t="shared" ref="Y128:Y133" si="676">$Y$4/(1-$Y$4)*(T128+X128+Z128+AA128)</f>
        <v>27.077214705882351</v>
      </c>
      <c r="Z128" s="69">
        <f t="shared" ref="Z128:Z135" si="677">T128*$Z$4</f>
        <v>14.43751</v>
      </c>
      <c r="AA128" s="69">
        <f t="shared" ref="AA128:AA133" si="678">X128*$AA$4</f>
        <v>16.25</v>
      </c>
      <c r="AB128" s="70">
        <f t="shared" ref="AB128:AB135" si="679">T128+X128+Y128+Z128+AA128</f>
        <v>180.51476470588236</v>
      </c>
      <c r="AC128" s="67">
        <f t="shared" ref="AC128:AO128" si="680">O128*$C128</f>
        <v>1133.412</v>
      </c>
      <c r="AD128" s="67">
        <f t="shared" si="680"/>
        <v>0</v>
      </c>
      <c r="AE128" s="67">
        <f t="shared" si="680"/>
        <v>0</v>
      </c>
      <c r="AF128" s="67">
        <f t="shared" si="680"/>
        <v>22.668239999999997</v>
      </c>
      <c r="AG128" s="67">
        <f t="shared" si="680"/>
        <v>56.670600000000007</v>
      </c>
      <c r="AH128" s="67">
        <f t="shared" si="680"/>
        <v>1212.7508399999999</v>
      </c>
      <c r="AI128" s="67">
        <f t="shared" si="680"/>
        <v>1365</v>
      </c>
      <c r="AJ128" s="67">
        <f t="shared" si="680"/>
        <v>0</v>
      </c>
      <c r="AK128" s="67">
        <f t="shared" si="680"/>
        <v>0</v>
      </c>
      <c r="AL128" s="67">
        <f t="shared" si="680"/>
        <v>1365</v>
      </c>
      <c r="AM128" s="67">
        <f t="shared" si="680"/>
        <v>568.62150882352933</v>
      </c>
      <c r="AN128" s="67">
        <f t="shared" si="680"/>
        <v>303.18770999999998</v>
      </c>
      <c r="AO128" s="67">
        <f t="shared" si="680"/>
        <v>341.25</v>
      </c>
      <c r="AP128" s="67">
        <f t="shared" ref="AP128:AP135" si="681">AM128+AK128</f>
        <v>568.62150882352933</v>
      </c>
      <c r="AQ128" s="71">
        <f t="shared" ref="AQ128:AQ135" si="682">AM128+AL128+AH128</f>
        <v>3146.3723488235291</v>
      </c>
      <c r="AR128" s="71">
        <f t="shared" ref="AR128:AR135" si="683">AO128+AN128</f>
        <v>644.43770999999992</v>
      </c>
      <c r="AS128" s="71">
        <f t="shared" ref="AS128:AS135" si="684">AH128+AL128+AM128+AO128+AN128</f>
        <v>3790.8100588235293</v>
      </c>
      <c r="AT128" s="84"/>
    </row>
    <row r="129" spans="1:67" outlineLevel="1" x14ac:dyDescent="0.25">
      <c r="A129" s="60"/>
      <c r="B129" s="61" t="str">
        <f>"Onduleur Huawei "&amp;G129</f>
        <v>Onduleur Huawei SUN2000-10K-MAP0</v>
      </c>
      <c r="C129" s="62">
        <v>1</v>
      </c>
      <c r="D129" s="68" t="s">
        <v>63</v>
      </c>
      <c r="E129" s="64">
        <f t="shared" ref="E128:E135" si="685">AB129</f>
        <v>2604.3820441176472</v>
      </c>
      <c r="F129" s="65">
        <f t="shared" ref="F128:F135" si="686">C129*E129</f>
        <v>2604.3820441176472</v>
      </c>
      <c r="G129" s="99" t="str">
        <f>'Technical Data'!B14</f>
        <v>SUN2000-10K-MAP0</v>
      </c>
      <c r="H129" s="85">
        <f>'Financial Data'!C35</f>
        <v>1199.9000000000001</v>
      </c>
      <c r="I129" s="67">
        <f>'Financial Data'!$C$40</f>
        <v>251</v>
      </c>
      <c r="J129" s="67">
        <f t="shared" si="514"/>
        <v>35.997</v>
      </c>
      <c r="K129" s="54">
        <v>0</v>
      </c>
      <c r="L129" s="67">
        <f t="shared" ref="L129:N129" si="687">H129*(1-$K129)</f>
        <v>1199.9000000000001</v>
      </c>
      <c r="M129" s="67">
        <f t="shared" si="687"/>
        <v>251</v>
      </c>
      <c r="N129" s="67">
        <f t="shared" si="687"/>
        <v>35.997</v>
      </c>
      <c r="O129" s="67">
        <f t="shared" si="668"/>
        <v>1486.8970000000002</v>
      </c>
      <c r="P129" s="69">
        <f t="shared" si="669"/>
        <v>0</v>
      </c>
      <c r="Q129" s="69">
        <f t="shared" si="670"/>
        <v>0</v>
      </c>
      <c r="R129" s="69">
        <f t="shared" si="671"/>
        <v>29.737940000000005</v>
      </c>
      <c r="S129" s="69">
        <f t="shared" si="672"/>
        <v>74.344850000000008</v>
      </c>
      <c r="T129" s="69">
        <f t="shared" si="673"/>
        <v>1590.9797900000001</v>
      </c>
      <c r="U129" s="69">
        <f>2*$U$5</f>
        <v>180</v>
      </c>
      <c r="V129" s="108">
        <f t="shared" ref="V129:W129" si="688">V118</f>
        <v>0</v>
      </c>
      <c r="W129" s="108">
        <f t="shared" si="688"/>
        <v>0</v>
      </c>
      <c r="X129" s="67">
        <f t="shared" si="675"/>
        <v>180</v>
      </c>
      <c r="Y129" s="113">
        <f t="shared" si="676"/>
        <v>390.65730661764712</v>
      </c>
      <c r="Z129" s="69">
        <f t="shared" si="677"/>
        <v>397.74494750000002</v>
      </c>
      <c r="AA129" s="69">
        <f t="shared" si="678"/>
        <v>45</v>
      </c>
      <c r="AB129" s="70">
        <f t="shared" si="679"/>
        <v>2604.3820441176472</v>
      </c>
      <c r="AC129" s="67">
        <f t="shared" ref="AC129:AO129" si="689">O129*$C129</f>
        <v>1486.8970000000002</v>
      </c>
      <c r="AD129" s="67">
        <f t="shared" si="689"/>
        <v>0</v>
      </c>
      <c r="AE129" s="67">
        <f t="shared" si="689"/>
        <v>0</v>
      </c>
      <c r="AF129" s="67">
        <f t="shared" si="689"/>
        <v>29.737940000000005</v>
      </c>
      <c r="AG129" s="67">
        <f t="shared" si="689"/>
        <v>74.344850000000008</v>
      </c>
      <c r="AH129" s="67">
        <f t="shared" si="689"/>
        <v>1590.9797900000001</v>
      </c>
      <c r="AI129" s="67">
        <f t="shared" si="689"/>
        <v>180</v>
      </c>
      <c r="AJ129" s="67">
        <f t="shared" si="689"/>
        <v>0</v>
      </c>
      <c r="AK129" s="67">
        <f t="shared" si="689"/>
        <v>0</v>
      </c>
      <c r="AL129" s="67">
        <f t="shared" si="689"/>
        <v>180</v>
      </c>
      <c r="AM129" s="67">
        <f t="shared" si="689"/>
        <v>390.65730661764712</v>
      </c>
      <c r="AN129" s="67">
        <f t="shared" si="689"/>
        <v>397.74494750000002</v>
      </c>
      <c r="AO129" s="67">
        <f t="shared" si="689"/>
        <v>45</v>
      </c>
      <c r="AP129" s="67">
        <f t="shared" si="681"/>
        <v>390.65730661764712</v>
      </c>
      <c r="AQ129" s="71">
        <f t="shared" si="682"/>
        <v>2161.6370966176473</v>
      </c>
      <c r="AR129" s="71">
        <f t="shared" si="683"/>
        <v>442.74494750000002</v>
      </c>
      <c r="AS129" s="71">
        <f t="shared" si="684"/>
        <v>2604.3820441176472</v>
      </c>
      <c r="AT129" s="84"/>
    </row>
    <row r="130" spans="1:67" outlineLevel="1" x14ac:dyDescent="0.25">
      <c r="A130" s="60"/>
      <c r="B130" s="61" t="s">
        <v>217</v>
      </c>
      <c r="C130" s="62">
        <v>1</v>
      </c>
      <c r="D130" s="68" t="s">
        <v>65</v>
      </c>
      <c r="E130" s="64">
        <f t="shared" si="685"/>
        <v>1656.3529411764705</v>
      </c>
      <c r="F130" s="65">
        <f t="shared" si="686"/>
        <v>1656.3529411764705</v>
      </c>
      <c r="G130" s="107"/>
      <c r="H130" s="111">
        <f>H9</f>
        <v>300</v>
      </c>
      <c r="I130" s="67">
        <f>'Financial Data'!$C$41*C128</f>
        <v>567</v>
      </c>
      <c r="J130" s="67">
        <f t="shared" si="514"/>
        <v>9</v>
      </c>
      <c r="K130" s="54">
        <v>0</v>
      </c>
      <c r="L130" s="67">
        <f t="shared" ref="L130:N130" si="690">H130*(1-$K130)</f>
        <v>300</v>
      </c>
      <c r="M130" s="67">
        <f t="shared" si="690"/>
        <v>567</v>
      </c>
      <c r="N130" s="67">
        <f t="shared" si="690"/>
        <v>9</v>
      </c>
      <c r="O130" s="67">
        <f t="shared" si="668"/>
        <v>876</v>
      </c>
      <c r="P130" s="69">
        <f t="shared" si="669"/>
        <v>0</v>
      </c>
      <c r="Q130" s="69">
        <f t="shared" si="670"/>
        <v>0</v>
      </c>
      <c r="R130" s="69">
        <f t="shared" si="671"/>
        <v>17.52</v>
      </c>
      <c r="S130" s="69">
        <f t="shared" si="672"/>
        <v>43.800000000000004</v>
      </c>
      <c r="T130" s="69">
        <f t="shared" si="673"/>
        <v>937.31999999999994</v>
      </c>
      <c r="U130" s="69">
        <f>(C128/10)*$U$5</f>
        <v>189</v>
      </c>
      <c r="V130" s="108">
        <f t="shared" ref="V130:W130" si="691">V119</f>
        <v>0</v>
      </c>
      <c r="W130" s="108">
        <f t="shared" si="691"/>
        <v>0</v>
      </c>
      <c r="X130" s="67">
        <f t="shared" si="675"/>
        <v>189</v>
      </c>
      <c r="Y130" s="113">
        <f t="shared" si="676"/>
        <v>248.45294117647057</v>
      </c>
      <c r="Z130" s="69">
        <f t="shared" si="677"/>
        <v>234.32999999999998</v>
      </c>
      <c r="AA130" s="69">
        <f t="shared" si="678"/>
        <v>47.25</v>
      </c>
      <c r="AB130" s="70">
        <f t="shared" si="679"/>
        <v>1656.3529411764705</v>
      </c>
      <c r="AC130" s="67">
        <f t="shared" ref="AC130:AO130" si="692">O130*$C130</f>
        <v>876</v>
      </c>
      <c r="AD130" s="67">
        <f t="shared" si="692"/>
        <v>0</v>
      </c>
      <c r="AE130" s="67">
        <f t="shared" si="692"/>
        <v>0</v>
      </c>
      <c r="AF130" s="67">
        <f t="shared" si="692"/>
        <v>17.52</v>
      </c>
      <c r="AG130" s="67">
        <f t="shared" si="692"/>
        <v>43.800000000000004</v>
      </c>
      <c r="AH130" s="67">
        <f t="shared" si="692"/>
        <v>937.31999999999994</v>
      </c>
      <c r="AI130" s="67">
        <f t="shared" si="692"/>
        <v>189</v>
      </c>
      <c r="AJ130" s="67">
        <f t="shared" si="692"/>
        <v>0</v>
      </c>
      <c r="AK130" s="67">
        <f t="shared" si="692"/>
        <v>0</v>
      </c>
      <c r="AL130" s="67">
        <f t="shared" si="692"/>
        <v>189</v>
      </c>
      <c r="AM130" s="67">
        <f t="shared" si="692"/>
        <v>248.45294117647057</v>
      </c>
      <c r="AN130" s="67">
        <f t="shared" si="692"/>
        <v>234.32999999999998</v>
      </c>
      <c r="AO130" s="67">
        <f t="shared" si="692"/>
        <v>47.25</v>
      </c>
      <c r="AP130" s="67">
        <f t="shared" si="681"/>
        <v>248.45294117647057</v>
      </c>
      <c r="AQ130" s="71">
        <f t="shared" si="682"/>
        <v>1374.7729411764706</v>
      </c>
      <c r="AR130" s="71">
        <f t="shared" si="683"/>
        <v>281.58</v>
      </c>
      <c r="AS130" s="71">
        <f t="shared" si="684"/>
        <v>1656.3529411764705</v>
      </c>
      <c r="AT130" s="84"/>
    </row>
    <row r="131" spans="1:67" outlineLevel="1" x14ac:dyDescent="0.25">
      <c r="A131" s="60"/>
      <c r="B131" s="61" t="s">
        <v>172</v>
      </c>
      <c r="C131" s="62">
        <f>A126</f>
        <v>21</v>
      </c>
      <c r="D131" s="68" t="s">
        <v>63</v>
      </c>
      <c r="E131" s="64">
        <f t="shared" si="685"/>
        <v>257.66176470588238</v>
      </c>
      <c r="F131" s="65">
        <f t="shared" si="686"/>
        <v>5410.8970588235297</v>
      </c>
      <c r="G131" s="107"/>
      <c r="H131" s="111">
        <f>H10</f>
        <v>100</v>
      </c>
      <c r="I131" s="111">
        <v>0</v>
      </c>
      <c r="J131" s="67">
        <f t="shared" si="514"/>
        <v>3</v>
      </c>
      <c r="K131" s="54">
        <v>0</v>
      </c>
      <c r="L131" s="67">
        <f t="shared" ref="L131:N131" si="693">H131*(1-$K131)</f>
        <v>100</v>
      </c>
      <c r="M131" s="67">
        <f t="shared" si="693"/>
        <v>0</v>
      </c>
      <c r="N131" s="67">
        <f t="shared" si="693"/>
        <v>3</v>
      </c>
      <c r="O131" s="67">
        <f t="shared" si="668"/>
        <v>103</v>
      </c>
      <c r="P131" s="69">
        <f t="shared" si="669"/>
        <v>0</v>
      </c>
      <c r="Q131" s="69">
        <f t="shared" si="670"/>
        <v>0</v>
      </c>
      <c r="R131" s="69">
        <f t="shared" si="671"/>
        <v>2.06</v>
      </c>
      <c r="S131" s="69">
        <f t="shared" si="672"/>
        <v>5.15</v>
      </c>
      <c r="T131" s="69">
        <f t="shared" si="673"/>
        <v>110.21000000000001</v>
      </c>
      <c r="U131" s="69">
        <f>1*$U$4</f>
        <v>65</v>
      </c>
      <c r="V131" s="108">
        <f t="shared" ref="V131:W131" si="694">V120</f>
        <v>0</v>
      </c>
      <c r="W131" s="108">
        <f t="shared" si="694"/>
        <v>0</v>
      </c>
      <c r="X131" s="67">
        <f t="shared" si="675"/>
        <v>65</v>
      </c>
      <c r="Y131" s="113">
        <f t="shared" si="676"/>
        <v>38.649264705882359</v>
      </c>
      <c r="Z131" s="69">
        <f t="shared" si="677"/>
        <v>27.552500000000002</v>
      </c>
      <c r="AA131" s="69">
        <f t="shared" si="678"/>
        <v>16.25</v>
      </c>
      <c r="AB131" s="70">
        <f t="shared" si="679"/>
        <v>257.66176470588238</v>
      </c>
      <c r="AC131" s="67">
        <f t="shared" ref="AC131:AO131" si="695">O131*$C131</f>
        <v>2163</v>
      </c>
      <c r="AD131" s="67">
        <f t="shared" si="695"/>
        <v>0</v>
      </c>
      <c r="AE131" s="67">
        <f t="shared" si="695"/>
        <v>0</v>
      </c>
      <c r="AF131" s="67">
        <f t="shared" si="695"/>
        <v>43.26</v>
      </c>
      <c r="AG131" s="67">
        <f t="shared" si="695"/>
        <v>108.15</v>
      </c>
      <c r="AH131" s="67">
        <f t="shared" si="695"/>
        <v>2314.4100000000003</v>
      </c>
      <c r="AI131" s="67">
        <f t="shared" si="695"/>
        <v>1365</v>
      </c>
      <c r="AJ131" s="67">
        <f t="shared" si="695"/>
        <v>0</v>
      </c>
      <c r="AK131" s="67">
        <f t="shared" si="695"/>
        <v>0</v>
      </c>
      <c r="AL131" s="67">
        <f t="shared" si="695"/>
        <v>1365</v>
      </c>
      <c r="AM131" s="67">
        <f t="shared" si="695"/>
        <v>811.63455882352957</v>
      </c>
      <c r="AN131" s="67">
        <f t="shared" si="695"/>
        <v>578.60250000000008</v>
      </c>
      <c r="AO131" s="67">
        <f t="shared" si="695"/>
        <v>341.25</v>
      </c>
      <c r="AP131" s="67">
        <f t="shared" si="681"/>
        <v>811.63455882352957</v>
      </c>
      <c r="AQ131" s="71">
        <f t="shared" si="682"/>
        <v>4491.0445588235298</v>
      </c>
      <c r="AR131" s="71">
        <f t="shared" si="683"/>
        <v>919.85250000000008</v>
      </c>
      <c r="AS131" s="71">
        <f t="shared" si="684"/>
        <v>5410.8970588235297</v>
      </c>
      <c r="AT131" s="84"/>
    </row>
    <row r="132" spans="1:67" outlineLevel="1" x14ac:dyDescent="0.25">
      <c r="A132" s="60"/>
      <c r="B132" s="61" t="s">
        <v>66</v>
      </c>
      <c r="C132" s="62">
        <v>1</v>
      </c>
      <c r="D132" s="68" t="s">
        <v>65</v>
      </c>
      <c r="E132" s="64">
        <f t="shared" si="685"/>
        <v>3089.7794117647059</v>
      </c>
      <c r="F132" s="65">
        <f t="shared" si="686"/>
        <v>3089.7794117647059</v>
      </c>
      <c r="G132" s="107"/>
      <c r="H132" s="111">
        <f>H11</f>
        <v>500</v>
      </c>
      <c r="I132" s="111">
        <f>I121</f>
        <v>0</v>
      </c>
      <c r="J132" s="67">
        <f t="shared" si="514"/>
        <v>15</v>
      </c>
      <c r="K132" s="54">
        <v>0</v>
      </c>
      <c r="L132" s="67">
        <f t="shared" ref="L132:N132" si="696">H132*(1-$K132)</f>
        <v>500</v>
      </c>
      <c r="M132" s="67">
        <f t="shared" si="696"/>
        <v>0</v>
      </c>
      <c r="N132" s="67">
        <f t="shared" si="696"/>
        <v>15</v>
      </c>
      <c r="O132" s="67">
        <f t="shared" si="668"/>
        <v>515</v>
      </c>
      <c r="P132" s="69">
        <f t="shared" si="669"/>
        <v>0</v>
      </c>
      <c r="Q132" s="69">
        <f t="shared" si="670"/>
        <v>0</v>
      </c>
      <c r="R132" s="69">
        <f t="shared" si="671"/>
        <v>10.3</v>
      </c>
      <c r="S132" s="69">
        <f t="shared" si="672"/>
        <v>25.75</v>
      </c>
      <c r="T132" s="69">
        <f t="shared" si="673"/>
        <v>551.04999999999995</v>
      </c>
      <c r="U132" s="69">
        <f>5*$U$5+600+500</f>
        <v>1550</v>
      </c>
      <c r="V132" s="108">
        <f t="shared" ref="V132:W132" si="697">V121</f>
        <v>0</v>
      </c>
      <c r="W132" s="108">
        <f t="shared" si="697"/>
        <v>0</v>
      </c>
      <c r="X132" s="67">
        <f t="shared" si="675"/>
        <v>1550</v>
      </c>
      <c r="Y132" s="113">
        <f t="shared" si="676"/>
        <v>463.46691176470591</v>
      </c>
      <c r="Z132" s="69">
        <f t="shared" si="677"/>
        <v>137.76249999999999</v>
      </c>
      <c r="AA132" s="69">
        <f t="shared" si="678"/>
        <v>387.5</v>
      </c>
      <c r="AB132" s="70">
        <f t="shared" si="679"/>
        <v>3089.7794117647059</v>
      </c>
      <c r="AC132" s="67">
        <f t="shared" ref="AC132:AO132" si="698">O132*$C132</f>
        <v>515</v>
      </c>
      <c r="AD132" s="67">
        <f t="shared" si="698"/>
        <v>0</v>
      </c>
      <c r="AE132" s="67">
        <f t="shared" si="698"/>
        <v>0</v>
      </c>
      <c r="AF132" s="67">
        <f t="shared" si="698"/>
        <v>10.3</v>
      </c>
      <c r="AG132" s="67">
        <f t="shared" si="698"/>
        <v>25.75</v>
      </c>
      <c r="AH132" s="67">
        <f t="shared" si="698"/>
        <v>551.04999999999995</v>
      </c>
      <c r="AI132" s="67">
        <f t="shared" si="698"/>
        <v>1550</v>
      </c>
      <c r="AJ132" s="67">
        <f t="shared" si="698"/>
        <v>0</v>
      </c>
      <c r="AK132" s="67">
        <f t="shared" si="698"/>
        <v>0</v>
      </c>
      <c r="AL132" s="67">
        <f t="shared" si="698"/>
        <v>1550</v>
      </c>
      <c r="AM132" s="67">
        <f t="shared" si="698"/>
        <v>463.46691176470591</v>
      </c>
      <c r="AN132" s="67">
        <f t="shared" si="698"/>
        <v>137.76249999999999</v>
      </c>
      <c r="AO132" s="67">
        <f t="shared" si="698"/>
        <v>387.5</v>
      </c>
      <c r="AP132" s="67">
        <f t="shared" si="681"/>
        <v>463.46691176470591</v>
      </c>
      <c r="AQ132" s="71">
        <f t="shared" si="682"/>
        <v>2564.5169117647056</v>
      </c>
      <c r="AR132" s="71">
        <f t="shared" si="683"/>
        <v>525.26250000000005</v>
      </c>
      <c r="AS132" s="71">
        <f t="shared" si="684"/>
        <v>3089.7794117647059</v>
      </c>
      <c r="AT132" s="84"/>
    </row>
    <row r="133" spans="1:67" outlineLevel="1" x14ac:dyDescent="0.25">
      <c r="A133" s="60"/>
      <c r="B133" s="72" t="s">
        <v>169</v>
      </c>
      <c r="C133" s="62">
        <v>1</v>
      </c>
      <c r="D133" s="68" t="s">
        <v>65</v>
      </c>
      <c r="E133" s="64">
        <f t="shared" si="685"/>
        <v>2772</v>
      </c>
      <c r="F133" s="65">
        <f t="shared" si="686"/>
        <v>2772</v>
      </c>
      <c r="G133" s="146"/>
      <c r="H133" s="111">
        <v>1600</v>
      </c>
      <c r="I133" s="67">
        <v>200</v>
      </c>
      <c r="J133" s="67">
        <f t="shared" si="514"/>
        <v>48</v>
      </c>
      <c r="K133" s="54">
        <v>0</v>
      </c>
      <c r="L133" s="67">
        <f t="shared" ref="L133:N135" si="699">H133*(1-$K133)</f>
        <v>1600</v>
      </c>
      <c r="M133" s="67">
        <f t="shared" si="699"/>
        <v>200</v>
      </c>
      <c r="N133" s="67">
        <f t="shared" si="699"/>
        <v>48</v>
      </c>
      <c r="O133" s="67">
        <f t="shared" si="668"/>
        <v>1848</v>
      </c>
      <c r="P133" s="69">
        <f t="shared" si="669"/>
        <v>0</v>
      </c>
      <c r="Q133" s="69">
        <f t="shared" si="670"/>
        <v>0</v>
      </c>
      <c r="R133" s="69">
        <f t="shared" si="671"/>
        <v>36.96</v>
      </c>
      <c r="S133" s="69">
        <v>0</v>
      </c>
      <c r="T133" s="69">
        <f t="shared" si="673"/>
        <v>1884.96</v>
      </c>
      <c r="U133" s="69">
        <v>0</v>
      </c>
      <c r="V133" s="108">
        <f t="shared" ref="V133:W133" si="700">V122</f>
        <v>0</v>
      </c>
      <c r="W133" s="108">
        <f t="shared" si="700"/>
        <v>0</v>
      </c>
      <c r="X133" s="67">
        <f t="shared" si="675"/>
        <v>0</v>
      </c>
      <c r="Y133" s="113">
        <f t="shared" si="676"/>
        <v>415.8</v>
      </c>
      <c r="Z133" s="69">
        <f t="shared" si="677"/>
        <v>471.24</v>
      </c>
      <c r="AA133" s="69">
        <f t="shared" si="678"/>
        <v>0</v>
      </c>
      <c r="AB133" s="70">
        <f t="shared" si="679"/>
        <v>2772</v>
      </c>
      <c r="AC133" s="67">
        <f t="shared" ref="AC133:AO135" si="701">O133*$C133</f>
        <v>1848</v>
      </c>
      <c r="AD133" s="67">
        <f t="shared" si="701"/>
        <v>0</v>
      </c>
      <c r="AE133" s="67">
        <f t="shared" si="701"/>
        <v>0</v>
      </c>
      <c r="AF133" s="67">
        <f t="shared" si="701"/>
        <v>36.96</v>
      </c>
      <c r="AG133" s="67">
        <f t="shared" si="701"/>
        <v>0</v>
      </c>
      <c r="AH133" s="67">
        <f t="shared" si="701"/>
        <v>1884.96</v>
      </c>
      <c r="AI133" s="67">
        <f t="shared" si="701"/>
        <v>0</v>
      </c>
      <c r="AJ133" s="67">
        <f t="shared" si="701"/>
        <v>0</v>
      </c>
      <c r="AK133" s="67">
        <f t="shared" si="701"/>
        <v>0</v>
      </c>
      <c r="AL133" s="67">
        <f t="shared" si="701"/>
        <v>0</v>
      </c>
      <c r="AM133" s="67">
        <f t="shared" si="701"/>
        <v>415.8</v>
      </c>
      <c r="AN133" s="67">
        <f t="shared" si="701"/>
        <v>471.24</v>
      </c>
      <c r="AO133" s="67">
        <f t="shared" si="701"/>
        <v>0</v>
      </c>
      <c r="AP133" s="67">
        <f t="shared" si="681"/>
        <v>415.8</v>
      </c>
      <c r="AQ133" s="71">
        <f t="shared" si="682"/>
        <v>2300.7600000000002</v>
      </c>
      <c r="AR133" s="71">
        <f t="shared" si="683"/>
        <v>471.24</v>
      </c>
      <c r="AS133" s="71">
        <f t="shared" si="684"/>
        <v>2772</v>
      </c>
      <c r="AT133" s="84"/>
    </row>
    <row r="134" spans="1:67" outlineLevel="1" x14ac:dyDescent="0.25">
      <c r="A134" s="60"/>
      <c r="B134" s="72" t="s">
        <v>170</v>
      </c>
      <c r="C134" s="62">
        <v>1</v>
      </c>
      <c r="D134" s="68" t="s">
        <v>65</v>
      </c>
      <c r="E134" s="64">
        <f t="shared" si="685"/>
        <v>900</v>
      </c>
      <c r="F134" s="65">
        <f t="shared" si="686"/>
        <v>900</v>
      </c>
      <c r="G134" s="147"/>
      <c r="H134" s="67">
        <v>0</v>
      </c>
      <c r="I134" s="67">
        <v>0</v>
      </c>
      <c r="J134" s="67">
        <f t="shared" ref="J134:J135" si="702">H134*$J$4</f>
        <v>0</v>
      </c>
      <c r="K134" s="54">
        <v>0</v>
      </c>
      <c r="L134" s="67">
        <f t="shared" si="699"/>
        <v>0</v>
      </c>
      <c r="M134" s="67">
        <f t="shared" si="699"/>
        <v>0</v>
      </c>
      <c r="N134" s="67">
        <f t="shared" si="699"/>
        <v>0</v>
      </c>
      <c r="O134" s="67">
        <f t="shared" si="668"/>
        <v>0</v>
      </c>
      <c r="P134" s="69">
        <f t="shared" si="669"/>
        <v>0</v>
      </c>
      <c r="Q134" s="69">
        <f t="shared" si="670"/>
        <v>0</v>
      </c>
      <c r="R134" s="69">
        <f t="shared" si="671"/>
        <v>0</v>
      </c>
      <c r="S134" s="69">
        <v>0</v>
      </c>
      <c r="T134" s="69">
        <f t="shared" si="673"/>
        <v>0</v>
      </c>
      <c r="U134" s="69">
        <v>0</v>
      </c>
      <c r="V134" s="108">
        <f t="shared" ref="V134:W134" si="703">V123</f>
        <v>0</v>
      </c>
      <c r="W134" s="108">
        <f t="shared" si="703"/>
        <v>900</v>
      </c>
      <c r="X134" s="67">
        <f t="shared" si="675"/>
        <v>900</v>
      </c>
      <c r="Y134" s="113">
        <v>0</v>
      </c>
      <c r="Z134" s="69">
        <f t="shared" si="677"/>
        <v>0</v>
      </c>
      <c r="AA134" s="69">
        <v>0</v>
      </c>
      <c r="AB134" s="70">
        <f t="shared" si="679"/>
        <v>900</v>
      </c>
      <c r="AC134" s="67">
        <f t="shared" si="701"/>
        <v>0</v>
      </c>
      <c r="AD134" s="67">
        <f t="shared" si="701"/>
        <v>0</v>
      </c>
      <c r="AE134" s="67">
        <f t="shared" si="701"/>
        <v>0</v>
      </c>
      <c r="AF134" s="67">
        <f t="shared" si="701"/>
        <v>0</v>
      </c>
      <c r="AG134" s="67">
        <f t="shared" si="701"/>
        <v>0</v>
      </c>
      <c r="AH134" s="67">
        <f t="shared" si="701"/>
        <v>0</v>
      </c>
      <c r="AI134" s="67">
        <f t="shared" si="701"/>
        <v>0</v>
      </c>
      <c r="AJ134" s="67">
        <f t="shared" si="701"/>
        <v>0</v>
      </c>
      <c r="AK134" s="67">
        <f t="shared" si="701"/>
        <v>900</v>
      </c>
      <c r="AL134" s="67">
        <f t="shared" si="701"/>
        <v>900</v>
      </c>
      <c r="AM134" s="67">
        <f t="shared" si="701"/>
        <v>0</v>
      </c>
      <c r="AN134" s="67">
        <f t="shared" si="701"/>
        <v>0</v>
      </c>
      <c r="AO134" s="67">
        <f t="shared" si="701"/>
        <v>0</v>
      </c>
      <c r="AP134" s="67">
        <f t="shared" si="681"/>
        <v>900</v>
      </c>
      <c r="AQ134" s="71">
        <f t="shared" si="682"/>
        <v>900</v>
      </c>
      <c r="AR134" s="71">
        <f t="shared" si="683"/>
        <v>0</v>
      </c>
      <c r="AS134" s="71">
        <f t="shared" si="684"/>
        <v>900</v>
      </c>
      <c r="AT134" s="84"/>
    </row>
    <row r="135" spans="1:67" outlineLevel="1" x14ac:dyDescent="0.25">
      <c r="A135" s="60"/>
      <c r="B135" s="72" t="s">
        <v>171</v>
      </c>
      <c r="C135" s="62">
        <v>1</v>
      </c>
      <c r="D135" s="68" t="s">
        <v>65</v>
      </c>
      <c r="E135" s="64">
        <f t="shared" si="685"/>
        <v>1200</v>
      </c>
      <c r="F135" s="65">
        <f t="shared" si="686"/>
        <v>1200</v>
      </c>
      <c r="G135" s="147"/>
      <c r="H135" s="67">
        <v>0</v>
      </c>
      <c r="I135" s="67">
        <v>0</v>
      </c>
      <c r="J135" s="67">
        <f t="shared" si="702"/>
        <v>0</v>
      </c>
      <c r="K135" s="54">
        <v>0</v>
      </c>
      <c r="L135" s="67">
        <f t="shared" si="699"/>
        <v>0</v>
      </c>
      <c r="M135" s="67">
        <f t="shared" si="699"/>
        <v>0</v>
      </c>
      <c r="N135" s="67">
        <f t="shared" si="699"/>
        <v>0</v>
      </c>
      <c r="O135" s="67">
        <f t="shared" si="668"/>
        <v>0</v>
      </c>
      <c r="P135" s="69">
        <f t="shared" si="669"/>
        <v>0</v>
      </c>
      <c r="Q135" s="69">
        <f t="shared" si="670"/>
        <v>0</v>
      </c>
      <c r="R135" s="69">
        <f t="shared" si="671"/>
        <v>0</v>
      </c>
      <c r="S135" s="69">
        <v>0</v>
      </c>
      <c r="T135" s="69">
        <f t="shared" si="673"/>
        <v>0</v>
      </c>
      <c r="U135" s="69">
        <v>0</v>
      </c>
      <c r="V135" s="108">
        <f t="shared" ref="V135:W135" si="704">V124</f>
        <v>1200</v>
      </c>
      <c r="W135" s="108">
        <f t="shared" si="704"/>
        <v>0</v>
      </c>
      <c r="X135" s="67">
        <f t="shared" si="675"/>
        <v>1200</v>
      </c>
      <c r="Y135" s="113">
        <v>0</v>
      </c>
      <c r="Z135" s="69">
        <f t="shared" si="677"/>
        <v>0</v>
      </c>
      <c r="AA135" s="69">
        <v>0</v>
      </c>
      <c r="AB135" s="70">
        <f t="shared" si="679"/>
        <v>1200</v>
      </c>
      <c r="AC135" s="67">
        <f t="shared" si="701"/>
        <v>0</v>
      </c>
      <c r="AD135" s="67">
        <f t="shared" si="701"/>
        <v>0</v>
      </c>
      <c r="AE135" s="67">
        <f t="shared" si="701"/>
        <v>0</v>
      </c>
      <c r="AF135" s="67">
        <f t="shared" si="701"/>
        <v>0</v>
      </c>
      <c r="AG135" s="67">
        <f t="shared" si="701"/>
        <v>0</v>
      </c>
      <c r="AH135" s="67">
        <f t="shared" si="701"/>
        <v>0</v>
      </c>
      <c r="AI135" s="67">
        <f t="shared" si="701"/>
        <v>0</v>
      </c>
      <c r="AJ135" s="67">
        <f t="shared" si="701"/>
        <v>1200</v>
      </c>
      <c r="AK135" s="67">
        <f t="shared" si="701"/>
        <v>0</v>
      </c>
      <c r="AL135" s="67">
        <f t="shared" si="701"/>
        <v>1200</v>
      </c>
      <c r="AM135" s="67">
        <f t="shared" si="701"/>
        <v>0</v>
      </c>
      <c r="AN135" s="67">
        <f t="shared" si="701"/>
        <v>0</v>
      </c>
      <c r="AO135" s="67">
        <f t="shared" si="701"/>
        <v>0</v>
      </c>
      <c r="AP135" s="67">
        <f t="shared" si="681"/>
        <v>0</v>
      </c>
      <c r="AQ135" s="71">
        <f t="shared" si="682"/>
        <v>1200</v>
      </c>
      <c r="AR135" s="71">
        <f t="shared" si="683"/>
        <v>0</v>
      </c>
      <c r="AS135" s="71">
        <f t="shared" si="684"/>
        <v>1200</v>
      </c>
      <c r="AT135" s="84"/>
    </row>
    <row r="136" spans="1:67" ht="15.75" outlineLevel="1" thickBot="1" x14ac:dyDescent="0.3">
      <c r="A136" s="60"/>
      <c r="B136" s="61"/>
      <c r="C136" s="62"/>
      <c r="D136" s="63"/>
      <c r="E136" s="64"/>
      <c r="F136" s="65"/>
      <c r="G136" s="107"/>
      <c r="H136" s="108"/>
      <c r="I136" s="108"/>
      <c r="J136" s="67"/>
      <c r="K136" s="21"/>
      <c r="L136" s="67"/>
      <c r="M136" s="67"/>
      <c r="N136" s="67"/>
      <c r="O136" s="67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84"/>
    </row>
    <row r="137" spans="1:67" ht="15.75" thickBot="1" x14ac:dyDescent="0.3">
      <c r="A137" s="48">
        <f>A126+1</f>
        <v>22</v>
      </c>
      <c r="B137" s="49" t="s">
        <v>61</v>
      </c>
      <c r="C137" s="50" t="s">
        <v>62</v>
      </c>
      <c r="D137" s="51">
        <f>ROUNDUP((A137*465)/1000,2)</f>
        <v>10.23</v>
      </c>
      <c r="E137" s="52"/>
      <c r="F137" s="53">
        <f>SUM(F138:F147)</f>
        <v>21918.11863235294</v>
      </c>
      <c r="G137" s="107"/>
      <c r="H137" s="110"/>
      <c r="I137" s="110"/>
      <c r="J137" s="56"/>
      <c r="K137" s="57"/>
      <c r="L137" s="58"/>
      <c r="M137" s="58"/>
      <c r="N137" s="58"/>
      <c r="O137" s="57"/>
      <c r="P137" s="58"/>
      <c r="Q137" s="56"/>
      <c r="R137" s="56"/>
      <c r="S137" s="56"/>
      <c r="T137" s="56"/>
      <c r="U137" s="73"/>
      <c r="V137" s="21"/>
      <c r="W137" s="56"/>
      <c r="X137" s="56"/>
      <c r="Y137" s="56"/>
      <c r="Z137" s="57"/>
      <c r="AA137" s="56"/>
      <c r="AB137" s="56"/>
      <c r="AC137" s="59">
        <f>+SUM(AC138:AC147)</f>
        <v>8206.280999999999</v>
      </c>
      <c r="AD137" s="59">
        <f t="shared" ref="AD137:AS137" si="705">+SUM(AD138:AD147)</f>
        <v>0</v>
      </c>
      <c r="AE137" s="59">
        <f t="shared" si="705"/>
        <v>0</v>
      </c>
      <c r="AF137" s="59">
        <f t="shared" si="705"/>
        <v>164.12562</v>
      </c>
      <c r="AG137" s="59">
        <f t="shared" si="705"/>
        <v>317.91405000000003</v>
      </c>
      <c r="AH137" s="59">
        <f t="shared" si="705"/>
        <v>8688.320670000001</v>
      </c>
      <c r="AI137" s="59">
        <f t="shared" si="705"/>
        <v>4788</v>
      </c>
      <c r="AJ137" s="59">
        <f t="shared" si="705"/>
        <v>1200</v>
      </c>
      <c r="AK137" s="59">
        <f t="shared" si="705"/>
        <v>900</v>
      </c>
      <c r="AL137" s="59">
        <f t="shared" si="705"/>
        <v>6888</v>
      </c>
      <c r="AM137" s="59">
        <f t="shared" si="705"/>
        <v>2972.7177948529411</v>
      </c>
      <c r="AN137" s="59">
        <f t="shared" si="705"/>
        <v>2172.0801675000002</v>
      </c>
      <c r="AO137" s="59">
        <f t="shared" si="705"/>
        <v>1197</v>
      </c>
      <c r="AP137" s="59">
        <f t="shared" si="705"/>
        <v>3872.7177948529411</v>
      </c>
      <c r="AQ137" s="59">
        <f t="shared" si="705"/>
        <v>18549.038464852943</v>
      </c>
      <c r="AR137" s="59">
        <f t="shared" si="705"/>
        <v>3369.0801675000002</v>
      </c>
      <c r="AS137" s="59">
        <f t="shared" si="705"/>
        <v>21918.11863235294</v>
      </c>
      <c r="AT137" s="83" t="str">
        <f>IF(F137=AS137,"Matching","Not Matching")</f>
        <v>Matching</v>
      </c>
      <c r="AU137" s="134">
        <f>SUM(AC137:AG137)</f>
        <v>8688.3206699999992</v>
      </c>
      <c r="AV137" s="135">
        <f t="shared" ref="AV137" si="706">AU137/AS137</f>
        <v>0.39639901652760129</v>
      </c>
      <c r="AW137" s="134">
        <f t="shared" ref="AW137" si="707">AI137</f>
        <v>4788</v>
      </c>
      <c r="AX137" s="135">
        <f t="shared" ref="AX137" si="708">AW137/AS137</f>
        <v>0.218449406188199</v>
      </c>
      <c r="AY137" s="134">
        <f t="shared" ref="AY137" si="709">AJ137</f>
        <v>1200</v>
      </c>
      <c r="AZ137" s="135">
        <f t="shared" ref="AZ137" si="710">AY137/AS137</f>
        <v>5.4749224608571179E-2</v>
      </c>
      <c r="BA137" s="134">
        <f t="shared" ref="BA137" si="711">AK137+AM137</f>
        <v>3872.7177948529411</v>
      </c>
      <c r="BB137" s="135">
        <f t="shared" ref="BB137" si="712">BA137/AS137</f>
        <v>0.17669024699667846</v>
      </c>
      <c r="BC137" s="134">
        <f t="shared" ref="BC137" si="713">AN137+AO137</f>
        <v>3369.0801675000002</v>
      </c>
      <c r="BD137" s="135">
        <f t="shared" ref="BD137" si="714">BC137/AS137</f>
        <v>0.15371210567895011</v>
      </c>
      <c r="BE137" s="82" t="str">
        <f t="shared" ref="BE137" si="715">IF((AU137+AW137+AY137+BA137+BC137)=AS137,"Matching","Not Matching")</f>
        <v>Matching</v>
      </c>
      <c r="BF137" s="134">
        <f>AQ137</f>
        <v>18549.038464852943</v>
      </c>
      <c r="BG137" s="135">
        <f t="shared" ref="BG137" si="716">BF137/AS137</f>
        <v>0.84628789432105012</v>
      </c>
      <c r="BH137" s="134">
        <f t="shared" ref="BH137" si="717">AR137</f>
        <v>3369.0801675000002</v>
      </c>
      <c r="BI137" s="135">
        <f t="shared" ref="BI137" si="718">BH137/AS137</f>
        <v>0.15371210567895011</v>
      </c>
      <c r="BJ137" s="82" t="str">
        <f t="shared" ref="BJ137" si="719">IF((BH137+BF137)=AS137,"Matching","Not Matching")</f>
        <v>Matching</v>
      </c>
      <c r="BK137" s="134">
        <f>AS137*1.081</f>
        <v>23693.486241573526</v>
      </c>
      <c r="BL137" s="134">
        <f t="shared" ref="BL137" si="720">ROUND(BK137,-1)</f>
        <v>23690</v>
      </c>
      <c r="BM137" s="134">
        <f>D137*380</f>
        <v>3887.4</v>
      </c>
      <c r="BN137" s="134">
        <f t="shared" ref="BN137" si="721">BK137-BM137</f>
        <v>19806.086241573525</v>
      </c>
      <c r="BO137" s="134">
        <f>BK137/D137</f>
        <v>2316.0788114930133</v>
      </c>
    </row>
    <row r="138" spans="1:67" outlineLevel="1" x14ac:dyDescent="0.25">
      <c r="A138" s="60"/>
      <c r="B138" s="61"/>
      <c r="C138" s="62"/>
      <c r="D138" s="63"/>
      <c r="E138" s="64"/>
      <c r="F138" s="65"/>
      <c r="G138" s="107"/>
      <c r="H138" s="110"/>
      <c r="I138" s="110"/>
      <c r="J138" s="56"/>
      <c r="K138" s="57"/>
      <c r="L138" s="58"/>
      <c r="M138" s="58"/>
      <c r="N138" s="58"/>
      <c r="O138" s="57"/>
      <c r="P138" s="58"/>
      <c r="Q138" s="56"/>
      <c r="R138" s="56"/>
      <c r="S138" s="56"/>
      <c r="T138" s="56"/>
      <c r="U138" s="73"/>
      <c r="V138" s="21"/>
      <c r="W138" s="56"/>
      <c r="X138" s="56"/>
      <c r="Y138" s="56"/>
      <c r="Z138" s="57"/>
      <c r="AA138" s="56"/>
      <c r="AB138" s="56"/>
      <c r="AC138" s="56"/>
      <c r="AD138" s="56"/>
      <c r="AE138" s="69"/>
      <c r="AF138" s="69"/>
      <c r="AG138" s="69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136"/>
    </row>
    <row r="139" spans="1:67" outlineLevel="1" x14ac:dyDescent="0.25">
      <c r="A139" s="60"/>
      <c r="B139" s="61" t="str">
        <f>"Panneau solaire "&amp;G139</f>
        <v>Panneau solaire JINKO JKM455N-54HL4R-V</v>
      </c>
      <c r="C139" s="62">
        <f>A137</f>
        <v>22</v>
      </c>
      <c r="D139" s="68" t="s">
        <v>63</v>
      </c>
      <c r="E139" s="64">
        <f t="shared" ref="E139" si="722">AB139</f>
        <v>180.51476470588236</v>
      </c>
      <c r="F139" s="65">
        <f t="shared" ref="F139" si="723">C139*E139</f>
        <v>3971.3248235294118</v>
      </c>
      <c r="G139" s="107" t="str">
        <f>$G$7</f>
        <v>JINKO JKM455N-54HL4R-V</v>
      </c>
      <c r="H139" s="108">
        <f t="shared" ref="H139:I139" si="724">H73</f>
        <v>52.4</v>
      </c>
      <c r="I139" s="108">
        <f t="shared" si="724"/>
        <v>0</v>
      </c>
      <c r="J139" s="67">
        <f t="shared" si="514"/>
        <v>1.5719999999999998</v>
      </c>
      <c r="K139" s="54">
        <v>0</v>
      </c>
      <c r="L139" s="67">
        <f t="shared" ref="L139:N139" si="725">H139*(1-$K139)</f>
        <v>52.4</v>
      </c>
      <c r="M139" s="67">
        <f t="shared" si="725"/>
        <v>0</v>
      </c>
      <c r="N139" s="67">
        <f t="shared" si="725"/>
        <v>1.5719999999999998</v>
      </c>
      <c r="O139" s="67">
        <f t="shared" ref="O139:O146" si="726">(L139+M139+N139)</f>
        <v>53.972000000000001</v>
      </c>
      <c r="P139" s="69">
        <f t="shared" ref="P139:P146" si="727">O139*$P$4</f>
        <v>0</v>
      </c>
      <c r="Q139" s="69">
        <f t="shared" ref="Q139:Q146" si="728">(O139+P139)*$Q$4</f>
        <v>0</v>
      </c>
      <c r="R139" s="69">
        <f t="shared" ref="R139:R146" si="729">(O139+P139)*$R$4</f>
        <v>1.07944</v>
      </c>
      <c r="S139" s="69">
        <f t="shared" ref="S139:S143" si="730">(O139+P139)*$S$4</f>
        <v>2.6986000000000003</v>
      </c>
      <c r="T139" s="69">
        <f t="shared" ref="T139:T146" si="731">SUM(O139:S139)</f>
        <v>57.750039999999998</v>
      </c>
      <c r="U139" s="69">
        <f>1*$U$4</f>
        <v>65</v>
      </c>
      <c r="V139" s="108">
        <f t="shared" ref="V139:W139" si="732">V128</f>
        <v>0</v>
      </c>
      <c r="W139" s="108">
        <f t="shared" si="732"/>
        <v>0</v>
      </c>
      <c r="X139" s="67">
        <f t="shared" ref="X139:X146" si="733">SUM(U139:W139)</f>
        <v>65</v>
      </c>
      <c r="Y139" s="113">
        <f t="shared" ref="Y139:Y144" si="734">$Y$4/(1-$Y$4)*(T139+X139+Z139+AA139)</f>
        <v>27.077214705882351</v>
      </c>
      <c r="Z139" s="69">
        <f t="shared" ref="Z139:Z146" si="735">T139*$Z$4</f>
        <v>14.43751</v>
      </c>
      <c r="AA139" s="69">
        <f t="shared" ref="AA139:AA144" si="736">X139*$AA$4</f>
        <v>16.25</v>
      </c>
      <c r="AB139" s="70">
        <f t="shared" ref="AB139:AB146" si="737">T139+X139+Y139+Z139+AA139</f>
        <v>180.51476470588236</v>
      </c>
      <c r="AC139" s="67">
        <f t="shared" ref="AC139:AO139" si="738">O139*$C139</f>
        <v>1187.384</v>
      </c>
      <c r="AD139" s="67">
        <f t="shared" si="738"/>
        <v>0</v>
      </c>
      <c r="AE139" s="67">
        <f t="shared" si="738"/>
        <v>0</v>
      </c>
      <c r="AF139" s="67">
        <f t="shared" si="738"/>
        <v>23.747679999999999</v>
      </c>
      <c r="AG139" s="67">
        <f t="shared" si="738"/>
        <v>59.369200000000006</v>
      </c>
      <c r="AH139" s="67">
        <f t="shared" si="738"/>
        <v>1270.5008800000001</v>
      </c>
      <c r="AI139" s="67">
        <f t="shared" si="738"/>
        <v>1430</v>
      </c>
      <c r="AJ139" s="67">
        <f t="shared" si="738"/>
        <v>0</v>
      </c>
      <c r="AK139" s="67">
        <f t="shared" si="738"/>
        <v>0</v>
      </c>
      <c r="AL139" s="67">
        <f t="shared" si="738"/>
        <v>1430</v>
      </c>
      <c r="AM139" s="67">
        <f t="shared" si="738"/>
        <v>595.69872352941172</v>
      </c>
      <c r="AN139" s="67">
        <f t="shared" si="738"/>
        <v>317.62522000000001</v>
      </c>
      <c r="AO139" s="67">
        <f t="shared" si="738"/>
        <v>357.5</v>
      </c>
      <c r="AP139" s="67">
        <f t="shared" ref="AP139:AP146" si="739">AM139+AK139</f>
        <v>595.69872352941172</v>
      </c>
      <c r="AQ139" s="71">
        <f t="shared" ref="AQ139:AQ146" si="740">AM139+AL139+AH139</f>
        <v>3296.1996035294119</v>
      </c>
      <c r="AR139" s="71">
        <f t="shared" ref="AR139:AR146" si="741">AO139+AN139</f>
        <v>675.12522000000001</v>
      </c>
      <c r="AS139" s="71">
        <f t="shared" ref="AS139:AS146" si="742">AH139+AL139+AM139+AO139+AN139</f>
        <v>3971.3248235294118</v>
      </c>
      <c r="AT139" s="84"/>
    </row>
    <row r="140" spans="1:67" outlineLevel="1" x14ac:dyDescent="0.25">
      <c r="A140" s="60"/>
      <c r="B140" s="61" t="str">
        <f>"Onduleur Huawei "&amp;G140</f>
        <v>Onduleur Huawei SUN2000-10K-MAP0</v>
      </c>
      <c r="C140" s="62">
        <v>1</v>
      </c>
      <c r="D140" s="68" t="s">
        <v>63</v>
      </c>
      <c r="E140" s="64">
        <f t="shared" ref="E139:E146" si="743">AB140</f>
        <v>2604.3820441176472</v>
      </c>
      <c r="F140" s="65">
        <f t="shared" ref="F139:F146" si="744">C140*E140</f>
        <v>2604.3820441176472</v>
      </c>
      <c r="G140" s="107" t="str">
        <f>$G$129</f>
        <v>SUN2000-10K-MAP0</v>
      </c>
      <c r="H140" s="108">
        <f>$H$129</f>
        <v>1199.9000000000001</v>
      </c>
      <c r="I140" s="67">
        <f>'Financial Data'!$C$40</f>
        <v>251</v>
      </c>
      <c r="J140" s="67">
        <f t="shared" si="514"/>
        <v>35.997</v>
      </c>
      <c r="K140" s="54">
        <v>0</v>
      </c>
      <c r="L140" s="67">
        <f t="shared" ref="L140:N140" si="745">H140*(1-$K140)</f>
        <v>1199.9000000000001</v>
      </c>
      <c r="M140" s="67">
        <f t="shared" si="745"/>
        <v>251</v>
      </c>
      <c r="N140" s="67">
        <f t="shared" si="745"/>
        <v>35.997</v>
      </c>
      <c r="O140" s="67">
        <f t="shared" si="726"/>
        <v>1486.8970000000002</v>
      </c>
      <c r="P140" s="69">
        <f t="shared" si="727"/>
        <v>0</v>
      </c>
      <c r="Q140" s="69">
        <f t="shared" si="728"/>
        <v>0</v>
      </c>
      <c r="R140" s="69">
        <f t="shared" si="729"/>
        <v>29.737940000000005</v>
      </c>
      <c r="S140" s="69">
        <f t="shared" si="730"/>
        <v>74.344850000000008</v>
      </c>
      <c r="T140" s="69">
        <f t="shared" si="731"/>
        <v>1590.9797900000001</v>
      </c>
      <c r="U140" s="69">
        <f>2*$U$5</f>
        <v>180</v>
      </c>
      <c r="V140" s="108">
        <f t="shared" ref="V140:W140" si="746">V129</f>
        <v>0</v>
      </c>
      <c r="W140" s="108">
        <f t="shared" si="746"/>
        <v>0</v>
      </c>
      <c r="X140" s="67">
        <f t="shared" si="733"/>
        <v>180</v>
      </c>
      <c r="Y140" s="113">
        <f t="shared" si="734"/>
        <v>390.65730661764712</v>
      </c>
      <c r="Z140" s="69">
        <f t="shared" si="735"/>
        <v>397.74494750000002</v>
      </c>
      <c r="AA140" s="69">
        <f t="shared" si="736"/>
        <v>45</v>
      </c>
      <c r="AB140" s="70">
        <f t="shared" si="737"/>
        <v>2604.3820441176472</v>
      </c>
      <c r="AC140" s="67">
        <f t="shared" ref="AC140:AO140" si="747">O140*$C140</f>
        <v>1486.8970000000002</v>
      </c>
      <c r="AD140" s="67">
        <f t="shared" si="747"/>
        <v>0</v>
      </c>
      <c r="AE140" s="67">
        <f t="shared" si="747"/>
        <v>0</v>
      </c>
      <c r="AF140" s="67">
        <f t="shared" si="747"/>
        <v>29.737940000000005</v>
      </c>
      <c r="AG140" s="67">
        <f t="shared" si="747"/>
        <v>74.344850000000008</v>
      </c>
      <c r="AH140" s="67">
        <f t="shared" si="747"/>
        <v>1590.9797900000001</v>
      </c>
      <c r="AI140" s="67">
        <f t="shared" si="747"/>
        <v>180</v>
      </c>
      <c r="AJ140" s="67">
        <f t="shared" si="747"/>
        <v>0</v>
      </c>
      <c r="AK140" s="67">
        <f t="shared" si="747"/>
        <v>0</v>
      </c>
      <c r="AL140" s="67">
        <f t="shared" si="747"/>
        <v>180</v>
      </c>
      <c r="AM140" s="67">
        <f t="shared" si="747"/>
        <v>390.65730661764712</v>
      </c>
      <c r="AN140" s="67">
        <f t="shared" si="747"/>
        <v>397.74494750000002</v>
      </c>
      <c r="AO140" s="67">
        <f t="shared" si="747"/>
        <v>45</v>
      </c>
      <c r="AP140" s="67">
        <f t="shared" si="739"/>
        <v>390.65730661764712</v>
      </c>
      <c r="AQ140" s="71">
        <f t="shared" si="740"/>
        <v>2161.6370966176473</v>
      </c>
      <c r="AR140" s="71">
        <f t="shared" si="741"/>
        <v>442.74494750000002</v>
      </c>
      <c r="AS140" s="71">
        <f t="shared" si="742"/>
        <v>2604.3820441176472</v>
      </c>
      <c r="AT140" s="84"/>
    </row>
    <row r="141" spans="1:67" outlineLevel="1" x14ac:dyDescent="0.25">
      <c r="A141" s="60"/>
      <c r="B141" s="61" t="s">
        <v>217</v>
      </c>
      <c r="C141" s="62">
        <v>1</v>
      </c>
      <c r="D141" s="68" t="s">
        <v>65</v>
      </c>
      <c r="E141" s="64">
        <f t="shared" si="743"/>
        <v>1712.0735294117646</v>
      </c>
      <c r="F141" s="65">
        <f t="shared" si="744"/>
        <v>1712.0735294117646</v>
      </c>
      <c r="G141" s="107"/>
      <c r="H141" s="108">
        <f>H9</f>
        <v>300</v>
      </c>
      <c r="I141" s="67">
        <f>'Financial Data'!$C$41*C139</f>
        <v>594</v>
      </c>
      <c r="J141" s="67">
        <f t="shared" si="514"/>
        <v>9</v>
      </c>
      <c r="K141" s="54">
        <v>0</v>
      </c>
      <c r="L141" s="67">
        <f t="shared" ref="L141:N141" si="748">H141*(1-$K141)</f>
        <v>300</v>
      </c>
      <c r="M141" s="67">
        <f t="shared" si="748"/>
        <v>594</v>
      </c>
      <c r="N141" s="67">
        <f t="shared" si="748"/>
        <v>9</v>
      </c>
      <c r="O141" s="67">
        <f t="shared" si="726"/>
        <v>903</v>
      </c>
      <c r="P141" s="69">
        <f t="shared" si="727"/>
        <v>0</v>
      </c>
      <c r="Q141" s="69">
        <f t="shared" si="728"/>
        <v>0</v>
      </c>
      <c r="R141" s="69">
        <f t="shared" si="729"/>
        <v>18.059999999999999</v>
      </c>
      <c r="S141" s="69">
        <f t="shared" si="730"/>
        <v>45.150000000000006</v>
      </c>
      <c r="T141" s="69">
        <f t="shared" si="731"/>
        <v>966.20999999999992</v>
      </c>
      <c r="U141" s="69">
        <f>(C139/10)*$U$5</f>
        <v>198.00000000000003</v>
      </c>
      <c r="V141" s="108">
        <f t="shared" ref="V141:W141" si="749">V130</f>
        <v>0</v>
      </c>
      <c r="W141" s="108">
        <f t="shared" si="749"/>
        <v>0</v>
      </c>
      <c r="X141" s="67">
        <f t="shared" si="733"/>
        <v>198.00000000000003</v>
      </c>
      <c r="Y141" s="113">
        <f t="shared" si="734"/>
        <v>256.81102941176471</v>
      </c>
      <c r="Z141" s="69">
        <f t="shared" si="735"/>
        <v>241.55249999999998</v>
      </c>
      <c r="AA141" s="69">
        <f t="shared" si="736"/>
        <v>49.500000000000007</v>
      </c>
      <c r="AB141" s="70">
        <f t="shared" si="737"/>
        <v>1712.0735294117646</v>
      </c>
      <c r="AC141" s="67">
        <f t="shared" ref="AC141:AO141" si="750">O141*$C141</f>
        <v>903</v>
      </c>
      <c r="AD141" s="67">
        <f t="shared" si="750"/>
        <v>0</v>
      </c>
      <c r="AE141" s="67">
        <f t="shared" si="750"/>
        <v>0</v>
      </c>
      <c r="AF141" s="67">
        <f t="shared" si="750"/>
        <v>18.059999999999999</v>
      </c>
      <c r="AG141" s="67">
        <f t="shared" si="750"/>
        <v>45.150000000000006</v>
      </c>
      <c r="AH141" s="67">
        <f t="shared" si="750"/>
        <v>966.20999999999992</v>
      </c>
      <c r="AI141" s="67">
        <f t="shared" si="750"/>
        <v>198.00000000000003</v>
      </c>
      <c r="AJ141" s="67">
        <f t="shared" si="750"/>
        <v>0</v>
      </c>
      <c r="AK141" s="67">
        <f t="shared" si="750"/>
        <v>0</v>
      </c>
      <c r="AL141" s="67">
        <f t="shared" si="750"/>
        <v>198.00000000000003</v>
      </c>
      <c r="AM141" s="67">
        <f t="shared" si="750"/>
        <v>256.81102941176471</v>
      </c>
      <c r="AN141" s="67">
        <f t="shared" si="750"/>
        <v>241.55249999999998</v>
      </c>
      <c r="AO141" s="67">
        <f t="shared" si="750"/>
        <v>49.500000000000007</v>
      </c>
      <c r="AP141" s="67">
        <f t="shared" si="739"/>
        <v>256.81102941176471</v>
      </c>
      <c r="AQ141" s="71">
        <f t="shared" si="740"/>
        <v>1421.0210294117646</v>
      </c>
      <c r="AR141" s="71">
        <f t="shared" si="741"/>
        <v>291.05250000000001</v>
      </c>
      <c r="AS141" s="71">
        <f t="shared" si="742"/>
        <v>1712.0735294117646</v>
      </c>
      <c r="AT141" s="84"/>
    </row>
    <row r="142" spans="1:67" outlineLevel="1" x14ac:dyDescent="0.25">
      <c r="A142" s="60"/>
      <c r="B142" s="61" t="s">
        <v>172</v>
      </c>
      <c r="C142" s="62">
        <f>A137</f>
        <v>22</v>
      </c>
      <c r="D142" s="68" t="s">
        <v>63</v>
      </c>
      <c r="E142" s="64">
        <f t="shared" si="743"/>
        <v>257.66176470588238</v>
      </c>
      <c r="F142" s="65">
        <f t="shared" si="744"/>
        <v>5668.5588235294126</v>
      </c>
      <c r="G142" s="107"/>
      <c r="H142" s="108">
        <f>H10</f>
        <v>100</v>
      </c>
      <c r="I142" s="108">
        <v>0</v>
      </c>
      <c r="J142" s="67">
        <f t="shared" si="514"/>
        <v>3</v>
      </c>
      <c r="K142" s="54">
        <v>0</v>
      </c>
      <c r="L142" s="67">
        <f t="shared" ref="L142:N142" si="751">H142*(1-$K142)</f>
        <v>100</v>
      </c>
      <c r="M142" s="67">
        <f t="shared" si="751"/>
        <v>0</v>
      </c>
      <c r="N142" s="67">
        <f t="shared" si="751"/>
        <v>3</v>
      </c>
      <c r="O142" s="67">
        <f t="shared" si="726"/>
        <v>103</v>
      </c>
      <c r="P142" s="69">
        <f t="shared" si="727"/>
        <v>0</v>
      </c>
      <c r="Q142" s="69">
        <f t="shared" si="728"/>
        <v>0</v>
      </c>
      <c r="R142" s="69">
        <f t="shared" si="729"/>
        <v>2.06</v>
      </c>
      <c r="S142" s="69">
        <f t="shared" si="730"/>
        <v>5.15</v>
      </c>
      <c r="T142" s="69">
        <f t="shared" si="731"/>
        <v>110.21000000000001</v>
      </c>
      <c r="U142" s="69">
        <f>1*$U$4</f>
        <v>65</v>
      </c>
      <c r="V142" s="108">
        <f t="shared" ref="V142:W142" si="752">V131</f>
        <v>0</v>
      </c>
      <c r="W142" s="108">
        <f t="shared" si="752"/>
        <v>0</v>
      </c>
      <c r="X142" s="67">
        <f t="shared" si="733"/>
        <v>65</v>
      </c>
      <c r="Y142" s="113">
        <f t="shared" si="734"/>
        <v>38.649264705882359</v>
      </c>
      <c r="Z142" s="69">
        <f t="shared" si="735"/>
        <v>27.552500000000002</v>
      </c>
      <c r="AA142" s="69">
        <f t="shared" si="736"/>
        <v>16.25</v>
      </c>
      <c r="AB142" s="70">
        <f t="shared" si="737"/>
        <v>257.66176470588238</v>
      </c>
      <c r="AC142" s="67">
        <f t="shared" ref="AC142:AO142" si="753">O142*$C142</f>
        <v>2266</v>
      </c>
      <c r="AD142" s="67">
        <f t="shared" si="753"/>
        <v>0</v>
      </c>
      <c r="AE142" s="67">
        <f t="shared" si="753"/>
        <v>0</v>
      </c>
      <c r="AF142" s="67">
        <f t="shared" si="753"/>
        <v>45.32</v>
      </c>
      <c r="AG142" s="67">
        <f t="shared" si="753"/>
        <v>113.30000000000001</v>
      </c>
      <c r="AH142" s="67">
        <f t="shared" si="753"/>
        <v>2424.6200000000003</v>
      </c>
      <c r="AI142" s="67">
        <f t="shared" si="753"/>
        <v>1430</v>
      </c>
      <c r="AJ142" s="67">
        <f t="shared" si="753"/>
        <v>0</v>
      </c>
      <c r="AK142" s="67">
        <f t="shared" si="753"/>
        <v>0</v>
      </c>
      <c r="AL142" s="67">
        <f t="shared" si="753"/>
        <v>1430</v>
      </c>
      <c r="AM142" s="67">
        <f t="shared" si="753"/>
        <v>850.28382352941185</v>
      </c>
      <c r="AN142" s="67">
        <f t="shared" si="753"/>
        <v>606.15500000000009</v>
      </c>
      <c r="AO142" s="67">
        <f t="shared" si="753"/>
        <v>357.5</v>
      </c>
      <c r="AP142" s="67">
        <f t="shared" si="739"/>
        <v>850.28382352941185</v>
      </c>
      <c r="AQ142" s="71">
        <f t="shared" si="740"/>
        <v>4704.903823529412</v>
      </c>
      <c r="AR142" s="71">
        <f t="shared" si="741"/>
        <v>963.65500000000009</v>
      </c>
      <c r="AS142" s="71">
        <f t="shared" si="742"/>
        <v>5668.5588235294117</v>
      </c>
      <c r="AT142" s="84"/>
    </row>
    <row r="143" spans="1:67" outlineLevel="1" x14ac:dyDescent="0.25">
      <c r="A143" s="60"/>
      <c r="B143" s="61" t="s">
        <v>66</v>
      </c>
      <c r="C143" s="62">
        <v>1</v>
      </c>
      <c r="D143" s="68" t="s">
        <v>65</v>
      </c>
      <c r="E143" s="64">
        <f t="shared" si="743"/>
        <v>3089.7794117647059</v>
      </c>
      <c r="F143" s="65">
        <f t="shared" si="744"/>
        <v>3089.7794117647059</v>
      </c>
      <c r="G143" s="107"/>
      <c r="H143" s="108">
        <f>H11</f>
        <v>500</v>
      </c>
      <c r="I143" s="108">
        <f>I132</f>
        <v>0</v>
      </c>
      <c r="J143" s="67">
        <f t="shared" si="514"/>
        <v>15</v>
      </c>
      <c r="K143" s="54">
        <v>0</v>
      </c>
      <c r="L143" s="67">
        <f t="shared" ref="L143:N143" si="754">H143*(1-$K143)</f>
        <v>500</v>
      </c>
      <c r="M143" s="67">
        <f t="shared" si="754"/>
        <v>0</v>
      </c>
      <c r="N143" s="67">
        <f t="shared" si="754"/>
        <v>15</v>
      </c>
      <c r="O143" s="67">
        <f t="shared" si="726"/>
        <v>515</v>
      </c>
      <c r="P143" s="69">
        <f t="shared" si="727"/>
        <v>0</v>
      </c>
      <c r="Q143" s="69">
        <f t="shared" si="728"/>
        <v>0</v>
      </c>
      <c r="R143" s="69">
        <f t="shared" si="729"/>
        <v>10.3</v>
      </c>
      <c r="S143" s="69">
        <f t="shared" si="730"/>
        <v>25.75</v>
      </c>
      <c r="T143" s="69">
        <f t="shared" si="731"/>
        <v>551.04999999999995</v>
      </c>
      <c r="U143" s="69">
        <f>5*$U$5+600+500</f>
        <v>1550</v>
      </c>
      <c r="V143" s="108">
        <f t="shared" ref="V143:W143" si="755">V132</f>
        <v>0</v>
      </c>
      <c r="W143" s="108">
        <f t="shared" si="755"/>
        <v>0</v>
      </c>
      <c r="X143" s="67">
        <f t="shared" si="733"/>
        <v>1550</v>
      </c>
      <c r="Y143" s="113">
        <f t="shared" si="734"/>
        <v>463.46691176470591</v>
      </c>
      <c r="Z143" s="69">
        <f t="shared" si="735"/>
        <v>137.76249999999999</v>
      </c>
      <c r="AA143" s="69">
        <f t="shared" si="736"/>
        <v>387.5</v>
      </c>
      <c r="AB143" s="70">
        <f t="shared" si="737"/>
        <v>3089.7794117647059</v>
      </c>
      <c r="AC143" s="67">
        <f t="shared" ref="AC143:AO143" si="756">O143*$C143</f>
        <v>515</v>
      </c>
      <c r="AD143" s="67">
        <f t="shared" si="756"/>
        <v>0</v>
      </c>
      <c r="AE143" s="67">
        <f t="shared" si="756"/>
        <v>0</v>
      </c>
      <c r="AF143" s="67">
        <f t="shared" si="756"/>
        <v>10.3</v>
      </c>
      <c r="AG143" s="67">
        <f t="shared" si="756"/>
        <v>25.75</v>
      </c>
      <c r="AH143" s="67">
        <f t="shared" si="756"/>
        <v>551.04999999999995</v>
      </c>
      <c r="AI143" s="67">
        <f t="shared" si="756"/>
        <v>1550</v>
      </c>
      <c r="AJ143" s="67">
        <f t="shared" si="756"/>
        <v>0</v>
      </c>
      <c r="AK143" s="67">
        <f t="shared" si="756"/>
        <v>0</v>
      </c>
      <c r="AL143" s="67">
        <f t="shared" si="756"/>
        <v>1550</v>
      </c>
      <c r="AM143" s="67">
        <f t="shared" si="756"/>
        <v>463.46691176470591</v>
      </c>
      <c r="AN143" s="67">
        <f t="shared" si="756"/>
        <v>137.76249999999999</v>
      </c>
      <c r="AO143" s="67">
        <f t="shared" si="756"/>
        <v>387.5</v>
      </c>
      <c r="AP143" s="67">
        <f t="shared" si="739"/>
        <v>463.46691176470591</v>
      </c>
      <c r="AQ143" s="71">
        <f t="shared" si="740"/>
        <v>2564.5169117647056</v>
      </c>
      <c r="AR143" s="71">
        <f t="shared" si="741"/>
        <v>525.26250000000005</v>
      </c>
      <c r="AS143" s="71">
        <f t="shared" si="742"/>
        <v>3089.7794117647059</v>
      </c>
      <c r="AT143" s="84"/>
    </row>
    <row r="144" spans="1:67" outlineLevel="1" x14ac:dyDescent="0.25">
      <c r="A144" s="60"/>
      <c r="B144" s="72" t="s">
        <v>169</v>
      </c>
      <c r="C144" s="62">
        <v>1</v>
      </c>
      <c r="D144" s="68" t="s">
        <v>65</v>
      </c>
      <c r="E144" s="64">
        <f t="shared" si="743"/>
        <v>2772</v>
      </c>
      <c r="F144" s="65">
        <f t="shared" si="744"/>
        <v>2772</v>
      </c>
      <c r="G144" s="107"/>
      <c r="H144" s="108">
        <f>$H$133</f>
        <v>1600</v>
      </c>
      <c r="I144" s="108">
        <f>$I$133</f>
        <v>200</v>
      </c>
      <c r="J144" s="67">
        <f t="shared" si="514"/>
        <v>48</v>
      </c>
      <c r="K144" s="54">
        <v>0</v>
      </c>
      <c r="L144" s="67">
        <f t="shared" ref="L144:N146" si="757">H144*(1-$K144)</f>
        <v>1600</v>
      </c>
      <c r="M144" s="67">
        <f t="shared" si="757"/>
        <v>200</v>
      </c>
      <c r="N144" s="67">
        <f t="shared" si="757"/>
        <v>48</v>
      </c>
      <c r="O144" s="67">
        <f t="shared" si="726"/>
        <v>1848</v>
      </c>
      <c r="P144" s="69">
        <f t="shared" si="727"/>
        <v>0</v>
      </c>
      <c r="Q144" s="69">
        <f t="shared" si="728"/>
        <v>0</v>
      </c>
      <c r="R144" s="69">
        <f t="shared" si="729"/>
        <v>36.96</v>
      </c>
      <c r="S144" s="69">
        <v>0</v>
      </c>
      <c r="T144" s="69">
        <f t="shared" si="731"/>
        <v>1884.96</v>
      </c>
      <c r="U144" s="69">
        <v>0</v>
      </c>
      <c r="V144" s="108">
        <f t="shared" ref="V144:W144" si="758">V133</f>
        <v>0</v>
      </c>
      <c r="W144" s="108">
        <f t="shared" si="758"/>
        <v>0</v>
      </c>
      <c r="X144" s="67">
        <f t="shared" si="733"/>
        <v>0</v>
      </c>
      <c r="Y144" s="113">
        <f t="shared" si="734"/>
        <v>415.8</v>
      </c>
      <c r="Z144" s="69">
        <f t="shared" si="735"/>
        <v>471.24</v>
      </c>
      <c r="AA144" s="69">
        <f t="shared" si="736"/>
        <v>0</v>
      </c>
      <c r="AB144" s="70">
        <f t="shared" si="737"/>
        <v>2772</v>
      </c>
      <c r="AC144" s="67">
        <f t="shared" ref="AC144:AO146" si="759">O144*$C144</f>
        <v>1848</v>
      </c>
      <c r="AD144" s="67">
        <f t="shared" si="759"/>
        <v>0</v>
      </c>
      <c r="AE144" s="67">
        <f t="shared" si="759"/>
        <v>0</v>
      </c>
      <c r="AF144" s="67">
        <f t="shared" si="759"/>
        <v>36.96</v>
      </c>
      <c r="AG144" s="67">
        <f t="shared" si="759"/>
        <v>0</v>
      </c>
      <c r="AH144" s="67">
        <f t="shared" si="759"/>
        <v>1884.96</v>
      </c>
      <c r="AI144" s="67">
        <f t="shared" si="759"/>
        <v>0</v>
      </c>
      <c r="AJ144" s="67">
        <f t="shared" si="759"/>
        <v>0</v>
      </c>
      <c r="AK144" s="67">
        <f t="shared" si="759"/>
        <v>0</v>
      </c>
      <c r="AL144" s="67">
        <f t="shared" si="759"/>
        <v>0</v>
      </c>
      <c r="AM144" s="67">
        <f t="shared" si="759"/>
        <v>415.8</v>
      </c>
      <c r="AN144" s="67">
        <f t="shared" si="759"/>
        <v>471.24</v>
      </c>
      <c r="AO144" s="67">
        <f t="shared" si="759"/>
        <v>0</v>
      </c>
      <c r="AP144" s="67">
        <f t="shared" si="739"/>
        <v>415.8</v>
      </c>
      <c r="AQ144" s="71">
        <f t="shared" si="740"/>
        <v>2300.7600000000002</v>
      </c>
      <c r="AR144" s="71">
        <f t="shared" si="741"/>
        <v>471.24</v>
      </c>
      <c r="AS144" s="71">
        <f t="shared" si="742"/>
        <v>2772</v>
      </c>
      <c r="AT144" s="84"/>
    </row>
    <row r="145" spans="1:67" outlineLevel="1" x14ac:dyDescent="0.25">
      <c r="A145" s="60"/>
      <c r="B145" s="72" t="s">
        <v>170</v>
      </c>
      <c r="C145" s="62">
        <v>1</v>
      </c>
      <c r="D145" s="68" t="s">
        <v>65</v>
      </c>
      <c r="E145" s="64">
        <f t="shared" si="743"/>
        <v>900</v>
      </c>
      <c r="F145" s="65">
        <f t="shared" si="744"/>
        <v>900</v>
      </c>
      <c r="G145" s="147"/>
      <c r="H145" s="67">
        <v>0</v>
      </c>
      <c r="I145" s="67">
        <v>0</v>
      </c>
      <c r="J145" s="67">
        <f t="shared" si="514"/>
        <v>0</v>
      </c>
      <c r="K145" s="54">
        <v>0</v>
      </c>
      <c r="L145" s="67">
        <f t="shared" si="757"/>
        <v>0</v>
      </c>
      <c r="M145" s="67">
        <f t="shared" si="757"/>
        <v>0</v>
      </c>
      <c r="N145" s="67">
        <f t="shared" si="757"/>
        <v>0</v>
      </c>
      <c r="O145" s="67">
        <f t="shared" si="726"/>
        <v>0</v>
      </c>
      <c r="P145" s="69">
        <f t="shared" si="727"/>
        <v>0</v>
      </c>
      <c r="Q145" s="69">
        <f t="shared" si="728"/>
        <v>0</v>
      </c>
      <c r="R145" s="69">
        <f t="shared" si="729"/>
        <v>0</v>
      </c>
      <c r="S145" s="69">
        <v>0</v>
      </c>
      <c r="T145" s="69">
        <f t="shared" si="731"/>
        <v>0</v>
      </c>
      <c r="U145" s="69">
        <v>0</v>
      </c>
      <c r="V145" s="108">
        <f t="shared" ref="V145:W145" si="760">V134</f>
        <v>0</v>
      </c>
      <c r="W145" s="108">
        <f t="shared" si="760"/>
        <v>900</v>
      </c>
      <c r="X145" s="67">
        <f t="shared" si="733"/>
        <v>900</v>
      </c>
      <c r="Y145" s="113">
        <v>0</v>
      </c>
      <c r="Z145" s="69">
        <f t="shared" si="735"/>
        <v>0</v>
      </c>
      <c r="AA145" s="69">
        <v>0</v>
      </c>
      <c r="AB145" s="70">
        <f t="shared" si="737"/>
        <v>900</v>
      </c>
      <c r="AC145" s="67">
        <f t="shared" si="759"/>
        <v>0</v>
      </c>
      <c r="AD145" s="67">
        <f t="shared" si="759"/>
        <v>0</v>
      </c>
      <c r="AE145" s="67">
        <f t="shared" si="759"/>
        <v>0</v>
      </c>
      <c r="AF145" s="67">
        <f t="shared" si="759"/>
        <v>0</v>
      </c>
      <c r="AG145" s="67">
        <f t="shared" si="759"/>
        <v>0</v>
      </c>
      <c r="AH145" s="67">
        <f t="shared" si="759"/>
        <v>0</v>
      </c>
      <c r="AI145" s="67">
        <f t="shared" si="759"/>
        <v>0</v>
      </c>
      <c r="AJ145" s="67">
        <f t="shared" si="759"/>
        <v>0</v>
      </c>
      <c r="AK145" s="67">
        <f t="shared" si="759"/>
        <v>900</v>
      </c>
      <c r="AL145" s="67">
        <f t="shared" si="759"/>
        <v>900</v>
      </c>
      <c r="AM145" s="67">
        <f t="shared" si="759"/>
        <v>0</v>
      </c>
      <c r="AN145" s="67">
        <f t="shared" si="759"/>
        <v>0</v>
      </c>
      <c r="AO145" s="67">
        <f t="shared" si="759"/>
        <v>0</v>
      </c>
      <c r="AP145" s="67">
        <f t="shared" si="739"/>
        <v>900</v>
      </c>
      <c r="AQ145" s="71">
        <f t="shared" si="740"/>
        <v>900</v>
      </c>
      <c r="AR145" s="71">
        <f t="shared" si="741"/>
        <v>0</v>
      </c>
      <c r="AS145" s="71">
        <f t="shared" si="742"/>
        <v>900</v>
      </c>
      <c r="AT145" s="84"/>
    </row>
    <row r="146" spans="1:67" outlineLevel="1" x14ac:dyDescent="0.25">
      <c r="A146" s="60"/>
      <c r="B146" s="72" t="s">
        <v>171</v>
      </c>
      <c r="C146" s="62">
        <v>1</v>
      </c>
      <c r="D146" s="68" t="s">
        <v>65</v>
      </c>
      <c r="E146" s="64">
        <f t="shared" si="743"/>
        <v>1200</v>
      </c>
      <c r="F146" s="65">
        <f t="shared" si="744"/>
        <v>1200</v>
      </c>
      <c r="G146" s="147"/>
      <c r="H146" s="67">
        <v>0</v>
      </c>
      <c r="I146" s="67">
        <v>0</v>
      </c>
      <c r="J146" s="67">
        <f t="shared" si="514"/>
        <v>0</v>
      </c>
      <c r="K146" s="54">
        <v>0</v>
      </c>
      <c r="L146" s="67">
        <f t="shared" si="757"/>
        <v>0</v>
      </c>
      <c r="M146" s="67">
        <f t="shared" si="757"/>
        <v>0</v>
      </c>
      <c r="N146" s="67">
        <f t="shared" si="757"/>
        <v>0</v>
      </c>
      <c r="O146" s="67">
        <f t="shared" si="726"/>
        <v>0</v>
      </c>
      <c r="P146" s="69">
        <f t="shared" si="727"/>
        <v>0</v>
      </c>
      <c r="Q146" s="69">
        <f t="shared" si="728"/>
        <v>0</v>
      </c>
      <c r="R146" s="69">
        <f t="shared" si="729"/>
        <v>0</v>
      </c>
      <c r="S146" s="69">
        <v>0</v>
      </c>
      <c r="T146" s="69">
        <f t="shared" si="731"/>
        <v>0</v>
      </c>
      <c r="U146" s="69">
        <v>0</v>
      </c>
      <c r="V146" s="108">
        <f t="shared" ref="V146:W146" si="761">V135</f>
        <v>1200</v>
      </c>
      <c r="W146" s="108">
        <f t="shared" si="761"/>
        <v>0</v>
      </c>
      <c r="X146" s="67">
        <f t="shared" si="733"/>
        <v>1200</v>
      </c>
      <c r="Y146" s="113">
        <v>0</v>
      </c>
      <c r="Z146" s="69">
        <f t="shared" si="735"/>
        <v>0</v>
      </c>
      <c r="AA146" s="69">
        <v>0</v>
      </c>
      <c r="AB146" s="70">
        <f t="shared" si="737"/>
        <v>1200</v>
      </c>
      <c r="AC146" s="67">
        <f t="shared" si="759"/>
        <v>0</v>
      </c>
      <c r="AD146" s="67">
        <f t="shared" si="759"/>
        <v>0</v>
      </c>
      <c r="AE146" s="67">
        <f t="shared" si="759"/>
        <v>0</v>
      </c>
      <c r="AF146" s="67">
        <f t="shared" si="759"/>
        <v>0</v>
      </c>
      <c r="AG146" s="67">
        <f t="shared" si="759"/>
        <v>0</v>
      </c>
      <c r="AH146" s="67">
        <f t="shared" si="759"/>
        <v>0</v>
      </c>
      <c r="AI146" s="67">
        <f t="shared" si="759"/>
        <v>0</v>
      </c>
      <c r="AJ146" s="67">
        <f t="shared" si="759"/>
        <v>1200</v>
      </c>
      <c r="AK146" s="67">
        <f t="shared" si="759"/>
        <v>0</v>
      </c>
      <c r="AL146" s="67">
        <f t="shared" si="759"/>
        <v>1200</v>
      </c>
      <c r="AM146" s="67">
        <f t="shared" si="759"/>
        <v>0</v>
      </c>
      <c r="AN146" s="67">
        <f t="shared" si="759"/>
        <v>0</v>
      </c>
      <c r="AO146" s="67">
        <f t="shared" si="759"/>
        <v>0</v>
      </c>
      <c r="AP146" s="67">
        <f t="shared" si="739"/>
        <v>0</v>
      </c>
      <c r="AQ146" s="71">
        <f t="shared" si="740"/>
        <v>1200</v>
      </c>
      <c r="AR146" s="71">
        <f t="shared" si="741"/>
        <v>0</v>
      </c>
      <c r="AS146" s="71">
        <f t="shared" si="742"/>
        <v>1200</v>
      </c>
      <c r="AT146" s="84"/>
    </row>
    <row r="147" spans="1:67" ht="15.75" outlineLevel="1" thickBot="1" x14ac:dyDescent="0.3">
      <c r="A147" s="60"/>
      <c r="B147" s="61"/>
      <c r="C147" s="62"/>
      <c r="D147" s="63"/>
      <c r="E147" s="64"/>
      <c r="F147" s="65"/>
      <c r="G147" s="107"/>
      <c r="H147" s="108"/>
      <c r="I147" s="108"/>
      <c r="J147" s="67"/>
      <c r="K147" s="21"/>
      <c r="L147" s="67"/>
      <c r="M147" s="67"/>
      <c r="N147" s="67"/>
      <c r="O147" s="67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84"/>
    </row>
    <row r="148" spans="1:67" ht="15.75" thickBot="1" x14ac:dyDescent="0.3">
      <c r="A148" s="48">
        <f>A137+1</f>
        <v>23</v>
      </c>
      <c r="B148" s="49" t="s">
        <v>61</v>
      </c>
      <c r="C148" s="50" t="s">
        <v>62</v>
      </c>
      <c r="D148" s="51">
        <f>ROUNDUP((A148*465)/1000,2)</f>
        <v>10.7</v>
      </c>
      <c r="E148" s="52"/>
      <c r="F148" s="53">
        <f>SUM(F149:F158)</f>
        <v>22412.015750000002</v>
      </c>
      <c r="G148" s="107"/>
      <c r="H148" s="110"/>
      <c r="I148" s="110"/>
      <c r="J148" s="56"/>
      <c r="K148" s="57"/>
      <c r="L148" s="58"/>
      <c r="M148" s="58"/>
      <c r="N148" s="58"/>
      <c r="O148" s="57"/>
      <c r="P148" s="58"/>
      <c r="Q148" s="56"/>
      <c r="R148" s="56"/>
      <c r="S148" s="56"/>
      <c r="T148" s="56"/>
      <c r="U148" s="73"/>
      <c r="V148" s="21"/>
      <c r="W148" s="56"/>
      <c r="X148" s="56"/>
      <c r="Y148" s="56"/>
      <c r="Z148" s="57"/>
      <c r="AA148" s="56"/>
      <c r="AB148" s="56"/>
      <c r="AC148" s="59">
        <f>+SUM(AC149:AC158)</f>
        <v>8390.2530000000006</v>
      </c>
      <c r="AD148" s="59">
        <f t="shared" ref="AD148:AS148" si="762">+SUM(AD149:AD158)</f>
        <v>0</v>
      </c>
      <c r="AE148" s="59">
        <f t="shared" si="762"/>
        <v>0</v>
      </c>
      <c r="AF148" s="59">
        <f t="shared" si="762"/>
        <v>167.80506000000003</v>
      </c>
      <c r="AG148" s="59">
        <f t="shared" si="762"/>
        <v>327.11265000000003</v>
      </c>
      <c r="AH148" s="59">
        <f t="shared" si="762"/>
        <v>8885.1707100000003</v>
      </c>
      <c r="AI148" s="59">
        <f t="shared" si="762"/>
        <v>4927</v>
      </c>
      <c r="AJ148" s="59">
        <f t="shared" si="762"/>
        <v>1200</v>
      </c>
      <c r="AK148" s="59">
        <f t="shared" si="762"/>
        <v>900</v>
      </c>
      <c r="AL148" s="59">
        <f t="shared" si="762"/>
        <v>7027</v>
      </c>
      <c r="AM148" s="59">
        <f t="shared" si="762"/>
        <v>3046.8023625000001</v>
      </c>
      <c r="AN148" s="59">
        <f t="shared" si="762"/>
        <v>2221.2926775000001</v>
      </c>
      <c r="AO148" s="59">
        <f t="shared" si="762"/>
        <v>1231.75</v>
      </c>
      <c r="AP148" s="59">
        <f t="shared" si="762"/>
        <v>3946.8023625000001</v>
      </c>
      <c r="AQ148" s="59">
        <f t="shared" si="762"/>
        <v>18958.973072500004</v>
      </c>
      <c r="AR148" s="59">
        <f t="shared" si="762"/>
        <v>3453.0426774999996</v>
      </c>
      <c r="AS148" s="59">
        <f t="shared" si="762"/>
        <v>22412.015750000002</v>
      </c>
      <c r="AT148" s="83" t="str">
        <f>IF(F148=AS148,"Matching","Not Matching")</f>
        <v>Matching</v>
      </c>
      <c r="AU148" s="134">
        <f>SUM(AC148:AG148)</f>
        <v>8885.1707100000021</v>
      </c>
      <c r="AV148" s="135">
        <f t="shared" ref="AV148" si="763">AU148/AS148</f>
        <v>0.39644674575958216</v>
      </c>
      <c r="AW148" s="134">
        <f t="shared" ref="AW148" si="764">AI148</f>
        <v>4927</v>
      </c>
      <c r="AX148" s="135">
        <f t="shared" ref="AX148" si="765">AW148/AS148</f>
        <v>0.21983743251652851</v>
      </c>
      <c r="AY148" s="134">
        <f t="shared" ref="AY148" si="766">AJ148</f>
        <v>1200</v>
      </c>
      <c r="AZ148" s="135">
        <f t="shared" ref="AZ148" si="767">AY148/AS148</f>
        <v>5.3542707330999438E-2</v>
      </c>
      <c r="BA148" s="134">
        <f t="shared" ref="BA148" si="768">AK148+AM148</f>
        <v>3946.8023625000001</v>
      </c>
      <c r="BB148" s="135">
        <f t="shared" ref="BB148" si="769">BA148/AS148</f>
        <v>0.1761020698238622</v>
      </c>
      <c r="BC148" s="134">
        <f t="shared" ref="BC148" si="770">AN148+AO148</f>
        <v>3453.0426775000001</v>
      </c>
      <c r="BD148" s="135">
        <f t="shared" ref="BD148" si="771">BC148/AS148</f>
        <v>0.15407104456902765</v>
      </c>
      <c r="BE148" s="82" t="str">
        <f t="shared" ref="BE148" si="772">IF((AU148+AW148+AY148+BA148+BC148)=AS148,"Matching","Not Matching")</f>
        <v>Matching</v>
      </c>
      <c r="BF148" s="134">
        <f>AQ148</f>
        <v>18958.973072500004</v>
      </c>
      <c r="BG148" s="135">
        <f t="shared" ref="BG148" si="773">BF148/AS148</f>
        <v>0.84592895543097246</v>
      </c>
      <c r="BH148" s="134">
        <f t="shared" ref="BH148" si="774">AR148</f>
        <v>3453.0426774999996</v>
      </c>
      <c r="BI148" s="135">
        <f t="shared" ref="BI148" si="775">BH148/AS148</f>
        <v>0.15407104456902762</v>
      </c>
      <c r="BJ148" s="82" t="str">
        <f t="shared" ref="BJ148" si="776">IF((BH148+BF148)=AS148,"Matching","Not Matching")</f>
        <v>Matching</v>
      </c>
      <c r="BK148" s="134">
        <f>AS148*1.081</f>
        <v>24227.389025750002</v>
      </c>
      <c r="BL148" s="134">
        <f t="shared" ref="BL148" si="777">ROUND(BK148,-1)</f>
        <v>24230</v>
      </c>
      <c r="BM148" s="134">
        <f>D148*380</f>
        <v>4065.9999999999995</v>
      </c>
      <c r="BN148" s="134">
        <f t="shared" ref="BN148" si="778">BK148-BM148</f>
        <v>20161.389025750002</v>
      </c>
      <c r="BO148" s="134">
        <f>BK148/D148</f>
        <v>2264.2419650233651</v>
      </c>
    </row>
    <row r="149" spans="1:67" outlineLevel="1" x14ac:dyDescent="0.25">
      <c r="A149" s="60"/>
      <c r="B149" s="61"/>
      <c r="C149" s="62"/>
      <c r="D149" s="63"/>
      <c r="E149" s="64"/>
      <c r="F149" s="65"/>
      <c r="G149" s="107"/>
      <c r="H149" s="110"/>
      <c r="I149" s="110"/>
      <c r="J149" s="56"/>
      <c r="K149" s="57"/>
      <c r="L149" s="58"/>
      <c r="M149" s="58"/>
      <c r="N149" s="58"/>
      <c r="O149" s="57"/>
      <c r="P149" s="58"/>
      <c r="Q149" s="56"/>
      <c r="R149" s="56"/>
      <c r="S149" s="56"/>
      <c r="T149" s="56"/>
      <c r="U149" s="73"/>
      <c r="V149" s="21"/>
      <c r="W149" s="56"/>
      <c r="X149" s="56"/>
      <c r="Y149" s="56"/>
      <c r="Z149" s="57"/>
      <c r="AA149" s="56"/>
      <c r="AB149" s="56"/>
      <c r="AC149" s="56"/>
      <c r="AD149" s="56"/>
      <c r="AE149" s="69"/>
      <c r="AF149" s="69"/>
      <c r="AG149" s="69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136"/>
    </row>
    <row r="150" spans="1:67" outlineLevel="1" x14ac:dyDescent="0.25">
      <c r="A150" s="60"/>
      <c r="B150" s="61" t="str">
        <f>"Panneau solaire "&amp;G150</f>
        <v>Panneau solaire JINKO JKM455N-54HL4R-V</v>
      </c>
      <c r="C150" s="62">
        <f>A148</f>
        <v>23</v>
      </c>
      <c r="D150" s="68" t="s">
        <v>63</v>
      </c>
      <c r="E150" s="64">
        <f t="shared" ref="E150" si="779">AB150</f>
        <v>180.51476470588236</v>
      </c>
      <c r="F150" s="65">
        <f t="shared" ref="F150" si="780">C150*E150</f>
        <v>4151.8395882352943</v>
      </c>
      <c r="G150" s="107" t="str">
        <f>$G$7</f>
        <v>JINKO JKM455N-54HL4R-V</v>
      </c>
      <c r="H150" s="108">
        <f t="shared" ref="H150:I150" si="781">H73</f>
        <v>52.4</v>
      </c>
      <c r="I150" s="108">
        <f t="shared" si="781"/>
        <v>0</v>
      </c>
      <c r="J150" s="67">
        <f t="shared" si="514"/>
        <v>1.5719999999999998</v>
      </c>
      <c r="K150" s="54">
        <v>0</v>
      </c>
      <c r="L150" s="67">
        <f t="shared" ref="L150:N150" si="782">H150*(1-$K150)</f>
        <v>52.4</v>
      </c>
      <c r="M150" s="67">
        <f t="shared" si="782"/>
        <v>0</v>
      </c>
      <c r="N150" s="67">
        <f t="shared" si="782"/>
        <v>1.5719999999999998</v>
      </c>
      <c r="O150" s="67">
        <f t="shared" ref="O150:O157" si="783">(L150+M150+N150)</f>
        <v>53.972000000000001</v>
      </c>
      <c r="P150" s="69">
        <f t="shared" ref="P150:P157" si="784">O150*$P$4</f>
        <v>0</v>
      </c>
      <c r="Q150" s="69">
        <f t="shared" ref="Q150:Q157" si="785">(O150+P150)*$Q$4</f>
        <v>0</v>
      </c>
      <c r="R150" s="69">
        <f t="shared" ref="R150:R157" si="786">(O150+P150)*$R$4</f>
        <v>1.07944</v>
      </c>
      <c r="S150" s="69">
        <f t="shared" ref="S150:S154" si="787">(O150+P150)*$S$4</f>
        <v>2.6986000000000003</v>
      </c>
      <c r="T150" s="69">
        <f t="shared" ref="T150:T157" si="788">SUM(O150:S150)</f>
        <v>57.750039999999998</v>
      </c>
      <c r="U150" s="69">
        <f>1*$U$4</f>
        <v>65</v>
      </c>
      <c r="V150" s="108">
        <f t="shared" ref="V150:W150" si="789">V139</f>
        <v>0</v>
      </c>
      <c r="W150" s="108">
        <f t="shared" si="789"/>
        <v>0</v>
      </c>
      <c r="X150" s="67">
        <f t="shared" ref="X150:X157" si="790">SUM(U150:W150)</f>
        <v>65</v>
      </c>
      <c r="Y150" s="113">
        <f t="shared" ref="Y150:Y155" si="791">$Y$4/(1-$Y$4)*(T150+X150+Z150+AA150)</f>
        <v>27.077214705882351</v>
      </c>
      <c r="Z150" s="69">
        <f t="shared" ref="Z150:Z157" si="792">T150*$Z$4</f>
        <v>14.43751</v>
      </c>
      <c r="AA150" s="69">
        <f t="shared" ref="AA150:AA155" si="793">X150*$AA$4</f>
        <v>16.25</v>
      </c>
      <c r="AB150" s="70">
        <f t="shared" ref="AB150:AB157" si="794">T150+X150+Y150+Z150+AA150</f>
        <v>180.51476470588236</v>
      </c>
      <c r="AC150" s="67">
        <f t="shared" ref="AC150:AO150" si="795">O150*$C150</f>
        <v>1241.356</v>
      </c>
      <c r="AD150" s="67">
        <f t="shared" si="795"/>
        <v>0</v>
      </c>
      <c r="AE150" s="67">
        <f t="shared" si="795"/>
        <v>0</v>
      </c>
      <c r="AF150" s="67">
        <f t="shared" si="795"/>
        <v>24.827120000000001</v>
      </c>
      <c r="AG150" s="67">
        <f t="shared" si="795"/>
        <v>62.067800000000005</v>
      </c>
      <c r="AH150" s="67">
        <f t="shared" si="795"/>
        <v>1328.25092</v>
      </c>
      <c r="AI150" s="67">
        <f t="shared" si="795"/>
        <v>1495</v>
      </c>
      <c r="AJ150" s="67">
        <f t="shared" si="795"/>
        <v>0</v>
      </c>
      <c r="AK150" s="67">
        <f t="shared" si="795"/>
        <v>0</v>
      </c>
      <c r="AL150" s="67">
        <f t="shared" si="795"/>
        <v>1495</v>
      </c>
      <c r="AM150" s="67">
        <f t="shared" si="795"/>
        <v>622.77593823529412</v>
      </c>
      <c r="AN150" s="67">
        <f t="shared" si="795"/>
        <v>332.06272999999999</v>
      </c>
      <c r="AO150" s="67">
        <f t="shared" si="795"/>
        <v>373.75</v>
      </c>
      <c r="AP150" s="67">
        <f t="shared" ref="AP150:AP157" si="796">AM150+AK150</f>
        <v>622.77593823529412</v>
      </c>
      <c r="AQ150" s="71">
        <f t="shared" ref="AQ150:AQ157" si="797">AM150+AL150+AH150</f>
        <v>3446.0268582352942</v>
      </c>
      <c r="AR150" s="71">
        <f t="shared" ref="AR150:AR157" si="798">AO150+AN150</f>
        <v>705.81272999999999</v>
      </c>
      <c r="AS150" s="71">
        <f t="shared" ref="AS150:AS157" si="799">AH150+AL150+AM150+AO150+AN150</f>
        <v>4151.8395882352943</v>
      </c>
      <c r="AT150" s="84"/>
    </row>
    <row r="151" spans="1:67" outlineLevel="1" x14ac:dyDescent="0.25">
      <c r="A151" s="60"/>
      <c r="B151" s="61" t="str">
        <f>"Onduleur Huawei "&amp;G151</f>
        <v>Onduleur Huawei SUN2000-10K-MAP0</v>
      </c>
      <c r="C151" s="62">
        <v>1</v>
      </c>
      <c r="D151" s="68" t="s">
        <v>63</v>
      </c>
      <c r="E151" s="64">
        <f t="shared" ref="E150:E157" si="800">AB151</f>
        <v>2604.3820441176472</v>
      </c>
      <c r="F151" s="65">
        <f t="shared" ref="F150:F157" si="801">C151*E151</f>
        <v>2604.3820441176472</v>
      </c>
      <c r="G151" s="107" t="str">
        <f>$G$129</f>
        <v>SUN2000-10K-MAP0</v>
      </c>
      <c r="H151" s="108">
        <f>$H$129</f>
        <v>1199.9000000000001</v>
      </c>
      <c r="I151" s="67">
        <f>'Financial Data'!$C$40</f>
        <v>251</v>
      </c>
      <c r="J151" s="67">
        <f t="shared" si="514"/>
        <v>35.997</v>
      </c>
      <c r="K151" s="54">
        <v>0</v>
      </c>
      <c r="L151" s="67">
        <f t="shared" ref="L151:N151" si="802">H151*(1-$K151)</f>
        <v>1199.9000000000001</v>
      </c>
      <c r="M151" s="67">
        <f t="shared" si="802"/>
        <v>251</v>
      </c>
      <c r="N151" s="67">
        <f t="shared" si="802"/>
        <v>35.997</v>
      </c>
      <c r="O151" s="67">
        <f t="shared" si="783"/>
        <v>1486.8970000000002</v>
      </c>
      <c r="P151" s="69">
        <f t="shared" si="784"/>
        <v>0</v>
      </c>
      <c r="Q151" s="69">
        <f t="shared" si="785"/>
        <v>0</v>
      </c>
      <c r="R151" s="69">
        <f t="shared" si="786"/>
        <v>29.737940000000005</v>
      </c>
      <c r="S151" s="69">
        <f t="shared" si="787"/>
        <v>74.344850000000008</v>
      </c>
      <c r="T151" s="69">
        <f t="shared" si="788"/>
        <v>1590.9797900000001</v>
      </c>
      <c r="U151" s="69">
        <f>2*$U$5</f>
        <v>180</v>
      </c>
      <c r="V151" s="108">
        <f t="shared" ref="V151:W151" si="803">V140</f>
        <v>0</v>
      </c>
      <c r="W151" s="108">
        <f t="shared" si="803"/>
        <v>0</v>
      </c>
      <c r="X151" s="67">
        <f t="shared" si="790"/>
        <v>180</v>
      </c>
      <c r="Y151" s="113">
        <f t="shared" si="791"/>
        <v>390.65730661764712</v>
      </c>
      <c r="Z151" s="69">
        <f t="shared" si="792"/>
        <v>397.74494750000002</v>
      </c>
      <c r="AA151" s="69">
        <f t="shared" si="793"/>
        <v>45</v>
      </c>
      <c r="AB151" s="70">
        <f t="shared" si="794"/>
        <v>2604.3820441176472</v>
      </c>
      <c r="AC151" s="67">
        <f t="shared" ref="AC151:AO151" si="804">O151*$C151</f>
        <v>1486.8970000000002</v>
      </c>
      <c r="AD151" s="67">
        <f t="shared" si="804"/>
        <v>0</v>
      </c>
      <c r="AE151" s="67">
        <f t="shared" si="804"/>
        <v>0</v>
      </c>
      <c r="AF151" s="67">
        <f t="shared" si="804"/>
        <v>29.737940000000005</v>
      </c>
      <c r="AG151" s="67">
        <f t="shared" si="804"/>
        <v>74.344850000000008</v>
      </c>
      <c r="AH151" s="67">
        <f t="shared" si="804"/>
        <v>1590.9797900000001</v>
      </c>
      <c r="AI151" s="67">
        <f t="shared" si="804"/>
        <v>180</v>
      </c>
      <c r="AJ151" s="67">
        <f t="shared" si="804"/>
        <v>0</v>
      </c>
      <c r="AK151" s="67">
        <f t="shared" si="804"/>
        <v>0</v>
      </c>
      <c r="AL151" s="67">
        <f t="shared" si="804"/>
        <v>180</v>
      </c>
      <c r="AM151" s="67">
        <f t="shared" si="804"/>
        <v>390.65730661764712</v>
      </c>
      <c r="AN151" s="67">
        <f t="shared" si="804"/>
        <v>397.74494750000002</v>
      </c>
      <c r="AO151" s="67">
        <f t="shared" si="804"/>
        <v>45</v>
      </c>
      <c r="AP151" s="67">
        <f t="shared" si="796"/>
        <v>390.65730661764712</v>
      </c>
      <c r="AQ151" s="71">
        <f t="shared" si="797"/>
        <v>2161.6370966176473</v>
      </c>
      <c r="AR151" s="71">
        <f t="shared" si="798"/>
        <v>442.74494750000002</v>
      </c>
      <c r="AS151" s="71">
        <f t="shared" si="799"/>
        <v>2604.3820441176472</v>
      </c>
      <c r="AT151" s="84"/>
    </row>
    <row r="152" spans="1:67" outlineLevel="1" x14ac:dyDescent="0.25">
      <c r="A152" s="60"/>
      <c r="B152" s="61" t="s">
        <v>217</v>
      </c>
      <c r="C152" s="62">
        <v>1</v>
      </c>
      <c r="D152" s="68" t="s">
        <v>65</v>
      </c>
      <c r="E152" s="64">
        <f t="shared" si="800"/>
        <v>1767.7941176470588</v>
      </c>
      <c r="F152" s="65">
        <f t="shared" si="801"/>
        <v>1767.7941176470588</v>
      </c>
      <c r="G152" s="107"/>
      <c r="H152" s="108">
        <f>H9</f>
        <v>300</v>
      </c>
      <c r="I152" s="67">
        <f>'Financial Data'!$C$41*C150</f>
        <v>621</v>
      </c>
      <c r="J152" s="67">
        <f t="shared" si="514"/>
        <v>9</v>
      </c>
      <c r="K152" s="54">
        <v>0</v>
      </c>
      <c r="L152" s="67">
        <f t="shared" ref="L152:N152" si="805">H152*(1-$K152)</f>
        <v>300</v>
      </c>
      <c r="M152" s="67">
        <f t="shared" si="805"/>
        <v>621</v>
      </c>
      <c r="N152" s="67">
        <f t="shared" si="805"/>
        <v>9</v>
      </c>
      <c r="O152" s="67">
        <f t="shared" si="783"/>
        <v>930</v>
      </c>
      <c r="P152" s="69">
        <f t="shared" si="784"/>
        <v>0</v>
      </c>
      <c r="Q152" s="69">
        <f t="shared" si="785"/>
        <v>0</v>
      </c>
      <c r="R152" s="69">
        <f t="shared" si="786"/>
        <v>18.600000000000001</v>
      </c>
      <c r="S152" s="69">
        <f t="shared" si="787"/>
        <v>46.5</v>
      </c>
      <c r="T152" s="69">
        <f t="shared" si="788"/>
        <v>995.1</v>
      </c>
      <c r="U152" s="69">
        <f>(C150/10)*$U$5</f>
        <v>206.99999999999997</v>
      </c>
      <c r="V152" s="108">
        <f t="shared" ref="V152:W152" si="806">V141</f>
        <v>0</v>
      </c>
      <c r="W152" s="108">
        <f t="shared" si="806"/>
        <v>0</v>
      </c>
      <c r="X152" s="67">
        <f t="shared" si="790"/>
        <v>206.99999999999997</v>
      </c>
      <c r="Y152" s="113">
        <f t="shared" si="791"/>
        <v>265.16911764705884</v>
      </c>
      <c r="Z152" s="69">
        <f t="shared" si="792"/>
        <v>248.77500000000001</v>
      </c>
      <c r="AA152" s="69">
        <f t="shared" si="793"/>
        <v>51.749999999999993</v>
      </c>
      <c r="AB152" s="70">
        <f t="shared" si="794"/>
        <v>1767.7941176470588</v>
      </c>
      <c r="AC152" s="67">
        <f t="shared" ref="AC152:AO152" si="807">O152*$C152</f>
        <v>930</v>
      </c>
      <c r="AD152" s="67">
        <f t="shared" si="807"/>
        <v>0</v>
      </c>
      <c r="AE152" s="67">
        <f t="shared" si="807"/>
        <v>0</v>
      </c>
      <c r="AF152" s="67">
        <f t="shared" si="807"/>
        <v>18.600000000000001</v>
      </c>
      <c r="AG152" s="67">
        <f t="shared" si="807"/>
        <v>46.5</v>
      </c>
      <c r="AH152" s="67">
        <f t="shared" si="807"/>
        <v>995.1</v>
      </c>
      <c r="AI152" s="67">
        <f t="shared" si="807"/>
        <v>206.99999999999997</v>
      </c>
      <c r="AJ152" s="67">
        <f t="shared" si="807"/>
        <v>0</v>
      </c>
      <c r="AK152" s="67">
        <f t="shared" si="807"/>
        <v>0</v>
      </c>
      <c r="AL152" s="67">
        <f t="shared" si="807"/>
        <v>206.99999999999997</v>
      </c>
      <c r="AM152" s="67">
        <f t="shared" si="807"/>
        <v>265.16911764705884</v>
      </c>
      <c r="AN152" s="67">
        <f t="shared" si="807"/>
        <v>248.77500000000001</v>
      </c>
      <c r="AO152" s="67">
        <f t="shared" si="807"/>
        <v>51.749999999999993</v>
      </c>
      <c r="AP152" s="67">
        <f t="shared" si="796"/>
        <v>265.16911764705884</v>
      </c>
      <c r="AQ152" s="71">
        <f t="shared" si="797"/>
        <v>1467.2691176470589</v>
      </c>
      <c r="AR152" s="71">
        <f t="shared" si="798"/>
        <v>300.52499999999998</v>
      </c>
      <c r="AS152" s="71">
        <f t="shared" si="799"/>
        <v>1767.7941176470588</v>
      </c>
      <c r="AT152" s="84"/>
    </row>
    <row r="153" spans="1:67" outlineLevel="1" x14ac:dyDescent="0.25">
      <c r="A153" s="60"/>
      <c r="B153" s="61" t="s">
        <v>172</v>
      </c>
      <c r="C153" s="62">
        <f>A148</f>
        <v>23</v>
      </c>
      <c r="D153" s="68" t="s">
        <v>63</v>
      </c>
      <c r="E153" s="64">
        <f t="shared" si="800"/>
        <v>257.66176470588238</v>
      </c>
      <c r="F153" s="65">
        <f t="shared" si="801"/>
        <v>5926.2205882352946</v>
      </c>
      <c r="G153" s="107"/>
      <c r="H153" s="108">
        <f>H10</f>
        <v>100</v>
      </c>
      <c r="I153" s="108">
        <v>0</v>
      </c>
      <c r="J153" s="67">
        <f t="shared" si="514"/>
        <v>3</v>
      </c>
      <c r="K153" s="54">
        <v>0</v>
      </c>
      <c r="L153" s="67">
        <f t="shared" ref="L153:N153" si="808">H153*(1-$K153)</f>
        <v>100</v>
      </c>
      <c r="M153" s="67">
        <f t="shared" si="808"/>
        <v>0</v>
      </c>
      <c r="N153" s="67">
        <f t="shared" si="808"/>
        <v>3</v>
      </c>
      <c r="O153" s="67">
        <f t="shared" si="783"/>
        <v>103</v>
      </c>
      <c r="P153" s="69">
        <f t="shared" si="784"/>
        <v>0</v>
      </c>
      <c r="Q153" s="69">
        <f t="shared" si="785"/>
        <v>0</v>
      </c>
      <c r="R153" s="69">
        <f t="shared" si="786"/>
        <v>2.06</v>
      </c>
      <c r="S153" s="69">
        <f t="shared" si="787"/>
        <v>5.15</v>
      </c>
      <c r="T153" s="69">
        <f t="shared" si="788"/>
        <v>110.21000000000001</v>
      </c>
      <c r="U153" s="69">
        <f>1*$U$4</f>
        <v>65</v>
      </c>
      <c r="V153" s="108">
        <f t="shared" ref="V153:W153" si="809">V142</f>
        <v>0</v>
      </c>
      <c r="W153" s="108">
        <f t="shared" si="809"/>
        <v>0</v>
      </c>
      <c r="X153" s="67">
        <f t="shared" si="790"/>
        <v>65</v>
      </c>
      <c r="Y153" s="113">
        <f t="shared" si="791"/>
        <v>38.649264705882359</v>
      </c>
      <c r="Z153" s="69">
        <f t="shared" si="792"/>
        <v>27.552500000000002</v>
      </c>
      <c r="AA153" s="69">
        <f t="shared" si="793"/>
        <v>16.25</v>
      </c>
      <c r="AB153" s="70">
        <f t="shared" si="794"/>
        <v>257.66176470588238</v>
      </c>
      <c r="AC153" s="67">
        <f t="shared" ref="AC153:AO153" si="810">O153*$C153</f>
        <v>2369</v>
      </c>
      <c r="AD153" s="67">
        <f t="shared" si="810"/>
        <v>0</v>
      </c>
      <c r="AE153" s="67">
        <f t="shared" si="810"/>
        <v>0</v>
      </c>
      <c r="AF153" s="67">
        <f t="shared" si="810"/>
        <v>47.38</v>
      </c>
      <c r="AG153" s="67">
        <f t="shared" si="810"/>
        <v>118.45</v>
      </c>
      <c r="AH153" s="67">
        <f t="shared" si="810"/>
        <v>2534.8300000000004</v>
      </c>
      <c r="AI153" s="67">
        <f t="shared" si="810"/>
        <v>1495</v>
      </c>
      <c r="AJ153" s="67">
        <f t="shared" si="810"/>
        <v>0</v>
      </c>
      <c r="AK153" s="67">
        <f t="shared" si="810"/>
        <v>0</v>
      </c>
      <c r="AL153" s="67">
        <f t="shared" si="810"/>
        <v>1495</v>
      </c>
      <c r="AM153" s="67">
        <f t="shared" si="810"/>
        <v>888.93308823529424</v>
      </c>
      <c r="AN153" s="67">
        <f t="shared" si="810"/>
        <v>633.7075000000001</v>
      </c>
      <c r="AO153" s="67">
        <f t="shared" si="810"/>
        <v>373.75</v>
      </c>
      <c r="AP153" s="67">
        <f t="shared" si="796"/>
        <v>888.93308823529424</v>
      </c>
      <c r="AQ153" s="71">
        <f t="shared" si="797"/>
        <v>4918.7630882352951</v>
      </c>
      <c r="AR153" s="71">
        <f t="shared" si="798"/>
        <v>1007.4575000000001</v>
      </c>
      <c r="AS153" s="71">
        <f t="shared" si="799"/>
        <v>5926.2205882352955</v>
      </c>
      <c r="AT153" s="84"/>
    </row>
    <row r="154" spans="1:67" outlineLevel="1" x14ac:dyDescent="0.25">
      <c r="A154" s="60"/>
      <c r="B154" s="61" t="s">
        <v>66</v>
      </c>
      <c r="C154" s="62">
        <v>1</v>
      </c>
      <c r="D154" s="68" t="s">
        <v>65</v>
      </c>
      <c r="E154" s="64">
        <f t="shared" si="800"/>
        <v>3089.7794117647059</v>
      </c>
      <c r="F154" s="65">
        <f t="shared" si="801"/>
        <v>3089.7794117647059</v>
      </c>
      <c r="G154" s="107"/>
      <c r="H154" s="108">
        <f>H11</f>
        <v>500</v>
      </c>
      <c r="I154" s="108">
        <f>I143</f>
        <v>0</v>
      </c>
      <c r="J154" s="67">
        <f t="shared" si="514"/>
        <v>15</v>
      </c>
      <c r="K154" s="54">
        <v>0</v>
      </c>
      <c r="L154" s="67">
        <f t="shared" ref="L154:N154" si="811">H154*(1-$K154)</f>
        <v>500</v>
      </c>
      <c r="M154" s="67">
        <f t="shared" si="811"/>
        <v>0</v>
      </c>
      <c r="N154" s="67">
        <f t="shared" si="811"/>
        <v>15</v>
      </c>
      <c r="O154" s="67">
        <f t="shared" si="783"/>
        <v>515</v>
      </c>
      <c r="P154" s="69">
        <f t="shared" si="784"/>
        <v>0</v>
      </c>
      <c r="Q154" s="69">
        <f t="shared" si="785"/>
        <v>0</v>
      </c>
      <c r="R154" s="69">
        <f t="shared" si="786"/>
        <v>10.3</v>
      </c>
      <c r="S154" s="69">
        <f t="shared" si="787"/>
        <v>25.75</v>
      </c>
      <c r="T154" s="69">
        <f t="shared" si="788"/>
        <v>551.04999999999995</v>
      </c>
      <c r="U154" s="69">
        <f>5*$U$5+600+500</f>
        <v>1550</v>
      </c>
      <c r="V154" s="108">
        <f t="shared" ref="V154:W154" si="812">V143</f>
        <v>0</v>
      </c>
      <c r="W154" s="108">
        <f t="shared" si="812"/>
        <v>0</v>
      </c>
      <c r="X154" s="67">
        <f t="shared" si="790"/>
        <v>1550</v>
      </c>
      <c r="Y154" s="113">
        <f t="shared" si="791"/>
        <v>463.46691176470591</v>
      </c>
      <c r="Z154" s="69">
        <f t="shared" si="792"/>
        <v>137.76249999999999</v>
      </c>
      <c r="AA154" s="69">
        <f t="shared" si="793"/>
        <v>387.5</v>
      </c>
      <c r="AB154" s="70">
        <f t="shared" si="794"/>
        <v>3089.7794117647059</v>
      </c>
      <c r="AC154" s="67">
        <f t="shared" ref="AC154:AO154" si="813">O154*$C154</f>
        <v>515</v>
      </c>
      <c r="AD154" s="67">
        <f t="shared" si="813"/>
        <v>0</v>
      </c>
      <c r="AE154" s="67">
        <f t="shared" si="813"/>
        <v>0</v>
      </c>
      <c r="AF154" s="67">
        <f t="shared" si="813"/>
        <v>10.3</v>
      </c>
      <c r="AG154" s="67">
        <f t="shared" si="813"/>
        <v>25.75</v>
      </c>
      <c r="AH154" s="67">
        <f t="shared" si="813"/>
        <v>551.04999999999995</v>
      </c>
      <c r="AI154" s="67">
        <f t="shared" si="813"/>
        <v>1550</v>
      </c>
      <c r="AJ154" s="67">
        <f t="shared" si="813"/>
        <v>0</v>
      </c>
      <c r="AK154" s="67">
        <f t="shared" si="813"/>
        <v>0</v>
      </c>
      <c r="AL154" s="67">
        <f t="shared" si="813"/>
        <v>1550</v>
      </c>
      <c r="AM154" s="67">
        <f t="shared" si="813"/>
        <v>463.46691176470591</v>
      </c>
      <c r="AN154" s="67">
        <f t="shared" si="813"/>
        <v>137.76249999999999</v>
      </c>
      <c r="AO154" s="67">
        <f t="shared" si="813"/>
        <v>387.5</v>
      </c>
      <c r="AP154" s="67">
        <f t="shared" si="796"/>
        <v>463.46691176470591</v>
      </c>
      <c r="AQ154" s="71">
        <f t="shared" si="797"/>
        <v>2564.5169117647056</v>
      </c>
      <c r="AR154" s="71">
        <f t="shared" si="798"/>
        <v>525.26250000000005</v>
      </c>
      <c r="AS154" s="71">
        <f t="shared" si="799"/>
        <v>3089.7794117647059</v>
      </c>
      <c r="AT154" s="84"/>
    </row>
    <row r="155" spans="1:67" outlineLevel="1" x14ac:dyDescent="0.25">
      <c r="A155" s="60"/>
      <c r="B155" s="72" t="s">
        <v>169</v>
      </c>
      <c r="C155" s="62">
        <v>1</v>
      </c>
      <c r="D155" s="68" t="s">
        <v>65</v>
      </c>
      <c r="E155" s="64">
        <f t="shared" si="800"/>
        <v>2772</v>
      </c>
      <c r="F155" s="65">
        <f t="shared" si="801"/>
        <v>2772</v>
      </c>
      <c r="G155" s="107"/>
      <c r="H155" s="108">
        <f>$H$133</f>
        <v>1600</v>
      </c>
      <c r="I155" s="108">
        <f>$I$133</f>
        <v>200</v>
      </c>
      <c r="J155" s="67">
        <f t="shared" si="514"/>
        <v>48</v>
      </c>
      <c r="K155" s="54">
        <v>0</v>
      </c>
      <c r="L155" s="67">
        <f t="shared" ref="L155:N157" si="814">H155*(1-$K155)</f>
        <v>1600</v>
      </c>
      <c r="M155" s="67">
        <f t="shared" si="814"/>
        <v>200</v>
      </c>
      <c r="N155" s="67">
        <f t="shared" si="814"/>
        <v>48</v>
      </c>
      <c r="O155" s="67">
        <f t="shared" si="783"/>
        <v>1848</v>
      </c>
      <c r="P155" s="69">
        <f t="shared" si="784"/>
        <v>0</v>
      </c>
      <c r="Q155" s="69">
        <f t="shared" si="785"/>
        <v>0</v>
      </c>
      <c r="R155" s="69">
        <f t="shared" si="786"/>
        <v>36.96</v>
      </c>
      <c r="S155" s="69">
        <v>0</v>
      </c>
      <c r="T155" s="69">
        <f t="shared" si="788"/>
        <v>1884.96</v>
      </c>
      <c r="U155" s="69">
        <v>0</v>
      </c>
      <c r="V155" s="108">
        <f t="shared" ref="V155:W155" si="815">V144</f>
        <v>0</v>
      </c>
      <c r="W155" s="108">
        <f t="shared" si="815"/>
        <v>0</v>
      </c>
      <c r="X155" s="67">
        <f t="shared" si="790"/>
        <v>0</v>
      </c>
      <c r="Y155" s="113">
        <f t="shared" si="791"/>
        <v>415.8</v>
      </c>
      <c r="Z155" s="69">
        <f t="shared" si="792"/>
        <v>471.24</v>
      </c>
      <c r="AA155" s="69">
        <f t="shared" si="793"/>
        <v>0</v>
      </c>
      <c r="AB155" s="70">
        <f t="shared" si="794"/>
        <v>2772</v>
      </c>
      <c r="AC155" s="67">
        <f t="shared" ref="AC155:AO157" si="816">O155*$C155</f>
        <v>1848</v>
      </c>
      <c r="AD155" s="67">
        <f t="shared" si="816"/>
        <v>0</v>
      </c>
      <c r="AE155" s="67">
        <f t="shared" si="816"/>
        <v>0</v>
      </c>
      <c r="AF155" s="67">
        <f t="shared" si="816"/>
        <v>36.96</v>
      </c>
      <c r="AG155" s="67">
        <f t="shared" si="816"/>
        <v>0</v>
      </c>
      <c r="AH155" s="67">
        <f t="shared" si="816"/>
        <v>1884.96</v>
      </c>
      <c r="AI155" s="67">
        <f t="shared" si="816"/>
        <v>0</v>
      </c>
      <c r="AJ155" s="67">
        <f t="shared" si="816"/>
        <v>0</v>
      </c>
      <c r="AK155" s="67">
        <f t="shared" si="816"/>
        <v>0</v>
      </c>
      <c r="AL155" s="67">
        <f t="shared" si="816"/>
        <v>0</v>
      </c>
      <c r="AM155" s="67">
        <f t="shared" si="816"/>
        <v>415.8</v>
      </c>
      <c r="AN155" s="67">
        <f t="shared" si="816"/>
        <v>471.24</v>
      </c>
      <c r="AO155" s="67">
        <f t="shared" si="816"/>
        <v>0</v>
      </c>
      <c r="AP155" s="67">
        <f t="shared" si="796"/>
        <v>415.8</v>
      </c>
      <c r="AQ155" s="71">
        <f t="shared" si="797"/>
        <v>2300.7600000000002</v>
      </c>
      <c r="AR155" s="71">
        <f t="shared" si="798"/>
        <v>471.24</v>
      </c>
      <c r="AS155" s="71">
        <f t="shared" si="799"/>
        <v>2772</v>
      </c>
      <c r="AT155" s="84"/>
    </row>
    <row r="156" spans="1:67" outlineLevel="1" x14ac:dyDescent="0.25">
      <c r="A156" s="60"/>
      <c r="B156" s="72" t="s">
        <v>170</v>
      </c>
      <c r="C156" s="62">
        <v>1</v>
      </c>
      <c r="D156" s="68" t="s">
        <v>65</v>
      </c>
      <c r="E156" s="64">
        <f t="shared" si="800"/>
        <v>900</v>
      </c>
      <c r="F156" s="65">
        <f t="shared" si="801"/>
        <v>900</v>
      </c>
      <c r="G156" s="147"/>
      <c r="H156" s="67">
        <v>0</v>
      </c>
      <c r="I156" s="67">
        <v>0</v>
      </c>
      <c r="J156" s="67">
        <f t="shared" ref="J156:J157" si="817">H156*$J$4</f>
        <v>0</v>
      </c>
      <c r="K156" s="54">
        <v>0</v>
      </c>
      <c r="L156" s="67">
        <f t="shared" si="814"/>
        <v>0</v>
      </c>
      <c r="M156" s="67">
        <f t="shared" si="814"/>
        <v>0</v>
      </c>
      <c r="N156" s="67">
        <f t="shared" si="814"/>
        <v>0</v>
      </c>
      <c r="O156" s="67">
        <f t="shared" si="783"/>
        <v>0</v>
      </c>
      <c r="P156" s="69">
        <f t="shared" si="784"/>
        <v>0</v>
      </c>
      <c r="Q156" s="69">
        <f t="shared" si="785"/>
        <v>0</v>
      </c>
      <c r="R156" s="69">
        <f t="shared" si="786"/>
        <v>0</v>
      </c>
      <c r="S156" s="69">
        <v>0</v>
      </c>
      <c r="T156" s="69">
        <f t="shared" si="788"/>
        <v>0</v>
      </c>
      <c r="U156" s="69">
        <v>0</v>
      </c>
      <c r="V156" s="108">
        <f t="shared" ref="V156:W156" si="818">V145</f>
        <v>0</v>
      </c>
      <c r="W156" s="108">
        <f t="shared" si="818"/>
        <v>900</v>
      </c>
      <c r="X156" s="67">
        <f t="shared" si="790"/>
        <v>900</v>
      </c>
      <c r="Y156" s="113">
        <v>0</v>
      </c>
      <c r="Z156" s="69">
        <f t="shared" si="792"/>
        <v>0</v>
      </c>
      <c r="AA156" s="69">
        <v>0</v>
      </c>
      <c r="AB156" s="70">
        <f t="shared" si="794"/>
        <v>900</v>
      </c>
      <c r="AC156" s="67">
        <f t="shared" si="816"/>
        <v>0</v>
      </c>
      <c r="AD156" s="67">
        <f t="shared" si="816"/>
        <v>0</v>
      </c>
      <c r="AE156" s="67">
        <f t="shared" si="816"/>
        <v>0</v>
      </c>
      <c r="AF156" s="67">
        <f t="shared" si="816"/>
        <v>0</v>
      </c>
      <c r="AG156" s="67">
        <f t="shared" si="816"/>
        <v>0</v>
      </c>
      <c r="AH156" s="67">
        <f t="shared" si="816"/>
        <v>0</v>
      </c>
      <c r="AI156" s="67">
        <f t="shared" si="816"/>
        <v>0</v>
      </c>
      <c r="AJ156" s="67">
        <f t="shared" si="816"/>
        <v>0</v>
      </c>
      <c r="AK156" s="67">
        <f t="shared" si="816"/>
        <v>900</v>
      </c>
      <c r="AL156" s="67">
        <f t="shared" si="816"/>
        <v>900</v>
      </c>
      <c r="AM156" s="67">
        <f t="shared" si="816"/>
        <v>0</v>
      </c>
      <c r="AN156" s="67">
        <f t="shared" si="816"/>
        <v>0</v>
      </c>
      <c r="AO156" s="67">
        <f t="shared" si="816"/>
        <v>0</v>
      </c>
      <c r="AP156" s="67">
        <f t="shared" si="796"/>
        <v>900</v>
      </c>
      <c r="AQ156" s="71">
        <f t="shared" si="797"/>
        <v>900</v>
      </c>
      <c r="AR156" s="71">
        <f t="shared" si="798"/>
        <v>0</v>
      </c>
      <c r="AS156" s="71">
        <f t="shared" si="799"/>
        <v>900</v>
      </c>
      <c r="AT156" s="84"/>
    </row>
    <row r="157" spans="1:67" outlineLevel="1" x14ac:dyDescent="0.25">
      <c r="A157" s="60"/>
      <c r="B157" s="72" t="s">
        <v>171</v>
      </c>
      <c r="C157" s="62">
        <v>1</v>
      </c>
      <c r="D157" s="68" t="s">
        <v>65</v>
      </c>
      <c r="E157" s="64">
        <f t="shared" si="800"/>
        <v>1200</v>
      </c>
      <c r="F157" s="65">
        <f t="shared" si="801"/>
        <v>1200</v>
      </c>
      <c r="G157" s="147"/>
      <c r="H157" s="67">
        <v>0</v>
      </c>
      <c r="I157" s="67">
        <v>0</v>
      </c>
      <c r="J157" s="67">
        <f t="shared" si="817"/>
        <v>0</v>
      </c>
      <c r="K157" s="54">
        <v>0</v>
      </c>
      <c r="L157" s="67">
        <f t="shared" si="814"/>
        <v>0</v>
      </c>
      <c r="M157" s="67">
        <f t="shared" si="814"/>
        <v>0</v>
      </c>
      <c r="N157" s="67">
        <f t="shared" si="814"/>
        <v>0</v>
      </c>
      <c r="O157" s="67">
        <f t="shared" si="783"/>
        <v>0</v>
      </c>
      <c r="P157" s="69">
        <f t="shared" si="784"/>
        <v>0</v>
      </c>
      <c r="Q157" s="69">
        <f t="shared" si="785"/>
        <v>0</v>
      </c>
      <c r="R157" s="69">
        <f t="shared" si="786"/>
        <v>0</v>
      </c>
      <c r="S157" s="69">
        <v>0</v>
      </c>
      <c r="T157" s="69">
        <f t="shared" si="788"/>
        <v>0</v>
      </c>
      <c r="U157" s="69">
        <v>0</v>
      </c>
      <c r="V157" s="108">
        <f t="shared" ref="V157:W157" si="819">V146</f>
        <v>1200</v>
      </c>
      <c r="W157" s="108">
        <f t="shared" si="819"/>
        <v>0</v>
      </c>
      <c r="X157" s="67">
        <f t="shared" si="790"/>
        <v>1200</v>
      </c>
      <c r="Y157" s="113">
        <v>0</v>
      </c>
      <c r="Z157" s="69">
        <f t="shared" si="792"/>
        <v>0</v>
      </c>
      <c r="AA157" s="69">
        <v>0</v>
      </c>
      <c r="AB157" s="70">
        <f t="shared" si="794"/>
        <v>1200</v>
      </c>
      <c r="AC157" s="67">
        <f t="shared" si="816"/>
        <v>0</v>
      </c>
      <c r="AD157" s="67">
        <f t="shared" si="816"/>
        <v>0</v>
      </c>
      <c r="AE157" s="67">
        <f t="shared" si="816"/>
        <v>0</v>
      </c>
      <c r="AF157" s="67">
        <f t="shared" si="816"/>
        <v>0</v>
      </c>
      <c r="AG157" s="67">
        <f t="shared" si="816"/>
        <v>0</v>
      </c>
      <c r="AH157" s="67">
        <f t="shared" si="816"/>
        <v>0</v>
      </c>
      <c r="AI157" s="67">
        <f t="shared" si="816"/>
        <v>0</v>
      </c>
      <c r="AJ157" s="67">
        <f t="shared" si="816"/>
        <v>1200</v>
      </c>
      <c r="AK157" s="67">
        <f t="shared" si="816"/>
        <v>0</v>
      </c>
      <c r="AL157" s="67">
        <f t="shared" si="816"/>
        <v>1200</v>
      </c>
      <c r="AM157" s="67">
        <f t="shared" si="816"/>
        <v>0</v>
      </c>
      <c r="AN157" s="67">
        <f t="shared" si="816"/>
        <v>0</v>
      </c>
      <c r="AO157" s="67">
        <f t="shared" si="816"/>
        <v>0</v>
      </c>
      <c r="AP157" s="67">
        <f t="shared" si="796"/>
        <v>0</v>
      </c>
      <c r="AQ157" s="71">
        <f t="shared" si="797"/>
        <v>1200</v>
      </c>
      <c r="AR157" s="71">
        <f t="shared" si="798"/>
        <v>0</v>
      </c>
      <c r="AS157" s="71">
        <f t="shared" si="799"/>
        <v>1200</v>
      </c>
      <c r="AT157" s="84"/>
    </row>
    <row r="158" spans="1:67" ht="15.75" outlineLevel="1" thickBot="1" x14ac:dyDescent="0.3">
      <c r="A158" s="60"/>
      <c r="B158" s="61"/>
      <c r="C158" s="62"/>
      <c r="D158" s="63"/>
      <c r="E158" s="64"/>
      <c r="F158" s="65"/>
      <c r="G158" s="107"/>
      <c r="H158" s="108"/>
      <c r="I158" s="108"/>
      <c r="J158" s="67"/>
      <c r="K158" s="21"/>
      <c r="L158" s="67"/>
      <c r="M158" s="67"/>
      <c r="N158" s="67"/>
      <c r="O158" s="67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84"/>
    </row>
    <row r="159" spans="1:67" ht="15.75" thickBot="1" x14ac:dyDescent="0.3">
      <c r="A159" s="48">
        <f>A148+1</f>
        <v>24</v>
      </c>
      <c r="B159" s="49" t="s">
        <v>61</v>
      </c>
      <c r="C159" s="50" t="s">
        <v>62</v>
      </c>
      <c r="D159" s="51">
        <f>ROUNDUP((A159*465)/1000,2)</f>
        <v>11.16</v>
      </c>
      <c r="E159" s="52"/>
      <c r="F159" s="53">
        <f>SUM(F160:F169)</f>
        <v>22905.912867647057</v>
      </c>
      <c r="G159" s="107"/>
      <c r="H159" s="110"/>
      <c r="I159" s="110"/>
      <c r="J159" s="56"/>
      <c r="K159" s="57"/>
      <c r="L159" s="58"/>
      <c r="M159" s="58"/>
      <c r="N159" s="58"/>
      <c r="O159" s="57"/>
      <c r="P159" s="58"/>
      <c r="Q159" s="56"/>
      <c r="R159" s="56"/>
      <c r="S159" s="56"/>
      <c r="T159" s="56"/>
      <c r="U159" s="73"/>
      <c r="V159" s="21"/>
      <c r="W159" s="56"/>
      <c r="X159" s="56"/>
      <c r="Y159" s="56"/>
      <c r="Z159" s="57"/>
      <c r="AA159" s="56"/>
      <c r="AB159" s="56"/>
      <c r="AC159" s="59">
        <f>+SUM(AC160:AC169)</f>
        <v>8574.2250000000004</v>
      </c>
      <c r="AD159" s="59">
        <f t="shared" ref="AD159:AS159" si="820">+SUM(AD160:AD169)</f>
        <v>0</v>
      </c>
      <c r="AE159" s="59">
        <f t="shared" si="820"/>
        <v>0</v>
      </c>
      <c r="AF159" s="59">
        <f t="shared" si="820"/>
        <v>171.48450000000003</v>
      </c>
      <c r="AG159" s="59">
        <f t="shared" si="820"/>
        <v>336.31125000000003</v>
      </c>
      <c r="AH159" s="59">
        <f t="shared" si="820"/>
        <v>9082.0207499999997</v>
      </c>
      <c r="AI159" s="59">
        <f t="shared" si="820"/>
        <v>5066</v>
      </c>
      <c r="AJ159" s="59">
        <f t="shared" si="820"/>
        <v>1200</v>
      </c>
      <c r="AK159" s="59">
        <f t="shared" si="820"/>
        <v>900</v>
      </c>
      <c r="AL159" s="59">
        <f t="shared" si="820"/>
        <v>7166</v>
      </c>
      <c r="AM159" s="59">
        <f t="shared" si="820"/>
        <v>3120.886930147059</v>
      </c>
      <c r="AN159" s="59">
        <f t="shared" si="820"/>
        <v>2270.5051874999999</v>
      </c>
      <c r="AO159" s="59">
        <f t="shared" si="820"/>
        <v>1266.5</v>
      </c>
      <c r="AP159" s="59">
        <f t="shared" si="820"/>
        <v>4020.886930147059</v>
      </c>
      <c r="AQ159" s="59">
        <f t="shared" si="820"/>
        <v>19368.907680147058</v>
      </c>
      <c r="AR159" s="59">
        <f t="shared" si="820"/>
        <v>3537.0051874999999</v>
      </c>
      <c r="AS159" s="59">
        <f t="shared" si="820"/>
        <v>22905.912867647057</v>
      </c>
      <c r="AT159" s="83" t="str">
        <f>IF(F159=AS159,"Matching","Not Matching")</f>
        <v>Matching</v>
      </c>
      <c r="AU159" s="134">
        <f>SUM(AC159:AG159)</f>
        <v>9082.0207500000015</v>
      </c>
      <c r="AV159" s="135">
        <f t="shared" ref="AV159" si="821">AU159/AS159</f>
        <v>0.39649241671689489</v>
      </c>
      <c r="AW159" s="134">
        <f t="shared" ref="AW159" si="822">AI159</f>
        <v>5066</v>
      </c>
      <c r="AX159" s="135">
        <f t="shared" ref="AX159" si="823">AW159/AS159</f>
        <v>0.22116560161875748</v>
      </c>
      <c r="AY159" s="134">
        <f t="shared" ref="AY159" si="824">AJ159</f>
        <v>1200</v>
      </c>
      <c r="AZ159" s="135">
        <f t="shared" ref="AZ159" si="825">AY159/AS159</f>
        <v>5.2388219886006511E-2</v>
      </c>
      <c r="BA159" s="134">
        <f t="shared" ref="BA159" si="826">AK159+AM159</f>
        <v>4020.886930147059</v>
      </c>
      <c r="BB159" s="135">
        <f t="shared" ref="BB159" si="827">BA159/AS159</f>
        <v>0.1755392571944282</v>
      </c>
      <c r="BC159" s="134">
        <f t="shared" ref="BC159" si="828">AN159+AO159</f>
        <v>3537.0051874999999</v>
      </c>
      <c r="BD159" s="135">
        <f t="shared" ref="BD159" si="829">BC159/AS159</f>
        <v>0.15441450458391306</v>
      </c>
      <c r="BE159" s="82" t="str">
        <f t="shared" ref="BE159" si="830">IF((AU159+AW159+AY159+BA159+BC159)=AS159,"Matching","Not Matching")</f>
        <v>Matching</v>
      </c>
      <c r="BF159" s="134">
        <f>AQ159</f>
        <v>19368.907680147058</v>
      </c>
      <c r="BG159" s="135">
        <f t="shared" ref="BG159" si="831">BF159/AS159</f>
        <v>0.84558549541608696</v>
      </c>
      <c r="BH159" s="134">
        <f t="shared" ref="BH159" si="832">AR159</f>
        <v>3537.0051874999999</v>
      </c>
      <c r="BI159" s="135">
        <f t="shared" ref="BI159" si="833">BH159/AS159</f>
        <v>0.15441450458391306</v>
      </c>
      <c r="BJ159" s="82" t="str">
        <f t="shared" ref="BJ159" si="834">IF((BH159+BF159)=AS159,"Matching","Not Matching")</f>
        <v>Matching</v>
      </c>
      <c r="BK159" s="134">
        <f>AS159*1.081</f>
        <v>24761.291809926468</v>
      </c>
      <c r="BL159" s="134">
        <f t="shared" ref="BL159" si="835">ROUND(BK159,-1)</f>
        <v>24760</v>
      </c>
      <c r="BM159" s="134">
        <f>D159*380</f>
        <v>4240.8</v>
      </c>
      <c r="BN159" s="134">
        <f t="shared" ref="BN159" si="836">BK159-BM159</f>
        <v>20520.491809926469</v>
      </c>
      <c r="BO159" s="134">
        <f>BK159/D159</f>
        <v>2218.7537464091815</v>
      </c>
    </row>
    <row r="160" spans="1:67" outlineLevel="1" x14ac:dyDescent="0.25">
      <c r="A160" s="60"/>
      <c r="B160" s="61"/>
      <c r="C160" s="62"/>
      <c r="D160" s="63"/>
      <c r="E160" s="64"/>
      <c r="F160" s="65"/>
      <c r="G160" s="107"/>
      <c r="H160" s="110"/>
      <c r="I160" s="110"/>
      <c r="J160" s="56"/>
      <c r="K160" s="57"/>
      <c r="L160" s="58"/>
      <c r="M160" s="58"/>
      <c r="N160" s="58"/>
      <c r="O160" s="57"/>
      <c r="P160" s="58"/>
      <c r="Q160" s="56"/>
      <c r="R160" s="56"/>
      <c r="S160" s="56"/>
      <c r="T160" s="56"/>
      <c r="U160" s="73"/>
      <c r="V160" s="21"/>
      <c r="W160" s="56"/>
      <c r="X160" s="56"/>
      <c r="Y160" s="56"/>
      <c r="Z160" s="57"/>
      <c r="AA160" s="56"/>
      <c r="AB160" s="56"/>
      <c r="AC160" s="56"/>
      <c r="AD160" s="56"/>
      <c r="AE160" s="69"/>
      <c r="AF160" s="69"/>
      <c r="AG160" s="69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136"/>
    </row>
    <row r="161" spans="1:67" outlineLevel="1" x14ac:dyDescent="0.25">
      <c r="A161" s="60"/>
      <c r="B161" s="61" t="str">
        <f>"Panneau solaire "&amp;G161</f>
        <v>Panneau solaire JINKO JKM455N-54HL4R-V</v>
      </c>
      <c r="C161" s="62">
        <f>A159</f>
        <v>24</v>
      </c>
      <c r="D161" s="68" t="s">
        <v>63</v>
      </c>
      <c r="E161" s="64">
        <f t="shared" ref="E161" si="837">AB161</f>
        <v>180.51476470588236</v>
      </c>
      <c r="F161" s="65">
        <f t="shared" ref="F161" si="838">C161*E161</f>
        <v>4332.3543529411763</v>
      </c>
      <c r="G161" s="107" t="str">
        <f>$G$7</f>
        <v>JINKO JKM455N-54HL4R-V</v>
      </c>
      <c r="H161" s="108">
        <f t="shared" ref="H161:I161" si="839">H73</f>
        <v>52.4</v>
      </c>
      <c r="I161" s="108">
        <f t="shared" si="839"/>
        <v>0</v>
      </c>
      <c r="J161" s="67">
        <f t="shared" si="514"/>
        <v>1.5719999999999998</v>
      </c>
      <c r="K161" s="54">
        <v>0</v>
      </c>
      <c r="L161" s="67">
        <f t="shared" ref="L161:N161" si="840">H161*(1-$K161)</f>
        <v>52.4</v>
      </c>
      <c r="M161" s="67">
        <f t="shared" si="840"/>
        <v>0</v>
      </c>
      <c r="N161" s="67">
        <f t="shared" si="840"/>
        <v>1.5719999999999998</v>
      </c>
      <c r="O161" s="67">
        <f t="shared" ref="O161:O168" si="841">(L161+M161+N161)</f>
        <v>53.972000000000001</v>
      </c>
      <c r="P161" s="69">
        <f t="shared" ref="P161:P168" si="842">O161*$P$4</f>
        <v>0</v>
      </c>
      <c r="Q161" s="69">
        <f t="shared" ref="Q161:Q168" si="843">(O161+P161)*$Q$4</f>
        <v>0</v>
      </c>
      <c r="R161" s="69">
        <f t="shared" ref="R161:R168" si="844">(O161+P161)*$R$4</f>
        <v>1.07944</v>
      </c>
      <c r="S161" s="69">
        <f t="shared" ref="S161:S165" si="845">(O161+P161)*$S$4</f>
        <v>2.6986000000000003</v>
      </c>
      <c r="T161" s="69">
        <f t="shared" ref="T161:T168" si="846">SUM(O161:S161)</f>
        <v>57.750039999999998</v>
      </c>
      <c r="U161" s="69">
        <f>1*$U$4</f>
        <v>65</v>
      </c>
      <c r="V161" s="108">
        <f t="shared" ref="V161:W161" si="847">V150</f>
        <v>0</v>
      </c>
      <c r="W161" s="108">
        <f t="shared" si="847"/>
        <v>0</v>
      </c>
      <c r="X161" s="67">
        <f t="shared" ref="X161:X168" si="848">SUM(U161:W161)</f>
        <v>65</v>
      </c>
      <c r="Y161" s="113">
        <f t="shared" ref="Y161:Y166" si="849">$Y$4/(1-$Y$4)*(T161+X161+Z161+AA161)</f>
        <v>27.077214705882351</v>
      </c>
      <c r="Z161" s="69">
        <f t="shared" ref="Z161:Z168" si="850">T161*$Z$4</f>
        <v>14.43751</v>
      </c>
      <c r="AA161" s="69">
        <f t="shared" ref="AA161:AA166" si="851">X161*$AA$4</f>
        <v>16.25</v>
      </c>
      <c r="AB161" s="70">
        <f t="shared" ref="AB161:AB168" si="852">T161+X161+Y161+Z161+AA161</f>
        <v>180.51476470588236</v>
      </c>
      <c r="AC161" s="67">
        <f t="shared" ref="AC161:AO161" si="853">O161*$C161</f>
        <v>1295.328</v>
      </c>
      <c r="AD161" s="67">
        <f t="shared" si="853"/>
        <v>0</v>
      </c>
      <c r="AE161" s="67">
        <f t="shared" si="853"/>
        <v>0</v>
      </c>
      <c r="AF161" s="67">
        <f t="shared" si="853"/>
        <v>25.906559999999999</v>
      </c>
      <c r="AG161" s="67">
        <f t="shared" si="853"/>
        <v>64.766400000000004</v>
      </c>
      <c r="AH161" s="67">
        <f t="shared" si="853"/>
        <v>1386.0009599999998</v>
      </c>
      <c r="AI161" s="67">
        <f t="shared" si="853"/>
        <v>1560</v>
      </c>
      <c r="AJ161" s="67">
        <f t="shared" si="853"/>
        <v>0</v>
      </c>
      <c r="AK161" s="67">
        <f t="shared" si="853"/>
        <v>0</v>
      </c>
      <c r="AL161" s="67">
        <f t="shared" si="853"/>
        <v>1560</v>
      </c>
      <c r="AM161" s="67">
        <f t="shared" si="853"/>
        <v>649.8531529411764</v>
      </c>
      <c r="AN161" s="67">
        <f t="shared" si="853"/>
        <v>346.50023999999996</v>
      </c>
      <c r="AO161" s="67">
        <f t="shared" si="853"/>
        <v>390</v>
      </c>
      <c r="AP161" s="67">
        <f t="shared" ref="AP161:AP168" si="854">AM161+AK161</f>
        <v>649.8531529411764</v>
      </c>
      <c r="AQ161" s="71">
        <f t="shared" ref="AQ161:AQ168" si="855">AM161+AL161+AH161</f>
        <v>3595.8541129411765</v>
      </c>
      <c r="AR161" s="71">
        <f t="shared" ref="AR161:AR168" si="856">AO161+AN161</f>
        <v>736.50023999999996</v>
      </c>
      <c r="AS161" s="71">
        <f t="shared" ref="AS161:AS168" si="857">AH161+AL161+AM161+AO161+AN161</f>
        <v>4332.3543529411763</v>
      </c>
      <c r="AT161" s="84"/>
    </row>
    <row r="162" spans="1:67" outlineLevel="1" x14ac:dyDescent="0.25">
      <c r="A162" s="60"/>
      <c r="B162" s="61" t="str">
        <f>"Onduleur Huawei "&amp;G162</f>
        <v>Onduleur Huawei SUN2000-10K-MAP0</v>
      </c>
      <c r="C162" s="62">
        <v>1</v>
      </c>
      <c r="D162" s="68" t="s">
        <v>63</v>
      </c>
      <c r="E162" s="64">
        <f t="shared" ref="E161:E168" si="858">AB162</f>
        <v>2604.3820441176472</v>
      </c>
      <c r="F162" s="65">
        <f t="shared" ref="F161:F168" si="859">C162*E162</f>
        <v>2604.3820441176472</v>
      </c>
      <c r="G162" s="107" t="str">
        <f>$G$129</f>
        <v>SUN2000-10K-MAP0</v>
      </c>
      <c r="H162" s="108">
        <f>$H$129</f>
        <v>1199.9000000000001</v>
      </c>
      <c r="I162" s="67">
        <f>'Financial Data'!$C$40</f>
        <v>251</v>
      </c>
      <c r="J162" s="67">
        <f t="shared" si="514"/>
        <v>35.997</v>
      </c>
      <c r="K162" s="54">
        <v>0</v>
      </c>
      <c r="L162" s="67">
        <f t="shared" ref="L162:N162" si="860">H162*(1-$K162)</f>
        <v>1199.9000000000001</v>
      </c>
      <c r="M162" s="67">
        <f t="shared" si="860"/>
        <v>251</v>
      </c>
      <c r="N162" s="67">
        <f t="shared" si="860"/>
        <v>35.997</v>
      </c>
      <c r="O162" s="67">
        <f t="shared" si="841"/>
        <v>1486.8970000000002</v>
      </c>
      <c r="P162" s="69">
        <f t="shared" si="842"/>
        <v>0</v>
      </c>
      <c r="Q162" s="69">
        <f t="shared" si="843"/>
        <v>0</v>
      </c>
      <c r="R162" s="69">
        <f t="shared" si="844"/>
        <v>29.737940000000005</v>
      </c>
      <c r="S162" s="69">
        <f t="shared" si="845"/>
        <v>74.344850000000008</v>
      </c>
      <c r="T162" s="69">
        <f t="shared" si="846"/>
        <v>1590.9797900000001</v>
      </c>
      <c r="U162" s="69">
        <f>2*$U$5</f>
        <v>180</v>
      </c>
      <c r="V162" s="108">
        <f t="shared" ref="V162:W162" si="861">V151</f>
        <v>0</v>
      </c>
      <c r="W162" s="108">
        <f t="shared" si="861"/>
        <v>0</v>
      </c>
      <c r="X162" s="67">
        <f t="shared" si="848"/>
        <v>180</v>
      </c>
      <c r="Y162" s="113">
        <f t="shared" si="849"/>
        <v>390.65730661764712</v>
      </c>
      <c r="Z162" s="69">
        <f t="shared" si="850"/>
        <v>397.74494750000002</v>
      </c>
      <c r="AA162" s="69">
        <f t="shared" si="851"/>
        <v>45</v>
      </c>
      <c r="AB162" s="70">
        <f t="shared" si="852"/>
        <v>2604.3820441176472</v>
      </c>
      <c r="AC162" s="67">
        <f t="shared" ref="AC162:AO162" si="862">O162*$C162</f>
        <v>1486.8970000000002</v>
      </c>
      <c r="AD162" s="67">
        <f t="shared" si="862"/>
        <v>0</v>
      </c>
      <c r="AE162" s="67">
        <f t="shared" si="862"/>
        <v>0</v>
      </c>
      <c r="AF162" s="67">
        <f t="shared" si="862"/>
        <v>29.737940000000005</v>
      </c>
      <c r="AG162" s="67">
        <f t="shared" si="862"/>
        <v>74.344850000000008</v>
      </c>
      <c r="AH162" s="67">
        <f t="shared" si="862"/>
        <v>1590.9797900000001</v>
      </c>
      <c r="AI162" s="67">
        <f t="shared" si="862"/>
        <v>180</v>
      </c>
      <c r="AJ162" s="67">
        <f t="shared" si="862"/>
        <v>0</v>
      </c>
      <c r="AK162" s="67">
        <f t="shared" si="862"/>
        <v>0</v>
      </c>
      <c r="AL162" s="67">
        <f t="shared" si="862"/>
        <v>180</v>
      </c>
      <c r="AM162" s="67">
        <f t="shared" si="862"/>
        <v>390.65730661764712</v>
      </c>
      <c r="AN162" s="67">
        <f t="shared" si="862"/>
        <v>397.74494750000002</v>
      </c>
      <c r="AO162" s="67">
        <f t="shared" si="862"/>
        <v>45</v>
      </c>
      <c r="AP162" s="67">
        <f t="shared" si="854"/>
        <v>390.65730661764712</v>
      </c>
      <c r="AQ162" s="71">
        <f t="shared" si="855"/>
        <v>2161.6370966176473</v>
      </c>
      <c r="AR162" s="71">
        <f t="shared" si="856"/>
        <v>442.74494750000002</v>
      </c>
      <c r="AS162" s="71">
        <f t="shared" si="857"/>
        <v>2604.3820441176472</v>
      </c>
      <c r="AT162" s="84"/>
    </row>
    <row r="163" spans="1:67" outlineLevel="1" x14ac:dyDescent="0.25">
      <c r="A163" s="60"/>
      <c r="B163" s="61" t="s">
        <v>217</v>
      </c>
      <c r="C163" s="62">
        <v>1</v>
      </c>
      <c r="D163" s="68" t="s">
        <v>65</v>
      </c>
      <c r="E163" s="64">
        <f t="shared" si="858"/>
        <v>1823.5147058823529</v>
      </c>
      <c r="F163" s="65">
        <f t="shared" si="859"/>
        <v>1823.5147058823529</v>
      </c>
      <c r="G163" s="107"/>
      <c r="H163" s="108">
        <f>H9</f>
        <v>300</v>
      </c>
      <c r="I163" s="67">
        <f>'Financial Data'!$C$41*C161</f>
        <v>648</v>
      </c>
      <c r="J163" s="67">
        <f t="shared" si="514"/>
        <v>9</v>
      </c>
      <c r="K163" s="54">
        <v>0</v>
      </c>
      <c r="L163" s="67">
        <f t="shared" ref="L163:N163" si="863">H163*(1-$K163)</f>
        <v>300</v>
      </c>
      <c r="M163" s="67">
        <f t="shared" si="863"/>
        <v>648</v>
      </c>
      <c r="N163" s="67">
        <f t="shared" si="863"/>
        <v>9</v>
      </c>
      <c r="O163" s="67">
        <f t="shared" si="841"/>
        <v>957</v>
      </c>
      <c r="P163" s="69">
        <f t="shared" si="842"/>
        <v>0</v>
      </c>
      <c r="Q163" s="69">
        <f t="shared" si="843"/>
        <v>0</v>
      </c>
      <c r="R163" s="69">
        <f t="shared" si="844"/>
        <v>19.14</v>
      </c>
      <c r="S163" s="69">
        <f t="shared" si="845"/>
        <v>47.85</v>
      </c>
      <c r="T163" s="69">
        <f t="shared" si="846"/>
        <v>1023.99</v>
      </c>
      <c r="U163" s="69">
        <f>(C161/10)*$U$5</f>
        <v>216</v>
      </c>
      <c r="V163" s="108">
        <f t="shared" ref="V163:W163" si="864">V152</f>
        <v>0</v>
      </c>
      <c r="W163" s="108">
        <f t="shared" si="864"/>
        <v>0</v>
      </c>
      <c r="X163" s="67">
        <f t="shared" si="848"/>
        <v>216</v>
      </c>
      <c r="Y163" s="113">
        <f t="shared" si="849"/>
        <v>273.52720588235297</v>
      </c>
      <c r="Z163" s="69">
        <f t="shared" si="850"/>
        <v>255.9975</v>
      </c>
      <c r="AA163" s="69">
        <f t="shared" si="851"/>
        <v>54</v>
      </c>
      <c r="AB163" s="70">
        <f t="shared" si="852"/>
        <v>1823.5147058823529</v>
      </c>
      <c r="AC163" s="67">
        <f t="shared" ref="AC163:AO163" si="865">O163*$C163</f>
        <v>957</v>
      </c>
      <c r="AD163" s="67">
        <f t="shared" si="865"/>
        <v>0</v>
      </c>
      <c r="AE163" s="67">
        <f t="shared" si="865"/>
        <v>0</v>
      </c>
      <c r="AF163" s="67">
        <f t="shared" si="865"/>
        <v>19.14</v>
      </c>
      <c r="AG163" s="67">
        <f t="shared" si="865"/>
        <v>47.85</v>
      </c>
      <c r="AH163" s="67">
        <f t="shared" si="865"/>
        <v>1023.99</v>
      </c>
      <c r="AI163" s="67">
        <f t="shared" si="865"/>
        <v>216</v>
      </c>
      <c r="AJ163" s="67">
        <f t="shared" si="865"/>
        <v>0</v>
      </c>
      <c r="AK163" s="67">
        <f t="shared" si="865"/>
        <v>0</v>
      </c>
      <c r="AL163" s="67">
        <f t="shared" si="865"/>
        <v>216</v>
      </c>
      <c r="AM163" s="67">
        <f t="shared" si="865"/>
        <v>273.52720588235297</v>
      </c>
      <c r="AN163" s="67">
        <f t="shared" si="865"/>
        <v>255.9975</v>
      </c>
      <c r="AO163" s="67">
        <f t="shared" si="865"/>
        <v>54</v>
      </c>
      <c r="AP163" s="67">
        <f t="shared" si="854"/>
        <v>273.52720588235297</v>
      </c>
      <c r="AQ163" s="71">
        <f t="shared" si="855"/>
        <v>1513.517205882353</v>
      </c>
      <c r="AR163" s="71">
        <f t="shared" si="856"/>
        <v>309.9975</v>
      </c>
      <c r="AS163" s="71">
        <f t="shared" si="857"/>
        <v>1823.5147058823529</v>
      </c>
      <c r="AT163" s="84"/>
    </row>
    <row r="164" spans="1:67" outlineLevel="1" x14ac:dyDescent="0.25">
      <c r="A164" s="60"/>
      <c r="B164" s="61" t="s">
        <v>172</v>
      </c>
      <c r="C164" s="62">
        <f>A159</f>
        <v>24</v>
      </c>
      <c r="D164" s="68" t="s">
        <v>63</v>
      </c>
      <c r="E164" s="64">
        <f t="shared" si="858"/>
        <v>257.66176470588238</v>
      </c>
      <c r="F164" s="65">
        <f t="shared" si="859"/>
        <v>6183.8823529411766</v>
      </c>
      <c r="G164" s="107"/>
      <c r="H164" s="108">
        <f>H10</f>
        <v>100</v>
      </c>
      <c r="I164" s="108">
        <v>0</v>
      </c>
      <c r="J164" s="67">
        <f t="shared" si="514"/>
        <v>3</v>
      </c>
      <c r="K164" s="54">
        <v>0</v>
      </c>
      <c r="L164" s="67">
        <f t="shared" ref="L164:N164" si="866">H164*(1-$K164)</f>
        <v>100</v>
      </c>
      <c r="M164" s="67">
        <f t="shared" si="866"/>
        <v>0</v>
      </c>
      <c r="N164" s="67">
        <f t="shared" si="866"/>
        <v>3</v>
      </c>
      <c r="O164" s="67">
        <f t="shared" si="841"/>
        <v>103</v>
      </c>
      <c r="P164" s="69">
        <f t="shared" si="842"/>
        <v>0</v>
      </c>
      <c r="Q164" s="69">
        <f t="shared" si="843"/>
        <v>0</v>
      </c>
      <c r="R164" s="69">
        <f t="shared" si="844"/>
        <v>2.06</v>
      </c>
      <c r="S164" s="69">
        <f t="shared" si="845"/>
        <v>5.15</v>
      </c>
      <c r="T164" s="69">
        <f t="shared" si="846"/>
        <v>110.21000000000001</v>
      </c>
      <c r="U164" s="69">
        <f>1*$U$4</f>
        <v>65</v>
      </c>
      <c r="V164" s="108">
        <f t="shared" ref="V164:W164" si="867">V153</f>
        <v>0</v>
      </c>
      <c r="W164" s="108">
        <f t="shared" si="867"/>
        <v>0</v>
      </c>
      <c r="X164" s="67">
        <f t="shared" si="848"/>
        <v>65</v>
      </c>
      <c r="Y164" s="113">
        <f t="shared" si="849"/>
        <v>38.649264705882359</v>
      </c>
      <c r="Z164" s="69">
        <f t="shared" si="850"/>
        <v>27.552500000000002</v>
      </c>
      <c r="AA164" s="69">
        <f t="shared" si="851"/>
        <v>16.25</v>
      </c>
      <c r="AB164" s="70">
        <f t="shared" si="852"/>
        <v>257.66176470588238</v>
      </c>
      <c r="AC164" s="67">
        <f t="shared" ref="AC164:AO164" si="868">O164*$C164</f>
        <v>2472</v>
      </c>
      <c r="AD164" s="67">
        <f t="shared" si="868"/>
        <v>0</v>
      </c>
      <c r="AE164" s="67">
        <f t="shared" si="868"/>
        <v>0</v>
      </c>
      <c r="AF164" s="67">
        <f t="shared" si="868"/>
        <v>49.44</v>
      </c>
      <c r="AG164" s="67">
        <f t="shared" si="868"/>
        <v>123.60000000000001</v>
      </c>
      <c r="AH164" s="67">
        <f t="shared" si="868"/>
        <v>2645.04</v>
      </c>
      <c r="AI164" s="67">
        <f t="shared" si="868"/>
        <v>1560</v>
      </c>
      <c r="AJ164" s="67">
        <f t="shared" si="868"/>
        <v>0</v>
      </c>
      <c r="AK164" s="67">
        <f t="shared" si="868"/>
        <v>0</v>
      </c>
      <c r="AL164" s="67">
        <f t="shared" si="868"/>
        <v>1560</v>
      </c>
      <c r="AM164" s="67">
        <f t="shared" si="868"/>
        <v>927.58235294117662</v>
      </c>
      <c r="AN164" s="67">
        <f t="shared" si="868"/>
        <v>661.26</v>
      </c>
      <c r="AO164" s="67">
        <f t="shared" si="868"/>
        <v>390</v>
      </c>
      <c r="AP164" s="67">
        <f t="shared" si="854"/>
        <v>927.58235294117662</v>
      </c>
      <c r="AQ164" s="71">
        <f t="shared" si="855"/>
        <v>5132.6223529411764</v>
      </c>
      <c r="AR164" s="71">
        <f t="shared" si="856"/>
        <v>1051.26</v>
      </c>
      <c r="AS164" s="71">
        <f t="shared" si="857"/>
        <v>6183.8823529411766</v>
      </c>
      <c r="AT164" s="84"/>
    </row>
    <row r="165" spans="1:67" outlineLevel="1" x14ac:dyDescent="0.25">
      <c r="A165" s="60"/>
      <c r="B165" s="61" t="s">
        <v>66</v>
      </c>
      <c r="C165" s="62">
        <v>1</v>
      </c>
      <c r="D165" s="68" t="s">
        <v>65</v>
      </c>
      <c r="E165" s="64">
        <f t="shared" si="858"/>
        <v>3089.7794117647059</v>
      </c>
      <c r="F165" s="65">
        <f t="shared" si="859"/>
        <v>3089.7794117647059</v>
      </c>
      <c r="G165" s="107"/>
      <c r="H165" s="108">
        <f>H11</f>
        <v>500</v>
      </c>
      <c r="I165" s="108">
        <f>I154</f>
        <v>0</v>
      </c>
      <c r="J165" s="67">
        <f t="shared" si="514"/>
        <v>15</v>
      </c>
      <c r="K165" s="54">
        <v>0</v>
      </c>
      <c r="L165" s="67">
        <f t="shared" ref="L165:N165" si="869">H165*(1-$K165)</f>
        <v>500</v>
      </c>
      <c r="M165" s="67">
        <f t="shared" si="869"/>
        <v>0</v>
      </c>
      <c r="N165" s="67">
        <f t="shared" si="869"/>
        <v>15</v>
      </c>
      <c r="O165" s="67">
        <f t="shared" si="841"/>
        <v>515</v>
      </c>
      <c r="P165" s="69">
        <f t="shared" si="842"/>
        <v>0</v>
      </c>
      <c r="Q165" s="69">
        <f t="shared" si="843"/>
        <v>0</v>
      </c>
      <c r="R165" s="69">
        <f t="shared" si="844"/>
        <v>10.3</v>
      </c>
      <c r="S165" s="69">
        <f t="shared" si="845"/>
        <v>25.75</v>
      </c>
      <c r="T165" s="69">
        <f t="shared" si="846"/>
        <v>551.04999999999995</v>
      </c>
      <c r="U165" s="69">
        <f>5*$U$5+600+500</f>
        <v>1550</v>
      </c>
      <c r="V165" s="108">
        <f t="shared" ref="V165:W165" si="870">V154</f>
        <v>0</v>
      </c>
      <c r="W165" s="108">
        <f t="shared" si="870"/>
        <v>0</v>
      </c>
      <c r="X165" s="67">
        <f t="shared" si="848"/>
        <v>1550</v>
      </c>
      <c r="Y165" s="113">
        <f t="shared" si="849"/>
        <v>463.46691176470591</v>
      </c>
      <c r="Z165" s="69">
        <f t="shared" si="850"/>
        <v>137.76249999999999</v>
      </c>
      <c r="AA165" s="69">
        <f t="shared" si="851"/>
        <v>387.5</v>
      </c>
      <c r="AB165" s="70">
        <f t="shared" si="852"/>
        <v>3089.7794117647059</v>
      </c>
      <c r="AC165" s="67">
        <f t="shared" ref="AC165:AO165" si="871">O165*$C165</f>
        <v>515</v>
      </c>
      <c r="AD165" s="67">
        <f t="shared" si="871"/>
        <v>0</v>
      </c>
      <c r="AE165" s="67">
        <f t="shared" si="871"/>
        <v>0</v>
      </c>
      <c r="AF165" s="67">
        <f t="shared" si="871"/>
        <v>10.3</v>
      </c>
      <c r="AG165" s="67">
        <f t="shared" si="871"/>
        <v>25.75</v>
      </c>
      <c r="AH165" s="67">
        <f t="shared" si="871"/>
        <v>551.04999999999995</v>
      </c>
      <c r="AI165" s="67">
        <f t="shared" si="871"/>
        <v>1550</v>
      </c>
      <c r="AJ165" s="67">
        <f t="shared" si="871"/>
        <v>0</v>
      </c>
      <c r="AK165" s="67">
        <f t="shared" si="871"/>
        <v>0</v>
      </c>
      <c r="AL165" s="67">
        <f t="shared" si="871"/>
        <v>1550</v>
      </c>
      <c r="AM165" s="67">
        <f t="shared" si="871"/>
        <v>463.46691176470591</v>
      </c>
      <c r="AN165" s="67">
        <f t="shared" si="871"/>
        <v>137.76249999999999</v>
      </c>
      <c r="AO165" s="67">
        <f t="shared" si="871"/>
        <v>387.5</v>
      </c>
      <c r="AP165" s="67">
        <f t="shared" si="854"/>
        <v>463.46691176470591</v>
      </c>
      <c r="AQ165" s="71">
        <f t="shared" si="855"/>
        <v>2564.5169117647056</v>
      </c>
      <c r="AR165" s="71">
        <f t="shared" si="856"/>
        <v>525.26250000000005</v>
      </c>
      <c r="AS165" s="71">
        <f t="shared" si="857"/>
        <v>3089.7794117647059</v>
      </c>
      <c r="AT165" s="84"/>
    </row>
    <row r="166" spans="1:67" outlineLevel="1" x14ac:dyDescent="0.25">
      <c r="A166" s="60"/>
      <c r="B166" s="72" t="s">
        <v>169</v>
      </c>
      <c r="C166" s="62">
        <v>1</v>
      </c>
      <c r="D166" s="68" t="s">
        <v>65</v>
      </c>
      <c r="E166" s="64">
        <f t="shared" si="858"/>
        <v>2772</v>
      </c>
      <c r="F166" s="65">
        <f t="shared" si="859"/>
        <v>2772</v>
      </c>
      <c r="G166" s="107"/>
      <c r="H166" s="108">
        <f>$H$133</f>
        <v>1600</v>
      </c>
      <c r="I166" s="108">
        <f>$I$133</f>
        <v>200</v>
      </c>
      <c r="J166" s="67">
        <f t="shared" si="514"/>
        <v>48</v>
      </c>
      <c r="K166" s="54">
        <v>0</v>
      </c>
      <c r="L166" s="67">
        <f t="shared" ref="L166:N168" si="872">H166*(1-$K166)</f>
        <v>1600</v>
      </c>
      <c r="M166" s="67">
        <f t="shared" si="872"/>
        <v>200</v>
      </c>
      <c r="N166" s="67">
        <f t="shared" si="872"/>
        <v>48</v>
      </c>
      <c r="O166" s="67">
        <f t="shared" si="841"/>
        <v>1848</v>
      </c>
      <c r="P166" s="69">
        <f t="shared" si="842"/>
        <v>0</v>
      </c>
      <c r="Q166" s="69">
        <f t="shared" si="843"/>
        <v>0</v>
      </c>
      <c r="R166" s="69">
        <f t="shared" si="844"/>
        <v>36.96</v>
      </c>
      <c r="S166" s="69">
        <v>0</v>
      </c>
      <c r="T166" s="69">
        <f t="shared" si="846"/>
        <v>1884.96</v>
      </c>
      <c r="U166" s="69">
        <v>0</v>
      </c>
      <c r="V166" s="108">
        <f t="shared" ref="V166:W166" si="873">V155</f>
        <v>0</v>
      </c>
      <c r="W166" s="108">
        <f t="shared" si="873"/>
        <v>0</v>
      </c>
      <c r="X166" s="67">
        <f t="shared" si="848"/>
        <v>0</v>
      </c>
      <c r="Y166" s="113">
        <f t="shared" si="849"/>
        <v>415.8</v>
      </c>
      <c r="Z166" s="69">
        <f t="shared" si="850"/>
        <v>471.24</v>
      </c>
      <c r="AA166" s="69">
        <f t="shared" si="851"/>
        <v>0</v>
      </c>
      <c r="AB166" s="70">
        <f t="shared" si="852"/>
        <v>2772</v>
      </c>
      <c r="AC166" s="67">
        <f t="shared" ref="AC166:AO168" si="874">O166*$C166</f>
        <v>1848</v>
      </c>
      <c r="AD166" s="67">
        <f t="shared" si="874"/>
        <v>0</v>
      </c>
      <c r="AE166" s="67">
        <f t="shared" si="874"/>
        <v>0</v>
      </c>
      <c r="AF166" s="67">
        <f t="shared" si="874"/>
        <v>36.96</v>
      </c>
      <c r="AG166" s="67">
        <f t="shared" si="874"/>
        <v>0</v>
      </c>
      <c r="AH166" s="67">
        <f t="shared" si="874"/>
        <v>1884.96</v>
      </c>
      <c r="AI166" s="67">
        <f t="shared" si="874"/>
        <v>0</v>
      </c>
      <c r="AJ166" s="67">
        <f t="shared" si="874"/>
        <v>0</v>
      </c>
      <c r="AK166" s="67">
        <f t="shared" si="874"/>
        <v>0</v>
      </c>
      <c r="AL166" s="67">
        <f t="shared" si="874"/>
        <v>0</v>
      </c>
      <c r="AM166" s="67">
        <f t="shared" si="874"/>
        <v>415.8</v>
      </c>
      <c r="AN166" s="67">
        <f t="shared" si="874"/>
        <v>471.24</v>
      </c>
      <c r="AO166" s="67">
        <f t="shared" si="874"/>
        <v>0</v>
      </c>
      <c r="AP166" s="67">
        <f t="shared" si="854"/>
        <v>415.8</v>
      </c>
      <c r="AQ166" s="71">
        <f t="shared" si="855"/>
        <v>2300.7600000000002</v>
      </c>
      <c r="AR166" s="71">
        <f t="shared" si="856"/>
        <v>471.24</v>
      </c>
      <c r="AS166" s="71">
        <f t="shared" si="857"/>
        <v>2772</v>
      </c>
      <c r="AT166" s="84"/>
    </row>
    <row r="167" spans="1:67" outlineLevel="1" x14ac:dyDescent="0.25">
      <c r="A167" s="60"/>
      <c r="B167" s="72" t="s">
        <v>170</v>
      </c>
      <c r="C167" s="62">
        <v>1</v>
      </c>
      <c r="D167" s="68" t="s">
        <v>65</v>
      </c>
      <c r="E167" s="64">
        <f t="shared" si="858"/>
        <v>900</v>
      </c>
      <c r="F167" s="65">
        <f t="shared" si="859"/>
        <v>900</v>
      </c>
      <c r="G167" s="147"/>
      <c r="H167" s="67">
        <v>0</v>
      </c>
      <c r="I167" s="67">
        <v>0</v>
      </c>
      <c r="J167" s="67">
        <f t="shared" si="514"/>
        <v>0</v>
      </c>
      <c r="K167" s="54">
        <v>0</v>
      </c>
      <c r="L167" s="67">
        <f t="shared" si="872"/>
        <v>0</v>
      </c>
      <c r="M167" s="67">
        <f t="shared" si="872"/>
        <v>0</v>
      </c>
      <c r="N167" s="67">
        <f t="shared" si="872"/>
        <v>0</v>
      </c>
      <c r="O167" s="67">
        <f t="shared" si="841"/>
        <v>0</v>
      </c>
      <c r="P167" s="69">
        <f t="shared" si="842"/>
        <v>0</v>
      </c>
      <c r="Q167" s="69">
        <f t="shared" si="843"/>
        <v>0</v>
      </c>
      <c r="R167" s="69">
        <f t="shared" si="844"/>
        <v>0</v>
      </c>
      <c r="S167" s="69">
        <v>0</v>
      </c>
      <c r="T167" s="69">
        <f t="shared" si="846"/>
        <v>0</v>
      </c>
      <c r="U167" s="69">
        <v>0</v>
      </c>
      <c r="V167" s="108">
        <f t="shared" ref="V167:W167" si="875">V156</f>
        <v>0</v>
      </c>
      <c r="W167" s="108">
        <f t="shared" si="875"/>
        <v>900</v>
      </c>
      <c r="X167" s="67">
        <f t="shared" si="848"/>
        <v>900</v>
      </c>
      <c r="Y167" s="113">
        <v>0</v>
      </c>
      <c r="Z167" s="69">
        <f t="shared" si="850"/>
        <v>0</v>
      </c>
      <c r="AA167" s="69">
        <v>0</v>
      </c>
      <c r="AB167" s="70">
        <f t="shared" si="852"/>
        <v>900</v>
      </c>
      <c r="AC167" s="67">
        <f t="shared" si="874"/>
        <v>0</v>
      </c>
      <c r="AD167" s="67">
        <f t="shared" si="874"/>
        <v>0</v>
      </c>
      <c r="AE167" s="67">
        <f t="shared" si="874"/>
        <v>0</v>
      </c>
      <c r="AF167" s="67">
        <f t="shared" si="874"/>
        <v>0</v>
      </c>
      <c r="AG167" s="67">
        <f t="shared" si="874"/>
        <v>0</v>
      </c>
      <c r="AH167" s="67">
        <f t="shared" si="874"/>
        <v>0</v>
      </c>
      <c r="AI167" s="67">
        <f t="shared" si="874"/>
        <v>0</v>
      </c>
      <c r="AJ167" s="67">
        <f t="shared" si="874"/>
        <v>0</v>
      </c>
      <c r="AK167" s="67">
        <f t="shared" si="874"/>
        <v>900</v>
      </c>
      <c r="AL167" s="67">
        <f t="shared" si="874"/>
        <v>900</v>
      </c>
      <c r="AM167" s="67">
        <f t="shared" si="874"/>
        <v>0</v>
      </c>
      <c r="AN167" s="67">
        <f t="shared" si="874"/>
        <v>0</v>
      </c>
      <c r="AO167" s="67">
        <f t="shared" si="874"/>
        <v>0</v>
      </c>
      <c r="AP167" s="67">
        <f t="shared" si="854"/>
        <v>900</v>
      </c>
      <c r="AQ167" s="71">
        <f t="shared" si="855"/>
        <v>900</v>
      </c>
      <c r="AR167" s="71">
        <f t="shared" si="856"/>
        <v>0</v>
      </c>
      <c r="AS167" s="71">
        <f t="shared" si="857"/>
        <v>900</v>
      </c>
      <c r="AT167" s="84"/>
    </row>
    <row r="168" spans="1:67" outlineLevel="1" x14ac:dyDescent="0.25">
      <c r="A168" s="60"/>
      <c r="B168" s="72" t="s">
        <v>171</v>
      </c>
      <c r="C168" s="62">
        <v>1</v>
      </c>
      <c r="D168" s="68" t="s">
        <v>65</v>
      </c>
      <c r="E168" s="64">
        <f t="shared" si="858"/>
        <v>1200</v>
      </c>
      <c r="F168" s="65">
        <f t="shared" si="859"/>
        <v>1200</v>
      </c>
      <c r="G168" s="147"/>
      <c r="H168" s="67">
        <v>0</v>
      </c>
      <c r="I168" s="67">
        <v>0</v>
      </c>
      <c r="J168" s="67">
        <f t="shared" si="514"/>
        <v>0</v>
      </c>
      <c r="K168" s="54">
        <v>0</v>
      </c>
      <c r="L168" s="67">
        <f t="shared" si="872"/>
        <v>0</v>
      </c>
      <c r="M168" s="67">
        <f t="shared" si="872"/>
        <v>0</v>
      </c>
      <c r="N168" s="67">
        <f t="shared" si="872"/>
        <v>0</v>
      </c>
      <c r="O168" s="67">
        <f t="shared" si="841"/>
        <v>0</v>
      </c>
      <c r="P168" s="69">
        <f t="shared" si="842"/>
        <v>0</v>
      </c>
      <c r="Q168" s="69">
        <f t="shared" si="843"/>
        <v>0</v>
      </c>
      <c r="R168" s="69">
        <f t="shared" si="844"/>
        <v>0</v>
      </c>
      <c r="S168" s="69">
        <v>0</v>
      </c>
      <c r="T168" s="69">
        <f t="shared" si="846"/>
        <v>0</v>
      </c>
      <c r="U168" s="69">
        <v>0</v>
      </c>
      <c r="V168" s="108">
        <f t="shared" ref="V168:W168" si="876">V157</f>
        <v>1200</v>
      </c>
      <c r="W168" s="108">
        <f t="shared" si="876"/>
        <v>0</v>
      </c>
      <c r="X168" s="67">
        <f t="shared" si="848"/>
        <v>1200</v>
      </c>
      <c r="Y168" s="113">
        <v>0</v>
      </c>
      <c r="Z168" s="69">
        <f t="shared" si="850"/>
        <v>0</v>
      </c>
      <c r="AA168" s="69">
        <v>0</v>
      </c>
      <c r="AB168" s="70">
        <f t="shared" si="852"/>
        <v>1200</v>
      </c>
      <c r="AC168" s="67">
        <f t="shared" si="874"/>
        <v>0</v>
      </c>
      <c r="AD168" s="67">
        <f t="shared" si="874"/>
        <v>0</v>
      </c>
      <c r="AE168" s="67">
        <f t="shared" si="874"/>
        <v>0</v>
      </c>
      <c r="AF168" s="67">
        <f t="shared" si="874"/>
        <v>0</v>
      </c>
      <c r="AG168" s="67">
        <f t="shared" si="874"/>
        <v>0</v>
      </c>
      <c r="AH168" s="67">
        <f t="shared" si="874"/>
        <v>0</v>
      </c>
      <c r="AI168" s="67">
        <f t="shared" si="874"/>
        <v>0</v>
      </c>
      <c r="AJ168" s="67">
        <f t="shared" si="874"/>
        <v>1200</v>
      </c>
      <c r="AK168" s="67">
        <f t="shared" si="874"/>
        <v>0</v>
      </c>
      <c r="AL168" s="67">
        <f t="shared" si="874"/>
        <v>1200</v>
      </c>
      <c r="AM168" s="67">
        <f t="shared" si="874"/>
        <v>0</v>
      </c>
      <c r="AN168" s="67">
        <f t="shared" si="874"/>
        <v>0</v>
      </c>
      <c r="AO168" s="67">
        <f t="shared" si="874"/>
        <v>0</v>
      </c>
      <c r="AP168" s="67">
        <f t="shared" si="854"/>
        <v>0</v>
      </c>
      <c r="AQ168" s="71">
        <f t="shared" si="855"/>
        <v>1200</v>
      </c>
      <c r="AR168" s="71">
        <f t="shared" si="856"/>
        <v>0</v>
      </c>
      <c r="AS168" s="71">
        <f t="shared" si="857"/>
        <v>1200</v>
      </c>
      <c r="AT168" s="84"/>
    </row>
    <row r="169" spans="1:67" ht="15.75" outlineLevel="1" thickBot="1" x14ac:dyDescent="0.3">
      <c r="A169" s="60"/>
      <c r="B169" s="61"/>
      <c r="C169" s="62"/>
      <c r="D169" s="63"/>
      <c r="E169" s="64"/>
      <c r="F169" s="65"/>
      <c r="G169" s="107"/>
      <c r="H169" s="108"/>
      <c r="I169" s="108"/>
      <c r="J169" s="67"/>
      <c r="K169" s="21"/>
      <c r="L169" s="67"/>
      <c r="M169" s="67"/>
      <c r="N169" s="67"/>
      <c r="O169" s="67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84"/>
    </row>
    <row r="170" spans="1:67" ht="15.75" thickBot="1" x14ac:dyDescent="0.3">
      <c r="A170" s="48">
        <f>A159+1</f>
        <v>25</v>
      </c>
      <c r="B170" s="49" t="s">
        <v>61</v>
      </c>
      <c r="C170" s="50" t="s">
        <v>62</v>
      </c>
      <c r="D170" s="51">
        <f>ROUNDUP((A170*465)/1000,2)</f>
        <v>11.629999999999999</v>
      </c>
      <c r="E170" s="52"/>
      <c r="F170" s="53">
        <f>SUM(F171:F180)</f>
        <v>23961.313727941179</v>
      </c>
      <c r="G170" s="107"/>
      <c r="H170" s="110"/>
      <c r="I170" s="110"/>
      <c r="J170" s="56"/>
      <c r="K170" s="57"/>
      <c r="L170" s="58"/>
      <c r="M170" s="58"/>
      <c r="N170" s="58"/>
      <c r="O170" s="57"/>
      <c r="P170" s="58"/>
      <c r="Q170" s="56"/>
      <c r="R170" s="56"/>
      <c r="S170" s="56"/>
      <c r="T170" s="56"/>
      <c r="U170" s="74"/>
      <c r="V170" s="21"/>
      <c r="W170" s="56"/>
      <c r="X170" s="56"/>
      <c r="Y170" s="56"/>
      <c r="Z170" s="57"/>
      <c r="AA170" s="56"/>
      <c r="AB170" s="56"/>
      <c r="AC170" s="59">
        <f>+SUM(AC171:AC180)</f>
        <v>9115.0404999999992</v>
      </c>
      <c r="AD170" s="59">
        <f t="shared" ref="AD170:AS170" si="877">+SUM(AD171:AD180)</f>
        <v>0</v>
      </c>
      <c r="AE170" s="59">
        <f t="shared" si="877"/>
        <v>0</v>
      </c>
      <c r="AF170" s="59">
        <f t="shared" si="877"/>
        <v>182.30080999999998</v>
      </c>
      <c r="AG170" s="59">
        <f t="shared" si="877"/>
        <v>363.35202500000003</v>
      </c>
      <c r="AH170" s="59">
        <f t="shared" si="877"/>
        <v>9660.6933349999999</v>
      </c>
      <c r="AI170" s="59">
        <f t="shared" si="877"/>
        <v>5205</v>
      </c>
      <c r="AJ170" s="59">
        <f t="shared" si="877"/>
        <v>1200</v>
      </c>
      <c r="AK170" s="59">
        <f t="shared" si="877"/>
        <v>900</v>
      </c>
      <c r="AL170" s="59">
        <f t="shared" si="877"/>
        <v>7305</v>
      </c>
      <c r="AM170" s="59">
        <f t="shared" si="877"/>
        <v>3279.1970591911768</v>
      </c>
      <c r="AN170" s="59">
        <f t="shared" si="877"/>
        <v>2415.17333375</v>
      </c>
      <c r="AO170" s="59">
        <f t="shared" si="877"/>
        <v>1301.25</v>
      </c>
      <c r="AP170" s="59">
        <f t="shared" si="877"/>
        <v>4179.1970591911768</v>
      </c>
      <c r="AQ170" s="59">
        <f t="shared" si="877"/>
        <v>20244.890394191178</v>
      </c>
      <c r="AR170" s="59">
        <f t="shared" si="877"/>
        <v>3716.42333375</v>
      </c>
      <c r="AS170" s="59">
        <f t="shared" si="877"/>
        <v>23961.313727941179</v>
      </c>
      <c r="AT170" s="83" t="str">
        <f>IF(F170=AS170,"Matching","Not Matching")</f>
        <v>Matching</v>
      </c>
      <c r="AU170" s="134">
        <f>SUM(AC170:AG170)</f>
        <v>9660.6933349999999</v>
      </c>
      <c r="AV170" s="135">
        <f t="shared" ref="AV170" si="878">AU170/AS170</f>
        <v>0.40317878413046732</v>
      </c>
      <c r="AW170" s="134">
        <f t="shared" ref="AW170" si="879">AI170</f>
        <v>5205</v>
      </c>
      <c r="AX170" s="135">
        <f t="shared" ref="AX170" si="880">AW170/AS170</f>
        <v>0.2172251513042239</v>
      </c>
      <c r="AY170" s="134">
        <f t="shared" ref="AY170" si="881">AJ170</f>
        <v>1200</v>
      </c>
      <c r="AZ170" s="135">
        <f t="shared" ref="AZ170" si="882">AY170/AS170</f>
        <v>5.0080726525469486E-2</v>
      </c>
      <c r="BA170" s="134">
        <f t="shared" ref="BA170" si="883">AK170+AM170</f>
        <v>4179.1970591911768</v>
      </c>
      <c r="BB170" s="135">
        <f t="shared" ref="BB170" si="884">BA170/AS170</f>
        <v>0.17441435418116638</v>
      </c>
      <c r="BC170" s="134">
        <f t="shared" ref="BC170" si="885">AN170+AO170</f>
        <v>3716.42333375</v>
      </c>
      <c r="BD170" s="135">
        <f t="shared" ref="BD170" si="886">BC170/AS170</f>
        <v>0.15510098385867283</v>
      </c>
      <c r="BE170" s="82" t="str">
        <f t="shared" ref="BE170" si="887">IF((AU170+AW170+AY170+BA170+BC170)=AS170,"Matching","Not Matching")</f>
        <v>Matching</v>
      </c>
      <c r="BF170" s="134">
        <f>AQ170</f>
        <v>20244.890394191178</v>
      </c>
      <c r="BG170" s="135">
        <f t="shared" ref="BG170" si="888">BF170/AS170</f>
        <v>0.84489901614132712</v>
      </c>
      <c r="BH170" s="134">
        <f t="shared" ref="BH170" si="889">AR170</f>
        <v>3716.42333375</v>
      </c>
      <c r="BI170" s="135">
        <f t="shared" ref="BI170" si="890">BH170/AS170</f>
        <v>0.15510098385867283</v>
      </c>
      <c r="BJ170" s="82" t="str">
        <f t="shared" ref="BJ170" si="891">IF((BH170+BF170)=AS170,"Matching","Not Matching")</f>
        <v>Matching</v>
      </c>
      <c r="BK170" s="134">
        <f>AS170*1.081</f>
        <v>25902.180139904412</v>
      </c>
      <c r="BL170" s="134">
        <f t="shared" ref="BL170" si="892">ROUND(BK170,-1)</f>
        <v>25900</v>
      </c>
      <c r="BM170" s="134">
        <f>D170*380</f>
        <v>4419.3999999999996</v>
      </c>
      <c r="BN170" s="134">
        <f t="shared" ref="BN170" si="893">BK170-BM170</f>
        <v>21482.780139904411</v>
      </c>
      <c r="BO170" s="134">
        <f>BK170/D170</f>
        <v>2227.1865984440597</v>
      </c>
    </row>
    <row r="171" spans="1:67" outlineLevel="1" x14ac:dyDescent="0.25">
      <c r="A171" s="60"/>
      <c r="B171" s="61"/>
      <c r="C171" s="62"/>
      <c r="D171" s="63"/>
      <c r="E171" s="64"/>
      <c r="F171" s="65"/>
      <c r="G171" s="107"/>
      <c r="H171" s="110"/>
      <c r="I171" s="110"/>
      <c r="J171" s="56"/>
      <c r="K171" s="57"/>
      <c r="L171" s="58"/>
      <c r="M171" s="58"/>
      <c r="N171" s="58"/>
      <c r="O171" s="57"/>
      <c r="P171" s="58"/>
      <c r="Q171" s="56"/>
      <c r="R171" s="56"/>
      <c r="S171" s="56"/>
      <c r="T171" s="56"/>
      <c r="U171" s="73"/>
      <c r="V171" s="21"/>
      <c r="W171" s="56"/>
      <c r="X171" s="56"/>
      <c r="Y171" s="56"/>
      <c r="Z171" s="57"/>
      <c r="AA171" s="56"/>
      <c r="AB171" s="56"/>
      <c r="AC171" s="56"/>
      <c r="AD171" s="56"/>
      <c r="AE171" s="69"/>
      <c r="AF171" s="69"/>
      <c r="AG171" s="69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136"/>
    </row>
    <row r="172" spans="1:67" outlineLevel="1" x14ac:dyDescent="0.25">
      <c r="A172" s="60"/>
      <c r="B172" s="61" t="str">
        <f>"Panneau solaire "&amp;G172</f>
        <v>Panneau solaire JINKO JKM455N-54HL4R-V</v>
      </c>
      <c r="C172" s="62">
        <f>A170</f>
        <v>25</v>
      </c>
      <c r="D172" s="68" t="s">
        <v>63</v>
      </c>
      <c r="E172" s="64">
        <f t="shared" ref="E172" si="894">AB172</f>
        <v>180.51476470588236</v>
      </c>
      <c r="F172" s="65">
        <f t="shared" ref="F172" si="895">C172*E172</f>
        <v>4512.8691176470593</v>
      </c>
      <c r="G172" s="107" t="str">
        <f>$G$7</f>
        <v>JINKO JKM455N-54HL4R-V</v>
      </c>
      <c r="H172" s="108">
        <f t="shared" ref="H172:I172" si="896">H73</f>
        <v>52.4</v>
      </c>
      <c r="I172" s="108">
        <f t="shared" si="896"/>
        <v>0</v>
      </c>
      <c r="J172" s="67">
        <f t="shared" si="514"/>
        <v>1.5719999999999998</v>
      </c>
      <c r="K172" s="54">
        <v>0</v>
      </c>
      <c r="L172" s="67">
        <f t="shared" ref="L172:N172" si="897">H172*(1-$K172)</f>
        <v>52.4</v>
      </c>
      <c r="M172" s="67">
        <f t="shared" si="897"/>
        <v>0</v>
      </c>
      <c r="N172" s="67">
        <f t="shared" si="897"/>
        <v>1.5719999999999998</v>
      </c>
      <c r="O172" s="67">
        <f t="shared" ref="O172:O179" si="898">(L172+M172+N172)</f>
        <v>53.972000000000001</v>
      </c>
      <c r="P172" s="69">
        <f t="shared" ref="P172:P179" si="899">O172*$P$4</f>
        <v>0</v>
      </c>
      <c r="Q172" s="69">
        <f t="shared" ref="Q172:Q179" si="900">(O172+P172)*$Q$4</f>
        <v>0</v>
      </c>
      <c r="R172" s="69">
        <f t="shared" ref="R172:R179" si="901">(O172+P172)*$R$4</f>
        <v>1.07944</v>
      </c>
      <c r="S172" s="69">
        <f t="shared" ref="S172:S176" si="902">(O172+P172)*$S$4</f>
        <v>2.6986000000000003</v>
      </c>
      <c r="T172" s="69">
        <f t="shared" ref="T172:T179" si="903">SUM(O172:S172)</f>
        <v>57.750039999999998</v>
      </c>
      <c r="U172" s="69">
        <f>1*$U$4</f>
        <v>65</v>
      </c>
      <c r="V172" s="108">
        <f t="shared" ref="V172:W172" si="904">V161</f>
        <v>0</v>
      </c>
      <c r="W172" s="108">
        <f t="shared" si="904"/>
        <v>0</v>
      </c>
      <c r="X172" s="67">
        <f t="shared" ref="X172:X179" si="905">SUM(U172:W172)</f>
        <v>65</v>
      </c>
      <c r="Y172" s="113">
        <f t="shared" ref="Y172:Y177" si="906">$Y$4/(1-$Y$4)*(T172+X172+Z172+AA172)</f>
        <v>27.077214705882351</v>
      </c>
      <c r="Z172" s="69">
        <f t="shared" ref="Z172:Z179" si="907">T172*$Z$4</f>
        <v>14.43751</v>
      </c>
      <c r="AA172" s="69">
        <f t="shared" ref="AA172:AA177" si="908">X172*$AA$4</f>
        <v>16.25</v>
      </c>
      <c r="AB172" s="70">
        <f t="shared" ref="AB172:AB179" si="909">T172+X172+Y172+Z172+AA172</f>
        <v>180.51476470588236</v>
      </c>
      <c r="AC172" s="67">
        <f t="shared" ref="AC172:AO172" si="910">O172*$C172</f>
        <v>1349.3</v>
      </c>
      <c r="AD172" s="67">
        <f t="shared" si="910"/>
        <v>0</v>
      </c>
      <c r="AE172" s="67">
        <f t="shared" si="910"/>
        <v>0</v>
      </c>
      <c r="AF172" s="67">
        <f t="shared" si="910"/>
        <v>26.985999999999997</v>
      </c>
      <c r="AG172" s="67">
        <f t="shared" si="910"/>
        <v>67.465000000000003</v>
      </c>
      <c r="AH172" s="67">
        <f t="shared" si="910"/>
        <v>1443.751</v>
      </c>
      <c r="AI172" s="67">
        <f t="shared" si="910"/>
        <v>1625</v>
      </c>
      <c r="AJ172" s="67">
        <f t="shared" si="910"/>
        <v>0</v>
      </c>
      <c r="AK172" s="67">
        <f t="shared" si="910"/>
        <v>0</v>
      </c>
      <c r="AL172" s="67">
        <f t="shared" si="910"/>
        <v>1625</v>
      </c>
      <c r="AM172" s="67">
        <f t="shared" si="910"/>
        <v>676.9303676470588</v>
      </c>
      <c r="AN172" s="67">
        <f t="shared" si="910"/>
        <v>360.93774999999999</v>
      </c>
      <c r="AO172" s="67">
        <f t="shared" si="910"/>
        <v>406.25</v>
      </c>
      <c r="AP172" s="67">
        <f t="shared" ref="AP172:AP179" si="911">AM172+AK172</f>
        <v>676.9303676470588</v>
      </c>
      <c r="AQ172" s="71">
        <f t="shared" ref="AQ172:AQ179" si="912">AM172+AL172+AH172</f>
        <v>3745.6813676470592</v>
      </c>
      <c r="AR172" s="71">
        <f t="shared" ref="AR172:AR179" si="913">AO172+AN172</f>
        <v>767.18775000000005</v>
      </c>
      <c r="AS172" s="71">
        <f t="shared" ref="AS172:AS179" si="914">AH172+AL172+AM172+AO172+AN172</f>
        <v>4512.8691176470593</v>
      </c>
      <c r="AT172" s="84"/>
    </row>
    <row r="173" spans="1:67" outlineLevel="1" x14ac:dyDescent="0.25">
      <c r="A173" s="60"/>
      <c r="B173" s="61" t="str">
        <f>"Onduleur Huawei "&amp;G173</f>
        <v>Onduleur Huawei SUN2000-12K-MAP0</v>
      </c>
      <c r="C173" s="62">
        <v>1</v>
      </c>
      <c r="D173" s="68" t="s">
        <v>63</v>
      </c>
      <c r="E173" s="64">
        <f t="shared" ref="E172:E179" si="915">AB173</f>
        <v>2760.701963235294</v>
      </c>
      <c r="F173" s="65">
        <f t="shared" ref="F172:F179" si="916">C173*E173</f>
        <v>2760.701963235294</v>
      </c>
      <c r="G173" s="99" t="str">
        <f>'Technical Data'!B15</f>
        <v>SUN2000-12K-MAP0</v>
      </c>
      <c r="H173" s="85">
        <f>'Financial Data'!C36</f>
        <v>1296.3499999999999</v>
      </c>
      <c r="I173" s="67">
        <f>'Financial Data'!$C$40</f>
        <v>251</v>
      </c>
      <c r="J173" s="67">
        <f t="shared" si="514"/>
        <v>38.890499999999996</v>
      </c>
      <c r="K173" s="54">
        <v>0</v>
      </c>
      <c r="L173" s="67">
        <f t="shared" ref="L173:N173" si="917">H173*(1-$K173)</f>
        <v>1296.3499999999999</v>
      </c>
      <c r="M173" s="67">
        <f t="shared" si="917"/>
        <v>251</v>
      </c>
      <c r="N173" s="67">
        <f t="shared" si="917"/>
        <v>38.890499999999996</v>
      </c>
      <c r="O173" s="67">
        <f t="shared" si="898"/>
        <v>1586.2404999999999</v>
      </c>
      <c r="P173" s="69">
        <f t="shared" si="899"/>
        <v>0</v>
      </c>
      <c r="Q173" s="69">
        <f t="shared" si="900"/>
        <v>0</v>
      </c>
      <c r="R173" s="69">
        <f t="shared" si="901"/>
        <v>31.724809999999998</v>
      </c>
      <c r="S173" s="69">
        <f t="shared" si="902"/>
        <v>79.312025000000006</v>
      </c>
      <c r="T173" s="69">
        <f t="shared" si="903"/>
        <v>1697.2773349999998</v>
      </c>
      <c r="U173" s="69">
        <f>2*$U$5</f>
        <v>180</v>
      </c>
      <c r="V173" s="108">
        <f t="shared" ref="V173:W173" si="918">V162</f>
        <v>0</v>
      </c>
      <c r="W173" s="108">
        <f t="shared" si="918"/>
        <v>0</v>
      </c>
      <c r="X173" s="67">
        <f t="shared" si="905"/>
        <v>180</v>
      </c>
      <c r="Y173" s="113">
        <f t="shared" si="906"/>
        <v>414.10529448529405</v>
      </c>
      <c r="Z173" s="69">
        <f t="shared" si="907"/>
        <v>424.31933374999994</v>
      </c>
      <c r="AA173" s="69">
        <f t="shared" si="908"/>
        <v>45</v>
      </c>
      <c r="AB173" s="70">
        <f t="shared" si="909"/>
        <v>2760.701963235294</v>
      </c>
      <c r="AC173" s="67">
        <f t="shared" ref="AC173:AO173" si="919">O173*$C173</f>
        <v>1586.2404999999999</v>
      </c>
      <c r="AD173" s="67">
        <f t="shared" si="919"/>
        <v>0</v>
      </c>
      <c r="AE173" s="67">
        <f t="shared" si="919"/>
        <v>0</v>
      </c>
      <c r="AF173" s="67">
        <f t="shared" si="919"/>
        <v>31.724809999999998</v>
      </c>
      <c r="AG173" s="67">
        <f t="shared" si="919"/>
        <v>79.312025000000006</v>
      </c>
      <c r="AH173" s="67">
        <f t="shared" si="919"/>
        <v>1697.2773349999998</v>
      </c>
      <c r="AI173" s="67">
        <f t="shared" si="919"/>
        <v>180</v>
      </c>
      <c r="AJ173" s="67">
        <f t="shared" si="919"/>
        <v>0</v>
      </c>
      <c r="AK173" s="67">
        <f t="shared" si="919"/>
        <v>0</v>
      </c>
      <c r="AL173" s="67">
        <f t="shared" si="919"/>
        <v>180</v>
      </c>
      <c r="AM173" s="67">
        <f t="shared" si="919"/>
        <v>414.10529448529405</v>
      </c>
      <c r="AN173" s="67">
        <f t="shared" si="919"/>
        <v>424.31933374999994</v>
      </c>
      <c r="AO173" s="67">
        <f t="shared" si="919"/>
        <v>45</v>
      </c>
      <c r="AP173" s="67">
        <f t="shared" si="911"/>
        <v>414.10529448529405</v>
      </c>
      <c r="AQ173" s="71">
        <f t="shared" si="912"/>
        <v>2291.3826294852938</v>
      </c>
      <c r="AR173" s="71">
        <f t="shared" si="913"/>
        <v>469.31933374999994</v>
      </c>
      <c r="AS173" s="71">
        <f t="shared" si="914"/>
        <v>2760.701963235294</v>
      </c>
      <c r="AT173" s="84"/>
    </row>
    <row r="174" spans="1:67" outlineLevel="1" x14ac:dyDescent="0.25">
      <c r="A174" s="60"/>
      <c r="B174" s="61" t="s">
        <v>217</v>
      </c>
      <c r="C174" s="62">
        <v>1</v>
      </c>
      <c r="D174" s="68" t="s">
        <v>65</v>
      </c>
      <c r="E174" s="64">
        <f t="shared" si="915"/>
        <v>2122.3455882352941</v>
      </c>
      <c r="F174" s="65">
        <f t="shared" si="916"/>
        <v>2122.3455882352941</v>
      </c>
      <c r="G174" s="147"/>
      <c r="H174" s="85">
        <v>450</v>
      </c>
      <c r="I174" s="67">
        <f>'Financial Data'!$C$41*C172</f>
        <v>675</v>
      </c>
      <c r="J174" s="67">
        <f t="shared" ref="J174:J250" si="920">H174*$J$4</f>
        <v>13.5</v>
      </c>
      <c r="K174" s="54">
        <v>0</v>
      </c>
      <c r="L174" s="67">
        <f t="shared" ref="L174:N174" si="921">H174*(1-$K174)</f>
        <v>450</v>
      </c>
      <c r="M174" s="67">
        <f t="shared" si="921"/>
        <v>675</v>
      </c>
      <c r="N174" s="67">
        <f t="shared" si="921"/>
        <v>13.5</v>
      </c>
      <c r="O174" s="67">
        <f t="shared" si="898"/>
        <v>1138.5</v>
      </c>
      <c r="P174" s="69">
        <f t="shared" si="899"/>
        <v>0</v>
      </c>
      <c r="Q174" s="69">
        <f t="shared" si="900"/>
        <v>0</v>
      </c>
      <c r="R174" s="69">
        <f t="shared" si="901"/>
        <v>22.77</v>
      </c>
      <c r="S174" s="69">
        <f t="shared" si="902"/>
        <v>56.925000000000004</v>
      </c>
      <c r="T174" s="69">
        <f t="shared" si="903"/>
        <v>1218.1949999999999</v>
      </c>
      <c r="U174" s="69">
        <f>(C172/10)*$U$5</f>
        <v>225</v>
      </c>
      <c r="V174" s="108">
        <f t="shared" ref="V174:W174" si="922">V163</f>
        <v>0</v>
      </c>
      <c r="W174" s="108">
        <f t="shared" si="922"/>
        <v>0</v>
      </c>
      <c r="X174" s="67">
        <f t="shared" si="905"/>
        <v>225</v>
      </c>
      <c r="Y174" s="113">
        <f t="shared" si="906"/>
        <v>318.35183823529411</v>
      </c>
      <c r="Z174" s="69">
        <f t="shared" si="907"/>
        <v>304.54874999999998</v>
      </c>
      <c r="AA174" s="69">
        <f t="shared" si="908"/>
        <v>56.25</v>
      </c>
      <c r="AB174" s="70">
        <f t="shared" si="909"/>
        <v>2122.3455882352941</v>
      </c>
      <c r="AC174" s="67">
        <f t="shared" ref="AC174:AO174" si="923">O174*$C174</f>
        <v>1138.5</v>
      </c>
      <c r="AD174" s="67">
        <f t="shared" si="923"/>
        <v>0</v>
      </c>
      <c r="AE174" s="67">
        <f t="shared" si="923"/>
        <v>0</v>
      </c>
      <c r="AF174" s="67">
        <f t="shared" si="923"/>
        <v>22.77</v>
      </c>
      <c r="AG174" s="67">
        <f t="shared" si="923"/>
        <v>56.925000000000004</v>
      </c>
      <c r="AH174" s="67">
        <f t="shared" si="923"/>
        <v>1218.1949999999999</v>
      </c>
      <c r="AI174" s="67">
        <f t="shared" si="923"/>
        <v>225</v>
      </c>
      <c r="AJ174" s="67">
        <f t="shared" si="923"/>
        <v>0</v>
      </c>
      <c r="AK174" s="67">
        <f t="shared" si="923"/>
        <v>0</v>
      </c>
      <c r="AL174" s="67">
        <f t="shared" si="923"/>
        <v>225</v>
      </c>
      <c r="AM174" s="67">
        <f t="shared" si="923"/>
        <v>318.35183823529411</v>
      </c>
      <c r="AN174" s="67">
        <f t="shared" si="923"/>
        <v>304.54874999999998</v>
      </c>
      <c r="AO174" s="67">
        <f t="shared" si="923"/>
        <v>56.25</v>
      </c>
      <c r="AP174" s="67">
        <f t="shared" si="911"/>
        <v>318.35183823529411</v>
      </c>
      <c r="AQ174" s="71">
        <f t="shared" si="912"/>
        <v>1761.546838235294</v>
      </c>
      <c r="AR174" s="71">
        <f t="shared" si="913"/>
        <v>360.79874999999998</v>
      </c>
      <c r="AS174" s="71">
        <f t="shared" si="914"/>
        <v>2122.3455882352941</v>
      </c>
      <c r="AT174" s="84"/>
    </row>
    <row r="175" spans="1:67" outlineLevel="1" x14ac:dyDescent="0.25">
      <c r="A175" s="60"/>
      <c r="B175" s="61" t="s">
        <v>172</v>
      </c>
      <c r="C175" s="62">
        <f>A170</f>
        <v>25</v>
      </c>
      <c r="D175" s="68" t="s">
        <v>63</v>
      </c>
      <c r="E175" s="64">
        <f t="shared" si="915"/>
        <v>257.66176470588238</v>
      </c>
      <c r="F175" s="65">
        <f t="shared" si="916"/>
        <v>6441.5441176470595</v>
      </c>
      <c r="G175" s="107"/>
      <c r="H175" s="111">
        <v>100</v>
      </c>
      <c r="I175" s="111">
        <v>0</v>
      </c>
      <c r="J175" s="67">
        <f t="shared" si="920"/>
        <v>3</v>
      </c>
      <c r="K175" s="54">
        <v>0</v>
      </c>
      <c r="L175" s="67">
        <f t="shared" ref="L175:N175" si="924">H175*(1-$K175)</f>
        <v>100</v>
      </c>
      <c r="M175" s="67">
        <f t="shared" si="924"/>
        <v>0</v>
      </c>
      <c r="N175" s="67">
        <f t="shared" si="924"/>
        <v>3</v>
      </c>
      <c r="O175" s="67">
        <f t="shared" si="898"/>
        <v>103</v>
      </c>
      <c r="P175" s="69">
        <f t="shared" si="899"/>
        <v>0</v>
      </c>
      <c r="Q175" s="69">
        <f t="shared" si="900"/>
        <v>0</v>
      </c>
      <c r="R175" s="69">
        <f t="shared" si="901"/>
        <v>2.06</v>
      </c>
      <c r="S175" s="69">
        <f t="shared" si="902"/>
        <v>5.15</v>
      </c>
      <c r="T175" s="69">
        <f t="shared" si="903"/>
        <v>110.21000000000001</v>
      </c>
      <c r="U175" s="69">
        <f>1*$U$4</f>
        <v>65</v>
      </c>
      <c r="V175" s="108">
        <f t="shared" ref="V175:W175" si="925">V164</f>
        <v>0</v>
      </c>
      <c r="W175" s="108">
        <f t="shared" si="925"/>
        <v>0</v>
      </c>
      <c r="X175" s="67">
        <f t="shared" si="905"/>
        <v>65</v>
      </c>
      <c r="Y175" s="113">
        <f t="shared" si="906"/>
        <v>38.649264705882359</v>
      </c>
      <c r="Z175" s="69">
        <f t="shared" si="907"/>
        <v>27.552500000000002</v>
      </c>
      <c r="AA175" s="69">
        <f t="shared" si="908"/>
        <v>16.25</v>
      </c>
      <c r="AB175" s="70">
        <f t="shared" si="909"/>
        <v>257.66176470588238</v>
      </c>
      <c r="AC175" s="67">
        <f t="shared" ref="AC175:AO175" si="926">O175*$C175</f>
        <v>2575</v>
      </c>
      <c r="AD175" s="67">
        <f t="shared" si="926"/>
        <v>0</v>
      </c>
      <c r="AE175" s="67">
        <f t="shared" si="926"/>
        <v>0</v>
      </c>
      <c r="AF175" s="67">
        <f t="shared" si="926"/>
        <v>51.5</v>
      </c>
      <c r="AG175" s="67">
        <f t="shared" si="926"/>
        <v>128.75</v>
      </c>
      <c r="AH175" s="67">
        <f t="shared" si="926"/>
        <v>2755.25</v>
      </c>
      <c r="AI175" s="67">
        <f t="shared" si="926"/>
        <v>1625</v>
      </c>
      <c r="AJ175" s="67">
        <f t="shared" si="926"/>
        <v>0</v>
      </c>
      <c r="AK175" s="67">
        <f t="shared" si="926"/>
        <v>0</v>
      </c>
      <c r="AL175" s="67">
        <f t="shared" si="926"/>
        <v>1625</v>
      </c>
      <c r="AM175" s="67">
        <f t="shared" si="926"/>
        <v>966.23161764705901</v>
      </c>
      <c r="AN175" s="67">
        <f t="shared" si="926"/>
        <v>688.8125</v>
      </c>
      <c r="AO175" s="67">
        <f t="shared" si="926"/>
        <v>406.25</v>
      </c>
      <c r="AP175" s="67">
        <f t="shared" si="911"/>
        <v>966.23161764705901</v>
      </c>
      <c r="AQ175" s="71">
        <f t="shared" si="912"/>
        <v>5346.4816176470595</v>
      </c>
      <c r="AR175" s="71">
        <f t="shared" si="913"/>
        <v>1095.0625</v>
      </c>
      <c r="AS175" s="71">
        <f t="shared" si="914"/>
        <v>6441.5441176470595</v>
      </c>
      <c r="AT175" s="84"/>
    </row>
    <row r="176" spans="1:67" outlineLevel="1" x14ac:dyDescent="0.25">
      <c r="A176" s="60"/>
      <c r="B176" s="61" t="s">
        <v>66</v>
      </c>
      <c r="C176" s="62">
        <v>1</v>
      </c>
      <c r="D176" s="68" t="s">
        <v>65</v>
      </c>
      <c r="E176" s="64">
        <f t="shared" si="915"/>
        <v>3251.8529411764707</v>
      </c>
      <c r="F176" s="65">
        <f t="shared" si="916"/>
        <v>3251.8529411764707</v>
      </c>
      <c r="G176" s="107"/>
      <c r="H176" s="111">
        <v>600</v>
      </c>
      <c r="I176" s="111">
        <f>I165</f>
        <v>0</v>
      </c>
      <c r="J176" s="67">
        <f t="shared" si="920"/>
        <v>18</v>
      </c>
      <c r="K176" s="54">
        <v>0</v>
      </c>
      <c r="L176" s="67">
        <f t="shared" ref="L176:N176" si="927">H176*(1-$K176)</f>
        <v>600</v>
      </c>
      <c r="M176" s="67">
        <f t="shared" si="927"/>
        <v>0</v>
      </c>
      <c r="N176" s="67">
        <f t="shared" si="927"/>
        <v>18</v>
      </c>
      <c r="O176" s="67">
        <f t="shared" si="898"/>
        <v>618</v>
      </c>
      <c r="P176" s="69">
        <f t="shared" si="899"/>
        <v>0</v>
      </c>
      <c r="Q176" s="69">
        <f t="shared" si="900"/>
        <v>0</v>
      </c>
      <c r="R176" s="69">
        <f t="shared" si="901"/>
        <v>12.36</v>
      </c>
      <c r="S176" s="69">
        <f t="shared" si="902"/>
        <v>30.900000000000002</v>
      </c>
      <c r="T176" s="69">
        <f t="shared" si="903"/>
        <v>661.26</v>
      </c>
      <c r="U176" s="69">
        <f>5*$U$5+600+500</f>
        <v>1550</v>
      </c>
      <c r="V176" s="108">
        <f t="shared" ref="V176:W176" si="928">V165</f>
        <v>0</v>
      </c>
      <c r="W176" s="108">
        <f t="shared" si="928"/>
        <v>0</v>
      </c>
      <c r="X176" s="67">
        <f t="shared" si="905"/>
        <v>1550</v>
      </c>
      <c r="Y176" s="113">
        <f t="shared" si="906"/>
        <v>487.77794117647068</v>
      </c>
      <c r="Z176" s="69">
        <f t="shared" si="907"/>
        <v>165.315</v>
      </c>
      <c r="AA176" s="69">
        <f t="shared" si="908"/>
        <v>387.5</v>
      </c>
      <c r="AB176" s="70">
        <f t="shared" si="909"/>
        <v>3251.8529411764707</v>
      </c>
      <c r="AC176" s="67">
        <f t="shared" ref="AC176:AO176" si="929">O176*$C176</f>
        <v>618</v>
      </c>
      <c r="AD176" s="67">
        <f t="shared" si="929"/>
        <v>0</v>
      </c>
      <c r="AE176" s="67">
        <f t="shared" si="929"/>
        <v>0</v>
      </c>
      <c r="AF176" s="67">
        <f t="shared" si="929"/>
        <v>12.36</v>
      </c>
      <c r="AG176" s="67">
        <f t="shared" si="929"/>
        <v>30.900000000000002</v>
      </c>
      <c r="AH176" s="67">
        <f t="shared" si="929"/>
        <v>661.26</v>
      </c>
      <c r="AI176" s="67">
        <f t="shared" si="929"/>
        <v>1550</v>
      </c>
      <c r="AJ176" s="67">
        <f t="shared" si="929"/>
        <v>0</v>
      </c>
      <c r="AK176" s="67">
        <f t="shared" si="929"/>
        <v>0</v>
      </c>
      <c r="AL176" s="67">
        <f t="shared" si="929"/>
        <v>1550</v>
      </c>
      <c r="AM176" s="67">
        <f t="shared" si="929"/>
        <v>487.77794117647068</v>
      </c>
      <c r="AN176" s="67">
        <f t="shared" si="929"/>
        <v>165.315</v>
      </c>
      <c r="AO176" s="67">
        <f t="shared" si="929"/>
        <v>387.5</v>
      </c>
      <c r="AP176" s="67">
        <f t="shared" si="911"/>
        <v>487.77794117647068</v>
      </c>
      <c r="AQ176" s="71">
        <f t="shared" si="912"/>
        <v>2699.0379411764707</v>
      </c>
      <c r="AR176" s="71">
        <f t="shared" si="913"/>
        <v>552.81500000000005</v>
      </c>
      <c r="AS176" s="71">
        <f t="shared" si="914"/>
        <v>3251.8529411764707</v>
      </c>
      <c r="AT176" s="84"/>
    </row>
    <row r="177" spans="1:67" outlineLevel="1" x14ac:dyDescent="0.25">
      <c r="A177" s="60"/>
      <c r="B177" s="72" t="s">
        <v>169</v>
      </c>
      <c r="C177" s="62">
        <v>1</v>
      </c>
      <c r="D177" s="68" t="s">
        <v>65</v>
      </c>
      <c r="E177" s="64">
        <f t="shared" si="915"/>
        <v>2772</v>
      </c>
      <c r="F177" s="65">
        <f t="shared" si="916"/>
        <v>2772</v>
      </c>
      <c r="G177" s="107"/>
      <c r="H177" s="108">
        <f>$H$133</f>
        <v>1600</v>
      </c>
      <c r="I177" s="108">
        <f>$I$133</f>
        <v>200</v>
      </c>
      <c r="J177" s="67">
        <f t="shared" si="920"/>
        <v>48</v>
      </c>
      <c r="K177" s="54">
        <v>0</v>
      </c>
      <c r="L177" s="67">
        <f t="shared" ref="L177:N179" si="930">H177*(1-$K177)</f>
        <v>1600</v>
      </c>
      <c r="M177" s="67">
        <f t="shared" si="930"/>
        <v>200</v>
      </c>
      <c r="N177" s="67">
        <f t="shared" si="930"/>
        <v>48</v>
      </c>
      <c r="O177" s="67">
        <f t="shared" si="898"/>
        <v>1848</v>
      </c>
      <c r="P177" s="69">
        <f t="shared" si="899"/>
        <v>0</v>
      </c>
      <c r="Q177" s="69">
        <f t="shared" si="900"/>
        <v>0</v>
      </c>
      <c r="R177" s="69">
        <f t="shared" si="901"/>
        <v>36.96</v>
      </c>
      <c r="S177" s="69">
        <v>0</v>
      </c>
      <c r="T177" s="69">
        <f t="shared" si="903"/>
        <v>1884.96</v>
      </c>
      <c r="U177" s="69">
        <v>0</v>
      </c>
      <c r="V177" s="108">
        <f t="shared" ref="V177:W177" si="931">V166</f>
        <v>0</v>
      </c>
      <c r="W177" s="108">
        <f t="shared" si="931"/>
        <v>0</v>
      </c>
      <c r="X177" s="67">
        <f t="shared" si="905"/>
        <v>0</v>
      </c>
      <c r="Y177" s="113">
        <f t="shared" si="906"/>
        <v>415.8</v>
      </c>
      <c r="Z177" s="69">
        <f t="shared" si="907"/>
        <v>471.24</v>
      </c>
      <c r="AA177" s="69">
        <f t="shared" si="908"/>
        <v>0</v>
      </c>
      <c r="AB177" s="70">
        <f t="shared" si="909"/>
        <v>2772</v>
      </c>
      <c r="AC177" s="67">
        <f t="shared" ref="AC177:AO179" si="932">O177*$C177</f>
        <v>1848</v>
      </c>
      <c r="AD177" s="67">
        <f t="shared" si="932"/>
        <v>0</v>
      </c>
      <c r="AE177" s="67">
        <f t="shared" si="932"/>
        <v>0</v>
      </c>
      <c r="AF177" s="67">
        <f t="shared" si="932"/>
        <v>36.96</v>
      </c>
      <c r="AG177" s="67">
        <f t="shared" si="932"/>
        <v>0</v>
      </c>
      <c r="AH177" s="67">
        <f t="shared" si="932"/>
        <v>1884.96</v>
      </c>
      <c r="AI177" s="67">
        <f t="shared" si="932"/>
        <v>0</v>
      </c>
      <c r="AJ177" s="67">
        <f t="shared" si="932"/>
        <v>0</v>
      </c>
      <c r="AK177" s="67">
        <f t="shared" si="932"/>
        <v>0</v>
      </c>
      <c r="AL177" s="67">
        <f t="shared" si="932"/>
        <v>0</v>
      </c>
      <c r="AM177" s="67">
        <f t="shared" si="932"/>
        <v>415.8</v>
      </c>
      <c r="AN177" s="67">
        <f t="shared" si="932"/>
        <v>471.24</v>
      </c>
      <c r="AO177" s="67">
        <f t="shared" si="932"/>
        <v>0</v>
      </c>
      <c r="AP177" s="67">
        <f t="shared" si="911"/>
        <v>415.8</v>
      </c>
      <c r="AQ177" s="71">
        <f t="shared" si="912"/>
        <v>2300.7600000000002</v>
      </c>
      <c r="AR177" s="71">
        <f t="shared" si="913"/>
        <v>471.24</v>
      </c>
      <c r="AS177" s="71">
        <f t="shared" si="914"/>
        <v>2772</v>
      </c>
      <c r="AT177" s="84"/>
    </row>
    <row r="178" spans="1:67" outlineLevel="1" x14ac:dyDescent="0.25">
      <c r="A178" s="60"/>
      <c r="B178" s="72" t="s">
        <v>170</v>
      </c>
      <c r="C178" s="62">
        <v>1</v>
      </c>
      <c r="D178" s="68" t="s">
        <v>65</v>
      </c>
      <c r="E178" s="64">
        <f t="shared" si="915"/>
        <v>900</v>
      </c>
      <c r="F178" s="65">
        <f t="shared" si="916"/>
        <v>900</v>
      </c>
      <c r="G178" s="147"/>
      <c r="H178" s="67">
        <v>0</v>
      </c>
      <c r="I178" s="67">
        <v>0</v>
      </c>
      <c r="J178" s="67">
        <f t="shared" si="920"/>
        <v>0</v>
      </c>
      <c r="K178" s="54">
        <v>0</v>
      </c>
      <c r="L178" s="67">
        <f t="shared" si="930"/>
        <v>0</v>
      </c>
      <c r="M178" s="67">
        <f t="shared" si="930"/>
        <v>0</v>
      </c>
      <c r="N178" s="67">
        <f t="shared" si="930"/>
        <v>0</v>
      </c>
      <c r="O178" s="67">
        <f t="shared" si="898"/>
        <v>0</v>
      </c>
      <c r="P178" s="69">
        <f t="shared" si="899"/>
        <v>0</v>
      </c>
      <c r="Q178" s="69">
        <f t="shared" si="900"/>
        <v>0</v>
      </c>
      <c r="R178" s="69">
        <f t="shared" si="901"/>
        <v>0</v>
      </c>
      <c r="S178" s="69">
        <v>0</v>
      </c>
      <c r="T178" s="69">
        <f t="shared" si="903"/>
        <v>0</v>
      </c>
      <c r="U178" s="69">
        <v>0</v>
      </c>
      <c r="V178" s="108">
        <f t="shared" ref="V178:W178" si="933">V167</f>
        <v>0</v>
      </c>
      <c r="W178" s="108">
        <f t="shared" si="933"/>
        <v>900</v>
      </c>
      <c r="X178" s="67">
        <f t="shared" si="905"/>
        <v>900</v>
      </c>
      <c r="Y178" s="113">
        <v>0</v>
      </c>
      <c r="Z178" s="69">
        <f t="shared" si="907"/>
        <v>0</v>
      </c>
      <c r="AA178" s="69">
        <v>0</v>
      </c>
      <c r="AB178" s="70">
        <f t="shared" si="909"/>
        <v>900</v>
      </c>
      <c r="AC178" s="67">
        <f t="shared" si="932"/>
        <v>0</v>
      </c>
      <c r="AD178" s="67">
        <f t="shared" si="932"/>
        <v>0</v>
      </c>
      <c r="AE178" s="67">
        <f t="shared" si="932"/>
        <v>0</v>
      </c>
      <c r="AF178" s="67">
        <f t="shared" si="932"/>
        <v>0</v>
      </c>
      <c r="AG178" s="67">
        <f t="shared" si="932"/>
        <v>0</v>
      </c>
      <c r="AH178" s="67">
        <f t="shared" si="932"/>
        <v>0</v>
      </c>
      <c r="AI178" s="67">
        <f t="shared" si="932"/>
        <v>0</v>
      </c>
      <c r="AJ178" s="67">
        <f t="shared" si="932"/>
        <v>0</v>
      </c>
      <c r="AK178" s="67">
        <f t="shared" si="932"/>
        <v>900</v>
      </c>
      <c r="AL178" s="67">
        <f t="shared" si="932"/>
        <v>900</v>
      </c>
      <c r="AM178" s="67">
        <f t="shared" si="932"/>
        <v>0</v>
      </c>
      <c r="AN178" s="67">
        <f t="shared" si="932"/>
        <v>0</v>
      </c>
      <c r="AO178" s="67">
        <f t="shared" si="932"/>
        <v>0</v>
      </c>
      <c r="AP178" s="67">
        <f t="shared" si="911"/>
        <v>900</v>
      </c>
      <c r="AQ178" s="71">
        <f t="shared" si="912"/>
        <v>900</v>
      </c>
      <c r="AR178" s="71">
        <f t="shared" si="913"/>
        <v>0</v>
      </c>
      <c r="AS178" s="71">
        <f t="shared" si="914"/>
        <v>900</v>
      </c>
      <c r="AT178" s="84"/>
    </row>
    <row r="179" spans="1:67" outlineLevel="1" x14ac:dyDescent="0.25">
      <c r="A179" s="60"/>
      <c r="B179" s="72" t="s">
        <v>171</v>
      </c>
      <c r="C179" s="62">
        <v>1</v>
      </c>
      <c r="D179" s="68" t="s">
        <v>65</v>
      </c>
      <c r="E179" s="64">
        <f t="shared" si="915"/>
        <v>1200</v>
      </c>
      <c r="F179" s="65">
        <f t="shared" si="916"/>
        <v>1200</v>
      </c>
      <c r="G179" s="147"/>
      <c r="H179" s="67">
        <v>0</v>
      </c>
      <c r="I179" s="67">
        <v>0</v>
      </c>
      <c r="J179" s="67">
        <f t="shared" si="920"/>
        <v>0</v>
      </c>
      <c r="K179" s="54">
        <v>0</v>
      </c>
      <c r="L179" s="67">
        <f t="shared" si="930"/>
        <v>0</v>
      </c>
      <c r="M179" s="67">
        <f t="shared" si="930"/>
        <v>0</v>
      </c>
      <c r="N179" s="67">
        <f t="shared" si="930"/>
        <v>0</v>
      </c>
      <c r="O179" s="67">
        <f t="shared" si="898"/>
        <v>0</v>
      </c>
      <c r="P179" s="69">
        <f t="shared" si="899"/>
        <v>0</v>
      </c>
      <c r="Q179" s="69">
        <f t="shared" si="900"/>
        <v>0</v>
      </c>
      <c r="R179" s="69">
        <f t="shared" si="901"/>
        <v>0</v>
      </c>
      <c r="S179" s="69">
        <v>0</v>
      </c>
      <c r="T179" s="69">
        <f t="shared" si="903"/>
        <v>0</v>
      </c>
      <c r="U179" s="69">
        <v>0</v>
      </c>
      <c r="V179" s="108">
        <f t="shared" ref="V179:W179" si="934">V168</f>
        <v>1200</v>
      </c>
      <c r="W179" s="108">
        <f t="shared" si="934"/>
        <v>0</v>
      </c>
      <c r="X179" s="67">
        <f t="shared" si="905"/>
        <v>1200</v>
      </c>
      <c r="Y179" s="113">
        <v>0</v>
      </c>
      <c r="Z179" s="69">
        <f t="shared" si="907"/>
        <v>0</v>
      </c>
      <c r="AA179" s="69">
        <v>0</v>
      </c>
      <c r="AB179" s="70">
        <f t="shared" si="909"/>
        <v>1200</v>
      </c>
      <c r="AC179" s="67">
        <f t="shared" si="932"/>
        <v>0</v>
      </c>
      <c r="AD179" s="67">
        <f t="shared" si="932"/>
        <v>0</v>
      </c>
      <c r="AE179" s="67">
        <f t="shared" si="932"/>
        <v>0</v>
      </c>
      <c r="AF179" s="67">
        <f t="shared" si="932"/>
        <v>0</v>
      </c>
      <c r="AG179" s="67">
        <f t="shared" si="932"/>
        <v>0</v>
      </c>
      <c r="AH179" s="67">
        <f t="shared" si="932"/>
        <v>0</v>
      </c>
      <c r="AI179" s="67">
        <f t="shared" si="932"/>
        <v>0</v>
      </c>
      <c r="AJ179" s="67">
        <f t="shared" si="932"/>
        <v>1200</v>
      </c>
      <c r="AK179" s="67">
        <f t="shared" si="932"/>
        <v>0</v>
      </c>
      <c r="AL179" s="67">
        <f t="shared" si="932"/>
        <v>1200</v>
      </c>
      <c r="AM179" s="67">
        <f t="shared" si="932"/>
        <v>0</v>
      </c>
      <c r="AN179" s="67">
        <f t="shared" si="932"/>
        <v>0</v>
      </c>
      <c r="AO179" s="67">
        <f t="shared" si="932"/>
        <v>0</v>
      </c>
      <c r="AP179" s="67">
        <f t="shared" si="911"/>
        <v>0</v>
      </c>
      <c r="AQ179" s="71">
        <f t="shared" si="912"/>
        <v>1200</v>
      </c>
      <c r="AR179" s="71">
        <f t="shared" si="913"/>
        <v>0</v>
      </c>
      <c r="AS179" s="71">
        <f t="shared" si="914"/>
        <v>1200</v>
      </c>
      <c r="AT179" s="84"/>
    </row>
    <row r="180" spans="1:67" ht="15.75" outlineLevel="1" thickBot="1" x14ac:dyDescent="0.3">
      <c r="A180" s="60"/>
      <c r="B180" s="61"/>
      <c r="C180" s="62"/>
      <c r="D180" s="63"/>
      <c r="E180" s="64"/>
      <c r="F180" s="65"/>
      <c r="G180" s="107"/>
      <c r="H180" s="108"/>
      <c r="I180" s="108"/>
      <c r="J180" s="67"/>
      <c r="K180" s="21"/>
      <c r="L180" s="67"/>
      <c r="M180" s="67"/>
      <c r="N180" s="67"/>
      <c r="O180" s="67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84"/>
    </row>
    <row r="181" spans="1:67" ht="15.75" thickBot="1" x14ac:dyDescent="0.3">
      <c r="A181" s="48">
        <f>A170+1</f>
        <v>26</v>
      </c>
      <c r="B181" s="49" t="s">
        <v>61</v>
      </c>
      <c r="C181" s="50" t="s">
        <v>62</v>
      </c>
      <c r="D181" s="51">
        <f>ROUNDUP((A181*465)/1000,2)</f>
        <v>12.09</v>
      </c>
      <c r="E181" s="52"/>
      <c r="F181" s="53">
        <f>SUM(F182:F191)</f>
        <v>24455.210845588237</v>
      </c>
      <c r="G181" s="107"/>
      <c r="H181" s="110"/>
      <c r="I181" s="110"/>
      <c r="J181" s="56"/>
      <c r="K181" s="57"/>
      <c r="L181" s="58"/>
      <c r="M181" s="58"/>
      <c r="N181" s="58"/>
      <c r="O181" s="57"/>
      <c r="P181" s="58"/>
      <c r="Q181" s="56"/>
      <c r="R181" s="56"/>
      <c r="S181" s="56"/>
      <c r="T181" s="56"/>
      <c r="U181" s="73"/>
      <c r="V181" s="21"/>
      <c r="W181" s="56"/>
      <c r="X181" s="56"/>
      <c r="Y181" s="56"/>
      <c r="Z181" s="57"/>
      <c r="AA181" s="56"/>
      <c r="AB181" s="56"/>
      <c r="AC181" s="59">
        <f>+SUM(AC182:AC191)</f>
        <v>9299.0125000000007</v>
      </c>
      <c r="AD181" s="59">
        <f t="shared" ref="AD181:AS181" si="935">+SUM(AD182:AD191)</f>
        <v>0</v>
      </c>
      <c r="AE181" s="59">
        <f t="shared" si="935"/>
        <v>0</v>
      </c>
      <c r="AF181" s="59">
        <f t="shared" si="935"/>
        <v>185.98025000000004</v>
      </c>
      <c r="AG181" s="59">
        <f t="shared" si="935"/>
        <v>372.55062499999997</v>
      </c>
      <c r="AH181" s="59">
        <f t="shared" si="935"/>
        <v>9857.5433750000011</v>
      </c>
      <c r="AI181" s="59">
        <f t="shared" si="935"/>
        <v>5344</v>
      </c>
      <c r="AJ181" s="59">
        <f t="shared" si="935"/>
        <v>1200</v>
      </c>
      <c r="AK181" s="59">
        <f t="shared" si="935"/>
        <v>900</v>
      </c>
      <c r="AL181" s="59">
        <f t="shared" si="935"/>
        <v>7444</v>
      </c>
      <c r="AM181" s="59">
        <f t="shared" si="935"/>
        <v>3353.2816268382358</v>
      </c>
      <c r="AN181" s="59">
        <f t="shared" si="935"/>
        <v>2464.3858437500003</v>
      </c>
      <c r="AO181" s="59">
        <f t="shared" si="935"/>
        <v>1336</v>
      </c>
      <c r="AP181" s="59">
        <f t="shared" si="935"/>
        <v>4253.2816268382358</v>
      </c>
      <c r="AQ181" s="59">
        <f t="shared" si="935"/>
        <v>20654.825001838239</v>
      </c>
      <c r="AR181" s="59">
        <f t="shared" si="935"/>
        <v>3800.3858437500003</v>
      </c>
      <c r="AS181" s="59">
        <f t="shared" si="935"/>
        <v>24455.210845588237</v>
      </c>
      <c r="AT181" s="83" t="str">
        <f>IF(F181=AS181,"Matching","Not Matching")</f>
        <v>Matching</v>
      </c>
      <c r="AU181" s="134">
        <f>SUM(AC181:AG181)</f>
        <v>9857.5433750000011</v>
      </c>
      <c r="AV181" s="135">
        <f t="shared" ref="AV181" si="936">AU181/AS181</f>
        <v>0.40308560156120343</v>
      </c>
      <c r="AW181" s="134">
        <f t="shared" ref="AW181" si="937">AI181</f>
        <v>5344</v>
      </c>
      <c r="AX181" s="135">
        <f t="shared" ref="AX181" si="938">AW181/AS181</f>
        <v>0.21852193521218677</v>
      </c>
      <c r="AY181" s="134">
        <f t="shared" ref="AY181" si="939">AJ181</f>
        <v>1200</v>
      </c>
      <c r="AZ181" s="135">
        <f t="shared" ref="AZ181" si="940">AY181/AS181</f>
        <v>4.9069296829083855E-2</v>
      </c>
      <c r="BA181" s="134">
        <f t="shared" ref="BA181" si="941">AK181+AM181</f>
        <v>4253.2816268382358</v>
      </c>
      <c r="BB181" s="135">
        <f t="shared" ref="BB181" si="942">BA181/AS181</f>
        <v>0.17392128220417838</v>
      </c>
      <c r="BC181" s="134">
        <f t="shared" ref="BC181" si="943">AN181+AO181</f>
        <v>3800.3858437500003</v>
      </c>
      <c r="BD181" s="135">
        <f t="shared" ref="BD181" si="944">BC181/AS181</f>
        <v>0.15540188419334755</v>
      </c>
      <c r="BE181" s="82" t="str">
        <f t="shared" ref="BE181" si="945">IF((AU181+AW181+AY181+BA181+BC181)=AS181,"Matching","Not Matching")</f>
        <v>Matching</v>
      </c>
      <c r="BF181" s="134">
        <f>AQ181</f>
        <v>20654.825001838239</v>
      </c>
      <c r="BG181" s="135">
        <f t="shared" ref="BG181" si="946">BF181/AS181</f>
        <v>0.84459811580665256</v>
      </c>
      <c r="BH181" s="134">
        <f t="shared" ref="BH181" si="947">AR181</f>
        <v>3800.3858437500003</v>
      </c>
      <c r="BI181" s="135">
        <f t="shared" ref="BI181" si="948">BH181/AS181</f>
        <v>0.15540188419334755</v>
      </c>
      <c r="BJ181" s="82" t="str">
        <f t="shared" ref="BJ181" si="949">IF((BH181+BF181)=AS181,"Matching","Not Matching")</f>
        <v>Matching</v>
      </c>
      <c r="BK181" s="134">
        <f>AS181*1.081</f>
        <v>26436.082924080882</v>
      </c>
      <c r="BL181" s="134">
        <f t="shared" ref="BL181" si="950">ROUND(BK181,-1)</f>
        <v>26440</v>
      </c>
      <c r="BM181" s="134">
        <f>D181*380</f>
        <v>4594.2</v>
      </c>
      <c r="BN181" s="134">
        <f t="shared" ref="BN181" si="951">BK181-BM181</f>
        <v>21841.882924080881</v>
      </c>
      <c r="BO181" s="134">
        <f>BK181/D181</f>
        <v>2186.6073551762515</v>
      </c>
    </row>
    <row r="182" spans="1:67" outlineLevel="1" x14ac:dyDescent="0.25">
      <c r="A182" s="60"/>
      <c r="B182" s="61"/>
      <c r="C182" s="62"/>
      <c r="D182" s="63"/>
      <c r="E182" s="64"/>
      <c r="F182" s="65"/>
      <c r="G182" s="107"/>
      <c r="H182" s="110"/>
      <c r="I182" s="110"/>
      <c r="J182" s="56"/>
      <c r="K182" s="57"/>
      <c r="L182" s="58"/>
      <c r="M182" s="58"/>
      <c r="N182" s="58"/>
      <c r="O182" s="57"/>
      <c r="P182" s="58"/>
      <c r="Q182" s="56"/>
      <c r="R182" s="56"/>
      <c r="S182" s="56"/>
      <c r="T182" s="56"/>
      <c r="U182" s="73"/>
      <c r="V182" s="21"/>
      <c r="W182" s="56"/>
      <c r="X182" s="56"/>
      <c r="Y182" s="56"/>
      <c r="Z182" s="57"/>
      <c r="AA182" s="56"/>
      <c r="AB182" s="56"/>
      <c r="AC182" s="56"/>
      <c r="AD182" s="56"/>
      <c r="AE182" s="69"/>
      <c r="AF182" s="69"/>
      <c r="AG182" s="69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136"/>
    </row>
    <row r="183" spans="1:67" outlineLevel="1" x14ac:dyDescent="0.25">
      <c r="A183" s="60"/>
      <c r="B183" s="61" t="str">
        <f>"Panneau solaire "&amp;G183</f>
        <v>Panneau solaire JINKO JKM455N-54HL4R-V</v>
      </c>
      <c r="C183" s="62">
        <f>A181</f>
        <v>26</v>
      </c>
      <c r="D183" s="68" t="s">
        <v>63</v>
      </c>
      <c r="E183" s="64">
        <f t="shared" ref="E183" si="952">AB183</f>
        <v>180.51476470588236</v>
      </c>
      <c r="F183" s="65">
        <f t="shared" ref="F183" si="953">C183*E183</f>
        <v>4693.3838823529413</v>
      </c>
      <c r="G183" s="107" t="str">
        <f>$G$7</f>
        <v>JINKO JKM455N-54HL4R-V</v>
      </c>
      <c r="H183" s="108">
        <f t="shared" ref="H183:I183" si="954">H73</f>
        <v>52.4</v>
      </c>
      <c r="I183" s="108">
        <f t="shared" si="954"/>
        <v>0</v>
      </c>
      <c r="J183" s="67">
        <f t="shared" si="920"/>
        <v>1.5719999999999998</v>
      </c>
      <c r="K183" s="54">
        <v>0</v>
      </c>
      <c r="L183" s="67">
        <f t="shared" ref="L183:N183" si="955">H183*(1-$K183)</f>
        <v>52.4</v>
      </c>
      <c r="M183" s="67">
        <f t="shared" si="955"/>
        <v>0</v>
      </c>
      <c r="N183" s="67">
        <f t="shared" si="955"/>
        <v>1.5719999999999998</v>
      </c>
      <c r="O183" s="67">
        <f t="shared" ref="O183:O190" si="956">(L183+M183+N183)</f>
        <v>53.972000000000001</v>
      </c>
      <c r="P183" s="69">
        <f t="shared" ref="P183:P190" si="957">O183*$P$4</f>
        <v>0</v>
      </c>
      <c r="Q183" s="69">
        <f t="shared" ref="Q183:Q190" si="958">(O183+P183)*$Q$4</f>
        <v>0</v>
      </c>
      <c r="R183" s="69">
        <f t="shared" ref="R183:R190" si="959">(O183+P183)*$R$4</f>
        <v>1.07944</v>
      </c>
      <c r="S183" s="69">
        <f t="shared" ref="S183:S187" si="960">(O183+P183)*$S$4</f>
        <v>2.6986000000000003</v>
      </c>
      <c r="T183" s="69">
        <f t="shared" ref="T183:T190" si="961">SUM(O183:S183)</f>
        <v>57.750039999999998</v>
      </c>
      <c r="U183" s="69">
        <f>1*$U$4</f>
        <v>65</v>
      </c>
      <c r="V183" s="108">
        <f t="shared" ref="V183:W183" si="962">V172</f>
        <v>0</v>
      </c>
      <c r="W183" s="108">
        <f t="shared" si="962"/>
        <v>0</v>
      </c>
      <c r="X183" s="67">
        <f t="shared" ref="X183:X190" si="963">SUM(U183:W183)</f>
        <v>65</v>
      </c>
      <c r="Y183" s="113">
        <f t="shared" ref="Y183:Y188" si="964">$Y$4/(1-$Y$4)*(T183+X183+Z183+AA183)</f>
        <v>27.077214705882351</v>
      </c>
      <c r="Z183" s="69">
        <f t="shared" ref="Z183:Z190" si="965">T183*$Z$4</f>
        <v>14.43751</v>
      </c>
      <c r="AA183" s="69">
        <f t="shared" ref="AA183:AA188" si="966">X183*$AA$4</f>
        <v>16.25</v>
      </c>
      <c r="AB183" s="70">
        <f t="shared" ref="AB183:AB190" si="967">T183+X183+Y183+Z183+AA183</f>
        <v>180.51476470588236</v>
      </c>
      <c r="AC183" s="67">
        <f t="shared" ref="AC183:AO183" si="968">O183*$C183</f>
        <v>1403.2719999999999</v>
      </c>
      <c r="AD183" s="67">
        <f t="shared" si="968"/>
        <v>0</v>
      </c>
      <c r="AE183" s="67">
        <f t="shared" si="968"/>
        <v>0</v>
      </c>
      <c r="AF183" s="67">
        <f t="shared" si="968"/>
        <v>28.065439999999999</v>
      </c>
      <c r="AG183" s="67">
        <f t="shared" si="968"/>
        <v>70.163600000000002</v>
      </c>
      <c r="AH183" s="67">
        <f t="shared" si="968"/>
        <v>1501.5010399999999</v>
      </c>
      <c r="AI183" s="67">
        <f t="shared" si="968"/>
        <v>1690</v>
      </c>
      <c r="AJ183" s="67">
        <f t="shared" si="968"/>
        <v>0</v>
      </c>
      <c r="AK183" s="67">
        <f t="shared" si="968"/>
        <v>0</v>
      </c>
      <c r="AL183" s="67">
        <f t="shared" si="968"/>
        <v>1690</v>
      </c>
      <c r="AM183" s="67">
        <f t="shared" si="968"/>
        <v>704.00758235294109</v>
      </c>
      <c r="AN183" s="67">
        <f t="shared" si="968"/>
        <v>375.37525999999997</v>
      </c>
      <c r="AO183" s="67">
        <f t="shared" si="968"/>
        <v>422.5</v>
      </c>
      <c r="AP183" s="67">
        <f t="shared" ref="AP183:AP190" si="969">AM183+AK183</f>
        <v>704.00758235294109</v>
      </c>
      <c r="AQ183" s="71">
        <f t="shared" ref="AQ183:AQ190" si="970">AM183+AL183+AH183</f>
        <v>3895.5086223529406</v>
      </c>
      <c r="AR183" s="71">
        <f t="shared" ref="AR183:AR190" si="971">AO183+AN183</f>
        <v>797.87526000000003</v>
      </c>
      <c r="AS183" s="71">
        <f t="shared" ref="AS183:AS190" si="972">AH183+AL183+AM183+AO183+AN183</f>
        <v>4693.3838823529413</v>
      </c>
      <c r="AT183" s="84"/>
    </row>
    <row r="184" spans="1:67" outlineLevel="1" x14ac:dyDescent="0.25">
      <c r="A184" s="60"/>
      <c r="B184" s="61" t="str">
        <f>"Onduleur Huawei "&amp;G184</f>
        <v>Onduleur Huawei SUN2000-12K-MAP0</v>
      </c>
      <c r="C184" s="62">
        <v>1</v>
      </c>
      <c r="D184" s="68" t="s">
        <v>63</v>
      </c>
      <c r="E184" s="64">
        <f t="shared" ref="E183:E190" si="973">AB184</f>
        <v>2760.701963235294</v>
      </c>
      <c r="F184" s="65">
        <f t="shared" ref="F183:F190" si="974">C184*E184</f>
        <v>2760.701963235294</v>
      </c>
      <c r="G184" s="107" t="str">
        <f>$G$173</f>
        <v>SUN2000-12K-MAP0</v>
      </c>
      <c r="H184" s="108">
        <f>$H$173</f>
        <v>1296.3499999999999</v>
      </c>
      <c r="I184" s="67">
        <f>'Financial Data'!$C$40</f>
        <v>251</v>
      </c>
      <c r="J184" s="67">
        <f t="shared" si="920"/>
        <v>38.890499999999996</v>
      </c>
      <c r="K184" s="54">
        <v>0</v>
      </c>
      <c r="L184" s="67">
        <f t="shared" ref="L184:N184" si="975">H184*(1-$K184)</f>
        <v>1296.3499999999999</v>
      </c>
      <c r="M184" s="67">
        <f t="shared" si="975"/>
        <v>251</v>
      </c>
      <c r="N184" s="67">
        <f t="shared" si="975"/>
        <v>38.890499999999996</v>
      </c>
      <c r="O184" s="67">
        <f t="shared" si="956"/>
        <v>1586.2404999999999</v>
      </c>
      <c r="P184" s="69">
        <f t="shared" si="957"/>
        <v>0</v>
      </c>
      <c r="Q184" s="69">
        <f t="shared" si="958"/>
        <v>0</v>
      </c>
      <c r="R184" s="69">
        <f t="shared" si="959"/>
        <v>31.724809999999998</v>
      </c>
      <c r="S184" s="69">
        <f t="shared" si="960"/>
        <v>79.312025000000006</v>
      </c>
      <c r="T184" s="69">
        <f t="shared" si="961"/>
        <v>1697.2773349999998</v>
      </c>
      <c r="U184" s="69">
        <f>2*$U$5</f>
        <v>180</v>
      </c>
      <c r="V184" s="108">
        <f t="shared" ref="V184:W184" si="976">V173</f>
        <v>0</v>
      </c>
      <c r="W184" s="108">
        <f t="shared" si="976"/>
        <v>0</v>
      </c>
      <c r="X184" s="67">
        <f t="shared" si="963"/>
        <v>180</v>
      </c>
      <c r="Y184" s="113">
        <f t="shared" si="964"/>
        <v>414.10529448529405</v>
      </c>
      <c r="Z184" s="69">
        <f t="shared" si="965"/>
        <v>424.31933374999994</v>
      </c>
      <c r="AA184" s="69">
        <f t="shared" si="966"/>
        <v>45</v>
      </c>
      <c r="AB184" s="70">
        <f t="shared" si="967"/>
        <v>2760.701963235294</v>
      </c>
      <c r="AC184" s="67">
        <f t="shared" ref="AC184:AO184" si="977">O184*$C184</f>
        <v>1586.2404999999999</v>
      </c>
      <c r="AD184" s="67">
        <f t="shared" si="977"/>
        <v>0</v>
      </c>
      <c r="AE184" s="67">
        <f t="shared" si="977"/>
        <v>0</v>
      </c>
      <c r="AF184" s="67">
        <f t="shared" si="977"/>
        <v>31.724809999999998</v>
      </c>
      <c r="AG184" s="67">
        <f t="shared" si="977"/>
        <v>79.312025000000006</v>
      </c>
      <c r="AH184" s="67">
        <f t="shared" si="977"/>
        <v>1697.2773349999998</v>
      </c>
      <c r="AI184" s="67">
        <f t="shared" si="977"/>
        <v>180</v>
      </c>
      <c r="AJ184" s="67">
        <f t="shared" si="977"/>
        <v>0</v>
      </c>
      <c r="AK184" s="67">
        <f t="shared" si="977"/>
        <v>0</v>
      </c>
      <c r="AL184" s="67">
        <f t="shared" si="977"/>
        <v>180</v>
      </c>
      <c r="AM184" s="67">
        <f t="shared" si="977"/>
        <v>414.10529448529405</v>
      </c>
      <c r="AN184" s="67">
        <f t="shared" si="977"/>
        <v>424.31933374999994</v>
      </c>
      <c r="AO184" s="67">
        <f t="shared" si="977"/>
        <v>45</v>
      </c>
      <c r="AP184" s="67">
        <f t="shared" si="969"/>
        <v>414.10529448529405</v>
      </c>
      <c r="AQ184" s="71">
        <f t="shared" si="970"/>
        <v>2291.3826294852938</v>
      </c>
      <c r="AR184" s="71">
        <f t="shared" si="971"/>
        <v>469.31933374999994</v>
      </c>
      <c r="AS184" s="71">
        <f t="shared" si="972"/>
        <v>2760.701963235294</v>
      </c>
      <c r="AT184" s="84"/>
    </row>
    <row r="185" spans="1:67" outlineLevel="1" x14ac:dyDescent="0.25">
      <c r="A185" s="60"/>
      <c r="B185" s="61" t="s">
        <v>217</v>
      </c>
      <c r="C185" s="62">
        <v>1</v>
      </c>
      <c r="D185" s="68" t="s">
        <v>65</v>
      </c>
      <c r="E185" s="64">
        <f t="shared" si="973"/>
        <v>2178.0661764705883</v>
      </c>
      <c r="F185" s="65">
        <f t="shared" si="974"/>
        <v>2178.0661764705883</v>
      </c>
      <c r="G185" s="107"/>
      <c r="H185" s="108">
        <f>$H$174</f>
        <v>450</v>
      </c>
      <c r="I185" s="67">
        <f>'Financial Data'!$C$41*C183</f>
        <v>702</v>
      </c>
      <c r="J185" s="67">
        <f t="shared" si="920"/>
        <v>13.5</v>
      </c>
      <c r="K185" s="54">
        <v>0</v>
      </c>
      <c r="L185" s="67">
        <f t="shared" ref="L185:N185" si="978">H185*(1-$K185)</f>
        <v>450</v>
      </c>
      <c r="M185" s="67">
        <f t="shared" si="978"/>
        <v>702</v>
      </c>
      <c r="N185" s="67">
        <f t="shared" si="978"/>
        <v>13.5</v>
      </c>
      <c r="O185" s="67">
        <f t="shared" si="956"/>
        <v>1165.5</v>
      </c>
      <c r="P185" s="69">
        <f t="shared" si="957"/>
        <v>0</v>
      </c>
      <c r="Q185" s="69">
        <f t="shared" si="958"/>
        <v>0</v>
      </c>
      <c r="R185" s="69">
        <f t="shared" si="959"/>
        <v>23.31</v>
      </c>
      <c r="S185" s="69">
        <f t="shared" si="960"/>
        <v>58.275000000000006</v>
      </c>
      <c r="T185" s="69">
        <f t="shared" si="961"/>
        <v>1247.085</v>
      </c>
      <c r="U185" s="69">
        <f>(C183/10)*$U$5</f>
        <v>234</v>
      </c>
      <c r="V185" s="108">
        <f t="shared" ref="V185:W185" si="979">V174</f>
        <v>0</v>
      </c>
      <c r="W185" s="108">
        <f t="shared" si="979"/>
        <v>0</v>
      </c>
      <c r="X185" s="67">
        <f t="shared" si="963"/>
        <v>234</v>
      </c>
      <c r="Y185" s="113">
        <f t="shared" si="964"/>
        <v>326.70992647058824</v>
      </c>
      <c r="Z185" s="69">
        <f t="shared" si="965"/>
        <v>311.77125000000001</v>
      </c>
      <c r="AA185" s="69">
        <f t="shared" si="966"/>
        <v>58.5</v>
      </c>
      <c r="AB185" s="70">
        <f t="shared" si="967"/>
        <v>2178.0661764705883</v>
      </c>
      <c r="AC185" s="67">
        <f t="shared" ref="AC185:AO185" si="980">O185*$C185</f>
        <v>1165.5</v>
      </c>
      <c r="AD185" s="67">
        <f t="shared" si="980"/>
        <v>0</v>
      </c>
      <c r="AE185" s="67">
        <f t="shared" si="980"/>
        <v>0</v>
      </c>
      <c r="AF185" s="67">
        <f t="shared" si="980"/>
        <v>23.31</v>
      </c>
      <c r="AG185" s="67">
        <f t="shared" si="980"/>
        <v>58.275000000000006</v>
      </c>
      <c r="AH185" s="67">
        <f t="shared" si="980"/>
        <v>1247.085</v>
      </c>
      <c r="AI185" s="67">
        <f t="shared" si="980"/>
        <v>234</v>
      </c>
      <c r="AJ185" s="67">
        <f t="shared" si="980"/>
        <v>0</v>
      </c>
      <c r="AK185" s="67">
        <f t="shared" si="980"/>
        <v>0</v>
      </c>
      <c r="AL185" s="67">
        <f t="shared" si="980"/>
        <v>234</v>
      </c>
      <c r="AM185" s="67">
        <f t="shared" si="980"/>
        <v>326.70992647058824</v>
      </c>
      <c r="AN185" s="67">
        <f t="shared" si="980"/>
        <v>311.77125000000001</v>
      </c>
      <c r="AO185" s="67">
        <f t="shared" si="980"/>
        <v>58.5</v>
      </c>
      <c r="AP185" s="67">
        <f t="shared" si="969"/>
        <v>326.70992647058824</v>
      </c>
      <c r="AQ185" s="71">
        <f t="shared" si="970"/>
        <v>1807.7949264705883</v>
      </c>
      <c r="AR185" s="71">
        <f t="shared" si="971"/>
        <v>370.27125000000001</v>
      </c>
      <c r="AS185" s="71">
        <f t="shared" si="972"/>
        <v>2178.0661764705883</v>
      </c>
      <c r="AT185" s="84"/>
    </row>
    <row r="186" spans="1:67" outlineLevel="1" x14ac:dyDescent="0.25">
      <c r="A186" s="60"/>
      <c r="B186" s="61" t="s">
        <v>172</v>
      </c>
      <c r="C186" s="62">
        <f>A181</f>
        <v>26</v>
      </c>
      <c r="D186" s="68" t="s">
        <v>63</v>
      </c>
      <c r="E186" s="64">
        <f t="shared" si="973"/>
        <v>257.66176470588238</v>
      </c>
      <c r="F186" s="65">
        <f t="shared" si="974"/>
        <v>6699.2058823529414</v>
      </c>
      <c r="G186" s="107"/>
      <c r="H186" s="108">
        <f>H175</f>
        <v>100</v>
      </c>
      <c r="I186" s="108">
        <v>0</v>
      </c>
      <c r="J186" s="67">
        <f t="shared" si="920"/>
        <v>3</v>
      </c>
      <c r="K186" s="54">
        <v>0</v>
      </c>
      <c r="L186" s="67">
        <f t="shared" ref="L186:N186" si="981">H186*(1-$K186)</f>
        <v>100</v>
      </c>
      <c r="M186" s="67">
        <f t="shared" si="981"/>
        <v>0</v>
      </c>
      <c r="N186" s="67">
        <f t="shared" si="981"/>
        <v>3</v>
      </c>
      <c r="O186" s="67">
        <f t="shared" si="956"/>
        <v>103</v>
      </c>
      <c r="P186" s="69">
        <f t="shared" si="957"/>
        <v>0</v>
      </c>
      <c r="Q186" s="69">
        <f t="shared" si="958"/>
        <v>0</v>
      </c>
      <c r="R186" s="69">
        <f t="shared" si="959"/>
        <v>2.06</v>
      </c>
      <c r="S186" s="69">
        <f t="shared" si="960"/>
        <v>5.15</v>
      </c>
      <c r="T186" s="69">
        <f t="shared" si="961"/>
        <v>110.21000000000001</v>
      </c>
      <c r="U186" s="69">
        <f>1*$U$4</f>
        <v>65</v>
      </c>
      <c r="V186" s="108">
        <f t="shared" ref="V186:W186" si="982">V175</f>
        <v>0</v>
      </c>
      <c r="W186" s="108">
        <f t="shared" si="982"/>
        <v>0</v>
      </c>
      <c r="X186" s="67">
        <f t="shared" si="963"/>
        <v>65</v>
      </c>
      <c r="Y186" s="113">
        <f t="shared" si="964"/>
        <v>38.649264705882359</v>
      </c>
      <c r="Z186" s="69">
        <f t="shared" si="965"/>
        <v>27.552500000000002</v>
      </c>
      <c r="AA186" s="69">
        <f t="shared" si="966"/>
        <v>16.25</v>
      </c>
      <c r="AB186" s="70">
        <f t="shared" si="967"/>
        <v>257.66176470588238</v>
      </c>
      <c r="AC186" s="67">
        <f t="shared" ref="AC186:AO186" si="983">O186*$C186</f>
        <v>2678</v>
      </c>
      <c r="AD186" s="67">
        <f t="shared" si="983"/>
        <v>0</v>
      </c>
      <c r="AE186" s="67">
        <f t="shared" si="983"/>
        <v>0</v>
      </c>
      <c r="AF186" s="67">
        <f t="shared" si="983"/>
        <v>53.56</v>
      </c>
      <c r="AG186" s="67">
        <f t="shared" si="983"/>
        <v>133.9</v>
      </c>
      <c r="AH186" s="67">
        <f t="shared" si="983"/>
        <v>2865.46</v>
      </c>
      <c r="AI186" s="67">
        <f t="shared" si="983"/>
        <v>1690</v>
      </c>
      <c r="AJ186" s="67">
        <f t="shared" si="983"/>
        <v>0</v>
      </c>
      <c r="AK186" s="67">
        <f t="shared" si="983"/>
        <v>0</v>
      </c>
      <c r="AL186" s="67">
        <f t="shared" si="983"/>
        <v>1690</v>
      </c>
      <c r="AM186" s="67">
        <f t="shared" si="983"/>
        <v>1004.8808823529414</v>
      </c>
      <c r="AN186" s="67">
        <f t="shared" si="983"/>
        <v>716.36500000000001</v>
      </c>
      <c r="AO186" s="67">
        <f t="shared" si="983"/>
        <v>422.5</v>
      </c>
      <c r="AP186" s="67">
        <f t="shared" si="969"/>
        <v>1004.8808823529414</v>
      </c>
      <c r="AQ186" s="71">
        <f t="shared" si="970"/>
        <v>5560.3408823529417</v>
      </c>
      <c r="AR186" s="71">
        <f t="shared" si="971"/>
        <v>1138.865</v>
      </c>
      <c r="AS186" s="71">
        <f t="shared" si="972"/>
        <v>6699.2058823529414</v>
      </c>
      <c r="AT186" s="84"/>
    </row>
    <row r="187" spans="1:67" outlineLevel="1" x14ac:dyDescent="0.25">
      <c r="A187" s="60"/>
      <c r="B187" s="61" t="s">
        <v>66</v>
      </c>
      <c r="C187" s="62">
        <v>1</v>
      </c>
      <c r="D187" s="68" t="s">
        <v>65</v>
      </c>
      <c r="E187" s="64">
        <f t="shared" si="973"/>
        <v>3251.8529411764707</v>
      </c>
      <c r="F187" s="65">
        <f t="shared" si="974"/>
        <v>3251.8529411764707</v>
      </c>
      <c r="G187" s="107"/>
      <c r="H187" s="108">
        <f>H176</f>
        <v>600</v>
      </c>
      <c r="I187" s="108">
        <f>I176</f>
        <v>0</v>
      </c>
      <c r="J187" s="67">
        <f t="shared" si="920"/>
        <v>18</v>
      </c>
      <c r="K187" s="54">
        <v>0</v>
      </c>
      <c r="L187" s="67">
        <f t="shared" ref="L187:N187" si="984">H187*(1-$K187)</f>
        <v>600</v>
      </c>
      <c r="M187" s="67">
        <f t="shared" si="984"/>
        <v>0</v>
      </c>
      <c r="N187" s="67">
        <f t="shared" si="984"/>
        <v>18</v>
      </c>
      <c r="O187" s="67">
        <f t="shared" si="956"/>
        <v>618</v>
      </c>
      <c r="P187" s="69">
        <f t="shared" si="957"/>
        <v>0</v>
      </c>
      <c r="Q187" s="69">
        <f t="shared" si="958"/>
        <v>0</v>
      </c>
      <c r="R187" s="69">
        <f t="shared" si="959"/>
        <v>12.36</v>
      </c>
      <c r="S187" s="69">
        <f t="shared" si="960"/>
        <v>30.900000000000002</v>
      </c>
      <c r="T187" s="69">
        <f t="shared" si="961"/>
        <v>661.26</v>
      </c>
      <c r="U187" s="69">
        <f>5*$U$5+600+500</f>
        <v>1550</v>
      </c>
      <c r="V187" s="108">
        <f t="shared" ref="V187:W187" si="985">V176</f>
        <v>0</v>
      </c>
      <c r="W187" s="108">
        <f t="shared" si="985"/>
        <v>0</v>
      </c>
      <c r="X187" s="67">
        <f t="shared" si="963"/>
        <v>1550</v>
      </c>
      <c r="Y187" s="113">
        <f t="shared" si="964"/>
        <v>487.77794117647068</v>
      </c>
      <c r="Z187" s="69">
        <f t="shared" si="965"/>
        <v>165.315</v>
      </c>
      <c r="AA187" s="69">
        <f t="shared" si="966"/>
        <v>387.5</v>
      </c>
      <c r="AB187" s="70">
        <f t="shared" si="967"/>
        <v>3251.8529411764707</v>
      </c>
      <c r="AC187" s="67">
        <f t="shared" ref="AC187:AO187" si="986">O187*$C187</f>
        <v>618</v>
      </c>
      <c r="AD187" s="67">
        <f t="shared" si="986"/>
        <v>0</v>
      </c>
      <c r="AE187" s="67">
        <f t="shared" si="986"/>
        <v>0</v>
      </c>
      <c r="AF187" s="67">
        <f t="shared" si="986"/>
        <v>12.36</v>
      </c>
      <c r="AG187" s="67">
        <f t="shared" si="986"/>
        <v>30.900000000000002</v>
      </c>
      <c r="AH187" s="67">
        <f t="shared" si="986"/>
        <v>661.26</v>
      </c>
      <c r="AI187" s="67">
        <f t="shared" si="986"/>
        <v>1550</v>
      </c>
      <c r="AJ187" s="67">
        <f t="shared" si="986"/>
        <v>0</v>
      </c>
      <c r="AK187" s="67">
        <f t="shared" si="986"/>
        <v>0</v>
      </c>
      <c r="AL187" s="67">
        <f t="shared" si="986"/>
        <v>1550</v>
      </c>
      <c r="AM187" s="67">
        <f t="shared" si="986"/>
        <v>487.77794117647068</v>
      </c>
      <c r="AN187" s="67">
        <f t="shared" si="986"/>
        <v>165.315</v>
      </c>
      <c r="AO187" s="67">
        <f t="shared" si="986"/>
        <v>387.5</v>
      </c>
      <c r="AP187" s="67">
        <f t="shared" si="969"/>
        <v>487.77794117647068</v>
      </c>
      <c r="AQ187" s="71">
        <f t="shared" si="970"/>
        <v>2699.0379411764707</v>
      </c>
      <c r="AR187" s="71">
        <f t="shared" si="971"/>
        <v>552.81500000000005</v>
      </c>
      <c r="AS187" s="71">
        <f t="shared" si="972"/>
        <v>3251.8529411764707</v>
      </c>
      <c r="AT187" s="84"/>
    </row>
    <row r="188" spans="1:67" outlineLevel="1" x14ac:dyDescent="0.25">
      <c r="A188" s="60"/>
      <c r="B188" s="72" t="s">
        <v>169</v>
      </c>
      <c r="C188" s="62">
        <v>1</v>
      </c>
      <c r="D188" s="68" t="s">
        <v>65</v>
      </c>
      <c r="E188" s="64">
        <f t="shared" si="973"/>
        <v>2772</v>
      </c>
      <c r="F188" s="65">
        <f t="shared" si="974"/>
        <v>2772</v>
      </c>
      <c r="G188" s="107"/>
      <c r="H188" s="108">
        <f>H177</f>
        <v>1600</v>
      </c>
      <c r="I188" s="108">
        <f>$I$133</f>
        <v>200</v>
      </c>
      <c r="J188" s="67">
        <f t="shared" si="920"/>
        <v>48</v>
      </c>
      <c r="K188" s="54">
        <v>0</v>
      </c>
      <c r="L188" s="67">
        <f t="shared" ref="L188:N190" si="987">H188*(1-$K188)</f>
        <v>1600</v>
      </c>
      <c r="M188" s="67">
        <f t="shared" si="987"/>
        <v>200</v>
      </c>
      <c r="N188" s="67">
        <f t="shared" si="987"/>
        <v>48</v>
      </c>
      <c r="O188" s="67">
        <f t="shared" si="956"/>
        <v>1848</v>
      </c>
      <c r="P188" s="69">
        <f t="shared" si="957"/>
        <v>0</v>
      </c>
      <c r="Q188" s="69">
        <f t="shared" si="958"/>
        <v>0</v>
      </c>
      <c r="R188" s="69">
        <f t="shared" si="959"/>
        <v>36.96</v>
      </c>
      <c r="S188" s="69">
        <v>0</v>
      </c>
      <c r="T188" s="69">
        <f t="shared" si="961"/>
        <v>1884.96</v>
      </c>
      <c r="U188" s="69">
        <v>0</v>
      </c>
      <c r="V188" s="108">
        <f t="shared" ref="V188:W188" si="988">V177</f>
        <v>0</v>
      </c>
      <c r="W188" s="108">
        <f t="shared" si="988"/>
        <v>0</v>
      </c>
      <c r="X188" s="67">
        <f t="shared" si="963"/>
        <v>0</v>
      </c>
      <c r="Y188" s="113">
        <f t="shared" si="964"/>
        <v>415.8</v>
      </c>
      <c r="Z188" s="69">
        <f t="shared" si="965"/>
        <v>471.24</v>
      </c>
      <c r="AA188" s="69">
        <f t="shared" si="966"/>
        <v>0</v>
      </c>
      <c r="AB188" s="70">
        <f t="shared" si="967"/>
        <v>2772</v>
      </c>
      <c r="AC188" s="67">
        <f t="shared" ref="AC188:AO190" si="989">O188*$C188</f>
        <v>1848</v>
      </c>
      <c r="AD188" s="67">
        <f t="shared" si="989"/>
        <v>0</v>
      </c>
      <c r="AE188" s="67">
        <f t="shared" si="989"/>
        <v>0</v>
      </c>
      <c r="AF188" s="67">
        <f t="shared" si="989"/>
        <v>36.96</v>
      </c>
      <c r="AG188" s="67">
        <f t="shared" si="989"/>
        <v>0</v>
      </c>
      <c r="AH188" s="67">
        <f t="shared" si="989"/>
        <v>1884.96</v>
      </c>
      <c r="AI188" s="67">
        <f t="shared" si="989"/>
        <v>0</v>
      </c>
      <c r="AJ188" s="67">
        <f t="shared" si="989"/>
        <v>0</v>
      </c>
      <c r="AK188" s="67">
        <f t="shared" si="989"/>
        <v>0</v>
      </c>
      <c r="AL188" s="67">
        <f t="shared" si="989"/>
        <v>0</v>
      </c>
      <c r="AM188" s="67">
        <f t="shared" si="989"/>
        <v>415.8</v>
      </c>
      <c r="AN188" s="67">
        <f t="shared" si="989"/>
        <v>471.24</v>
      </c>
      <c r="AO188" s="67">
        <f t="shared" si="989"/>
        <v>0</v>
      </c>
      <c r="AP188" s="67">
        <f t="shared" si="969"/>
        <v>415.8</v>
      </c>
      <c r="AQ188" s="71">
        <f t="shared" si="970"/>
        <v>2300.7600000000002</v>
      </c>
      <c r="AR188" s="71">
        <f t="shared" si="971"/>
        <v>471.24</v>
      </c>
      <c r="AS188" s="71">
        <f t="shared" si="972"/>
        <v>2772</v>
      </c>
      <c r="AT188" s="84"/>
    </row>
    <row r="189" spans="1:67" outlineLevel="1" x14ac:dyDescent="0.25">
      <c r="A189" s="60"/>
      <c r="B189" s="72" t="s">
        <v>170</v>
      </c>
      <c r="C189" s="62">
        <v>1</v>
      </c>
      <c r="D189" s="68" t="s">
        <v>65</v>
      </c>
      <c r="E189" s="64">
        <f t="shared" si="973"/>
        <v>900</v>
      </c>
      <c r="F189" s="65">
        <f t="shared" si="974"/>
        <v>900</v>
      </c>
      <c r="G189" s="147"/>
      <c r="H189" s="67">
        <v>0</v>
      </c>
      <c r="I189" s="67">
        <v>0</v>
      </c>
      <c r="J189" s="67">
        <f t="shared" ref="J189:J190" si="990">H189*$J$4</f>
        <v>0</v>
      </c>
      <c r="K189" s="54">
        <v>0</v>
      </c>
      <c r="L189" s="67">
        <f t="shared" si="987"/>
        <v>0</v>
      </c>
      <c r="M189" s="67">
        <f t="shared" si="987"/>
        <v>0</v>
      </c>
      <c r="N189" s="67">
        <f t="shared" si="987"/>
        <v>0</v>
      </c>
      <c r="O189" s="67">
        <f t="shared" si="956"/>
        <v>0</v>
      </c>
      <c r="P189" s="69">
        <f t="shared" si="957"/>
        <v>0</v>
      </c>
      <c r="Q189" s="69">
        <f t="shared" si="958"/>
        <v>0</v>
      </c>
      <c r="R189" s="69">
        <f t="shared" si="959"/>
        <v>0</v>
      </c>
      <c r="S189" s="69">
        <v>0</v>
      </c>
      <c r="T189" s="69">
        <f t="shared" si="961"/>
        <v>0</v>
      </c>
      <c r="U189" s="69">
        <v>0</v>
      </c>
      <c r="V189" s="108">
        <f t="shared" ref="V189:W189" si="991">V178</f>
        <v>0</v>
      </c>
      <c r="W189" s="108">
        <f t="shared" si="991"/>
        <v>900</v>
      </c>
      <c r="X189" s="67">
        <f t="shared" si="963"/>
        <v>900</v>
      </c>
      <c r="Y189" s="113">
        <v>0</v>
      </c>
      <c r="Z189" s="69">
        <f t="shared" si="965"/>
        <v>0</v>
      </c>
      <c r="AA189" s="69">
        <v>0</v>
      </c>
      <c r="AB189" s="70">
        <f t="shared" si="967"/>
        <v>900</v>
      </c>
      <c r="AC189" s="67">
        <f t="shared" si="989"/>
        <v>0</v>
      </c>
      <c r="AD189" s="67">
        <f t="shared" si="989"/>
        <v>0</v>
      </c>
      <c r="AE189" s="67">
        <f t="shared" si="989"/>
        <v>0</v>
      </c>
      <c r="AF189" s="67">
        <f t="shared" si="989"/>
        <v>0</v>
      </c>
      <c r="AG189" s="67">
        <f t="shared" si="989"/>
        <v>0</v>
      </c>
      <c r="AH189" s="67">
        <f t="shared" si="989"/>
        <v>0</v>
      </c>
      <c r="AI189" s="67">
        <f t="shared" si="989"/>
        <v>0</v>
      </c>
      <c r="AJ189" s="67">
        <f t="shared" si="989"/>
        <v>0</v>
      </c>
      <c r="AK189" s="67">
        <f t="shared" si="989"/>
        <v>900</v>
      </c>
      <c r="AL189" s="67">
        <f t="shared" si="989"/>
        <v>900</v>
      </c>
      <c r="AM189" s="67">
        <f t="shared" si="989"/>
        <v>0</v>
      </c>
      <c r="AN189" s="67">
        <f t="shared" si="989"/>
        <v>0</v>
      </c>
      <c r="AO189" s="67">
        <f t="shared" si="989"/>
        <v>0</v>
      </c>
      <c r="AP189" s="67">
        <f t="shared" si="969"/>
        <v>900</v>
      </c>
      <c r="AQ189" s="71">
        <f t="shared" si="970"/>
        <v>900</v>
      </c>
      <c r="AR189" s="71">
        <f t="shared" si="971"/>
        <v>0</v>
      </c>
      <c r="AS189" s="71">
        <f t="shared" si="972"/>
        <v>900</v>
      </c>
      <c r="AT189" s="84"/>
    </row>
    <row r="190" spans="1:67" outlineLevel="1" x14ac:dyDescent="0.25">
      <c r="A190" s="60"/>
      <c r="B190" s="72" t="s">
        <v>171</v>
      </c>
      <c r="C190" s="62">
        <v>1</v>
      </c>
      <c r="D190" s="68" t="s">
        <v>65</v>
      </c>
      <c r="E190" s="64">
        <f t="shared" si="973"/>
        <v>1200</v>
      </c>
      <c r="F190" s="65">
        <f t="shared" si="974"/>
        <v>1200</v>
      </c>
      <c r="G190" s="147"/>
      <c r="H190" s="67">
        <v>0</v>
      </c>
      <c r="I190" s="67">
        <v>0</v>
      </c>
      <c r="J190" s="67">
        <f t="shared" si="990"/>
        <v>0</v>
      </c>
      <c r="K190" s="54">
        <v>0</v>
      </c>
      <c r="L190" s="67">
        <f t="shared" si="987"/>
        <v>0</v>
      </c>
      <c r="M190" s="67">
        <f t="shared" si="987"/>
        <v>0</v>
      </c>
      <c r="N190" s="67">
        <f t="shared" si="987"/>
        <v>0</v>
      </c>
      <c r="O190" s="67">
        <f t="shared" si="956"/>
        <v>0</v>
      </c>
      <c r="P190" s="69">
        <f t="shared" si="957"/>
        <v>0</v>
      </c>
      <c r="Q190" s="69">
        <f t="shared" si="958"/>
        <v>0</v>
      </c>
      <c r="R190" s="69">
        <f t="shared" si="959"/>
        <v>0</v>
      </c>
      <c r="S190" s="69">
        <v>0</v>
      </c>
      <c r="T190" s="69">
        <f t="shared" si="961"/>
        <v>0</v>
      </c>
      <c r="U190" s="69">
        <v>0</v>
      </c>
      <c r="V190" s="108">
        <f t="shared" ref="V190:W190" si="992">V179</f>
        <v>1200</v>
      </c>
      <c r="W190" s="108">
        <f t="shared" si="992"/>
        <v>0</v>
      </c>
      <c r="X190" s="67">
        <f t="shared" si="963"/>
        <v>1200</v>
      </c>
      <c r="Y190" s="113">
        <v>0</v>
      </c>
      <c r="Z190" s="69">
        <f t="shared" si="965"/>
        <v>0</v>
      </c>
      <c r="AA190" s="69">
        <v>0</v>
      </c>
      <c r="AB190" s="70">
        <f t="shared" si="967"/>
        <v>1200</v>
      </c>
      <c r="AC190" s="67">
        <f t="shared" si="989"/>
        <v>0</v>
      </c>
      <c r="AD190" s="67">
        <f t="shared" si="989"/>
        <v>0</v>
      </c>
      <c r="AE190" s="67">
        <f t="shared" si="989"/>
        <v>0</v>
      </c>
      <c r="AF190" s="67">
        <f t="shared" si="989"/>
        <v>0</v>
      </c>
      <c r="AG190" s="67">
        <f t="shared" si="989"/>
        <v>0</v>
      </c>
      <c r="AH190" s="67">
        <f t="shared" si="989"/>
        <v>0</v>
      </c>
      <c r="AI190" s="67">
        <f t="shared" si="989"/>
        <v>0</v>
      </c>
      <c r="AJ190" s="67">
        <f t="shared" si="989"/>
        <v>1200</v>
      </c>
      <c r="AK190" s="67">
        <f t="shared" si="989"/>
        <v>0</v>
      </c>
      <c r="AL190" s="67">
        <f t="shared" si="989"/>
        <v>1200</v>
      </c>
      <c r="AM190" s="67">
        <f t="shared" si="989"/>
        <v>0</v>
      </c>
      <c r="AN190" s="67">
        <f t="shared" si="989"/>
        <v>0</v>
      </c>
      <c r="AO190" s="67">
        <f t="shared" si="989"/>
        <v>0</v>
      </c>
      <c r="AP190" s="67">
        <f t="shared" si="969"/>
        <v>0</v>
      </c>
      <c r="AQ190" s="71">
        <f t="shared" si="970"/>
        <v>1200</v>
      </c>
      <c r="AR190" s="71">
        <f t="shared" si="971"/>
        <v>0</v>
      </c>
      <c r="AS190" s="71">
        <f t="shared" si="972"/>
        <v>1200</v>
      </c>
      <c r="AT190" s="84"/>
    </row>
    <row r="191" spans="1:67" ht="15.75" outlineLevel="1" thickBot="1" x14ac:dyDescent="0.3">
      <c r="A191" s="60"/>
      <c r="B191" s="61"/>
      <c r="C191" s="62"/>
      <c r="D191" s="63"/>
      <c r="E191" s="64"/>
      <c r="F191" s="65"/>
      <c r="G191" s="107"/>
      <c r="H191" s="108"/>
      <c r="I191" s="108"/>
      <c r="J191" s="67"/>
      <c r="K191" s="21"/>
      <c r="L191" s="67"/>
      <c r="M191" s="67"/>
      <c r="N191" s="67"/>
      <c r="O191" s="67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7"/>
      <c r="AA191" s="69"/>
      <c r="AB191" s="69"/>
      <c r="AC191" s="69"/>
      <c r="AD191" s="69"/>
      <c r="AE191" s="69"/>
      <c r="AF191" s="69"/>
      <c r="AG191" s="69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84"/>
    </row>
    <row r="192" spans="1:67" ht="15.75" thickBot="1" x14ac:dyDescent="0.3">
      <c r="A192" s="48">
        <f>A181+1</f>
        <v>27</v>
      </c>
      <c r="B192" s="49" t="s">
        <v>61</v>
      </c>
      <c r="C192" s="50" t="s">
        <v>62</v>
      </c>
      <c r="D192" s="51">
        <f>ROUNDUP((A192*465)/1000,2)</f>
        <v>12.56</v>
      </c>
      <c r="E192" s="52"/>
      <c r="F192" s="53">
        <f>SUM(F193:F202)</f>
        <v>24949.107963235296</v>
      </c>
      <c r="G192" s="107"/>
      <c r="H192" s="110"/>
      <c r="I192" s="110"/>
      <c r="J192" s="56"/>
      <c r="K192" s="57"/>
      <c r="L192" s="58"/>
      <c r="M192" s="58"/>
      <c r="N192" s="58"/>
      <c r="O192" s="57"/>
      <c r="P192" s="58"/>
      <c r="Q192" s="56"/>
      <c r="R192" s="56"/>
      <c r="S192" s="56"/>
      <c r="T192" s="56"/>
      <c r="U192" s="73"/>
      <c r="V192" s="21"/>
      <c r="W192" s="56"/>
      <c r="X192" s="56"/>
      <c r="Y192" s="56"/>
      <c r="Z192" s="57"/>
      <c r="AA192" s="56"/>
      <c r="AB192" s="56"/>
      <c r="AC192" s="59">
        <f>+SUM(AC193:AC202)</f>
        <v>9482.9845000000005</v>
      </c>
      <c r="AD192" s="59">
        <f t="shared" ref="AD192:AS192" si="993">+SUM(AD193:AD202)</f>
        <v>0</v>
      </c>
      <c r="AE192" s="59">
        <f t="shared" si="993"/>
        <v>0</v>
      </c>
      <c r="AF192" s="59">
        <f t="shared" si="993"/>
        <v>189.65969000000004</v>
      </c>
      <c r="AG192" s="59">
        <f t="shared" si="993"/>
        <v>381.74922500000002</v>
      </c>
      <c r="AH192" s="59">
        <f t="shared" si="993"/>
        <v>10054.393414999999</v>
      </c>
      <c r="AI192" s="59">
        <f t="shared" si="993"/>
        <v>5483</v>
      </c>
      <c r="AJ192" s="59">
        <f t="shared" si="993"/>
        <v>1200</v>
      </c>
      <c r="AK192" s="59">
        <f t="shared" si="993"/>
        <v>900</v>
      </c>
      <c r="AL192" s="59">
        <f t="shared" si="993"/>
        <v>7583</v>
      </c>
      <c r="AM192" s="59">
        <f t="shared" si="993"/>
        <v>3427.3661944852947</v>
      </c>
      <c r="AN192" s="59">
        <f t="shared" si="993"/>
        <v>2513.5983537499997</v>
      </c>
      <c r="AO192" s="59">
        <f t="shared" si="993"/>
        <v>1370.75</v>
      </c>
      <c r="AP192" s="59">
        <f t="shared" si="993"/>
        <v>4327.3661944852947</v>
      </c>
      <c r="AQ192" s="59">
        <f t="shared" si="993"/>
        <v>21064.759609485292</v>
      </c>
      <c r="AR192" s="59">
        <f t="shared" si="993"/>
        <v>3884.3483537499997</v>
      </c>
      <c r="AS192" s="59">
        <f t="shared" si="993"/>
        <v>24949.107963235296</v>
      </c>
      <c r="AT192" s="83" t="str">
        <f>IF(F192=AS192,"Matching","Not Matching")</f>
        <v>Matching</v>
      </c>
      <c r="AU192" s="134">
        <f>SUM(AC192:AG192)</f>
        <v>10054.393415</v>
      </c>
      <c r="AV192" s="135">
        <f t="shared" ref="AV192" si="994">AU192/AS192</f>
        <v>0.40299610831040666</v>
      </c>
      <c r="AW192" s="134">
        <f t="shared" ref="AW192" si="995">AI192</f>
        <v>5483</v>
      </c>
      <c r="AX192" s="135">
        <f t="shared" ref="AX192" si="996">AW192/AS192</f>
        <v>0.21976737637592825</v>
      </c>
      <c r="AY192" s="134">
        <f t="shared" ref="AY192" si="997">AJ192</f>
        <v>1200</v>
      </c>
      <c r="AZ192" s="135">
        <f t="shared" ref="AZ192" si="998">AY192/AS192</f>
        <v>4.8097912028289967E-2</v>
      </c>
      <c r="BA192" s="134">
        <f t="shared" ref="BA192" si="999">AK192+AM192</f>
        <v>4327.3661944852947</v>
      </c>
      <c r="BB192" s="135">
        <f t="shared" ref="BB192" si="1000">BA192/AS192</f>
        <v>0.17344773211379139</v>
      </c>
      <c r="BC192" s="134">
        <f t="shared" ref="BC192" si="1001">AN192+AO192</f>
        <v>3884.3483537499997</v>
      </c>
      <c r="BD192" s="135">
        <f t="shared" ref="BD192" si="1002">BC192/AS192</f>
        <v>0.1556908711715837</v>
      </c>
      <c r="BE192" s="82" t="str">
        <f t="shared" ref="BE192" si="1003">IF((AU192+AW192+AY192+BA192+BC192)=AS192,"Matching","Not Matching")</f>
        <v>Matching</v>
      </c>
      <c r="BF192" s="134">
        <f>AQ192</f>
        <v>21064.759609485292</v>
      </c>
      <c r="BG192" s="135">
        <f t="shared" ref="BG192" si="1004">BF192/AS192</f>
        <v>0.84430912882841613</v>
      </c>
      <c r="BH192" s="134">
        <f t="shared" ref="BH192" si="1005">AR192</f>
        <v>3884.3483537499997</v>
      </c>
      <c r="BI192" s="135">
        <f t="shared" ref="BI192" si="1006">BH192/AS192</f>
        <v>0.1556908711715837</v>
      </c>
      <c r="BJ192" s="82" t="str">
        <f t="shared" ref="BJ192" si="1007">IF((BH192+BF192)=AS192,"Matching","Not Matching")</f>
        <v>Matching</v>
      </c>
      <c r="BK192" s="134">
        <f>AS192*1.081</f>
        <v>26969.985708257354</v>
      </c>
      <c r="BL192" s="134">
        <f t="shared" ref="BL192" si="1008">ROUND(BK192,-1)</f>
        <v>26970</v>
      </c>
      <c r="BM192" s="134">
        <f>D192*380</f>
        <v>4772.8</v>
      </c>
      <c r="BN192" s="134">
        <f t="shared" ref="BN192" si="1009">BK192-BM192</f>
        <v>22197.185708257355</v>
      </c>
      <c r="BO192" s="134">
        <f>BK192/D192</f>
        <v>2147.2918557529738</v>
      </c>
    </row>
    <row r="193" spans="1:67" outlineLevel="1" x14ac:dyDescent="0.25">
      <c r="A193" s="60"/>
      <c r="B193" s="61"/>
      <c r="C193" s="62"/>
      <c r="D193" s="63"/>
      <c r="E193" s="64"/>
      <c r="F193" s="65"/>
      <c r="G193" s="107"/>
      <c r="H193" s="110"/>
      <c r="I193" s="110"/>
      <c r="J193" s="56"/>
      <c r="K193" s="57"/>
      <c r="L193" s="58"/>
      <c r="M193" s="58"/>
      <c r="N193" s="58"/>
      <c r="O193" s="57"/>
      <c r="P193" s="58"/>
      <c r="Q193" s="56"/>
      <c r="R193" s="56"/>
      <c r="S193" s="56"/>
      <c r="T193" s="56"/>
      <c r="U193" s="73"/>
      <c r="V193" s="21"/>
      <c r="W193" s="56"/>
      <c r="X193" s="56"/>
      <c r="Y193" s="56"/>
      <c r="Z193" s="57"/>
      <c r="AA193" s="56"/>
      <c r="AB193" s="56"/>
      <c r="AC193" s="56"/>
      <c r="AD193" s="56"/>
      <c r="AE193" s="69"/>
      <c r="AF193" s="69"/>
      <c r="AG193" s="69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136"/>
    </row>
    <row r="194" spans="1:67" outlineLevel="1" x14ac:dyDescent="0.25">
      <c r="A194" s="60"/>
      <c r="B194" s="61" t="str">
        <f>"Panneau solaire "&amp;G194</f>
        <v>Panneau solaire JINKO JKM455N-54HL4R-V</v>
      </c>
      <c r="C194" s="62">
        <f>A192</f>
        <v>27</v>
      </c>
      <c r="D194" s="68" t="s">
        <v>63</v>
      </c>
      <c r="E194" s="64">
        <f t="shared" ref="E194" si="1010">AB194</f>
        <v>180.51476470588236</v>
      </c>
      <c r="F194" s="65">
        <f t="shared" ref="F194" si="1011">C194*E194</f>
        <v>4873.8986470588234</v>
      </c>
      <c r="G194" s="107" t="str">
        <f>$G$7</f>
        <v>JINKO JKM455N-54HL4R-V</v>
      </c>
      <c r="H194" s="108">
        <f t="shared" ref="H194:I194" si="1012">H73</f>
        <v>52.4</v>
      </c>
      <c r="I194" s="108">
        <f t="shared" si="1012"/>
        <v>0</v>
      </c>
      <c r="J194" s="67">
        <f t="shared" si="920"/>
        <v>1.5719999999999998</v>
      </c>
      <c r="K194" s="54">
        <v>0</v>
      </c>
      <c r="L194" s="67">
        <f t="shared" ref="L194:N194" si="1013">H194*(1-$K194)</f>
        <v>52.4</v>
      </c>
      <c r="M194" s="67">
        <f t="shared" si="1013"/>
        <v>0</v>
      </c>
      <c r="N194" s="67">
        <f t="shared" si="1013"/>
        <v>1.5719999999999998</v>
      </c>
      <c r="O194" s="67">
        <f t="shared" ref="O194:O201" si="1014">(L194+M194+N194)</f>
        <v>53.972000000000001</v>
      </c>
      <c r="P194" s="69">
        <f t="shared" ref="P194:P201" si="1015">O194*$P$4</f>
        <v>0</v>
      </c>
      <c r="Q194" s="69">
        <f t="shared" ref="Q194:Q201" si="1016">(O194+P194)*$Q$4</f>
        <v>0</v>
      </c>
      <c r="R194" s="69">
        <f t="shared" ref="R194:R201" si="1017">(O194+P194)*$R$4</f>
        <v>1.07944</v>
      </c>
      <c r="S194" s="69">
        <f t="shared" ref="S194:S198" si="1018">(O194+P194)*$S$4</f>
        <v>2.6986000000000003</v>
      </c>
      <c r="T194" s="69">
        <f t="shared" ref="T194:T201" si="1019">SUM(O194:S194)</f>
        <v>57.750039999999998</v>
      </c>
      <c r="U194" s="69">
        <f>1*$U$4</f>
        <v>65</v>
      </c>
      <c r="V194" s="108">
        <f t="shared" ref="V194:W194" si="1020">V183</f>
        <v>0</v>
      </c>
      <c r="W194" s="108">
        <f t="shared" si="1020"/>
        <v>0</v>
      </c>
      <c r="X194" s="67">
        <f t="shared" ref="X194:X201" si="1021">SUM(U194:W194)</f>
        <v>65</v>
      </c>
      <c r="Y194" s="113">
        <f t="shared" ref="Y194:Y199" si="1022">$Y$4/(1-$Y$4)*(T194+X194+Z194+AA194)</f>
        <v>27.077214705882351</v>
      </c>
      <c r="Z194" s="69">
        <f t="shared" ref="Z194:Z201" si="1023">T194*$Z$4</f>
        <v>14.43751</v>
      </c>
      <c r="AA194" s="69">
        <f t="shared" ref="AA194:AA199" si="1024">X194*$AA$4</f>
        <v>16.25</v>
      </c>
      <c r="AB194" s="70">
        <f t="shared" ref="AB194:AB201" si="1025">T194+X194+Y194+Z194+AA194</f>
        <v>180.51476470588236</v>
      </c>
      <c r="AC194" s="67">
        <f t="shared" ref="AC194:AO194" si="1026">O194*$C194</f>
        <v>1457.2440000000001</v>
      </c>
      <c r="AD194" s="67">
        <f t="shared" si="1026"/>
        <v>0</v>
      </c>
      <c r="AE194" s="67">
        <f t="shared" si="1026"/>
        <v>0</v>
      </c>
      <c r="AF194" s="67">
        <f t="shared" si="1026"/>
        <v>29.144880000000001</v>
      </c>
      <c r="AG194" s="67">
        <f t="shared" si="1026"/>
        <v>72.862200000000016</v>
      </c>
      <c r="AH194" s="67">
        <f t="shared" si="1026"/>
        <v>1559.25108</v>
      </c>
      <c r="AI194" s="67">
        <f t="shared" si="1026"/>
        <v>1755</v>
      </c>
      <c r="AJ194" s="67">
        <f t="shared" si="1026"/>
        <v>0</v>
      </c>
      <c r="AK194" s="67">
        <f t="shared" si="1026"/>
        <v>0</v>
      </c>
      <c r="AL194" s="67">
        <f t="shared" si="1026"/>
        <v>1755</v>
      </c>
      <c r="AM194" s="67">
        <f t="shared" si="1026"/>
        <v>731.08479705882348</v>
      </c>
      <c r="AN194" s="67">
        <f t="shared" si="1026"/>
        <v>389.81277</v>
      </c>
      <c r="AO194" s="67">
        <f t="shared" si="1026"/>
        <v>438.75</v>
      </c>
      <c r="AP194" s="67">
        <f t="shared" ref="AP194:AP201" si="1027">AM194+AK194</f>
        <v>731.08479705882348</v>
      </c>
      <c r="AQ194" s="71">
        <f t="shared" ref="AQ194:AQ201" si="1028">AM194+AL194+AH194</f>
        <v>4045.3358770588234</v>
      </c>
      <c r="AR194" s="71">
        <f t="shared" ref="AR194:AR201" si="1029">AO194+AN194</f>
        <v>828.56277</v>
      </c>
      <c r="AS194" s="71">
        <f t="shared" ref="AS194:AS201" si="1030">AH194+AL194+AM194+AO194+AN194</f>
        <v>4873.8986470588243</v>
      </c>
      <c r="AT194" s="84"/>
    </row>
    <row r="195" spans="1:67" outlineLevel="1" x14ac:dyDescent="0.25">
      <c r="A195" s="60"/>
      <c r="B195" s="61" t="str">
        <f>"Onduleur Huawei "&amp;G195</f>
        <v>Onduleur Huawei SUN2000-12K-MAP0</v>
      </c>
      <c r="C195" s="62">
        <v>1</v>
      </c>
      <c r="D195" s="68" t="s">
        <v>63</v>
      </c>
      <c r="E195" s="64">
        <f t="shared" ref="E194:E201" si="1031">AB195</f>
        <v>2760.701963235294</v>
      </c>
      <c r="F195" s="65">
        <f t="shared" ref="F194:F201" si="1032">C195*E195</f>
        <v>2760.701963235294</v>
      </c>
      <c r="G195" s="107" t="str">
        <f>$G$173</f>
        <v>SUN2000-12K-MAP0</v>
      </c>
      <c r="H195" s="108">
        <f>$H$173</f>
        <v>1296.3499999999999</v>
      </c>
      <c r="I195" s="67">
        <f>'Financial Data'!$C$40</f>
        <v>251</v>
      </c>
      <c r="J195" s="67">
        <f t="shared" si="920"/>
        <v>38.890499999999996</v>
      </c>
      <c r="K195" s="54">
        <v>0</v>
      </c>
      <c r="L195" s="67">
        <f t="shared" ref="L195:N195" si="1033">H195*(1-$K195)</f>
        <v>1296.3499999999999</v>
      </c>
      <c r="M195" s="67">
        <f t="shared" si="1033"/>
        <v>251</v>
      </c>
      <c r="N195" s="67">
        <f t="shared" si="1033"/>
        <v>38.890499999999996</v>
      </c>
      <c r="O195" s="67">
        <f t="shared" si="1014"/>
        <v>1586.2404999999999</v>
      </c>
      <c r="P195" s="69">
        <f t="shared" si="1015"/>
        <v>0</v>
      </c>
      <c r="Q195" s="69">
        <f t="shared" si="1016"/>
        <v>0</v>
      </c>
      <c r="R195" s="69">
        <f t="shared" si="1017"/>
        <v>31.724809999999998</v>
      </c>
      <c r="S195" s="69">
        <f t="shared" si="1018"/>
        <v>79.312025000000006</v>
      </c>
      <c r="T195" s="69">
        <f t="shared" si="1019"/>
        <v>1697.2773349999998</v>
      </c>
      <c r="U195" s="69">
        <f>2*$U$5</f>
        <v>180</v>
      </c>
      <c r="V195" s="108">
        <f t="shared" ref="V195:W195" si="1034">V184</f>
        <v>0</v>
      </c>
      <c r="W195" s="108">
        <f t="shared" si="1034"/>
        <v>0</v>
      </c>
      <c r="X195" s="67">
        <f t="shared" si="1021"/>
        <v>180</v>
      </c>
      <c r="Y195" s="113">
        <f t="shared" si="1022"/>
        <v>414.10529448529405</v>
      </c>
      <c r="Z195" s="69">
        <f t="shared" si="1023"/>
        <v>424.31933374999994</v>
      </c>
      <c r="AA195" s="69">
        <f t="shared" si="1024"/>
        <v>45</v>
      </c>
      <c r="AB195" s="70">
        <f t="shared" si="1025"/>
        <v>2760.701963235294</v>
      </c>
      <c r="AC195" s="67">
        <f t="shared" ref="AC195:AO195" si="1035">O195*$C195</f>
        <v>1586.2404999999999</v>
      </c>
      <c r="AD195" s="67">
        <f t="shared" si="1035"/>
        <v>0</v>
      </c>
      <c r="AE195" s="67">
        <f t="shared" si="1035"/>
        <v>0</v>
      </c>
      <c r="AF195" s="67">
        <f t="shared" si="1035"/>
        <v>31.724809999999998</v>
      </c>
      <c r="AG195" s="67">
        <f t="shared" si="1035"/>
        <v>79.312025000000006</v>
      </c>
      <c r="AH195" s="67">
        <f t="shared" si="1035"/>
        <v>1697.2773349999998</v>
      </c>
      <c r="AI195" s="67">
        <f t="shared" si="1035"/>
        <v>180</v>
      </c>
      <c r="AJ195" s="67">
        <f t="shared" si="1035"/>
        <v>0</v>
      </c>
      <c r="AK195" s="67">
        <f t="shared" si="1035"/>
        <v>0</v>
      </c>
      <c r="AL195" s="67">
        <f t="shared" si="1035"/>
        <v>180</v>
      </c>
      <c r="AM195" s="67">
        <f t="shared" si="1035"/>
        <v>414.10529448529405</v>
      </c>
      <c r="AN195" s="67">
        <f t="shared" si="1035"/>
        <v>424.31933374999994</v>
      </c>
      <c r="AO195" s="67">
        <f t="shared" si="1035"/>
        <v>45</v>
      </c>
      <c r="AP195" s="67">
        <f t="shared" si="1027"/>
        <v>414.10529448529405</v>
      </c>
      <c r="AQ195" s="71">
        <f t="shared" si="1028"/>
        <v>2291.3826294852938</v>
      </c>
      <c r="AR195" s="71">
        <f t="shared" si="1029"/>
        <v>469.31933374999994</v>
      </c>
      <c r="AS195" s="71">
        <f t="shared" si="1030"/>
        <v>2760.701963235294</v>
      </c>
      <c r="AT195" s="84"/>
    </row>
    <row r="196" spans="1:67" outlineLevel="1" x14ac:dyDescent="0.25">
      <c r="A196" s="60"/>
      <c r="B196" s="61" t="s">
        <v>217</v>
      </c>
      <c r="C196" s="62">
        <v>1</v>
      </c>
      <c r="D196" s="68" t="s">
        <v>65</v>
      </c>
      <c r="E196" s="64">
        <f t="shared" si="1031"/>
        <v>2233.7867647058824</v>
      </c>
      <c r="F196" s="65">
        <f t="shared" si="1032"/>
        <v>2233.7867647058824</v>
      </c>
      <c r="G196" s="107"/>
      <c r="H196" s="108">
        <f>$H$174</f>
        <v>450</v>
      </c>
      <c r="I196" s="67">
        <f>'Financial Data'!$C$41*C194</f>
        <v>729</v>
      </c>
      <c r="J196" s="67">
        <f t="shared" si="920"/>
        <v>13.5</v>
      </c>
      <c r="K196" s="54">
        <v>0</v>
      </c>
      <c r="L196" s="67">
        <f t="shared" ref="L196:N196" si="1036">H196*(1-$K196)</f>
        <v>450</v>
      </c>
      <c r="M196" s="67">
        <f t="shared" si="1036"/>
        <v>729</v>
      </c>
      <c r="N196" s="67">
        <f t="shared" si="1036"/>
        <v>13.5</v>
      </c>
      <c r="O196" s="67">
        <f t="shared" si="1014"/>
        <v>1192.5</v>
      </c>
      <c r="P196" s="69">
        <f t="shared" si="1015"/>
        <v>0</v>
      </c>
      <c r="Q196" s="69">
        <f t="shared" si="1016"/>
        <v>0</v>
      </c>
      <c r="R196" s="69">
        <f t="shared" si="1017"/>
        <v>23.85</v>
      </c>
      <c r="S196" s="69">
        <f t="shared" si="1018"/>
        <v>59.625</v>
      </c>
      <c r="T196" s="69">
        <f t="shared" si="1019"/>
        <v>1275.9749999999999</v>
      </c>
      <c r="U196" s="69">
        <f>(C194/10)*$U$5</f>
        <v>243.00000000000003</v>
      </c>
      <c r="V196" s="108">
        <f t="shared" ref="V196:W196" si="1037">V185</f>
        <v>0</v>
      </c>
      <c r="W196" s="108">
        <f t="shared" si="1037"/>
        <v>0</v>
      </c>
      <c r="X196" s="67">
        <f t="shared" si="1021"/>
        <v>243.00000000000003</v>
      </c>
      <c r="Y196" s="113">
        <f t="shared" si="1022"/>
        <v>335.06801470588238</v>
      </c>
      <c r="Z196" s="69">
        <f t="shared" si="1023"/>
        <v>318.99374999999998</v>
      </c>
      <c r="AA196" s="69">
        <f t="shared" si="1024"/>
        <v>60.750000000000007</v>
      </c>
      <c r="AB196" s="70">
        <f t="shared" si="1025"/>
        <v>2233.7867647058824</v>
      </c>
      <c r="AC196" s="67">
        <f t="shared" ref="AC196:AO196" si="1038">O196*$C196</f>
        <v>1192.5</v>
      </c>
      <c r="AD196" s="67">
        <f t="shared" si="1038"/>
        <v>0</v>
      </c>
      <c r="AE196" s="67">
        <f t="shared" si="1038"/>
        <v>0</v>
      </c>
      <c r="AF196" s="67">
        <f t="shared" si="1038"/>
        <v>23.85</v>
      </c>
      <c r="AG196" s="67">
        <f t="shared" si="1038"/>
        <v>59.625</v>
      </c>
      <c r="AH196" s="67">
        <f t="shared" si="1038"/>
        <v>1275.9749999999999</v>
      </c>
      <c r="AI196" s="67">
        <f t="shared" si="1038"/>
        <v>243.00000000000003</v>
      </c>
      <c r="AJ196" s="67">
        <f t="shared" si="1038"/>
        <v>0</v>
      </c>
      <c r="AK196" s="67">
        <f t="shared" si="1038"/>
        <v>0</v>
      </c>
      <c r="AL196" s="67">
        <f t="shared" si="1038"/>
        <v>243.00000000000003</v>
      </c>
      <c r="AM196" s="67">
        <f t="shared" si="1038"/>
        <v>335.06801470588238</v>
      </c>
      <c r="AN196" s="67">
        <f t="shared" si="1038"/>
        <v>318.99374999999998</v>
      </c>
      <c r="AO196" s="67">
        <f t="shared" si="1038"/>
        <v>60.750000000000007</v>
      </c>
      <c r="AP196" s="67">
        <f t="shared" si="1027"/>
        <v>335.06801470588238</v>
      </c>
      <c r="AQ196" s="71">
        <f t="shared" si="1028"/>
        <v>1854.0430147058823</v>
      </c>
      <c r="AR196" s="71">
        <f t="shared" si="1029"/>
        <v>379.74374999999998</v>
      </c>
      <c r="AS196" s="71">
        <f t="shared" si="1030"/>
        <v>2233.7867647058824</v>
      </c>
      <c r="AT196" s="84"/>
    </row>
    <row r="197" spans="1:67" outlineLevel="1" x14ac:dyDescent="0.25">
      <c r="A197" s="60"/>
      <c r="B197" s="61" t="s">
        <v>172</v>
      </c>
      <c r="C197" s="62">
        <f>A192</f>
        <v>27</v>
      </c>
      <c r="D197" s="68" t="s">
        <v>63</v>
      </c>
      <c r="E197" s="64">
        <f t="shared" si="1031"/>
        <v>257.66176470588238</v>
      </c>
      <c r="F197" s="65">
        <f t="shared" si="1032"/>
        <v>6956.8676470588243</v>
      </c>
      <c r="G197" s="107"/>
      <c r="H197" s="108">
        <f>H175</f>
        <v>100</v>
      </c>
      <c r="I197" s="108">
        <v>0</v>
      </c>
      <c r="J197" s="67">
        <f t="shared" si="920"/>
        <v>3</v>
      </c>
      <c r="K197" s="54">
        <v>0</v>
      </c>
      <c r="L197" s="67">
        <f t="shared" ref="L197:N197" si="1039">H197*(1-$K197)</f>
        <v>100</v>
      </c>
      <c r="M197" s="67">
        <f t="shared" si="1039"/>
        <v>0</v>
      </c>
      <c r="N197" s="67">
        <f t="shared" si="1039"/>
        <v>3</v>
      </c>
      <c r="O197" s="67">
        <f t="shared" si="1014"/>
        <v>103</v>
      </c>
      <c r="P197" s="69">
        <f t="shared" si="1015"/>
        <v>0</v>
      </c>
      <c r="Q197" s="69">
        <f t="shared" si="1016"/>
        <v>0</v>
      </c>
      <c r="R197" s="69">
        <f t="shared" si="1017"/>
        <v>2.06</v>
      </c>
      <c r="S197" s="69">
        <f t="shared" si="1018"/>
        <v>5.15</v>
      </c>
      <c r="T197" s="69">
        <f t="shared" si="1019"/>
        <v>110.21000000000001</v>
      </c>
      <c r="U197" s="69">
        <f>1*$U$4</f>
        <v>65</v>
      </c>
      <c r="V197" s="108">
        <f t="shared" ref="V197:W197" si="1040">V186</f>
        <v>0</v>
      </c>
      <c r="W197" s="108">
        <f t="shared" si="1040"/>
        <v>0</v>
      </c>
      <c r="X197" s="67">
        <f t="shared" si="1021"/>
        <v>65</v>
      </c>
      <c r="Y197" s="113">
        <f t="shared" si="1022"/>
        <v>38.649264705882359</v>
      </c>
      <c r="Z197" s="69">
        <f t="shared" si="1023"/>
        <v>27.552500000000002</v>
      </c>
      <c r="AA197" s="69">
        <f t="shared" si="1024"/>
        <v>16.25</v>
      </c>
      <c r="AB197" s="70">
        <f t="shared" si="1025"/>
        <v>257.66176470588238</v>
      </c>
      <c r="AC197" s="67">
        <f t="shared" ref="AC197:AO197" si="1041">O197*$C197</f>
        <v>2781</v>
      </c>
      <c r="AD197" s="67">
        <f t="shared" si="1041"/>
        <v>0</v>
      </c>
      <c r="AE197" s="67">
        <f t="shared" si="1041"/>
        <v>0</v>
      </c>
      <c r="AF197" s="67">
        <f t="shared" si="1041"/>
        <v>55.620000000000005</v>
      </c>
      <c r="AG197" s="67">
        <f t="shared" si="1041"/>
        <v>139.05000000000001</v>
      </c>
      <c r="AH197" s="67">
        <f t="shared" si="1041"/>
        <v>2975.67</v>
      </c>
      <c r="AI197" s="67">
        <f t="shared" si="1041"/>
        <v>1755</v>
      </c>
      <c r="AJ197" s="67">
        <f t="shared" si="1041"/>
        <v>0</v>
      </c>
      <c r="AK197" s="67">
        <f t="shared" si="1041"/>
        <v>0</v>
      </c>
      <c r="AL197" s="67">
        <f t="shared" si="1041"/>
        <v>1755</v>
      </c>
      <c r="AM197" s="67">
        <f t="shared" si="1041"/>
        <v>1043.5301470588238</v>
      </c>
      <c r="AN197" s="67">
        <f t="shared" si="1041"/>
        <v>743.91750000000002</v>
      </c>
      <c r="AO197" s="67">
        <f t="shared" si="1041"/>
        <v>438.75</v>
      </c>
      <c r="AP197" s="67">
        <f t="shared" si="1027"/>
        <v>1043.5301470588238</v>
      </c>
      <c r="AQ197" s="71">
        <f t="shared" si="1028"/>
        <v>5774.2001470588239</v>
      </c>
      <c r="AR197" s="71">
        <f t="shared" si="1029"/>
        <v>1182.6675</v>
      </c>
      <c r="AS197" s="71">
        <f t="shared" si="1030"/>
        <v>6956.8676470588234</v>
      </c>
      <c r="AT197" s="84"/>
    </row>
    <row r="198" spans="1:67" outlineLevel="1" x14ac:dyDescent="0.25">
      <c r="A198" s="60"/>
      <c r="B198" s="61" t="s">
        <v>66</v>
      </c>
      <c r="C198" s="62">
        <v>1</v>
      </c>
      <c r="D198" s="68" t="s">
        <v>65</v>
      </c>
      <c r="E198" s="64">
        <f t="shared" si="1031"/>
        <v>3251.8529411764707</v>
      </c>
      <c r="F198" s="65">
        <f t="shared" si="1032"/>
        <v>3251.8529411764707</v>
      </c>
      <c r="G198" s="107"/>
      <c r="H198" s="108">
        <f>H176</f>
        <v>600</v>
      </c>
      <c r="I198" s="108">
        <f>I187</f>
        <v>0</v>
      </c>
      <c r="J198" s="67">
        <f t="shared" si="920"/>
        <v>18</v>
      </c>
      <c r="K198" s="54">
        <v>0</v>
      </c>
      <c r="L198" s="67">
        <f t="shared" ref="L198:N198" si="1042">H198*(1-$K198)</f>
        <v>600</v>
      </c>
      <c r="M198" s="67">
        <f t="shared" si="1042"/>
        <v>0</v>
      </c>
      <c r="N198" s="67">
        <f t="shared" si="1042"/>
        <v>18</v>
      </c>
      <c r="O198" s="67">
        <f t="shared" si="1014"/>
        <v>618</v>
      </c>
      <c r="P198" s="69">
        <f t="shared" si="1015"/>
        <v>0</v>
      </c>
      <c r="Q198" s="69">
        <f t="shared" si="1016"/>
        <v>0</v>
      </c>
      <c r="R198" s="69">
        <f t="shared" si="1017"/>
        <v>12.36</v>
      </c>
      <c r="S198" s="69">
        <f t="shared" si="1018"/>
        <v>30.900000000000002</v>
      </c>
      <c r="T198" s="69">
        <f t="shared" si="1019"/>
        <v>661.26</v>
      </c>
      <c r="U198" s="69">
        <f>5*$U$5+600+500</f>
        <v>1550</v>
      </c>
      <c r="V198" s="108">
        <f t="shared" ref="V198:W198" si="1043">V187</f>
        <v>0</v>
      </c>
      <c r="W198" s="108">
        <f t="shared" si="1043"/>
        <v>0</v>
      </c>
      <c r="X198" s="67">
        <f t="shared" si="1021"/>
        <v>1550</v>
      </c>
      <c r="Y198" s="113">
        <f t="shared" si="1022"/>
        <v>487.77794117647068</v>
      </c>
      <c r="Z198" s="69">
        <f t="shared" si="1023"/>
        <v>165.315</v>
      </c>
      <c r="AA198" s="69">
        <f t="shared" si="1024"/>
        <v>387.5</v>
      </c>
      <c r="AB198" s="70">
        <f t="shared" si="1025"/>
        <v>3251.8529411764707</v>
      </c>
      <c r="AC198" s="67">
        <f t="shared" ref="AC198:AO198" si="1044">O198*$C198</f>
        <v>618</v>
      </c>
      <c r="AD198" s="67">
        <f t="shared" si="1044"/>
        <v>0</v>
      </c>
      <c r="AE198" s="67">
        <f t="shared" si="1044"/>
        <v>0</v>
      </c>
      <c r="AF198" s="67">
        <f t="shared" si="1044"/>
        <v>12.36</v>
      </c>
      <c r="AG198" s="67">
        <f t="shared" si="1044"/>
        <v>30.900000000000002</v>
      </c>
      <c r="AH198" s="67">
        <f t="shared" si="1044"/>
        <v>661.26</v>
      </c>
      <c r="AI198" s="67">
        <f t="shared" si="1044"/>
        <v>1550</v>
      </c>
      <c r="AJ198" s="67">
        <f t="shared" si="1044"/>
        <v>0</v>
      </c>
      <c r="AK198" s="67">
        <f t="shared" si="1044"/>
        <v>0</v>
      </c>
      <c r="AL198" s="67">
        <f t="shared" si="1044"/>
        <v>1550</v>
      </c>
      <c r="AM198" s="67">
        <f t="shared" si="1044"/>
        <v>487.77794117647068</v>
      </c>
      <c r="AN198" s="67">
        <f t="shared" si="1044"/>
        <v>165.315</v>
      </c>
      <c r="AO198" s="67">
        <f t="shared" si="1044"/>
        <v>387.5</v>
      </c>
      <c r="AP198" s="67">
        <f t="shared" si="1027"/>
        <v>487.77794117647068</v>
      </c>
      <c r="AQ198" s="71">
        <f t="shared" si="1028"/>
        <v>2699.0379411764707</v>
      </c>
      <c r="AR198" s="71">
        <f t="shared" si="1029"/>
        <v>552.81500000000005</v>
      </c>
      <c r="AS198" s="71">
        <f t="shared" si="1030"/>
        <v>3251.8529411764707</v>
      </c>
      <c r="AT198" s="84"/>
    </row>
    <row r="199" spans="1:67" outlineLevel="1" x14ac:dyDescent="0.25">
      <c r="A199" s="60"/>
      <c r="B199" s="72" t="s">
        <v>169</v>
      </c>
      <c r="C199" s="62">
        <v>1</v>
      </c>
      <c r="D199" s="68" t="s">
        <v>65</v>
      </c>
      <c r="E199" s="64">
        <f t="shared" si="1031"/>
        <v>2772</v>
      </c>
      <c r="F199" s="65">
        <f t="shared" si="1032"/>
        <v>2772</v>
      </c>
      <c r="G199" s="107"/>
      <c r="H199" s="108">
        <f>H177</f>
        <v>1600</v>
      </c>
      <c r="I199" s="108">
        <f>$I$133</f>
        <v>200</v>
      </c>
      <c r="J199" s="67">
        <f t="shared" si="920"/>
        <v>48</v>
      </c>
      <c r="K199" s="54">
        <v>0</v>
      </c>
      <c r="L199" s="67">
        <f t="shared" ref="L199:N201" si="1045">H199*(1-$K199)</f>
        <v>1600</v>
      </c>
      <c r="M199" s="67">
        <f t="shared" si="1045"/>
        <v>200</v>
      </c>
      <c r="N199" s="67">
        <f t="shared" si="1045"/>
        <v>48</v>
      </c>
      <c r="O199" s="67">
        <f t="shared" si="1014"/>
        <v>1848</v>
      </c>
      <c r="P199" s="69">
        <f t="shared" si="1015"/>
        <v>0</v>
      </c>
      <c r="Q199" s="69">
        <f t="shared" si="1016"/>
        <v>0</v>
      </c>
      <c r="R199" s="69">
        <f t="shared" si="1017"/>
        <v>36.96</v>
      </c>
      <c r="S199" s="69">
        <v>0</v>
      </c>
      <c r="T199" s="69">
        <f t="shared" si="1019"/>
        <v>1884.96</v>
      </c>
      <c r="U199" s="69">
        <v>0</v>
      </c>
      <c r="V199" s="108">
        <f t="shared" ref="V199:W199" si="1046">V188</f>
        <v>0</v>
      </c>
      <c r="W199" s="108">
        <f t="shared" si="1046"/>
        <v>0</v>
      </c>
      <c r="X199" s="67">
        <f t="shared" si="1021"/>
        <v>0</v>
      </c>
      <c r="Y199" s="113">
        <f t="shared" si="1022"/>
        <v>415.8</v>
      </c>
      <c r="Z199" s="69">
        <f t="shared" si="1023"/>
        <v>471.24</v>
      </c>
      <c r="AA199" s="69">
        <f t="shared" si="1024"/>
        <v>0</v>
      </c>
      <c r="AB199" s="70">
        <f t="shared" si="1025"/>
        <v>2772</v>
      </c>
      <c r="AC199" s="67">
        <f t="shared" ref="AC199:AO201" si="1047">O199*$C199</f>
        <v>1848</v>
      </c>
      <c r="AD199" s="67">
        <f t="shared" si="1047"/>
        <v>0</v>
      </c>
      <c r="AE199" s="67">
        <f t="shared" si="1047"/>
        <v>0</v>
      </c>
      <c r="AF199" s="67">
        <f t="shared" si="1047"/>
        <v>36.96</v>
      </c>
      <c r="AG199" s="67">
        <f t="shared" si="1047"/>
        <v>0</v>
      </c>
      <c r="AH199" s="67">
        <f t="shared" si="1047"/>
        <v>1884.96</v>
      </c>
      <c r="AI199" s="67">
        <f t="shared" si="1047"/>
        <v>0</v>
      </c>
      <c r="AJ199" s="67">
        <f t="shared" si="1047"/>
        <v>0</v>
      </c>
      <c r="AK199" s="67">
        <f t="shared" si="1047"/>
        <v>0</v>
      </c>
      <c r="AL199" s="67">
        <f t="shared" si="1047"/>
        <v>0</v>
      </c>
      <c r="AM199" s="67">
        <f t="shared" si="1047"/>
        <v>415.8</v>
      </c>
      <c r="AN199" s="67">
        <f t="shared" si="1047"/>
        <v>471.24</v>
      </c>
      <c r="AO199" s="67">
        <f t="shared" si="1047"/>
        <v>0</v>
      </c>
      <c r="AP199" s="67">
        <f t="shared" si="1027"/>
        <v>415.8</v>
      </c>
      <c r="AQ199" s="71">
        <f t="shared" si="1028"/>
        <v>2300.7600000000002</v>
      </c>
      <c r="AR199" s="71">
        <f t="shared" si="1029"/>
        <v>471.24</v>
      </c>
      <c r="AS199" s="71">
        <f t="shared" si="1030"/>
        <v>2772</v>
      </c>
      <c r="AT199" s="84"/>
    </row>
    <row r="200" spans="1:67" outlineLevel="1" x14ac:dyDescent="0.25">
      <c r="A200" s="60"/>
      <c r="B200" s="72" t="s">
        <v>170</v>
      </c>
      <c r="C200" s="62">
        <v>1</v>
      </c>
      <c r="D200" s="68" t="s">
        <v>65</v>
      </c>
      <c r="E200" s="64">
        <f t="shared" si="1031"/>
        <v>900</v>
      </c>
      <c r="F200" s="65">
        <f t="shared" si="1032"/>
        <v>900</v>
      </c>
      <c r="G200" s="147"/>
      <c r="H200" s="67">
        <v>0</v>
      </c>
      <c r="I200" s="67">
        <v>0</v>
      </c>
      <c r="J200" s="67">
        <f t="shared" si="920"/>
        <v>0</v>
      </c>
      <c r="K200" s="54">
        <v>0</v>
      </c>
      <c r="L200" s="67">
        <f t="shared" si="1045"/>
        <v>0</v>
      </c>
      <c r="M200" s="67">
        <f t="shared" si="1045"/>
        <v>0</v>
      </c>
      <c r="N200" s="67">
        <f t="shared" si="1045"/>
        <v>0</v>
      </c>
      <c r="O200" s="67">
        <f t="shared" si="1014"/>
        <v>0</v>
      </c>
      <c r="P200" s="69">
        <f t="shared" si="1015"/>
        <v>0</v>
      </c>
      <c r="Q200" s="69">
        <f t="shared" si="1016"/>
        <v>0</v>
      </c>
      <c r="R200" s="69">
        <f t="shared" si="1017"/>
        <v>0</v>
      </c>
      <c r="S200" s="69">
        <v>0</v>
      </c>
      <c r="T200" s="69">
        <f t="shared" si="1019"/>
        <v>0</v>
      </c>
      <c r="U200" s="69">
        <v>0</v>
      </c>
      <c r="V200" s="108">
        <f t="shared" ref="V200:W200" si="1048">V189</f>
        <v>0</v>
      </c>
      <c r="W200" s="108">
        <f t="shared" si="1048"/>
        <v>900</v>
      </c>
      <c r="X200" s="67">
        <f t="shared" si="1021"/>
        <v>900</v>
      </c>
      <c r="Y200" s="113">
        <v>0</v>
      </c>
      <c r="Z200" s="69">
        <f t="shared" si="1023"/>
        <v>0</v>
      </c>
      <c r="AA200" s="69">
        <v>0</v>
      </c>
      <c r="AB200" s="70">
        <f t="shared" si="1025"/>
        <v>900</v>
      </c>
      <c r="AC200" s="67">
        <f t="shared" si="1047"/>
        <v>0</v>
      </c>
      <c r="AD200" s="67">
        <f t="shared" si="1047"/>
        <v>0</v>
      </c>
      <c r="AE200" s="67">
        <f t="shared" si="1047"/>
        <v>0</v>
      </c>
      <c r="AF200" s="67">
        <f t="shared" si="1047"/>
        <v>0</v>
      </c>
      <c r="AG200" s="67">
        <f t="shared" si="1047"/>
        <v>0</v>
      </c>
      <c r="AH200" s="67">
        <f t="shared" si="1047"/>
        <v>0</v>
      </c>
      <c r="AI200" s="67">
        <f t="shared" si="1047"/>
        <v>0</v>
      </c>
      <c r="AJ200" s="67">
        <f t="shared" si="1047"/>
        <v>0</v>
      </c>
      <c r="AK200" s="67">
        <f t="shared" si="1047"/>
        <v>900</v>
      </c>
      <c r="AL200" s="67">
        <f t="shared" si="1047"/>
        <v>900</v>
      </c>
      <c r="AM200" s="67">
        <f t="shared" si="1047"/>
        <v>0</v>
      </c>
      <c r="AN200" s="67">
        <f t="shared" si="1047"/>
        <v>0</v>
      </c>
      <c r="AO200" s="67">
        <f t="shared" si="1047"/>
        <v>0</v>
      </c>
      <c r="AP200" s="67">
        <f t="shared" si="1027"/>
        <v>900</v>
      </c>
      <c r="AQ200" s="71">
        <f t="shared" si="1028"/>
        <v>900</v>
      </c>
      <c r="AR200" s="71">
        <f t="shared" si="1029"/>
        <v>0</v>
      </c>
      <c r="AS200" s="71">
        <f t="shared" si="1030"/>
        <v>900</v>
      </c>
      <c r="AT200" s="84"/>
    </row>
    <row r="201" spans="1:67" outlineLevel="1" x14ac:dyDescent="0.25">
      <c r="A201" s="60"/>
      <c r="B201" s="72" t="s">
        <v>171</v>
      </c>
      <c r="C201" s="62">
        <v>1</v>
      </c>
      <c r="D201" s="68" t="s">
        <v>65</v>
      </c>
      <c r="E201" s="64">
        <f t="shared" si="1031"/>
        <v>1200</v>
      </c>
      <c r="F201" s="65">
        <f t="shared" si="1032"/>
        <v>1200</v>
      </c>
      <c r="G201" s="147"/>
      <c r="H201" s="67">
        <v>0</v>
      </c>
      <c r="I201" s="67">
        <v>0</v>
      </c>
      <c r="J201" s="67">
        <f t="shared" si="920"/>
        <v>0</v>
      </c>
      <c r="K201" s="54">
        <v>0</v>
      </c>
      <c r="L201" s="67">
        <f t="shared" si="1045"/>
        <v>0</v>
      </c>
      <c r="M201" s="67">
        <f t="shared" si="1045"/>
        <v>0</v>
      </c>
      <c r="N201" s="67">
        <f t="shared" si="1045"/>
        <v>0</v>
      </c>
      <c r="O201" s="67">
        <f t="shared" si="1014"/>
        <v>0</v>
      </c>
      <c r="P201" s="69">
        <f t="shared" si="1015"/>
        <v>0</v>
      </c>
      <c r="Q201" s="69">
        <f t="shared" si="1016"/>
        <v>0</v>
      </c>
      <c r="R201" s="69">
        <f t="shared" si="1017"/>
        <v>0</v>
      </c>
      <c r="S201" s="69">
        <v>0</v>
      </c>
      <c r="T201" s="69">
        <f t="shared" si="1019"/>
        <v>0</v>
      </c>
      <c r="U201" s="69">
        <v>0</v>
      </c>
      <c r="V201" s="108">
        <f t="shared" ref="V201:W201" si="1049">V190</f>
        <v>1200</v>
      </c>
      <c r="W201" s="108">
        <f t="shared" si="1049"/>
        <v>0</v>
      </c>
      <c r="X201" s="67">
        <f t="shared" si="1021"/>
        <v>1200</v>
      </c>
      <c r="Y201" s="113">
        <v>0</v>
      </c>
      <c r="Z201" s="69">
        <f t="shared" si="1023"/>
        <v>0</v>
      </c>
      <c r="AA201" s="69">
        <v>0</v>
      </c>
      <c r="AB201" s="70">
        <f t="shared" si="1025"/>
        <v>1200</v>
      </c>
      <c r="AC201" s="67">
        <f t="shared" si="1047"/>
        <v>0</v>
      </c>
      <c r="AD201" s="67">
        <f t="shared" si="1047"/>
        <v>0</v>
      </c>
      <c r="AE201" s="67">
        <f t="shared" si="1047"/>
        <v>0</v>
      </c>
      <c r="AF201" s="67">
        <f t="shared" si="1047"/>
        <v>0</v>
      </c>
      <c r="AG201" s="67">
        <f t="shared" si="1047"/>
        <v>0</v>
      </c>
      <c r="AH201" s="67">
        <f t="shared" si="1047"/>
        <v>0</v>
      </c>
      <c r="AI201" s="67">
        <f t="shared" si="1047"/>
        <v>0</v>
      </c>
      <c r="AJ201" s="67">
        <f t="shared" si="1047"/>
        <v>1200</v>
      </c>
      <c r="AK201" s="67">
        <f t="shared" si="1047"/>
        <v>0</v>
      </c>
      <c r="AL201" s="67">
        <f t="shared" si="1047"/>
        <v>1200</v>
      </c>
      <c r="AM201" s="67">
        <f t="shared" si="1047"/>
        <v>0</v>
      </c>
      <c r="AN201" s="67">
        <f t="shared" si="1047"/>
        <v>0</v>
      </c>
      <c r="AO201" s="67">
        <f t="shared" si="1047"/>
        <v>0</v>
      </c>
      <c r="AP201" s="67">
        <f t="shared" si="1027"/>
        <v>0</v>
      </c>
      <c r="AQ201" s="71">
        <f t="shared" si="1028"/>
        <v>1200</v>
      </c>
      <c r="AR201" s="71">
        <f t="shared" si="1029"/>
        <v>0</v>
      </c>
      <c r="AS201" s="71">
        <f t="shared" si="1030"/>
        <v>1200</v>
      </c>
      <c r="AT201" s="84"/>
    </row>
    <row r="202" spans="1:67" ht="15.75" outlineLevel="1" thickBot="1" x14ac:dyDescent="0.3">
      <c r="A202" s="60"/>
      <c r="B202" s="61"/>
      <c r="C202" s="62"/>
      <c r="D202" s="63"/>
      <c r="E202" s="64"/>
      <c r="F202" s="65"/>
      <c r="G202" s="107"/>
      <c r="H202" s="108"/>
      <c r="I202" s="108"/>
      <c r="J202" s="67"/>
      <c r="K202" s="21"/>
      <c r="L202" s="67"/>
      <c r="M202" s="67"/>
      <c r="N202" s="67"/>
      <c r="O202" s="67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7"/>
      <c r="AA202" s="69"/>
      <c r="AB202" s="69"/>
      <c r="AC202" s="69"/>
      <c r="AD202" s="69"/>
      <c r="AE202" s="69"/>
      <c r="AF202" s="69"/>
      <c r="AG202" s="69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84"/>
    </row>
    <row r="203" spans="1:67" ht="15.75" thickBot="1" x14ac:dyDescent="0.3">
      <c r="A203" s="48">
        <f>A192+1</f>
        <v>28</v>
      </c>
      <c r="B203" s="49" t="s">
        <v>61</v>
      </c>
      <c r="C203" s="50" t="s">
        <v>62</v>
      </c>
      <c r="D203" s="51">
        <f>ROUNDUP((A203*465)/1000,2)</f>
        <v>13.02</v>
      </c>
      <c r="E203" s="52"/>
      <c r="F203" s="53">
        <f>SUM(F204:F213)</f>
        <v>25443.005080882354</v>
      </c>
      <c r="G203" s="107"/>
      <c r="H203" s="110"/>
      <c r="I203" s="110"/>
      <c r="J203" s="56"/>
      <c r="K203" s="57"/>
      <c r="L203" s="58"/>
      <c r="M203" s="58"/>
      <c r="N203" s="58"/>
      <c r="O203" s="57"/>
      <c r="P203" s="58"/>
      <c r="Q203" s="56"/>
      <c r="R203" s="56"/>
      <c r="S203" s="56"/>
      <c r="T203" s="56"/>
      <c r="U203" s="73"/>
      <c r="V203" s="21"/>
      <c r="W203" s="56"/>
      <c r="X203" s="56"/>
      <c r="Y203" s="56"/>
      <c r="Z203" s="57"/>
      <c r="AA203" s="56"/>
      <c r="AB203" s="56"/>
      <c r="AC203" s="59">
        <f>+SUM(AC204:AC213)</f>
        <v>9666.9565000000002</v>
      </c>
      <c r="AD203" s="59">
        <f t="shared" ref="AD203:AS203" si="1050">+SUM(AD204:AD213)</f>
        <v>0</v>
      </c>
      <c r="AE203" s="59">
        <f t="shared" si="1050"/>
        <v>0</v>
      </c>
      <c r="AF203" s="59">
        <f t="shared" si="1050"/>
        <v>193.33912999999998</v>
      </c>
      <c r="AG203" s="59">
        <f t="shared" si="1050"/>
        <v>390.94782500000002</v>
      </c>
      <c r="AH203" s="59">
        <f t="shared" si="1050"/>
        <v>10251.243455</v>
      </c>
      <c r="AI203" s="59">
        <f t="shared" si="1050"/>
        <v>5622</v>
      </c>
      <c r="AJ203" s="59">
        <f t="shared" si="1050"/>
        <v>1200</v>
      </c>
      <c r="AK203" s="59">
        <f t="shared" si="1050"/>
        <v>900</v>
      </c>
      <c r="AL203" s="59">
        <f t="shared" si="1050"/>
        <v>7722</v>
      </c>
      <c r="AM203" s="59">
        <f t="shared" si="1050"/>
        <v>3501.4507621323528</v>
      </c>
      <c r="AN203" s="59">
        <f t="shared" si="1050"/>
        <v>2562.81086375</v>
      </c>
      <c r="AO203" s="59">
        <f t="shared" si="1050"/>
        <v>1405.5</v>
      </c>
      <c r="AP203" s="59">
        <f t="shared" si="1050"/>
        <v>4401.4507621323528</v>
      </c>
      <c r="AQ203" s="59">
        <f t="shared" si="1050"/>
        <v>21474.694217132354</v>
      </c>
      <c r="AR203" s="59">
        <f t="shared" si="1050"/>
        <v>3968.31086375</v>
      </c>
      <c r="AS203" s="59">
        <f t="shared" si="1050"/>
        <v>25443.005080882354</v>
      </c>
      <c r="AT203" s="83" t="str">
        <f>IF(F203=AS203,"Matching","Not Matching")</f>
        <v>Matching</v>
      </c>
      <c r="AU203" s="134">
        <f>SUM(AC203:AG203)</f>
        <v>10251.243455</v>
      </c>
      <c r="AV203" s="135">
        <f t="shared" ref="AV203" si="1051">AU203/AS203</f>
        <v>0.40291008952801305</v>
      </c>
      <c r="AW203" s="134">
        <f t="shared" ref="AW203" si="1052">AI203</f>
        <v>5622</v>
      </c>
      <c r="AX203" s="135">
        <f t="shared" ref="AX203" si="1053">AW203/AS203</f>
        <v>0.22096446477638446</v>
      </c>
      <c r="AY203" s="134">
        <f t="shared" ref="AY203" si="1054">AJ203</f>
        <v>1200</v>
      </c>
      <c r="AZ203" s="135">
        <f t="shared" ref="AZ203" si="1055">AY203/AS203</f>
        <v>4.7164240080338198E-2</v>
      </c>
      <c r="BA203" s="134">
        <f t="shared" ref="BA203" si="1056">AK203+AM203</f>
        <v>4401.4507621323528</v>
      </c>
      <c r="BB203" s="135">
        <f t="shared" ref="BB203" si="1057">BA203/AS203</f>
        <v>0.17299256703916485</v>
      </c>
      <c r="BC203" s="134">
        <f t="shared" ref="BC203" si="1058">AN203+AO203</f>
        <v>3968.31086375</v>
      </c>
      <c r="BD203" s="135">
        <f t="shared" ref="BD203" si="1059">BC203/AS203</f>
        <v>0.15596863857609938</v>
      </c>
      <c r="BE203" s="82" t="str">
        <f t="shared" ref="BE203" si="1060">IF((AU203+AW203+AY203+BA203+BC203)=AS203,"Matching","Not Matching")</f>
        <v>Matching</v>
      </c>
      <c r="BF203" s="134">
        <f>AQ203</f>
        <v>21474.694217132354</v>
      </c>
      <c r="BG203" s="135">
        <f t="shared" ref="BG203" si="1061">BF203/AS203</f>
        <v>0.84403136142390056</v>
      </c>
      <c r="BH203" s="134">
        <f t="shared" ref="BH203" si="1062">AR203</f>
        <v>3968.31086375</v>
      </c>
      <c r="BI203" s="135">
        <f t="shared" ref="BI203" si="1063">BH203/AS203</f>
        <v>0.15596863857609938</v>
      </c>
      <c r="BJ203" s="82" t="str">
        <f t="shared" ref="BJ203" si="1064">IF((BH203+BF203)=AS203,"Matching","Not Matching")</f>
        <v>Matching</v>
      </c>
      <c r="BK203" s="134">
        <f>AS203*1.081</f>
        <v>27503.888492433824</v>
      </c>
      <c r="BL203" s="134">
        <f t="shared" ref="BL203" si="1065">ROUND(BK203,-1)</f>
        <v>27500</v>
      </c>
      <c r="BM203" s="134">
        <f>D203*380</f>
        <v>4947.5999999999995</v>
      </c>
      <c r="BN203" s="134">
        <f t="shared" ref="BN203" si="1066">BK203-BM203</f>
        <v>22556.288492433825</v>
      </c>
      <c r="BO203" s="134">
        <f>BK203/D203</f>
        <v>2112.4338319841645</v>
      </c>
    </row>
    <row r="204" spans="1:67" outlineLevel="1" x14ac:dyDescent="0.25">
      <c r="A204" s="60"/>
      <c r="B204" s="61"/>
      <c r="C204" s="62"/>
      <c r="D204" s="63"/>
      <c r="E204" s="64"/>
      <c r="F204" s="65"/>
      <c r="G204" s="107"/>
      <c r="H204" s="110"/>
      <c r="I204" s="110"/>
      <c r="J204" s="56"/>
      <c r="K204" s="57"/>
      <c r="L204" s="58"/>
      <c r="M204" s="58"/>
      <c r="N204" s="58"/>
      <c r="O204" s="57"/>
      <c r="P204" s="58"/>
      <c r="Q204" s="56"/>
      <c r="R204" s="56"/>
      <c r="S204" s="56"/>
      <c r="T204" s="56"/>
      <c r="U204" s="73"/>
      <c r="V204" s="21"/>
      <c r="W204" s="56"/>
      <c r="X204" s="56"/>
      <c r="Y204" s="56"/>
      <c r="Z204" s="57"/>
      <c r="AA204" s="56"/>
      <c r="AB204" s="56"/>
      <c r="AC204" s="56"/>
      <c r="AD204" s="56"/>
      <c r="AE204" s="69"/>
      <c r="AF204" s="69"/>
      <c r="AG204" s="69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136"/>
    </row>
    <row r="205" spans="1:67" outlineLevel="1" x14ac:dyDescent="0.25">
      <c r="A205" s="60"/>
      <c r="B205" s="61" t="str">
        <f>"Panneau solaire "&amp;G205</f>
        <v>Panneau solaire JINKO JKM455N-54HL4R-V</v>
      </c>
      <c r="C205" s="62">
        <f>A203</f>
        <v>28</v>
      </c>
      <c r="D205" s="68" t="s">
        <v>63</v>
      </c>
      <c r="E205" s="64">
        <f t="shared" ref="E205" si="1067">AB205</f>
        <v>180.51476470588236</v>
      </c>
      <c r="F205" s="65">
        <f t="shared" ref="F205" si="1068">C205*E205</f>
        <v>5054.4134117647063</v>
      </c>
      <c r="G205" s="107" t="str">
        <f>$G$7</f>
        <v>JINKO JKM455N-54HL4R-V</v>
      </c>
      <c r="H205" s="108">
        <f t="shared" ref="H205:I205" si="1069">H73</f>
        <v>52.4</v>
      </c>
      <c r="I205" s="108">
        <f t="shared" si="1069"/>
        <v>0</v>
      </c>
      <c r="J205" s="67">
        <f t="shared" si="920"/>
        <v>1.5719999999999998</v>
      </c>
      <c r="K205" s="54">
        <v>0</v>
      </c>
      <c r="L205" s="67">
        <f t="shared" ref="L205:N205" si="1070">H205*(1-$K205)</f>
        <v>52.4</v>
      </c>
      <c r="M205" s="67">
        <f t="shared" si="1070"/>
        <v>0</v>
      </c>
      <c r="N205" s="67">
        <f t="shared" si="1070"/>
        <v>1.5719999999999998</v>
      </c>
      <c r="O205" s="67">
        <f t="shared" ref="O205:O212" si="1071">(L205+M205+N205)</f>
        <v>53.972000000000001</v>
      </c>
      <c r="P205" s="69">
        <f t="shared" ref="P205:P212" si="1072">O205*$P$4</f>
        <v>0</v>
      </c>
      <c r="Q205" s="69">
        <f t="shared" ref="Q205:Q212" si="1073">(O205+P205)*$Q$4</f>
        <v>0</v>
      </c>
      <c r="R205" s="69">
        <f t="shared" ref="R205:R212" si="1074">(O205+P205)*$R$4</f>
        <v>1.07944</v>
      </c>
      <c r="S205" s="69">
        <f t="shared" ref="S205:S209" si="1075">(O205+P205)*$S$4</f>
        <v>2.6986000000000003</v>
      </c>
      <c r="T205" s="69">
        <f t="shared" ref="T205:T212" si="1076">SUM(O205:S205)</f>
        <v>57.750039999999998</v>
      </c>
      <c r="U205" s="69">
        <f>1*$U$4</f>
        <v>65</v>
      </c>
      <c r="V205" s="108">
        <f t="shared" ref="V205:W205" si="1077">V194</f>
        <v>0</v>
      </c>
      <c r="W205" s="108">
        <f t="shared" si="1077"/>
        <v>0</v>
      </c>
      <c r="X205" s="67">
        <f t="shared" ref="X205:X212" si="1078">SUM(U205:W205)</f>
        <v>65</v>
      </c>
      <c r="Y205" s="113">
        <f t="shared" ref="Y205:Y210" si="1079">$Y$4/(1-$Y$4)*(T205+X205+Z205+AA205)</f>
        <v>27.077214705882351</v>
      </c>
      <c r="Z205" s="69">
        <f t="shared" ref="Z205:Z212" si="1080">T205*$Z$4</f>
        <v>14.43751</v>
      </c>
      <c r="AA205" s="69">
        <f t="shared" ref="AA205:AA210" si="1081">X205*$AA$4</f>
        <v>16.25</v>
      </c>
      <c r="AB205" s="70">
        <f t="shared" ref="AB205:AB212" si="1082">T205+X205+Y205+Z205+AA205</f>
        <v>180.51476470588236</v>
      </c>
      <c r="AC205" s="67">
        <f t="shared" ref="AC205:AO205" si="1083">O205*$C205</f>
        <v>1511.2160000000001</v>
      </c>
      <c r="AD205" s="67">
        <f t="shared" si="1083"/>
        <v>0</v>
      </c>
      <c r="AE205" s="67">
        <f t="shared" si="1083"/>
        <v>0</v>
      </c>
      <c r="AF205" s="67">
        <f t="shared" si="1083"/>
        <v>30.224319999999999</v>
      </c>
      <c r="AG205" s="67">
        <f t="shared" si="1083"/>
        <v>75.560800000000015</v>
      </c>
      <c r="AH205" s="67">
        <f t="shared" si="1083"/>
        <v>1617.0011199999999</v>
      </c>
      <c r="AI205" s="67">
        <f t="shared" si="1083"/>
        <v>1820</v>
      </c>
      <c r="AJ205" s="67">
        <f t="shared" si="1083"/>
        <v>0</v>
      </c>
      <c r="AK205" s="67">
        <f t="shared" si="1083"/>
        <v>0</v>
      </c>
      <c r="AL205" s="67">
        <f t="shared" si="1083"/>
        <v>1820</v>
      </c>
      <c r="AM205" s="67">
        <f t="shared" si="1083"/>
        <v>758.16201176470588</v>
      </c>
      <c r="AN205" s="67">
        <f t="shared" si="1083"/>
        <v>404.25027999999998</v>
      </c>
      <c r="AO205" s="67">
        <f t="shared" si="1083"/>
        <v>455</v>
      </c>
      <c r="AP205" s="67">
        <f t="shared" ref="AP205:AP212" si="1084">AM205+AK205</f>
        <v>758.16201176470588</v>
      </c>
      <c r="AQ205" s="71">
        <f t="shared" ref="AQ205:AQ212" si="1085">AM205+AL205+AH205</f>
        <v>4195.1631317647061</v>
      </c>
      <c r="AR205" s="71">
        <f t="shared" ref="AR205:AR212" si="1086">AO205+AN205</f>
        <v>859.25027999999998</v>
      </c>
      <c r="AS205" s="71">
        <f t="shared" ref="AS205:AS212" si="1087">AH205+AL205+AM205+AO205+AN205</f>
        <v>5054.4134117647063</v>
      </c>
      <c r="AT205" s="84"/>
    </row>
    <row r="206" spans="1:67" outlineLevel="1" x14ac:dyDescent="0.25">
      <c r="A206" s="60"/>
      <c r="B206" s="61" t="str">
        <f>"Onduleur Huawei "&amp;G206</f>
        <v>Onduleur Huawei SUN2000-12K-MAP0</v>
      </c>
      <c r="C206" s="62">
        <v>1</v>
      </c>
      <c r="D206" s="68" t="s">
        <v>63</v>
      </c>
      <c r="E206" s="64">
        <f t="shared" ref="E205:E212" si="1088">AB206</f>
        <v>2760.701963235294</v>
      </c>
      <c r="F206" s="65">
        <f t="shared" ref="F205:F212" si="1089">C206*E206</f>
        <v>2760.701963235294</v>
      </c>
      <c r="G206" s="107" t="str">
        <f>$G$173</f>
        <v>SUN2000-12K-MAP0</v>
      </c>
      <c r="H206" s="108">
        <f>$H$173</f>
        <v>1296.3499999999999</v>
      </c>
      <c r="I206" s="67">
        <f>'Financial Data'!$C$40</f>
        <v>251</v>
      </c>
      <c r="J206" s="67">
        <f t="shared" si="920"/>
        <v>38.890499999999996</v>
      </c>
      <c r="K206" s="54">
        <v>0</v>
      </c>
      <c r="L206" s="67">
        <f t="shared" ref="L206:N206" si="1090">H206*(1-$K206)</f>
        <v>1296.3499999999999</v>
      </c>
      <c r="M206" s="67">
        <f t="shared" si="1090"/>
        <v>251</v>
      </c>
      <c r="N206" s="67">
        <f t="shared" si="1090"/>
        <v>38.890499999999996</v>
      </c>
      <c r="O206" s="67">
        <f t="shared" si="1071"/>
        <v>1586.2404999999999</v>
      </c>
      <c r="P206" s="69">
        <f t="shared" si="1072"/>
        <v>0</v>
      </c>
      <c r="Q206" s="69">
        <f t="shared" si="1073"/>
        <v>0</v>
      </c>
      <c r="R206" s="69">
        <f t="shared" si="1074"/>
        <v>31.724809999999998</v>
      </c>
      <c r="S206" s="69">
        <f t="shared" si="1075"/>
        <v>79.312025000000006</v>
      </c>
      <c r="T206" s="69">
        <f t="shared" si="1076"/>
        <v>1697.2773349999998</v>
      </c>
      <c r="U206" s="69">
        <f>2*$U$5</f>
        <v>180</v>
      </c>
      <c r="V206" s="108">
        <f t="shared" ref="V206:W206" si="1091">V195</f>
        <v>0</v>
      </c>
      <c r="W206" s="108">
        <f t="shared" si="1091"/>
        <v>0</v>
      </c>
      <c r="X206" s="67">
        <f t="shared" si="1078"/>
        <v>180</v>
      </c>
      <c r="Y206" s="113">
        <f t="shared" si="1079"/>
        <v>414.10529448529405</v>
      </c>
      <c r="Z206" s="69">
        <f t="shared" si="1080"/>
        <v>424.31933374999994</v>
      </c>
      <c r="AA206" s="69">
        <f t="shared" si="1081"/>
        <v>45</v>
      </c>
      <c r="AB206" s="70">
        <f t="shared" si="1082"/>
        <v>2760.701963235294</v>
      </c>
      <c r="AC206" s="67">
        <f t="shared" ref="AC206:AO206" si="1092">O206*$C206</f>
        <v>1586.2404999999999</v>
      </c>
      <c r="AD206" s="67">
        <f t="shared" si="1092"/>
        <v>0</v>
      </c>
      <c r="AE206" s="67">
        <f t="shared" si="1092"/>
        <v>0</v>
      </c>
      <c r="AF206" s="67">
        <f t="shared" si="1092"/>
        <v>31.724809999999998</v>
      </c>
      <c r="AG206" s="67">
        <f t="shared" si="1092"/>
        <v>79.312025000000006</v>
      </c>
      <c r="AH206" s="67">
        <f t="shared" si="1092"/>
        <v>1697.2773349999998</v>
      </c>
      <c r="AI206" s="67">
        <f t="shared" si="1092"/>
        <v>180</v>
      </c>
      <c r="AJ206" s="67">
        <f t="shared" si="1092"/>
        <v>0</v>
      </c>
      <c r="AK206" s="67">
        <f t="shared" si="1092"/>
        <v>0</v>
      </c>
      <c r="AL206" s="67">
        <f t="shared" si="1092"/>
        <v>180</v>
      </c>
      <c r="AM206" s="67">
        <f t="shared" si="1092"/>
        <v>414.10529448529405</v>
      </c>
      <c r="AN206" s="67">
        <f t="shared" si="1092"/>
        <v>424.31933374999994</v>
      </c>
      <c r="AO206" s="67">
        <f t="shared" si="1092"/>
        <v>45</v>
      </c>
      <c r="AP206" s="67">
        <f t="shared" si="1084"/>
        <v>414.10529448529405</v>
      </c>
      <c r="AQ206" s="71">
        <f t="shared" si="1085"/>
        <v>2291.3826294852938</v>
      </c>
      <c r="AR206" s="71">
        <f t="shared" si="1086"/>
        <v>469.31933374999994</v>
      </c>
      <c r="AS206" s="71">
        <f t="shared" si="1087"/>
        <v>2760.701963235294</v>
      </c>
      <c r="AT206" s="84"/>
    </row>
    <row r="207" spans="1:67" outlineLevel="1" x14ac:dyDescent="0.25">
      <c r="A207" s="60"/>
      <c r="B207" s="61" t="s">
        <v>217</v>
      </c>
      <c r="C207" s="62">
        <v>1</v>
      </c>
      <c r="D207" s="68" t="s">
        <v>65</v>
      </c>
      <c r="E207" s="64">
        <f t="shared" si="1088"/>
        <v>2289.5073529411766</v>
      </c>
      <c r="F207" s="65">
        <f t="shared" si="1089"/>
        <v>2289.5073529411766</v>
      </c>
      <c r="G207" s="107"/>
      <c r="H207" s="108">
        <f>$H$174</f>
        <v>450</v>
      </c>
      <c r="I207" s="67">
        <f>'Financial Data'!$C$41*C205</f>
        <v>756</v>
      </c>
      <c r="J207" s="67">
        <f t="shared" si="920"/>
        <v>13.5</v>
      </c>
      <c r="K207" s="54">
        <v>0</v>
      </c>
      <c r="L207" s="67">
        <f t="shared" ref="L207:N207" si="1093">H207*(1-$K207)</f>
        <v>450</v>
      </c>
      <c r="M207" s="67">
        <f t="shared" si="1093"/>
        <v>756</v>
      </c>
      <c r="N207" s="67">
        <f t="shared" si="1093"/>
        <v>13.5</v>
      </c>
      <c r="O207" s="67">
        <f t="shared" si="1071"/>
        <v>1219.5</v>
      </c>
      <c r="P207" s="69">
        <f t="shared" si="1072"/>
        <v>0</v>
      </c>
      <c r="Q207" s="69">
        <f t="shared" si="1073"/>
        <v>0</v>
      </c>
      <c r="R207" s="69">
        <f t="shared" si="1074"/>
        <v>24.39</v>
      </c>
      <c r="S207" s="69">
        <f t="shared" si="1075"/>
        <v>60.975000000000001</v>
      </c>
      <c r="T207" s="69">
        <f t="shared" si="1076"/>
        <v>1304.865</v>
      </c>
      <c r="U207" s="69">
        <f>(C205/10)*$U$5</f>
        <v>251.99999999999997</v>
      </c>
      <c r="V207" s="108">
        <f t="shared" ref="V207:W207" si="1094">V196</f>
        <v>0</v>
      </c>
      <c r="W207" s="108">
        <f t="shared" si="1094"/>
        <v>0</v>
      </c>
      <c r="X207" s="67">
        <f t="shared" si="1078"/>
        <v>251.99999999999997</v>
      </c>
      <c r="Y207" s="113">
        <f t="shared" si="1079"/>
        <v>343.42610294117651</v>
      </c>
      <c r="Z207" s="69">
        <f t="shared" si="1080"/>
        <v>326.21625</v>
      </c>
      <c r="AA207" s="69">
        <f t="shared" si="1081"/>
        <v>62.999999999999993</v>
      </c>
      <c r="AB207" s="70">
        <f t="shared" si="1082"/>
        <v>2289.5073529411766</v>
      </c>
      <c r="AC207" s="67">
        <f t="shared" ref="AC207:AO207" si="1095">O207*$C207</f>
        <v>1219.5</v>
      </c>
      <c r="AD207" s="67">
        <f t="shared" si="1095"/>
        <v>0</v>
      </c>
      <c r="AE207" s="67">
        <f t="shared" si="1095"/>
        <v>0</v>
      </c>
      <c r="AF207" s="67">
        <f t="shared" si="1095"/>
        <v>24.39</v>
      </c>
      <c r="AG207" s="67">
        <f t="shared" si="1095"/>
        <v>60.975000000000001</v>
      </c>
      <c r="AH207" s="67">
        <f t="shared" si="1095"/>
        <v>1304.865</v>
      </c>
      <c r="AI207" s="67">
        <f t="shared" si="1095"/>
        <v>251.99999999999997</v>
      </c>
      <c r="AJ207" s="67">
        <f t="shared" si="1095"/>
        <v>0</v>
      </c>
      <c r="AK207" s="67">
        <f t="shared" si="1095"/>
        <v>0</v>
      </c>
      <c r="AL207" s="67">
        <f t="shared" si="1095"/>
        <v>251.99999999999997</v>
      </c>
      <c r="AM207" s="67">
        <f t="shared" si="1095"/>
        <v>343.42610294117651</v>
      </c>
      <c r="AN207" s="67">
        <f t="shared" si="1095"/>
        <v>326.21625</v>
      </c>
      <c r="AO207" s="67">
        <f t="shared" si="1095"/>
        <v>62.999999999999993</v>
      </c>
      <c r="AP207" s="67">
        <f t="shared" si="1084"/>
        <v>343.42610294117651</v>
      </c>
      <c r="AQ207" s="71">
        <f t="shared" si="1085"/>
        <v>1900.2911029411766</v>
      </c>
      <c r="AR207" s="71">
        <f t="shared" si="1086"/>
        <v>389.21625</v>
      </c>
      <c r="AS207" s="71">
        <f t="shared" si="1087"/>
        <v>2289.5073529411766</v>
      </c>
      <c r="AT207" s="84"/>
    </row>
    <row r="208" spans="1:67" outlineLevel="1" x14ac:dyDescent="0.25">
      <c r="A208" s="60"/>
      <c r="B208" s="61" t="s">
        <v>172</v>
      </c>
      <c r="C208" s="62">
        <f>A203</f>
        <v>28</v>
      </c>
      <c r="D208" s="68" t="s">
        <v>63</v>
      </c>
      <c r="E208" s="64">
        <f t="shared" si="1088"/>
        <v>257.66176470588238</v>
      </c>
      <c r="F208" s="65">
        <f t="shared" si="1089"/>
        <v>7214.5294117647063</v>
      </c>
      <c r="G208" s="107"/>
      <c r="H208" s="108">
        <f>H175</f>
        <v>100</v>
      </c>
      <c r="I208" s="108">
        <v>0</v>
      </c>
      <c r="J208" s="67">
        <f t="shared" si="920"/>
        <v>3</v>
      </c>
      <c r="K208" s="54">
        <v>0</v>
      </c>
      <c r="L208" s="67">
        <f t="shared" ref="L208:N208" si="1096">H208*(1-$K208)</f>
        <v>100</v>
      </c>
      <c r="M208" s="67">
        <f t="shared" si="1096"/>
        <v>0</v>
      </c>
      <c r="N208" s="67">
        <f t="shared" si="1096"/>
        <v>3</v>
      </c>
      <c r="O208" s="67">
        <f t="shared" si="1071"/>
        <v>103</v>
      </c>
      <c r="P208" s="69">
        <f t="shared" si="1072"/>
        <v>0</v>
      </c>
      <c r="Q208" s="69">
        <f t="shared" si="1073"/>
        <v>0</v>
      </c>
      <c r="R208" s="69">
        <f t="shared" si="1074"/>
        <v>2.06</v>
      </c>
      <c r="S208" s="69">
        <f t="shared" si="1075"/>
        <v>5.15</v>
      </c>
      <c r="T208" s="69">
        <f t="shared" si="1076"/>
        <v>110.21000000000001</v>
      </c>
      <c r="U208" s="69">
        <f>1*$U$4</f>
        <v>65</v>
      </c>
      <c r="V208" s="108">
        <f t="shared" ref="V208:W208" si="1097">V197</f>
        <v>0</v>
      </c>
      <c r="W208" s="108">
        <f t="shared" si="1097"/>
        <v>0</v>
      </c>
      <c r="X208" s="67">
        <f t="shared" si="1078"/>
        <v>65</v>
      </c>
      <c r="Y208" s="113">
        <f t="shared" si="1079"/>
        <v>38.649264705882359</v>
      </c>
      <c r="Z208" s="69">
        <f t="shared" si="1080"/>
        <v>27.552500000000002</v>
      </c>
      <c r="AA208" s="69">
        <f t="shared" si="1081"/>
        <v>16.25</v>
      </c>
      <c r="AB208" s="70">
        <f t="shared" si="1082"/>
        <v>257.66176470588238</v>
      </c>
      <c r="AC208" s="67">
        <f t="shared" ref="AC208:AO208" si="1098">O208*$C208</f>
        <v>2884</v>
      </c>
      <c r="AD208" s="67">
        <f t="shared" si="1098"/>
        <v>0</v>
      </c>
      <c r="AE208" s="67">
        <f t="shared" si="1098"/>
        <v>0</v>
      </c>
      <c r="AF208" s="67">
        <f t="shared" si="1098"/>
        <v>57.68</v>
      </c>
      <c r="AG208" s="67">
        <f t="shared" si="1098"/>
        <v>144.20000000000002</v>
      </c>
      <c r="AH208" s="67">
        <f t="shared" si="1098"/>
        <v>3085.88</v>
      </c>
      <c r="AI208" s="67">
        <f t="shared" si="1098"/>
        <v>1820</v>
      </c>
      <c r="AJ208" s="67">
        <f t="shared" si="1098"/>
        <v>0</v>
      </c>
      <c r="AK208" s="67">
        <f t="shared" si="1098"/>
        <v>0</v>
      </c>
      <c r="AL208" s="67">
        <f t="shared" si="1098"/>
        <v>1820</v>
      </c>
      <c r="AM208" s="67">
        <f t="shared" si="1098"/>
        <v>1082.1794117647059</v>
      </c>
      <c r="AN208" s="67">
        <f t="shared" si="1098"/>
        <v>771.47</v>
      </c>
      <c r="AO208" s="67">
        <f t="shared" si="1098"/>
        <v>455</v>
      </c>
      <c r="AP208" s="67">
        <f t="shared" si="1084"/>
        <v>1082.1794117647059</v>
      </c>
      <c r="AQ208" s="71">
        <f t="shared" si="1085"/>
        <v>5988.0594117647061</v>
      </c>
      <c r="AR208" s="71">
        <f t="shared" si="1086"/>
        <v>1226.47</v>
      </c>
      <c r="AS208" s="71">
        <f t="shared" si="1087"/>
        <v>7214.5294117647063</v>
      </c>
      <c r="AT208" s="84"/>
    </row>
    <row r="209" spans="1:67" outlineLevel="1" x14ac:dyDescent="0.25">
      <c r="A209" s="60"/>
      <c r="B209" s="61" t="s">
        <v>66</v>
      </c>
      <c r="C209" s="62">
        <v>1</v>
      </c>
      <c r="D209" s="68" t="s">
        <v>65</v>
      </c>
      <c r="E209" s="64">
        <f t="shared" si="1088"/>
        <v>3251.8529411764707</v>
      </c>
      <c r="F209" s="65">
        <f t="shared" si="1089"/>
        <v>3251.8529411764707</v>
      </c>
      <c r="G209" s="107"/>
      <c r="H209" s="108">
        <f>H176</f>
        <v>600</v>
      </c>
      <c r="I209" s="108">
        <f>I198</f>
        <v>0</v>
      </c>
      <c r="J209" s="67">
        <f t="shared" si="920"/>
        <v>18</v>
      </c>
      <c r="K209" s="54">
        <v>0</v>
      </c>
      <c r="L209" s="67">
        <f t="shared" ref="L209:N209" si="1099">H209*(1-$K209)</f>
        <v>600</v>
      </c>
      <c r="M209" s="67">
        <f t="shared" si="1099"/>
        <v>0</v>
      </c>
      <c r="N209" s="67">
        <f t="shared" si="1099"/>
        <v>18</v>
      </c>
      <c r="O209" s="67">
        <f t="shared" si="1071"/>
        <v>618</v>
      </c>
      <c r="P209" s="69">
        <f t="shared" si="1072"/>
        <v>0</v>
      </c>
      <c r="Q209" s="69">
        <f t="shared" si="1073"/>
        <v>0</v>
      </c>
      <c r="R209" s="69">
        <f t="shared" si="1074"/>
        <v>12.36</v>
      </c>
      <c r="S209" s="69">
        <f t="shared" si="1075"/>
        <v>30.900000000000002</v>
      </c>
      <c r="T209" s="69">
        <f t="shared" si="1076"/>
        <v>661.26</v>
      </c>
      <c r="U209" s="69">
        <f>5*$U$5+600+500</f>
        <v>1550</v>
      </c>
      <c r="V209" s="108">
        <f t="shared" ref="V209:W209" si="1100">V198</f>
        <v>0</v>
      </c>
      <c r="W209" s="108">
        <f t="shared" si="1100"/>
        <v>0</v>
      </c>
      <c r="X209" s="67">
        <f t="shared" si="1078"/>
        <v>1550</v>
      </c>
      <c r="Y209" s="113">
        <f t="shared" si="1079"/>
        <v>487.77794117647068</v>
      </c>
      <c r="Z209" s="69">
        <f t="shared" si="1080"/>
        <v>165.315</v>
      </c>
      <c r="AA209" s="69">
        <f t="shared" si="1081"/>
        <v>387.5</v>
      </c>
      <c r="AB209" s="70">
        <f t="shared" si="1082"/>
        <v>3251.8529411764707</v>
      </c>
      <c r="AC209" s="67">
        <f t="shared" ref="AC209:AO209" si="1101">O209*$C209</f>
        <v>618</v>
      </c>
      <c r="AD209" s="67">
        <f t="shared" si="1101"/>
        <v>0</v>
      </c>
      <c r="AE209" s="67">
        <f t="shared" si="1101"/>
        <v>0</v>
      </c>
      <c r="AF209" s="67">
        <f t="shared" si="1101"/>
        <v>12.36</v>
      </c>
      <c r="AG209" s="67">
        <f t="shared" si="1101"/>
        <v>30.900000000000002</v>
      </c>
      <c r="AH209" s="67">
        <f t="shared" si="1101"/>
        <v>661.26</v>
      </c>
      <c r="AI209" s="67">
        <f t="shared" si="1101"/>
        <v>1550</v>
      </c>
      <c r="AJ209" s="67">
        <f t="shared" si="1101"/>
        <v>0</v>
      </c>
      <c r="AK209" s="67">
        <f t="shared" si="1101"/>
        <v>0</v>
      </c>
      <c r="AL209" s="67">
        <f t="shared" si="1101"/>
        <v>1550</v>
      </c>
      <c r="AM209" s="67">
        <f t="shared" si="1101"/>
        <v>487.77794117647068</v>
      </c>
      <c r="AN209" s="67">
        <f t="shared" si="1101"/>
        <v>165.315</v>
      </c>
      <c r="AO209" s="67">
        <f t="shared" si="1101"/>
        <v>387.5</v>
      </c>
      <c r="AP209" s="67">
        <f t="shared" si="1084"/>
        <v>487.77794117647068</v>
      </c>
      <c r="AQ209" s="71">
        <f t="shared" si="1085"/>
        <v>2699.0379411764707</v>
      </c>
      <c r="AR209" s="71">
        <f t="shared" si="1086"/>
        <v>552.81500000000005</v>
      </c>
      <c r="AS209" s="71">
        <f t="shared" si="1087"/>
        <v>3251.8529411764707</v>
      </c>
      <c r="AT209" s="84"/>
    </row>
    <row r="210" spans="1:67" outlineLevel="1" x14ac:dyDescent="0.25">
      <c r="A210" s="60"/>
      <c r="B210" s="72" t="s">
        <v>169</v>
      </c>
      <c r="C210" s="62">
        <v>1</v>
      </c>
      <c r="D210" s="68" t="s">
        <v>65</v>
      </c>
      <c r="E210" s="64">
        <f t="shared" si="1088"/>
        <v>2772</v>
      </c>
      <c r="F210" s="65">
        <f t="shared" si="1089"/>
        <v>2772</v>
      </c>
      <c r="G210" s="107"/>
      <c r="H210" s="108">
        <f>H177</f>
        <v>1600</v>
      </c>
      <c r="I210" s="108">
        <f>$I$133</f>
        <v>200</v>
      </c>
      <c r="J210" s="67">
        <f t="shared" si="920"/>
        <v>48</v>
      </c>
      <c r="K210" s="54">
        <v>0</v>
      </c>
      <c r="L210" s="67">
        <f t="shared" ref="L210:N212" si="1102">H210*(1-$K210)</f>
        <v>1600</v>
      </c>
      <c r="M210" s="67">
        <f t="shared" si="1102"/>
        <v>200</v>
      </c>
      <c r="N210" s="67">
        <f t="shared" si="1102"/>
        <v>48</v>
      </c>
      <c r="O210" s="67">
        <f t="shared" si="1071"/>
        <v>1848</v>
      </c>
      <c r="P210" s="69">
        <f t="shared" si="1072"/>
        <v>0</v>
      </c>
      <c r="Q210" s="69">
        <f t="shared" si="1073"/>
        <v>0</v>
      </c>
      <c r="R210" s="69">
        <f t="shared" si="1074"/>
        <v>36.96</v>
      </c>
      <c r="S210" s="69">
        <v>0</v>
      </c>
      <c r="T210" s="69">
        <f t="shared" si="1076"/>
        <v>1884.96</v>
      </c>
      <c r="U210" s="69">
        <v>0</v>
      </c>
      <c r="V210" s="108">
        <f t="shared" ref="V210:W210" si="1103">V199</f>
        <v>0</v>
      </c>
      <c r="W210" s="108">
        <f t="shared" si="1103"/>
        <v>0</v>
      </c>
      <c r="X210" s="67">
        <f t="shared" si="1078"/>
        <v>0</v>
      </c>
      <c r="Y210" s="113">
        <f t="shared" si="1079"/>
        <v>415.8</v>
      </c>
      <c r="Z210" s="69">
        <f t="shared" si="1080"/>
        <v>471.24</v>
      </c>
      <c r="AA210" s="69">
        <f t="shared" si="1081"/>
        <v>0</v>
      </c>
      <c r="AB210" s="70">
        <f t="shared" si="1082"/>
        <v>2772</v>
      </c>
      <c r="AC210" s="67">
        <f t="shared" ref="AC210:AO212" si="1104">O210*$C210</f>
        <v>1848</v>
      </c>
      <c r="AD210" s="67">
        <f t="shared" si="1104"/>
        <v>0</v>
      </c>
      <c r="AE210" s="67">
        <f t="shared" si="1104"/>
        <v>0</v>
      </c>
      <c r="AF210" s="67">
        <f t="shared" si="1104"/>
        <v>36.96</v>
      </c>
      <c r="AG210" s="67">
        <f t="shared" si="1104"/>
        <v>0</v>
      </c>
      <c r="AH210" s="67">
        <f t="shared" si="1104"/>
        <v>1884.96</v>
      </c>
      <c r="AI210" s="67">
        <f t="shared" si="1104"/>
        <v>0</v>
      </c>
      <c r="AJ210" s="67">
        <f t="shared" si="1104"/>
        <v>0</v>
      </c>
      <c r="AK210" s="67">
        <f t="shared" si="1104"/>
        <v>0</v>
      </c>
      <c r="AL210" s="67">
        <f t="shared" si="1104"/>
        <v>0</v>
      </c>
      <c r="AM210" s="67">
        <f t="shared" si="1104"/>
        <v>415.8</v>
      </c>
      <c r="AN210" s="67">
        <f t="shared" si="1104"/>
        <v>471.24</v>
      </c>
      <c r="AO210" s="67">
        <f t="shared" si="1104"/>
        <v>0</v>
      </c>
      <c r="AP210" s="67">
        <f t="shared" si="1084"/>
        <v>415.8</v>
      </c>
      <c r="AQ210" s="71">
        <f t="shared" si="1085"/>
        <v>2300.7600000000002</v>
      </c>
      <c r="AR210" s="71">
        <f t="shared" si="1086"/>
        <v>471.24</v>
      </c>
      <c r="AS210" s="71">
        <f t="shared" si="1087"/>
        <v>2772</v>
      </c>
      <c r="AT210" s="84"/>
    </row>
    <row r="211" spans="1:67" outlineLevel="1" x14ac:dyDescent="0.25">
      <c r="A211" s="60"/>
      <c r="B211" s="72" t="s">
        <v>170</v>
      </c>
      <c r="C211" s="62">
        <v>1</v>
      </c>
      <c r="D211" s="68" t="s">
        <v>65</v>
      </c>
      <c r="E211" s="64">
        <f t="shared" si="1088"/>
        <v>900</v>
      </c>
      <c r="F211" s="65">
        <f t="shared" si="1089"/>
        <v>900</v>
      </c>
      <c r="G211" s="147"/>
      <c r="H211" s="67">
        <v>0</v>
      </c>
      <c r="I211" s="67">
        <v>0</v>
      </c>
      <c r="J211" s="67">
        <f t="shared" ref="J211:J212" si="1105">H211*$J$4</f>
        <v>0</v>
      </c>
      <c r="K211" s="54">
        <v>0</v>
      </c>
      <c r="L211" s="67">
        <f t="shared" si="1102"/>
        <v>0</v>
      </c>
      <c r="M211" s="67">
        <f t="shared" si="1102"/>
        <v>0</v>
      </c>
      <c r="N211" s="67">
        <f t="shared" si="1102"/>
        <v>0</v>
      </c>
      <c r="O211" s="67">
        <f t="shared" si="1071"/>
        <v>0</v>
      </c>
      <c r="P211" s="69">
        <f t="shared" si="1072"/>
        <v>0</v>
      </c>
      <c r="Q211" s="69">
        <f t="shared" si="1073"/>
        <v>0</v>
      </c>
      <c r="R211" s="69">
        <f t="shared" si="1074"/>
        <v>0</v>
      </c>
      <c r="S211" s="69">
        <v>0</v>
      </c>
      <c r="T211" s="69">
        <f t="shared" si="1076"/>
        <v>0</v>
      </c>
      <c r="U211" s="69">
        <v>0</v>
      </c>
      <c r="V211" s="108">
        <f t="shared" ref="V211:W211" si="1106">V200</f>
        <v>0</v>
      </c>
      <c r="W211" s="108">
        <f t="shared" si="1106"/>
        <v>900</v>
      </c>
      <c r="X211" s="67">
        <f t="shared" si="1078"/>
        <v>900</v>
      </c>
      <c r="Y211" s="113">
        <v>0</v>
      </c>
      <c r="Z211" s="69">
        <f t="shared" si="1080"/>
        <v>0</v>
      </c>
      <c r="AA211" s="69">
        <v>0</v>
      </c>
      <c r="AB211" s="70">
        <f t="shared" si="1082"/>
        <v>900</v>
      </c>
      <c r="AC211" s="67">
        <f t="shared" si="1104"/>
        <v>0</v>
      </c>
      <c r="AD211" s="67">
        <f t="shared" si="1104"/>
        <v>0</v>
      </c>
      <c r="AE211" s="67">
        <f t="shared" si="1104"/>
        <v>0</v>
      </c>
      <c r="AF211" s="67">
        <f t="shared" si="1104"/>
        <v>0</v>
      </c>
      <c r="AG211" s="67">
        <f t="shared" si="1104"/>
        <v>0</v>
      </c>
      <c r="AH211" s="67">
        <f t="shared" si="1104"/>
        <v>0</v>
      </c>
      <c r="AI211" s="67">
        <f t="shared" si="1104"/>
        <v>0</v>
      </c>
      <c r="AJ211" s="67">
        <f t="shared" si="1104"/>
        <v>0</v>
      </c>
      <c r="AK211" s="67">
        <f t="shared" si="1104"/>
        <v>900</v>
      </c>
      <c r="AL211" s="67">
        <f t="shared" si="1104"/>
        <v>900</v>
      </c>
      <c r="AM211" s="67">
        <f t="shared" si="1104"/>
        <v>0</v>
      </c>
      <c r="AN211" s="67">
        <f t="shared" si="1104"/>
        <v>0</v>
      </c>
      <c r="AO211" s="67">
        <f t="shared" si="1104"/>
        <v>0</v>
      </c>
      <c r="AP211" s="67">
        <f t="shared" si="1084"/>
        <v>900</v>
      </c>
      <c r="AQ211" s="71">
        <f t="shared" si="1085"/>
        <v>900</v>
      </c>
      <c r="AR211" s="71">
        <f t="shared" si="1086"/>
        <v>0</v>
      </c>
      <c r="AS211" s="71">
        <f t="shared" si="1087"/>
        <v>900</v>
      </c>
      <c r="AT211" s="84"/>
    </row>
    <row r="212" spans="1:67" outlineLevel="1" x14ac:dyDescent="0.25">
      <c r="A212" s="60"/>
      <c r="B212" s="72" t="s">
        <v>171</v>
      </c>
      <c r="C212" s="62">
        <v>1</v>
      </c>
      <c r="D212" s="68" t="s">
        <v>65</v>
      </c>
      <c r="E212" s="64">
        <f t="shared" si="1088"/>
        <v>1200</v>
      </c>
      <c r="F212" s="65">
        <f t="shared" si="1089"/>
        <v>1200</v>
      </c>
      <c r="G212" s="147"/>
      <c r="H212" s="67">
        <v>0</v>
      </c>
      <c r="I212" s="67">
        <v>0</v>
      </c>
      <c r="J212" s="67">
        <f t="shared" si="1105"/>
        <v>0</v>
      </c>
      <c r="K212" s="54">
        <v>0</v>
      </c>
      <c r="L212" s="67">
        <f t="shared" si="1102"/>
        <v>0</v>
      </c>
      <c r="M212" s="67">
        <f t="shared" si="1102"/>
        <v>0</v>
      </c>
      <c r="N212" s="67">
        <f t="shared" si="1102"/>
        <v>0</v>
      </c>
      <c r="O212" s="67">
        <f t="shared" si="1071"/>
        <v>0</v>
      </c>
      <c r="P212" s="69">
        <f t="shared" si="1072"/>
        <v>0</v>
      </c>
      <c r="Q212" s="69">
        <f t="shared" si="1073"/>
        <v>0</v>
      </c>
      <c r="R212" s="69">
        <f t="shared" si="1074"/>
        <v>0</v>
      </c>
      <c r="S212" s="69">
        <v>0</v>
      </c>
      <c r="T212" s="69">
        <f t="shared" si="1076"/>
        <v>0</v>
      </c>
      <c r="U212" s="69">
        <v>0</v>
      </c>
      <c r="V212" s="108">
        <f t="shared" ref="V212:W212" si="1107">V201</f>
        <v>1200</v>
      </c>
      <c r="W212" s="108">
        <f t="shared" si="1107"/>
        <v>0</v>
      </c>
      <c r="X212" s="67">
        <f t="shared" si="1078"/>
        <v>1200</v>
      </c>
      <c r="Y212" s="113">
        <v>0</v>
      </c>
      <c r="Z212" s="69">
        <f t="shared" si="1080"/>
        <v>0</v>
      </c>
      <c r="AA212" s="69">
        <v>0</v>
      </c>
      <c r="AB212" s="70">
        <f t="shared" si="1082"/>
        <v>1200</v>
      </c>
      <c r="AC212" s="67">
        <f t="shared" si="1104"/>
        <v>0</v>
      </c>
      <c r="AD212" s="67">
        <f t="shared" si="1104"/>
        <v>0</v>
      </c>
      <c r="AE212" s="67">
        <f t="shared" si="1104"/>
        <v>0</v>
      </c>
      <c r="AF212" s="67">
        <f t="shared" si="1104"/>
        <v>0</v>
      </c>
      <c r="AG212" s="67">
        <f t="shared" si="1104"/>
        <v>0</v>
      </c>
      <c r="AH212" s="67">
        <f t="shared" si="1104"/>
        <v>0</v>
      </c>
      <c r="AI212" s="67">
        <f t="shared" si="1104"/>
        <v>0</v>
      </c>
      <c r="AJ212" s="67">
        <f t="shared" si="1104"/>
        <v>1200</v>
      </c>
      <c r="AK212" s="67">
        <f t="shared" si="1104"/>
        <v>0</v>
      </c>
      <c r="AL212" s="67">
        <f t="shared" si="1104"/>
        <v>1200</v>
      </c>
      <c r="AM212" s="67">
        <f t="shared" si="1104"/>
        <v>0</v>
      </c>
      <c r="AN212" s="67">
        <f t="shared" si="1104"/>
        <v>0</v>
      </c>
      <c r="AO212" s="67">
        <f t="shared" si="1104"/>
        <v>0</v>
      </c>
      <c r="AP212" s="67">
        <f t="shared" si="1084"/>
        <v>0</v>
      </c>
      <c r="AQ212" s="71">
        <f t="shared" si="1085"/>
        <v>1200</v>
      </c>
      <c r="AR212" s="71">
        <f t="shared" si="1086"/>
        <v>0</v>
      </c>
      <c r="AS212" s="71">
        <f t="shared" si="1087"/>
        <v>1200</v>
      </c>
      <c r="AT212" s="84"/>
    </row>
    <row r="213" spans="1:67" ht="15.75" outlineLevel="1" thickBot="1" x14ac:dyDescent="0.3">
      <c r="A213" s="60"/>
      <c r="B213" s="61"/>
      <c r="C213" s="62"/>
      <c r="D213" s="63"/>
      <c r="E213" s="64"/>
      <c r="F213" s="65"/>
      <c r="G213" s="107"/>
      <c r="H213" s="108"/>
      <c r="I213" s="108"/>
      <c r="J213" s="67"/>
      <c r="K213" s="21"/>
      <c r="L213" s="67"/>
      <c r="M213" s="67"/>
      <c r="N213" s="67"/>
      <c r="O213" s="67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7"/>
      <c r="AA213" s="69"/>
      <c r="AB213" s="69"/>
      <c r="AC213" s="69"/>
      <c r="AD213" s="69"/>
      <c r="AE213" s="69"/>
      <c r="AF213" s="69"/>
      <c r="AG213" s="69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84"/>
    </row>
    <row r="214" spans="1:67" ht="15.75" thickBot="1" x14ac:dyDescent="0.3">
      <c r="A214" s="48">
        <f>A203+1</f>
        <v>29</v>
      </c>
      <c r="B214" s="49" t="s">
        <v>61</v>
      </c>
      <c r="C214" s="50" t="s">
        <v>62</v>
      </c>
      <c r="D214" s="51">
        <f>ROUNDUP((A214*465)/1000,2)</f>
        <v>13.49</v>
      </c>
      <c r="E214" s="52"/>
      <c r="F214" s="53">
        <f>SUM(F215:F224)</f>
        <v>25936.902198529413</v>
      </c>
      <c r="G214" s="107"/>
      <c r="H214" s="110"/>
      <c r="I214" s="110"/>
      <c r="J214" s="56"/>
      <c r="K214" s="57"/>
      <c r="L214" s="58"/>
      <c r="M214" s="58"/>
      <c r="N214" s="58"/>
      <c r="O214" s="57"/>
      <c r="P214" s="58"/>
      <c r="Q214" s="56"/>
      <c r="R214" s="56"/>
      <c r="S214" s="56"/>
      <c r="T214" s="56"/>
      <c r="U214" s="73"/>
      <c r="V214" s="21"/>
      <c r="W214" s="56"/>
      <c r="X214" s="56"/>
      <c r="Y214" s="56"/>
      <c r="Z214" s="57"/>
      <c r="AA214" s="56"/>
      <c r="AB214" s="56"/>
      <c r="AC214" s="59">
        <f>+SUM(AC215:AC224)</f>
        <v>9850.9285</v>
      </c>
      <c r="AD214" s="59">
        <f t="shared" ref="AD214:AS214" si="1108">+SUM(AD215:AD224)</f>
        <v>0</v>
      </c>
      <c r="AE214" s="59">
        <f t="shared" si="1108"/>
        <v>0</v>
      </c>
      <c r="AF214" s="59">
        <f t="shared" si="1108"/>
        <v>197.01856999999998</v>
      </c>
      <c r="AG214" s="59">
        <f t="shared" si="1108"/>
        <v>400.14642500000002</v>
      </c>
      <c r="AH214" s="59">
        <f t="shared" si="1108"/>
        <v>10448.093495000001</v>
      </c>
      <c r="AI214" s="59">
        <f t="shared" si="1108"/>
        <v>5761</v>
      </c>
      <c r="AJ214" s="59">
        <f t="shared" si="1108"/>
        <v>1200</v>
      </c>
      <c r="AK214" s="59">
        <f t="shared" si="1108"/>
        <v>900</v>
      </c>
      <c r="AL214" s="59">
        <f t="shared" si="1108"/>
        <v>7861</v>
      </c>
      <c r="AM214" s="59">
        <f t="shared" si="1108"/>
        <v>3575.5353297794118</v>
      </c>
      <c r="AN214" s="59">
        <f t="shared" si="1108"/>
        <v>2612.0233737500002</v>
      </c>
      <c r="AO214" s="59">
        <f t="shared" si="1108"/>
        <v>1440.25</v>
      </c>
      <c r="AP214" s="59">
        <f t="shared" si="1108"/>
        <v>4475.5353297794118</v>
      </c>
      <c r="AQ214" s="59">
        <f t="shared" si="1108"/>
        <v>21884.628824779415</v>
      </c>
      <c r="AR214" s="59">
        <f t="shared" si="1108"/>
        <v>4052.2733737500002</v>
      </c>
      <c r="AS214" s="59">
        <f t="shared" si="1108"/>
        <v>25936.902198529413</v>
      </c>
      <c r="AT214" s="83" t="str">
        <f>IF(F214=AS214,"Matching","Not Matching")</f>
        <v>Matching</v>
      </c>
      <c r="AU214" s="134">
        <f>SUM(AC214:AG214)</f>
        <v>10448.093495000001</v>
      </c>
      <c r="AV214" s="135">
        <f t="shared" ref="AV214" si="1109">AU214/AS214</f>
        <v>0.40282734672887782</v>
      </c>
      <c r="AW214" s="134">
        <f t="shared" ref="AW214" si="1110">AI214</f>
        <v>5761</v>
      </c>
      <c r="AX214" s="135">
        <f t="shared" ref="AX214" si="1111">AW214/AS214</f>
        <v>0.22211596265056824</v>
      </c>
      <c r="AY214" s="134">
        <f t="shared" ref="AY214" si="1112">AJ214</f>
        <v>1200</v>
      </c>
      <c r="AZ214" s="135">
        <f t="shared" ref="AZ214" si="1113">AY214/AS214</f>
        <v>4.6266126571894092E-2</v>
      </c>
      <c r="BA214" s="134">
        <f t="shared" ref="BA214" si="1114">AK214+AM214</f>
        <v>4475.5353297794118</v>
      </c>
      <c r="BB214" s="135">
        <f t="shared" ref="BB214" si="1115">BA214/AS214</f>
        <v>0.17255473670379837</v>
      </c>
      <c r="BC214" s="134">
        <f t="shared" ref="BC214" si="1116">AN214+AO214</f>
        <v>4052.2733737500002</v>
      </c>
      <c r="BD214" s="135">
        <f t="shared" ref="BD214" si="1117">BC214/AS214</f>
        <v>0.15623582734486152</v>
      </c>
      <c r="BE214" s="82" t="str">
        <f t="shared" ref="BE214" si="1118">IF((AU214+AW214+AY214+BA214+BC214)=AS214,"Matching","Not Matching")</f>
        <v>Matching</v>
      </c>
      <c r="BF214" s="134">
        <f>AQ214</f>
        <v>21884.628824779415</v>
      </c>
      <c r="BG214" s="135">
        <f t="shared" ref="BG214" si="1119">BF214/AS214</f>
        <v>0.84376417265513859</v>
      </c>
      <c r="BH214" s="134">
        <f t="shared" ref="BH214" si="1120">AR214</f>
        <v>4052.2733737500002</v>
      </c>
      <c r="BI214" s="135">
        <f t="shared" ref="BI214" si="1121">BH214/AS214</f>
        <v>0.15623582734486152</v>
      </c>
      <c r="BJ214" s="82" t="str">
        <f t="shared" ref="BJ214" si="1122">IF((BH214+BF214)=AS214,"Matching","Not Matching")</f>
        <v>Matching</v>
      </c>
      <c r="BK214" s="134">
        <f>AS214*1.081</f>
        <v>28037.791276610293</v>
      </c>
      <c r="BL214" s="134">
        <f t="shared" ref="BL214" si="1123">ROUND(BK214,-1)</f>
        <v>28040</v>
      </c>
      <c r="BM214" s="134">
        <f>D214*380</f>
        <v>5126.2</v>
      </c>
      <c r="BN214" s="134">
        <f t="shared" ref="BN214" si="1124">BK214-BM214</f>
        <v>22911.591276610292</v>
      </c>
      <c r="BO214" s="134">
        <f>BK214/D214</f>
        <v>2078.412993077116</v>
      </c>
    </row>
    <row r="215" spans="1:67" outlineLevel="1" x14ac:dyDescent="0.25">
      <c r="A215" s="60"/>
      <c r="B215" s="61"/>
      <c r="C215" s="62"/>
      <c r="D215" s="63"/>
      <c r="E215" s="64"/>
      <c r="F215" s="65"/>
      <c r="G215" s="107"/>
      <c r="H215" s="110"/>
      <c r="I215" s="110"/>
      <c r="J215" s="56"/>
      <c r="K215" s="57"/>
      <c r="L215" s="58"/>
      <c r="M215" s="58"/>
      <c r="N215" s="58"/>
      <c r="O215" s="57"/>
      <c r="P215" s="58"/>
      <c r="Q215" s="56"/>
      <c r="R215" s="56"/>
      <c r="S215" s="56"/>
      <c r="T215" s="56"/>
      <c r="U215" s="73"/>
      <c r="V215" s="21"/>
      <c r="W215" s="56"/>
      <c r="X215" s="56"/>
      <c r="Y215" s="56"/>
      <c r="Z215" s="57"/>
      <c r="AA215" s="56"/>
      <c r="AB215" s="56"/>
      <c r="AC215" s="56"/>
      <c r="AD215" s="56"/>
      <c r="AE215" s="69"/>
      <c r="AF215" s="69"/>
      <c r="AG215" s="69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136"/>
    </row>
    <row r="216" spans="1:67" outlineLevel="1" x14ac:dyDescent="0.25">
      <c r="A216" s="60"/>
      <c r="B216" s="61" t="str">
        <f>"Panneau solaire "&amp;G216</f>
        <v>Panneau solaire JINKO JKM455N-54HL4R-V</v>
      </c>
      <c r="C216" s="62">
        <f>A214</f>
        <v>29</v>
      </c>
      <c r="D216" s="68" t="s">
        <v>63</v>
      </c>
      <c r="E216" s="64">
        <f t="shared" ref="E216" si="1125">AB216</f>
        <v>180.51476470588236</v>
      </c>
      <c r="F216" s="65">
        <f t="shared" ref="F216" si="1126">C216*E216</f>
        <v>5234.9281764705884</v>
      </c>
      <c r="G216" s="107" t="str">
        <f>$G$7</f>
        <v>JINKO JKM455N-54HL4R-V</v>
      </c>
      <c r="H216" s="108">
        <f t="shared" ref="H216:I216" si="1127">H73</f>
        <v>52.4</v>
      </c>
      <c r="I216" s="108">
        <f t="shared" si="1127"/>
        <v>0</v>
      </c>
      <c r="J216" s="67">
        <f t="shared" si="920"/>
        <v>1.5719999999999998</v>
      </c>
      <c r="K216" s="54">
        <v>0</v>
      </c>
      <c r="L216" s="67">
        <f t="shared" ref="L216:N216" si="1128">H216*(1-$K216)</f>
        <v>52.4</v>
      </c>
      <c r="M216" s="67">
        <f t="shared" si="1128"/>
        <v>0</v>
      </c>
      <c r="N216" s="67">
        <f t="shared" si="1128"/>
        <v>1.5719999999999998</v>
      </c>
      <c r="O216" s="67">
        <f t="shared" ref="O216:O223" si="1129">(L216+M216+N216)</f>
        <v>53.972000000000001</v>
      </c>
      <c r="P216" s="69">
        <f t="shared" ref="P216:P223" si="1130">O216*$P$4</f>
        <v>0</v>
      </c>
      <c r="Q216" s="69">
        <f t="shared" ref="Q216:Q223" si="1131">(O216+P216)*$Q$4</f>
        <v>0</v>
      </c>
      <c r="R216" s="69">
        <f t="shared" ref="R216:R223" si="1132">(O216+P216)*$R$4</f>
        <v>1.07944</v>
      </c>
      <c r="S216" s="69">
        <f t="shared" ref="S216:S220" si="1133">(O216+P216)*$S$4</f>
        <v>2.6986000000000003</v>
      </c>
      <c r="T216" s="69">
        <f t="shared" ref="T216:T223" si="1134">SUM(O216:S216)</f>
        <v>57.750039999999998</v>
      </c>
      <c r="U216" s="69">
        <f>1*$U$4</f>
        <v>65</v>
      </c>
      <c r="V216" s="108">
        <f t="shared" ref="V216:W216" si="1135">V205</f>
        <v>0</v>
      </c>
      <c r="W216" s="108">
        <f t="shared" si="1135"/>
        <v>0</v>
      </c>
      <c r="X216" s="67">
        <f t="shared" ref="X216:X223" si="1136">SUM(U216:W216)</f>
        <v>65</v>
      </c>
      <c r="Y216" s="113">
        <f t="shared" ref="Y216:Y221" si="1137">$Y$4/(1-$Y$4)*(T216+X216+Z216+AA216)</f>
        <v>27.077214705882351</v>
      </c>
      <c r="Z216" s="69">
        <f t="shared" ref="Z216:Z223" si="1138">T216*$Z$4</f>
        <v>14.43751</v>
      </c>
      <c r="AA216" s="69">
        <f t="shared" ref="AA216:AA221" si="1139">X216*$AA$4</f>
        <v>16.25</v>
      </c>
      <c r="AB216" s="70">
        <f t="shared" ref="AB216:AB223" si="1140">T216+X216+Y216+Z216+AA216</f>
        <v>180.51476470588236</v>
      </c>
      <c r="AC216" s="67">
        <f t="shared" ref="AC216:AO216" si="1141">O216*$C216</f>
        <v>1565.1880000000001</v>
      </c>
      <c r="AD216" s="67">
        <f t="shared" si="1141"/>
        <v>0</v>
      </c>
      <c r="AE216" s="67">
        <f t="shared" si="1141"/>
        <v>0</v>
      </c>
      <c r="AF216" s="67">
        <f t="shared" si="1141"/>
        <v>31.303759999999997</v>
      </c>
      <c r="AG216" s="67">
        <f t="shared" si="1141"/>
        <v>78.259400000000014</v>
      </c>
      <c r="AH216" s="67">
        <f t="shared" si="1141"/>
        <v>1674.75116</v>
      </c>
      <c r="AI216" s="67">
        <f t="shared" si="1141"/>
        <v>1885</v>
      </c>
      <c r="AJ216" s="67">
        <f t="shared" si="1141"/>
        <v>0</v>
      </c>
      <c r="AK216" s="67">
        <f t="shared" si="1141"/>
        <v>0</v>
      </c>
      <c r="AL216" s="67">
        <f t="shared" si="1141"/>
        <v>1885</v>
      </c>
      <c r="AM216" s="67">
        <f t="shared" si="1141"/>
        <v>785.23922647058816</v>
      </c>
      <c r="AN216" s="67">
        <f t="shared" si="1141"/>
        <v>418.68779000000001</v>
      </c>
      <c r="AO216" s="67">
        <f t="shared" si="1141"/>
        <v>471.25</v>
      </c>
      <c r="AP216" s="67">
        <f t="shared" ref="AP216:AP223" si="1142">AM216+AK216</f>
        <v>785.23922647058816</v>
      </c>
      <c r="AQ216" s="71">
        <f t="shared" ref="AQ216:AQ223" si="1143">AM216+AL216+AH216</f>
        <v>4344.9903864705884</v>
      </c>
      <c r="AR216" s="71">
        <f t="shared" ref="AR216:AR223" si="1144">AO216+AN216</f>
        <v>889.93778999999995</v>
      </c>
      <c r="AS216" s="71">
        <f t="shared" ref="AS216:AS223" si="1145">AH216+AL216+AM216+AO216+AN216</f>
        <v>5234.9281764705884</v>
      </c>
      <c r="AT216" s="84"/>
    </row>
    <row r="217" spans="1:67" outlineLevel="1" x14ac:dyDescent="0.25">
      <c r="A217" s="60"/>
      <c r="B217" s="61" t="str">
        <f>"Onduleur Huawei "&amp;G217</f>
        <v>Onduleur Huawei SUN2000-12K-MAP0</v>
      </c>
      <c r="C217" s="62">
        <v>1</v>
      </c>
      <c r="D217" s="68" t="s">
        <v>63</v>
      </c>
      <c r="E217" s="64">
        <f t="shared" ref="E216:E223" si="1146">AB217</f>
        <v>2760.701963235294</v>
      </c>
      <c r="F217" s="65">
        <f t="shared" ref="F216:F223" si="1147">C217*E217</f>
        <v>2760.701963235294</v>
      </c>
      <c r="G217" s="107" t="str">
        <f>$G$173</f>
        <v>SUN2000-12K-MAP0</v>
      </c>
      <c r="H217" s="108">
        <f>$H$173</f>
        <v>1296.3499999999999</v>
      </c>
      <c r="I217" s="67">
        <f>'Financial Data'!$C$40</f>
        <v>251</v>
      </c>
      <c r="J217" s="67">
        <f t="shared" si="920"/>
        <v>38.890499999999996</v>
      </c>
      <c r="K217" s="54">
        <v>0</v>
      </c>
      <c r="L217" s="67">
        <f t="shared" ref="L217:N217" si="1148">H217*(1-$K217)</f>
        <v>1296.3499999999999</v>
      </c>
      <c r="M217" s="67">
        <f t="shared" si="1148"/>
        <v>251</v>
      </c>
      <c r="N217" s="67">
        <f t="shared" si="1148"/>
        <v>38.890499999999996</v>
      </c>
      <c r="O217" s="67">
        <f t="shared" si="1129"/>
        <v>1586.2404999999999</v>
      </c>
      <c r="P217" s="69">
        <f t="shared" si="1130"/>
        <v>0</v>
      </c>
      <c r="Q217" s="69">
        <f t="shared" si="1131"/>
        <v>0</v>
      </c>
      <c r="R217" s="69">
        <f t="shared" si="1132"/>
        <v>31.724809999999998</v>
      </c>
      <c r="S217" s="69">
        <f t="shared" si="1133"/>
        <v>79.312025000000006</v>
      </c>
      <c r="T217" s="69">
        <f t="shared" si="1134"/>
        <v>1697.2773349999998</v>
      </c>
      <c r="U217" s="69">
        <f>2*$U$5</f>
        <v>180</v>
      </c>
      <c r="V217" s="108">
        <f t="shared" ref="V217:W217" si="1149">V206</f>
        <v>0</v>
      </c>
      <c r="W217" s="108">
        <f t="shared" si="1149"/>
        <v>0</v>
      </c>
      <c r="X217" s="67">
        <f t="shared" si="1136"/>
        <v>180</v>
      </c>
      <c r="Y217" s="113">
        <f t="shared" si="1137"/>
        <v>414.10529448529405</v>
      </c>
      <c r="Z217" s="69">
        <f t="shared" si="1138"/>
        <v>424.31933374999994</v>
      </c>
      <c r="AA217" s="69">
        <f t="shared" si="1139"/>
        <v>45</v>
      </c>
      <c r="AB217" s="70">
        <f t="shared" si="1140"/>
        <v>2760.701963235294</v>
      </c>
      <c r="AC217" s="67">
        <f t="shared" ref="AC217:AO217" si="1150">O217*$C217</f>
        <v>1586.2404999999999</v>
      </c>
      <c r="AD217" s="67">
        <f t="shared" si="1150"/>
        <v>0</v>
      </c>
      <c r="AE217" s="67">
        <f t="shared" si="1150"/>
        <v>0</v>
      </c>
      <c r="AF217" s="67">
        <f t="shared" si="1150"/>
        <v>31.724809999999998</v>
      </c>
      <c r="AG217" s="67">
        <f t="shared" si="1150"/>
        <v>79.312025000000006</v>
      </c>
      <c r="AH217" s="67">
        <f t="shared" si="1150"/>
        <v>1697.2773349999998</v>
      </c>
      <c r="AI217" s="67">
        <f t="shared" si="1150"/>
        <v>180</v>
      </c>
      <c r="AJ217" s="67">
        <f t="shared" si="1150"/>
        <v>0</v>
      </c>
      <c r="AK217" s="67">
        <f t="shared" si="1150"/>
        <v>0</v>
      </c>
      <c r="AL217" s="67">
        <f t="shared" si="1150"/>
        <v>180</v>
      </c>
      <c r="AM217" s="67">
        <f t="shared" si="1150"/>
        <v>414.10529448529405</v>
      </c>
      <c r="AN217" s="67">
        <f t="shared" si="1150"/>
        <v>424.31933374999994</v>
      </c>
      <c r="AO217" s="67">
        <f t="shared" si="1150"/>
        <v>45</v>
      </c>
      <c r="AP217" s="67">
        <f t="shared" si="1142"/>
        <v>414.10529448529405</v>
      </c>
      <c r="AQ217" s="71">
        <f t="shared" si="1143"/>
        <v>2291.3826294852938</v>
      </c>
      <c r="AR217" s="71">
        <f t="shared" si="1144"/>
        <v>469.31933374999994</v>
      </c>
      <c r="AS217" s="71">
        <f t="shared" si="1145"/>
        <v>2760.701963235294</v>
      </c>
      <c r="AT217" s="84"/>
    </row>
    <row r="218" spans="1:67" outlineLevel="1" x14ac:dyDescent="0.25">
      <c r="A218" s="60"/>
      <c r="B218" s="61" t="s">
        <v>217</v>
      </c>
      <c r="C218" s="62">
        <v>1</v>
      </c>
      <c r="D218" s="68" t="s">
        <v>65</v>
      </c>
      <c r="E218" s="64">
        <f t="shared" si="1146"/>
        <v>2345.2279411764707</v>
      </c>
      <c r="F218" s="65">
        <f t="shared" si="1147"/>
        <v>2345.2279411764707</v>
      </c>
      <c r="G218" s="107"/>
      <c r="H218" s="108">
        <f>$H$174</f>
        <v>450</v>
      </c>
      <c r="I218" s="67">
        <f>'Financial Data'!$C$41*C216</f>
        <v>783</v>
      </c>
      <c r="J218" s="67">
        <f t="shared" si="920"/>
        <v>13.5</v>
      </c>
      <c r="K218" s="54">
        <v>0</v>
      </c>
      <c r="L218" s="67">
        <f t="shared" ref="L218:N218" si="1151">H218*(1-$K218)</f>
        <v>450</v>
      </c>
      <c r="M218" s="67">
        <f t="shared" si="1151"/>
        <v>783</v>
      </c>
      <c r="N218" s="67">
        <f t="shared" si="1151"/>
        <v>13.5</v>
      </c>
      <c r="O218" s="67">
        <f t="shared" si="1129"/>
        <v>1246.5</v>
      </c>
      <c r="P218" s="69">
        <f t="shared" si="1130"/>
        <v>0</v>
      </c>
      <c r="Q218" s="69">
        <f t="shared" si="1131"/>
        <v>0</v>
      </c>
      <c r="R218" s="69">
        <f t="shared" si="1132"/>
        <v>24.93</v>
      </c>
      <c r="S218" s="69">
        <f t="shared" si="1133"/>
        <v>62.325000000000003</v>
      </c>
      <c r="T218" s="69">
        <f t="shared" si="1134"/>
        <v>1333.7550000000001</v>
      </c>
      <c r="U218" s="69">
        <f>(C216/10)*$U$5</f>
        <v>261</v>
      </c>
      <c r="V218" s="108">
        <f t="shared" ref="V218:W218" si="1152">V207</f>
        <v>0</v>
      </c>
      <c r="W218" s="108">
        <f t="shared" si="1152"/>
        <v>0</v>
      </c>
      <c r="X218" s="67">
        <f t="shared" si="1136"/>
        <v>261</v>
      </c>
      <c r="Y218" s="113">
        <f t="shared" si="1137"/>
        <v>351.78419117647064</v>
      </c>
      <c r="Z218" s="69">
        <f t="shared" si="1138"/>
        <v>333.43875000000003</v>
      </c>
      <c r="AA218" s="69">
        <f t="shared" si="1139"/>
        <v>65.25</v>
      </c>
      <c r="AB218" s="70">
        <f t="shared" si="1140"/>
        <v>2345.2279411764707</v>
      </c>
      <c r="AC218" s="67">
        <f t="shared" ref="AC218:AO218" si="1153">O218*$C218</f>
        <v>1246.5</v>
      </c>
      <c r="AD218" s="67">
        <f t="shared" si="1153"/>
        <v>0</v>
      </c>
      <c r="AE218" s="67">
        <f t="shared" si="1153"/>
        <v>0</v>
      </c>
      <c r="AF218" s="67">
        <f t="shared" si="1153"/>
        <v>24.93</v>
      </c>
      <c r="AG218" s="67">
        <f t="shared" si="1153"/>
        <v>62.325000000000003</v>
      </c>
      <c r="AH218" s="67">
        <f t="shared" si="1153"/>
        <v>1333.7550000000001</v>
      </c>
      <c r="AI218" s="67">
        <f t="shared" si="1153"/>
        <v>261</v>
      </c>
      <c r="AJ218" s="67">
        <f t="shared" si="1153"/>
        <v>0</v>
      </c>
      <c r="AK218" s="67">
        <f t="shared" si="1153"/>
        <v>0</v>
      </c>
      <c r="AL218" s="67">
        <f t="shared" si="1153"/>
        <v>261</v>
      </c>
      <c r="AM218" s="67">
        <f t="shared" si="1153"/>
        <v>351.78419117647064</v>
      </c>
      <c r="AN218" s="67">
        <f t="shared" si="1153"/>
        <v>333.43875000000003</v>
      </c>
      <c r="AO218" s="67">
        <f t="shared" si="1153"/>
        <v>65.25</v>
      </c>
      <c r="AP218" s="67">
        <f t="shared" si="1142"/>
        <v>351.78419117647064</v>
      </c>
      <c r="AQ218" s="71">
        <f t="shared" si="1143"/>
        <v>1946.5391911764707</v>
      </c>
      <c r="AR218" s="71">
        <f t="shared" si="1144"/>
        <v>398.68875000000003</v>
      </c>
      <c r="AS218" s="71">
        <f t="shared" si="1145"/>
        <v>2345.2279411764707</v>
      </c>
      <c r="AT218" s="84"/>
    </row>
    <row r="219" spans="1:67" outlineLevel="1" x14ac:dyDescent="0.25">
      <c r="A219" s="60"/>
      <c r="B219" s="61" t="s">
        <v>172</v>
      </c>
      <c r="C219" s="62">
        <f>A214</f>
        <v>29</v>
      </c>
      <c r="D219" s="68" t="s">
        <v>63</v>
      </c>
      <c r="E219" s="64">
        <f t="shared" si="1146"/>
        <v>257.66176470588238</v>
      </c>
      <c r="F219" s="65">
        <f t="shared" si="1147"/>
        <v>7472.1911764705892</v>
      </c>
      <c r="G219" s="107"/>
      <c r="H219" s="108">
        <f>H175</f>
        <v>100</v>
      </c>
      <c r="I219" s="108">
        <v>0</v>
      </c>
      <c r="J219" s="67">
        <f t="shared" si="920"/>
        <v>3</v>
      </c>
      <c r="K219" s="54">
        <v>0</v>
      </c>
      <c r="L219" s="67">
        <f t="shared" ref="L219:N219" si="1154">H219*(1-$K219)</f>
        <v>100</v>
      </c>
      <c r="M219" s="67">
        <f t="shared" si="1154"/>
        <v>0</v>
      </c>
      <c r="N219" s="67">
        <f t="shared" si="1154"/>
        <v>3</v>
      </c>
      <c r="O219" s="67">
        <f t="shared" si="1129"/>
        <v>103</v>
      </c>
      <c r="P219" s="69">
        <f t="shared" si="1130"/>
        <v>0</v>
      </c>
      <c r="Q219" s="69">
        <f t="shared" si="1131"/>
        <v>0</v>
      </c>
      <c r="R219" s="69">
        <f t="shared" si="1132"/>
        <v>2.06</v>
      </c>
      <c r="S219" s="69">
        <f t="shared" si="1133"/>
        <v>5.15</v>
      </c>
      <c r="T219" s="69">
        <f t="shared" si="1134"/>
        <v>110.21000000000001</v>
      </c>
      <c r="U219" s="69">
        <f>1*$U$4</f>
        <v>65</v>
      </c>
      <c r="V219" s="108">
        <f t="shared" ref="V219:W219" si="1155">V208</f>
        <v>0</v>
      </c>
      <c r="W219" s="108">
        <f t="shared" si="1155"/>
        <v>0</v>
      </c>
      <c r="X219" s="67">
        <f t="shared" si="1136"/>
        <v>65</v>
      </c>
      <c r="Y219" s="113">
        <f t="shared" si="1137"/>
        <v>38.649264705882359</v>
      </c>
      <c r="Z219" s="69">
        <f t="shared" si="1138"/>
        <v>27.552500000000002</v>
      </c>
      <c r="AA219" s="69">
        <f t="shared" si="1139"/>
        <v>16.25</v>
      </c>
      <c r="AB219" s="70">
        <f t="shared" si="1140"/>
        <v>257.66176470588238</v>
      </c>
      <c r="AC219" s="67">
        <f t="shared" ref="AC219:AO219" si="1156">O219*$C219</f>
        <v>2987</v>
      </c>
      <c r="AD219" s="67">
        <f t="shared" si="1156"/>
        <v>0</v>
      </c>
      <c r="AE219" s="67">
        <f t="shared" si="1156"/>
        <v>0</v>
      </c>
      <c r="AF219" s="67">
        <f t="shared" si="1156"/>
        <v>59.74</v>
      </c>
      <c r="AG219" s="67">
        <f t="shared" si="1156"/>
        <v>149.35000000000002</v>
      </c>
      <c r="AH219" s="67">
        <f t="shared" si="1156"/>
        <v>3196.09</v>
      </c>
      <c r="AI219" s="67">
        <f t="shared" si="1156"/>
        <v>1885</v>
      </c>
      <c r="AJ219" s="67">
        <f t="shared" si="1156"/>
        <v>0</v>
      </c>
      <c r="AK219" s="67">
        <f t="shared" si="1156"/>
        <v>0</v>
      </c>
      <c r="AL219" s="67">
        <f t="shared" si="1156"/>
        <v>1885</v>
      </c>
      <c r="AM219" s="67">
        <f t="shared" si="1156"/>
        <v>1120.8286764705883</v>
      </c>
      <c r="AN219" s="67">
        <f t="shared" si="1156"/>
        <v>799.02250000000004</v>
      </c>
      <c r="AO219" s="67">
        <f t="shared" si="1156"/>
        <v>471.25</v>
      </c>
      <c r="AP219" s="67">
        <f t="shared" si="1142"/>
        <v>1120.8286764705883</v>
      </c>
      <c r="AQ219" s="71">
        <f t="shared" si="1143"/>
        <v>6201.9186764705883</v>
      </c>
      <c r="AR219" s="71">
        <f t="shared" si="1144"/>
        <v>1270.2725</v>
      </c>
      <c r="AS219" s="71">
        <f t="shared" si="1145"/>
        <v>7472.1911764705883</v>
      </c>
      <c r="AT219" s="84"/>
    </row>
    <row r="220" spans="1:67" outlineLevel="1" x14ac:dyDescent="0.25">
      <c r="A220" s="60"/>
      <c r="B220" s="61" t="s">
        <v>66</v>
      </c>
      <c r="C220" s="62">
        <v>1</v>
      </c>
      <c r="D220" s="68" t="s">
        <v>65</v>
      </c>
      <c r="E220" s="64">
        <f t="shared" si="1146"/>
        <v>3251.8529411764707</v>
      </c>
      <c r="F220" s="65">
        <f t="shared" si="1147"/>
        <v>3251.8529411764707</v>
      </c>
      <c r="G220" s="107"/>
      <c r="H220" s="108">
        <f>H176</f>
        <v>600</v>
      </c>
      <c r="I220" s="108">
        <f>I209</f>
        <v>0</v>
      </c>
      <c r="J220" s="67">
        <f t="shared" si="920"/>
        <v>18</v>
      </c>
      <c r="K220" s="54">
        <v>0</v>
      </c>
      <c r="L220" s="67">
        <f t="shared" ref="L220:N220" si="1157">H220*(1-$K220)</f>
        <v>600</v>
      </c>
      <c r="M220" s="67">
        <f t="shared" si="1157"/>
        <v>0</v>
      </c>
      <c r="N220" s="67">
        <f t="shared" si="1157"/>
        <v>18</v>
      </c>
      <c r="O220" s="67">
        <f t="shared" si="1129"/>
        <v>618</v>
      </c>
      <c r="P220" s="69">
        <f t="shared" si="1130"/>
        <v>0</v>
      </c>
      <c r="Q220" s="69">
        <f t="shared" si="1131"/>
        <v>0</v>
      </c>
      <c r="R220" s="69">
        <f t="shared" si="1132"/>
        <v>12.36</v>
      </c>
      <c r="S220" s="69">
        <f t="shared" si="1133"/>
        <v>30.900000000000002</v>
      </c>
      <c r="T220" s="69">
        <f t="shared" si="1134"/>
        <v>661.26</v>
      </c>
      <c r="U220" s="69">
        <f>5*$U$5+600+500</f>
        <v>1550</v>
      </c>
      <c r="V220" s="108">
        <f t="shared" ref="V220:W220" si="1158">V209</f>
        <v>0</v>
      </c>
      <c r="W220" s="108">
        <f t="shared" si="1158"/>
        <v>0</v>
      </c>
      <c r="X220" s="67">
        <f t="shared" si="1136"/>
        <v>1550</v>
      </c>
      <c r="Y220" s="113">
        <f t="shared" si="1137"/>
        <v>487.77794117647068</v>
      </c>
      <c r="Z220" s="69">
        <f t="shared" si="1138"/>
        <v>165.315</v>
      </c>
      <c r="AA220" s="69">
        <f t="shared" si="1139"/>
        <v>387.5</v>
      </c>
      <c r="AB220" s="70">
        <f t="shared" si="1140"/>
        <v>3251.8529411764707</v>
      </c>
      <c r="AC220" s="67">
        <f t="shared" ref="AC220:AO220" si="1159">O220*$C220</f>
        <v>618</v>
      </c>
      <c r="AD220" s="67">
        <f t="shared" si="1159"/>
        <v>0</v>
      </c>
      <c r="AE220" s="67">
        <f t="shared" si="1159"/>
        <v>0</v>
      </c>
      <c r="AF220" s="67">
        <f t="shared" si="1159"/>
        <v>12.36</v>
      </c>
      <c r="AG220" s="67">
        <f t="shared" si="1159"/>
        <v>30.900000000000002</v>
      </c>
      <c r="AH220" s="67">
        <f t="shared" si="1159"/>
        <v>661.26</v>
      </c>
      <c r="AI220" s="67">
        <f t="shared" si="1159"/>
        <v>1550</v>
      </c>
      <c r="AJ220" s="67">
        <f t="shared" si="1159"/>
        <v>0</v>
      </c>
      <c r="AK220" s="67">
        <f t="shared" si="1159"/>
        <v>0</v>
      </c>
      <c r="AL220" s="67">
        <f t="shared" si="1159"/>
        <v>1550</v>
      </c>
      <c r="AM220" s="67">
        <f t="shared" si="1159"/>
        <v>487.77794117647068</v>
      </c>
      <c r="AN220" s="67">
        <f t="shared" si="1159"/>
        <v>165.315</v>
      </c>
      <c r="AO220" s="67">
        <f t="shared" si="1159"/>
        <v>387.5</v>
      </c>
      <c r="AP220" s="67">
        <f t="shared" si="1142"/>
        <v>487.77794117647068</v>
      </c>
      <c r="AQ220" s="71">
        <f t="shared" si="1143"/>
        <v>2699.0379411764707</v>
      </c>
      <c r="AR220" s="71">
        <f t="shared" si="1144"/>
        <v>552.81500000000005</v>
      </c>
      <c r="AS220" s="71">
        <f t="shared" si="1145"/>
        <v>3251.8529411764707</v>
      </c>
      <c r="AT220" s="84"/>
    </row>
    <row r="221" spans="1:67" outlineLevel="1" x14ac:dyDescent="0.25">
      <c r="A221" s="60"/>
      <c r="B221" s="72" t="s">
        <v>169</v>
      </c>
      <c r="C221" s="62">
        <v>1</v>
      </c>
      <c r="D221" s="68" t="s">
        <v>65</v>
      </c>
      <c r="E221" s="64">
        <f t="shared" si="1146"/>
        <v>2772</v>
      </c>
      <c r="F221" s="65">
        <f t="shared" si="1147"/>
        <v>2772</v>
      </c>
      <c r="G221" s="107"/>
      <c r="H221" s="108">
        <f>H177</f>
        <v>1600</v>
      </c>
      <c r="I221" s="108">
        <f>$I$133</f>
        <v>200</v>
      </c>
      <c r="J221" s="67">
        <f t="shared" si="920"/>
        <v>48</v>
      </c>
      <c r="K221" s="54">
        <v>0</v>
      </c>
      <c r="L221" s="67">
        <f t="shared" ref="L221:N223" si="1160">H221*(1-$K221)</f>
        <v>1600</v>
      </c>
      <c r="M221" s="67">
        <f t="shared" si="1160"/>
        <v>200</v>
      </c>
      <c r="N221" s="67">
        <f t="shared" si="1160"/>
        <v>48</v>
      </c>
      <c r="O221" s="67">
        <f t="shared" si="1129"/>
        <v>1848</v>
      </c>
      <c r="P221" s="69">
        <f t="shared" si="1130"/>
        <v>0</v>
      </c>
      <c r="Q221" s="69">
        <f t="shared" si="1131"/>
        <v>0</v>
      </c>
      <c r="R221" s="69">
        <f t="shared" si="1132"/>
        <v>36.96</v>
      </c>
      <c r="S221" s="69">
        <v>0</v>
      </c>
      <c r="T221" s="69">
        <f t="shared" si="1134"/>
        <v>1884.96</v>
      </c>
      <c r="U221" s="69">
        <v>0</v>
      </c>
      <c r="V221" s="108">
        <f t="shared" ref="V221:W221" si="1161">V210</f>
        <v>0</v>
      </c>
      <c r="W221" s="108">
        <f t="shared" si="1161"/>
        <v>0</v>
      </c>
      <c r="X221" s="67">
        <f t="shared" si="1136"/>
        <v>0</v>
      </c>
      <c r="Y221" s="113">
        <f t="shared" si="1137"/>
        <v>415.8</v>
      </c>
      <c r="Z221" s="69">
        <f t="shared" si="1138"/>
        <v>471.24</v>
      </c>
      <c r="AA221" s="69">
        <f t="shared" si="1139"/>
        <v>0</v>
      </c>
      <c r="AB221" s="70">
        <f t="shared" si="1140"/>
        <v>2772</v>
      </c>
      <c r="AC221" s="67">
        <f t="shared" ref="AC221:AO223" si="1162">O221*$C221</f>
        <v>1848</v>
      </c>
      <c r="AD221" s="67">
        <f t="shared" si="1162"/>
        <v>0</v>
      </c>
      <c r="AE221" s="67">
        <f t="shared" si="1162"/>
        <v>0</v>
      </c>
      <c r="AF221" s="67">
        <f t="shared" si="1162"/>
        <v>36.96</v>
      </c>
      <c r="AG221" s="67">
        <f t="shared" si="1162"/>
        <v>0</v>
      </c>
      <c r="AH221" s="67">
        <f t="shared" si="1162"/>
        <v>1884.96</v>
      </c>
      <c r="AI221" s="67">
        <f t="shared" si="1162"/>
        <v>0</v>
      </c>
      <c r="AJ221" s="67">
        <f t="shared" si="1162"/>
        <v>0</v>
      </c>
      <c r="AK221" s="67">
        <f t="shared" si="1162"/>
        <v>0</v>
      </c>
      <c r="AL221" s="67">
        <f t="shared" si="1162"/>
        <v>0</v>
      </c>
      <c r="AM221" s="67">
        <f t="shared" si="1162"/>
        <v>415.8</v>
      </c>
      <c r="AN221" s="67">
        <f t="shared" si="1162"/>
        <v>471.24</v>
      </c>
      <c r="AO221" s="67">
        <f t="shared" si="1162"/>
        <v>0</v>
      </c>
      <c r="AP221" s="67">
        <f t="shared" si="1142"/>
        <v>415.8</v>
      </c>
      <c r="AQ221" s="71">
        <f t="shared" si="1143"/>
        <v>2300.7600000000002</v>
      </c>
      <c r="AR221" s="71">
        <f t="shared" si="1144"/>
        <v>471.24</v>
      </c>
      <c r="AS221" s="71">
        <f t="shared" si="1145"/>
        <v>2772</v>
      </c>
      <c r="AT221" s="84"/>
    </row>
    <row r="222" spans="1:67" outlineLevel="1" x14ac:dyDescent="0.25">
      <c r="A222" s="60"/>
      <c r="B222" s="72" t="s">
        <v>170</v>
      </c>
      <c r="C222" s="62">
        <v>1</v>
      </c>
      <c r="D222" s="68" t="s">
        <v>65</v>
      </c>
      <c r="E222" s="64">
        <f t="shared" si="1146"/>
        <v>900</v>
      </c>
      <c r="F222" s="65">
        <f t="shared" si="1147"/>
        <v>900</v>
      </c>
      <c r="G222" s="147"/>
      <c r="H222" s="67">
        <v>0</v>
      </c>
      <c r="I222" s="67">
        <v>0</v>
      </c>
      <c r="J222" s="67">
        <f t="shared" si="920"/>
        <v>0</v>
      </c>
      <c r="K222" s="54">
        <v>0</v>
      </c>
      <c r="L222" s="67">
        <f t="shared" si="1160"/>
        <v>0</v>
      </c>
      <c r="M222" s="67">
        <f t="shared" si="1160"/>
        <v>0</v>
      </c>
      <c r="N222" s="67">
        <f t="shared" si="1160"/>
        <v>0</v>
      </c>
      <c r="O222" s="67">
        <f t="shared" si="1129"/>
        <v>0</v>
      </c>
      <c r="P222" s="69">
        <f t="shared" si="1130"/>
        <v>0</v>
      </c>
      <c r="Q222" s="69">
        <f t="shared" si="1131"/>
        <v>0</v>
      </c>
      <c r="R222" s="69">
        <f t="shared" si="1132"/>
        <v>0</v>
      </c>
      <c r="S222" s="69">
        <v>0</v>
      </c>
      <c r="T222" s="69">
        <f t="shared" si="1134"/>
        <v>0</v>
      </c>
      <c r="U222" s="69">
        <v>0</v>
      </c>
      <c r="V222" s="108">
        <f t="shared" ref="V222:W222" si="1163">V211</f>
        <v>0</v>
      </c>
      <c r="W222" s="108">
        <f t="shared" si="1163"/>
        <v>900</v>
      </c>
      <c r="X222" s="67">
        <f t="shared" si="1136"/>
        <v>900</v>
      </c>
      <c r="Y222" s="113">
        <v>0</v>
      </c>
      <c r="Z222" s="69">
        <f t="shared" si="1138"/>
        <v>0</v>
      </c>
      <c r="AA222" s="69">
        <v>0</v>
      </c>
      <c r="AB222" s="70">
        <f t="shared" si="1140"/>
        <v>900</v>
      </c>
      <c r="AC222" s="67">
        <f t="shared" si="1162"/>
        <v>0</v>
      </c>
      <c r="AD222" s="67">
        <f t="shared" si="1162"/>
        <v>0</v>
      </c>
      <c r="AE222" s="67">
        <f t="shared" si="1162"/>
        <v>0</v>
      </c>
      <c r="AF222" s="67">
        <f t="shared" si="1162"/>
        <v>0</v>
      </c>
      <c r="AG222" s="67">
        <f t="shared" si="1162"/>
        <v>0</v>
      </c>
      <c r="AH222" s="67">
        <f t="shared" si="1162"/>
        <v>0</v>
      </c>
      <c r="AI222" s="67">
        <f t="shared" si="1162"/>
        <v>0</v>
      </c>
      <c r="AJ222" s="67">
        <f t="shared" si="1162"/>
        <v>0</v>
      </c>
      <c r="AK222" s="67">
        <f t="shared" si="1162"/>
        <v>900</v>
      </c>
      <c r="AL222" s="67">
        <f t="shared" si="1162"/>
        <v>900</v>
      </c>
      <c r="AM222" s="67">
        <f t="shared" si="1162"/>
        <v>0</v>
      </c>
      <c r="AN222" s="67">
        <f t="shared" si="1162"/>
        <v>0</v>
      </c>
      <c r="AO222" s="67">
        <f t="shared" si="1162"/>
        <v>0</v>
      </c>
      <c r="AP222" s="67">
        <f t="shared" si="1142"/>
        <v>900</v>
      </c>
      <c r="AQ222" s="71">
        <f t="shared" si="1143"/>
        <v>900</v>
      </c>
      <c r="AR222" s="71">
        <f t="shared" si="1144"/>
        <v>0</v>
      </c>
      <c r="AS222" s="71">
        <f t="shared" si="1145"/>
        <v>900</v>
      </c>
      <c r="AT222" s="84"/>
    </row>
    <row r="223" spans="1:67" outlineLevel="1" x14ac:dyDescent="0.25">
      <c r="A223" s="60"/>
      <c r="B223" s="72" t="s">
        <v>171</v>
      </c>
      <c r="C223" s="62">
        <v>1</v>
      </c>
      <c r="D223" s="68" t="s">
        <v>65</v>
      </c>
      <c r="E223" s="64">
        <f t="shared" si="1146"/>
        <v>1200</v>
      </c>
      <c r="F223" s="65">
        <f t="shared" si="1147"/>
        <v>1200</v>
      </c>
      <c r="G223" s="147"/>
      <c r="H223" s="67">
        <v>0</v>
      </c>
      <c r="I223" s="67">
        <v>0</v>
      </c>
      <c r="J223" s="67">
        <f t="shared" si="920"/>
        <v>0</v>
      </c>
      <c r="K223" s="54">
        <v>0</v>
      </c>
      <c r="L223" s="67">
        <f t="shared" si="1160"/>
        <v>0</v>
      </c>
      <c r="M223" s="67">
        <f t="shared" si="1160"/>
        <v>0</v>
      </c>
      <c r="N223" s="67">
        <f t="shared" si="1160"/>
        <v>0</v>
      </c>
      <c r="O223" s="67">
        <f t="shared" si="1129"/>
        <v>0</v>
      </c>
      <c r="P223" s="69">
        <f t="shared" si="1130"/>
        <v>0</v>
      </c>
      <c r="Q223" s="69">
        <f t="shared" si="1131"/>
        <v>0</v>
      </c>
      <c r="R223" s="69">
        <f t="shared" si="1132"/>
        <v>0</v>
      </c>
      <c r="S223" s="69">
        <v>0</v>
      </c>
      <c r="T223" s="69">
        <f t="shared" si="1134"/>
        <v>0</v>
      </c>
      <c r="U223" s="69">
        <v>0</v>
      </c>
      <c r="V223" s="108">
        <f t="shared" ref="V223:W223" si="1164">V212</f>
        <v>1200</v>
      </c>
      <c r="W223" s="108">
        <f t="shared" si="1164"/>
        <v>0</v>
      </c>
      <c r="X223" s="67">
        <f t="shared" si="1136"/>
        <v>1200</v>
      </c>
      <c r="Y223" s="113">
        <v>0</v>
      </c>
      <c r="Z223" s="69">
        <f t="shared" si="1138"/>
        <v>0</v>
      </c>
      <c r="AA223" s="69">
        <v>0</v>
      </c>
      <c r="AB223" s="70">
        <f t="shared" si="1140"/>
        <v>1200</v>
      </c>
      <c r="AC223" s="67">
        <f t="shared" si="1162"/>
        <v>0</v>
      </c>
      <c r="AD223" s="67">
        <f t="shared" si="1162"/>
        <v>0</v>
      </c>
      <c r="AE223" s="67">
        <f t="shared" si="1162"/>
        <v>0</v>
      </c>
      <c r="AF223" s="67">
        <f t="shared" si="1162"/>
        <v>0</v>
      </c>
      <c r="AG223" s="67">
        <f t="shared" si="1162"/>
        <v>0</v>
      </c>
      <c r="AH223" s="67">
        <f t="shared" si="1162"/>
        <v>0</v>
      </c>
      <c r="AI223" s="67">
        <f t="shared" si="1162"/>
        <v>0</v>
      </c>
      <c r="AJ223" s="67">
        <f t="shared" si="1162"/>
        <v>1200</v>
      </c>
      <c r="AK223" s="67">
        <f t="shared" si="1162"/>
        <v>0</v>
      </c>
      <c r="AL223" s="67">
        <f t="shared" si="1162"/>
        <v>1200</v>
      </c>
      <c r="AM223" s="67">
        <f t="shared" si="1162"/>
        <v>0</v>
      </c>
      <c r="AN223" s="67">
        <f t="shared" si="1162"/>
        <v>0</v>
      </c>
      <c r="AO223" s="67">
        <f t="shared" si="1162"/>
        <v>0</v>
      </c>
      <c r="AP223" s="67">
        <f t="shared" si="1142"/>
        <v>0</v>
      </c>
      <c r="AQ223" s="71">
        <f t="shared" si="1143"/>
        <v>1200</v>
      </c>
      <c r="AR223" s="71">
        <f t="shared" si="1144"/>
        <v>0</v>
      </c>
      <c r="AS223" s="71">
        <f t="shared" si="1145"/>
        <v>1200</v>
      </c>
      <c r="AT223" s="84"/>
    </row>
    <row r="224" spans="1:67" ht="15.75" outlineLevel="1" thickBot="1" x14ac:dyDescent="0.3">
      <c r="A224" s="60"/>
      <c r="B224" s="61"/>
      <c r="C224" s="62"/>
      <c r="D224" s="63"/>
      <c r="E224" s="64"/>
      <c r="F224" s="65"/>
      <c r="G224" s="107"/>
      <c r="H224" s="108"/>
      <c r="I224" s="108"/>
      <c r="J224" s="67"/>
      <c r="K224" s="21"/>
      <c r="L224" s="67"/>
      <c r="M224" s="67"/>
      <c r="N224" s="67"/>
      <c r="O224" s="67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7"/>
      <c r="AA224" s="69"/>
      <c r="AB224" s="69"/>
      <c r="AC224" s="69"/>
      <c r="AD224" s="69"/>
      <c r="AE224" s="69"/>
      <c r="AF224" s="69"/>
      <c r="AG224" s="69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84"/>
    </row>
    <row r="225" spans="1:67" ht="15.75" thickBot="1" x14ac:dyDescent="0.3">
      <c r="A225" s="48">
        <f>A214+1</f>
        <v>30</v>
      </c>
      <c r="B225" s="49" t="s">
        <v>61</v>
      </c>
      <c r="C225" s="50" t="s">
        <v>62</v>
      </c>
      <c r="D225" s="51">
        <f>ROUNDUP((A225*465)/1000,2)</f>
        <v>13.95</v>
      </c>
      <c r="E225" s="52"/>
      <c r="F225" s="53">
        <f>SUM(F226:F235)</f>
        <v>26580.799316176472</v>
      </c>
      <c r="G225" s="107"/>
      <c r="H225" s="110"/>
      <c r="I225" s="110"/>
      <c r="J225" s="56"/>
      <c r="K225" s="57"/>
      <c r="L225" s="58"/>
      <c r="M225" s="58"/>
      <c r="N225" s="58"/>
      <c r="O225" s="57"/>
      <c r="P225" s="58"/>
      <c r="Q225" s="56"/>
      <c r="R225" s="56"/>
      <c r="S225" s="56"/>
      <c r="T225" s="56"/>
      <c r="U225" s="73"/>
      <c r="V225" s="21"/>
      <c r="W225" s="56"/>
      <c r="X225" s="56"/>
      <c r="Y225" s="56"/>
      <c r="Z225" s="57"/>
      <c r="AA225" s="56"/>
      <c r="AB225" s="56"/>
      <c r="AC225" s="59">
        <f>+SUM(AC226:AC235)</f>
        <v>10134.9005</v>
      </c>
      <c r="AD225" s="59">
        <f t="shared" ref="AD225:AS225" si="1165">+SUM(AD226:AD235)</f>
        <v>0</v>
      </c>
      <c r="AE225" s="59">
        <f t="shared" si="1165"/>
        <v>0</v>
      </c>
      <c r="AF225" s="59">
        <f t="shared" si="1165"/>
        <v>202.69801000000004</v>
      </c>
      <c r="AG225" s="59">
        <f t="shared" si="1165"/>
        <v>409.34502500000002</v>
      </c>
      <c r="AH225" s="59">
        <f t="shared" si="1165"/>
        <v>10746.943534999999</v>
      </c>
      <c r="AI225" s="59">
        <f t="shared" si="1165"/>
        <v>5900</v>
      </c>
      <c r="AJ225" s="59">
        <f t="shared" si="1165"/>
        <v>1200</v>
      </c>
      <c r="AK225" s="59">
        <f t="shared" si="1165"/>
        <v>900</v>
      </c>
      <c r="AL225" s="59">
        <f t="shared" si="1165"/>
        <v>8000</v>
      </c>
      <c r="AM225" s="59">
        <f t="shared" si="1165"/>
        <v>3672.1198974264707</v>
      </c>
      <c r="AN225" s="59">
        <f t="shared" si="1165"/>
        <v>2686.7358837499996</v>
      </c>
      <c r="AO225" s="59">
        <f t="shared" si="1165"/>
        <v>1475</v>
      </c>
      <c r="AP225" s="59">
        <f t="shared" si="1165"/>
        <v>4572.1198974264707</v>
      </c>
      <c r="AQ225" s="59">
        <f t="shared" si="1165"/>
        <v>22419.063432426468</v>
      </c>
      <c r="AR225" s="59">
        <f t="shared" si="1165"/>
        <v>4161.7358837500005</v>
      </c>
      <c r="AS225" s="59">
        <f t="shared" si="1165"/>
        <v>26580.799316176472</v>
      </c>
      <c r="AT225" s="83" t="str">
        <f>IF(F225=AS225,"Matching","Not Matching")</f>
        <v>Matching</v>
      </c>
      <c r="AU225" s="134">
        <f>SUM(AC225:AG225)</f>
        <v>10746.943535</v>
      </c>
      <c r="AV225" s="135">
        <f t="shared" ref="AV225" si="1166">AU225/AS225</f>
        <v>0.40431227846709838</v>
      </c>
      <c r="AW225" s="134">
        <f t="shared" ref="AW225" si="1167">AI225</f>
        <v>5900</v>
      </c>
      <c r="AX225" s="135">
        <f t="shared" ref="AX225" si="1168">AW225/AS225</f>
        <v>0.22196473212938311</v>
      </c>
      <c r="AY225" s="134">
        <f t="shared" ref="AY225" si="1169">AJ225</f>
        <v>1200</v>
      </c>
      <c r="AZ225" s="135">
        <f t="shared" ref="AZ225" si="1170">AY225/AS225</f>
        <v>4.5145369246654188E-2</v>
      </c>
      <c r="BA225" s="134">
        <f t="shared" ref="BA225" si="1171">AK225+AM225</f>
        <v>4572.1198974264707</v>
      </c>
      <c r="BB225" s="135">
        <f t="shared" ref="BB225" si="1172">BA225/AS225</f>
        <v>0.17200836750774393</v>
      </c>
      <c r="BC225" s="134">
        <f t="shared" ref="BC225" si="1173">AN225+AO225</f>
        <v>4161.7358837499996</v>
      </c>
      <c r="BD225" s="135">
        <f t="shared" ref="BD225" si="1174">BC225/AS225</f>
        <v>0.15656925264912036</v>
      </c>
      <c r="BE225" s="82" t="str">
        <f t="shared" ref="BE225" si="1175">IF((AU225+AW225+AY225+BA225+BC225)=AS225,"Matching","Not Matching")</f>
        <v>Matching</v>
      </c>
      <c r="BF225" s="134">
        <f>AQ225</f>
        <v>22419.063432426468</v>
      </c>
      <c r="BG225" s="135">
        <f t="shared" ref="BG225" si="1176">BF225/AS225</f>
        <v>0.84343074735087953</v>
      </c>
      <c r="BH225" s="134">
        <f t="shared" ref="BH225" si="1177">AR225</f>
        <v>4161.7358837500005</v>
      </c>
      <c r="BI225" s="135">
        <f t="shared" ref="BI225" si="1178">BH225/AS225</f>
        <v>0.15656925264912039</v>
      </c>
      <c r="BJ225" s="82" t="str">
        <f t="shared" ref="BJ225" si="1179">IF((BH225+BF225)=AS225,"Matching","Not Matching")</f>
        <v>Matching</v>
      </c>
      <c r="BK225" s="134">
        <f>AS225*1.081</f>
        <v>28733.844060786763</v>
      </c>
      <c r="BL225" s="134">
        <f t="shared" ref="BL225" si="1180">ROUND(BK225,-1)</f>
        <v>28730</v>
      </c>
      <c r="BM225" s="134">
        <f>D225*380</f>
        <v>5301</v>
      </c>
      <c r="BN225" s="134">
        <f t="shared" ref="BN225" si="1181">BK225-BM225</f>
        <v>23432.844060786763</v>
      </c>
      <c r="BO225" s="134">
        <f>BK225/D225</f>
        <v>2059.7737677983346</v>
      </c>
    </row>
    <row r="226" spans="1:67" outlineLevel="1" x14ac:dyDescent="0.25">
      <c r="A226" s="60"/>
      <c r="B226" s="61"/>
      <c r="C226" s="62"/>
      <c r="D226" s="63"/>
      <c r="E226" s="64"/>
      <c r="F226" s="65"/>
      <c r="G226" s="107"/>
      <c r="H226" s="110"/>
      <c r="I226" s="110"/>
      <c r="J226" s="56"/>
      <c r="K226" s="57"/>
      <c r="L226" s="58"/>
      <c r="M226" s="58"/>
      <c r="N226" s="58"/>
      <c r="O226" s="57"/>
      <c r="P226" s="58"/>
      <c r="Q226" s="56"/>
      <c r="R226" s="56"/>
      <c r="S226" s="56"/>
      <c r="T226" s="56"/>
      <c r="U226" s="73"/>
      <c r="V226" s="21"/>
      <c r="W226" s="56"/>
      <c r="X226" s="56"/>
      <c r="Y226" s="56"/>
      <c r="Z226" s="57"/>
      <c r="AA226" s="56"/>
      <c r="AB226" s="56"/>
      <c r="AC226" s="56"/>
      <c r="AD226" s="56"/>
      <c r="AE226" s="69"/>
      <c r="AF226" s="69"/>
      <c r="AG226" s="69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136"/>
    </row>
    <row r="227" spans="1:67" outlineLevel="1" x14ac:dyDescent="0.25">
      <c r="A227" s="60"/>
      <c r="B227" s="61" t="str">
        <f>"Panneau solaire "&amp;G227</f>
        <v>Panneau solaire JINKO JKM455N-54HL4R-V</v>
      </c>
      <c r="C227" s="62">
        <f>A225</f>
        <v>30</v>
      </c>
      <c r="D227" s="68" t="s">
        <v>63</v>
      </c>
      <c r="E227" s="64">
        <f t="shared" ref="E227" si="1182">AB227</f>
        <v>180.51476470588236</v>
      </c>
      <c r="F227" s="65">
        <f t="shared" ref="F227" si="1183">C227*E227</f>
        <v>5415.4429411764704</v>
      </c>
      <c r="G227" s="107" t="str">
        <f>$G$7</f>
        <v>JINKO JKM455N-54HL4R-V</v>
      </c>
      <c r="H227" s="108">
        <f>H73</f>
        <v>52.4</v>
      </c>
      <c r="I227" s="108">
        <f>I73</f>
        <v>0</v>
      </c>
      <c r="J227" s="67">
        <f t="shared" si="920"/>
        <v>1.5719999999999998</v>
      </c>
      <c r="K227" s="54">
        <v>0</v>
      </c>
      <c r="L227" s="67">
        <f t="shared" ref="L227:N227" si="1184">H227*(1-$K227)</f>
        <v>52.4</v>
      </c>
      <c r="M227" s="67">
        <f t="shared" si="1184"/>
        <v>0</v>
      </c>
      <c r="N227" s="67">
        <f t="shared" si="1184"/>
        <v>1.5719999999999998</v>
      </c>
      <c r="O227" s="67">
        <f t="shared" ref="O227:O234" si="1185">(L227+M227+N227)</f>
        <v>53.972000000000001</v>
      </c>
      <c r="P227" s="69">
        <f t="shared" ref="P227:P234" si="1186">O227*$P$4</f>
        <v>0</v>
      </c>
      <c r="Q227" s="69">
        <f t="shared" ref="Q227:Q234" si="1187">(O227+P227)*$Q$4</f>
        <v>0</v>
      </c>
      <c r="R227" s="69">
        <f t="shared" ref="R227:R234" si="1188">(O227+P227)*$R$4</f>
        <v>1.07944</v>
      </c>
      <c r="S227" s="69">
        <f t="shared" ref="S227:S231" si="1189">(O227+P227)*$S$4</f>
        <v>2.6986000000000003</v>
      </c>
      <c r="T227" s="69">
        <f t="shared" ref="T227:T234" si="1190">SUM(O227:S227)</f>
        <v>57.750039999999998</v>
      </c>
      <c r="U227" s="69">
        <f>1*$U$4</f>
        <v>65</v>
      </c>
      <c r="V227" s="108">
        <f t="shared" ref="V227:W227" si="1191">V216</f>
        <v>0</v>
      </c>
      <c r="W227" s="108">
        <f t="shared" si="1191"/>
        <v>0</v>
      </c>
      <c r="X227" s="67">
        <f t="shared" ref="X227:X234" si="1192">SUM(U227:W227)</f>
        <v>65</v>
      </c>
      <c r="Y227" s="113">
        <f t="shared" ref="Y227:Y232" si="1193">$Y$4/(1-$Y$4)*(T227+X227+Z227+AA227)</f>
        <v>27.077214705882351</v>
      </c>
      <c r="Z227" s="69">
        <f t="shared" ref="Z227:Z234" si="1194">T227*$Z$4</f>
        <v>14.43751</v>
      </c>
      <c r="AA227" s="69">
        <f t="shared" ref="AA227:AA232" si="1195">X227*$AA$4</f>
        <v>16.25</v>
      </c>
      <c r="AB227" s="70">
        <f t="shared" ref="AB227:AB234" si="1196">T227+X227+Y227+Z227+AA227</f>
        <v>180.51476470588236</v>
      </c>
      <c r="AC227" s="67">
        <f t="shared" ref="AC227:AO227" si="1197">O227*$C227</f>
        <v>1619.16</v>
      </c>
      <c r="AD227" s="67">
        <f t="shared" si="1197"/>
        <v>0</v>
      </c>
      <c r="AE227" s="67">
        <f t="shared" si="1197"/>
        <v>0</v>
      </c>
      <c r="AF227" s="67">
        <f t="shared" si="1197"/>
        <v>32.383200000000002</v>
      </c>
      <c r="AG227" s="67">
        <f t="shared" si="1197"/>
        <v>80.958000000000013</v>
      </c>
      <c r="AH227" s="67">
        <f t="shared" si="1197"/>
        <v>1732.5011999999999</v>
      </c>
      <c r="AI227" s="67">
        <f t="shared" si="1197"/>
        <v>1950</v>
      </c>
      <c r="AJ227" s="67">
        <f t="shared" si="1197"/>
        <v>0</v>
      </c>
      <c r="AK227" s="67">
        <f t="shared" si="1197"/>
        <v>0</v>
      </c>
      <c r="AL227" s="67">
        <f t="shared" si="1197"/>
        <v>1950</v>
      </c>
      <c r="AM227" s="67">
        <f t="shared" si="1197"/>
        <v>812.31644117647056</v>
      </c>
      <c r="AN227" s="67">
        <f t="shared" si="1197"/>
        <v>433.12529999999998</v>
      </c>
      <c r="AO227" s="67">
        <f t="shared" si="1197"/>
        <v>487.5</v>
      </c>
      <c r="AP227" s="67">
        <f t="shared" ref="AP227:AP234" si="1198">AM227+AK227</f>
        <v>812.31644117647056</v>
      </c>
      <c r="AQ227" s="71">
        <f t="shared" ref="AQ227:AQ234" si="1199">AM227+AL227+AH227</f>
        <v>4494.8176411764707</v>
      </c>
      <c r="AR227" s="71">
        <f t="shared" ref="AR227:AR234" si="1200">AO227+AN227</f>
        <v>920.62529999999992</v>
      </c>
      <c r="AS227" s="71">
        <f t="shared" ref="AS227:AS234" si="1201">AH227+AL227+AM227+AO227+AN227</f>
        <v>5415.4429411764704</v>
      </c>
      <c r="AT227" s="84"/>
    </row>
    <row r="228" spans="1:67" outlineLevel="1" x14ac:dyDescent="0.25">
      <c r="A228" s="60"/>
      <c r="B228" s="61" t="str">
        <f>"Onduleur Huawei "&amp;G228</f>
        <v>Onduleur Huawei SUN2000-12K-MAP0</v>
      </c>
      <c r="C228" s="62">
        <v>1</v>
      </c>
      <c r="D228" s="68" t="s">
        <v>63</v>
      </c>
      <c r="E228" s="64">
        <f t="shared" ref="E227:E234" si="1202">AB228</f>
        <v>2760.701963235294</v>
      </c>
      <c r="F228" s="65">
        <f t="shared" ref="F227:F234" si="1203">C228*E228</f>
        <v>2760.701963235294</v>
      </c>
      <c r="G228" s="107" t="str">
        <f>$G$173</f>
        <v>SUN2000-12K-MAP0</v>
      </c>
      <c r="H228" s="108">
        <f>$H$173</f>
        <v>1296.3499999999999</v>
      </c>
      <c r="I228" s="67">
        <f>'Financial Data'!$C$40</f>
        <v>251</v>
      </c>
      <c r="J228" s="67">
        <f t="shared" si="920"/>
        <v>38.890499999999996</v>
      </c>
      <c r="K228" s="54">
        <v>0</v>
      </c>
      <c r="L228" s="67">
        <f t="shared" ref="L228:N228" si="1204">H228*(1-$K228)</f>
        <v>1296.3499999999999</v>
      </c>
      <c r="M228" s="67">
        <f t="shared" si="1204"/>
        <v>251</v>
      </c>
      <c r="N228" s="67">
        <f t="shared" si="1204"/>
        <v>38.890499999999996</v>
      </c>
      <c r="O228" s="67">
        <f t="shared" si="1185"/>
        <v>1586.2404999999999</v>
      </c>
      <c r="P228" s="69">
        <f t="shared" si="1186"/>
        <v>0</v>
      </c>
      <c r="Q228" s="69">
        <f t="shared" si="1187"/>
        <v>0</v>
      </c>
      <c r="R228" s="69">
        <f t="shared" si="1188"/>
        <v>31.724809999999998</v>
      </c>
      <c r="S228" s="69">
        <f t="shared" si="1189"/>
        <v>79.312025000000006</v>
      </c>
      <c r="T228" s="69">
        <f t="shared" si="1190"/>
        <v>1697.2773349999998</v>
      </c>
      <c r="U228" s="69">
        <f>2*$U$5</f>
        <v>180</v>
      </c>
      <c r="V228" s="108">
        <f t="shared" ref="V228:W228" si="1205">V217</f>
        <v>0</v>
      </c>
      <c r="W228" s="108">
        <f t="shared" si="1205"/>
        <v>0</v>
      </c>
      <c r="X228" s="67">
        <f t="shared" si="1192"/>
        <v>180</v>
      </c>
      <c r="Y228" s="113">
        <f t="shared" si="1193"/>
        <v>414.10529448529405</v>
      </c>
      <c r="Z228" s="69">
        <f t="shared" si="1194"/>
        <v>424.31933374999994</v>
      </c>
      <c r="AA228" s="69">
        <f t="shared" si="1195"/>
        <v>45</v>
      </c>
      <c r="AB228" s="70">
        <f t="shared" si="1196"/>
        <v>2760.701963235294</v>
      </c>
      <c r="AC228" s="67">
        <f t="shared" ref="AC228:AO228" si="1206">O228*$C228</f>
        <v>1586.2404999999999</v>
      </c>
      <c r="AD228" s="67">
        <f t="shared" si="1206"/>
        <v>0</v>
      </c>
      <c r="AE228" s="67">
        <f t="shared" si="1206"/>
        <v>0</v>
      </c>
      <c r="AF228" s="67">
        <f t="shared" si="1206"/>
        <v>31.724809999999998</v>
      </c>
      <c r="AG228" s="67">
        <f t="shared" si="1206"/>
        <v>79.312025000000006</v>
      </c>
      <c r="AH228" s="67">
        <f t="shared" si="1206"/>
        <v>1697.2773349999998</v>
      </c>
      <c r="AI228" s="67">
        <f t="shared" si="1206"/>
        <v>180</v>
      </c>
      <c r="AJ228" s="67">
        <f t="shared" si="1206"/>
        <v>0</v>
      </c>
      <c r="AK228" s="67">
        <f t="shared" si="1206"/>
        <v>0</v>
      </c>
      <c r="AL228" s="67">
        <f t="shared" si="1206"/>
        <v>180</v>
      </c>
      <c r="AM228" s="67">
        <f t="shared" si="1206"/>
        <v>414.10529448529405</v>
      </c>
      <c r="AN228" s="67">
        <f t="shared" si="1206"/>
        <v>424.31933374999994</v>
      </c>
      <c r="AO228" s="67">
        <f t="shared" si="1206"/>
        <v>45</v>
      </c>
      <c r="AP228" s="67">
        <f t="shared" si="1198"/>
        <v>414.10529448529405</v>
      </c>
      <c r="AQ228" s="71">
        <f t="shared" si="1199"/>
        <v>2291.3826294852938</v>
      </c>
      <c r="AR228" s="71">
        <f t="shared" si="1200"/>
        <v>469.31933374999994</v>
      </c>
      <c r="AS228" s="71">
        <f t="shared" si="1201"/>
        <v>2760.701963235294</v>
      </c>
      <c r="AT228" s="84"/>
    </row>
    <row r="229" spans="1:67" outlineLevel="1" x14ac:dyDescent="0.25">
      <c r="A229" s="60"/>
      <c r="B229" s="61" t="s">
        <v>217</v>
      </c>
      <c r="C229" s="62">
        <v>1</v>
      </c>
      <c r="D229" s="68" t="s">
        <v>65</v>
      </c>
      <c r="E229" s="64">
        <f t="shared" si="1202"/>
        <v>2400.9485294117649</v>
      </c>
      <c r="F229" s="65">
        <f t="shared" si="1203"/>
        <v>2400.9485294117649</v>
      </c>
      <c r="G229" s="107"/>
      <c r="H229" s="108">
        <f>$H$174</f>
        <v>450</v>
      </c>
      <c r="I229" s="67">
        <f>'Financial Data'!$C$41*C227</f>
        <v>810</v>
      </c>
      <c r="J229" s="67">
        <f t="shared" si="920"/>
        <v>13.5</v>
      </c>
      <c r="K229" s="54">
        <v>0</v>
      </c>
      <c r="L229" s="67">
        <f t="shared" ref="L229:N229" si="1207">H229*(1-$K229)</f>
        <v>450</v>
      </c>
      <c r="M229" s="67">
        <f t="shared" si="1207"/>
        <v>810</v>
      </c>
      <c r="N229" s="67">
        <f t="shared" si="1207"/>
        <v>13.5</v>
      </c>
      <c r="O229" s="67">
        <f t="shared" si="1185"/>
        <v>1273.5</v>
      </c>
      <c r="P229" s="69">
        <f t="shared" si="1186"/>
        <v>0</v>
      </c>
      <c r="Q229" s="69">
        <f t="shared" si="1187"/>
        <v>0</v>
      </c>
      <c r="R229" s="69">
        <f t="shared" si="1188"/>
        <v>25.47</v>
      </c>
      <c r="S229" s="69">
        <f t="shared" si="1189"/>
        <v>63.675000000000004</v>
      </c>
      <c r="T229" s="69">
        <f t="shared" si="1190"/>
        <v>1362.645</v>
      </c>
      <c r="U229" s="69">
        <f>(C227/10)*$U$5</f>
        <v>270</v>
      </c>
      <c r="V229" s="108">
        <f t="shared" ref="V229:W229" si="1208">V218</f>
        <v>0</v>
      </c>
      <c r="W229" s="108">
        <f t="shared" si="1208"/>
        <v>0</v>
      </c>
      <c r="X229" s="67">
        <f t="shared" si="1192"/>
        <v>270</v>
      </c>
      <c r="Y229" s="113">
        <f t="shared" si="1193"/>
        <v>360.14227941176472</v>
      </c>
      <c r="Z229" s="69">
        <f t="shared" si="1194"/>
        <v>340.66125</v>
      </c>
      <c r="AA229" s="69">
        <f t="shared" si="1195"/>
        <v>67.5</v>
      </c>
      <c r="AB229" s="70">
        <f t="shared" si="1196"/>
        <v>2400.9485294117649</v>
      </c>
      <c r="AC229" s="67">
        <f t="shared" ref="AC229:AO229" si="1209">O229*$C229</f>
        <v>1273.5</v>
      </c>
      <c r="AD229" s="67">
        <f t="shared" si="1209"/>
        <v>0</v>
      </c>
      <c r="AE229" s="67">
        <f t="shared" si="1209"/>
        <v>0</v>
      </c>
      <c r="AF229" s="67">
        <f t="shared" si="1209"/>
        <v>25.47</v>
      </c>
      <c r="AG229" s="67">
        <f t="shared" si="1209"/>
        <v>63.675000000000004</v>
      </c>
      <c r="AH229" s="67">
        <f t="shared" si="1209"/>
        <v>1362.645</v>
      </c>
      <c r="AI229" s="67">
        <f t="shared" si="1209"/>
        <v>270</v>
      </c>
      <c r="AJ229" s="67">
        <f t="shared" si="1209"/>
        <v>0</v>
      </c>
      <c r="AK229" s="67">
        <f t="shared" si="1209"/>
        <v>0</v>
      </c>
      <c r="AL229" s="67">
        <f t="shared" si="1209"/>
        <v>270</v>
      </c>
      <c r="AM229" s="67">
        <f t="shared" si="1209"/>
        <v>360.14227941176472</v>
      </c>
      <c r="AN229" s="67">
        <f t="shared" si="1209"/>
        <v>340.66125</v>
      </c>
      <c r="AO229" s="67">
        <f t="shared" si="1209"/>
        <v>67.5</v>
      </c>
      <c r="AP229" s="67">
        <f t="shared" si="1198"/>
        <v>360.14227941176472</v>
      </c>
      <c r="AQ229" s="71">
        <f t="shared" si="1199"/>
        <v>1992.7872794117648</v>
      </c>
      <c r="AR229" s="71">
        <f t="shared" si="1200"/>
        <v>408.16125</v>
      </c>
      <c r="AS229" s="71">
        <f t="shared" si="1201"/>
        <v>2400.9485294117649</v>
      </c>
      <c r="AT229" s="84"/>
    </row>
    <row r="230" spans="1:67" outlineLevel="1" x14ac:dyDescent="0.25">
      <c r="A230" s="60"/>
      <c r="B230" s="61" t="s">
        <v>172</v>
      </c>
      <c r="C230" s="62">
        <f>A225</f>
        <v>30</v>
      </c>
      <c r="D230" s="68" t="s">
        <v>63</v>
      </c>
      <c r="E230" s="64">
        <f t="shared" si="1202"/>
        <v>257.66176470588238</v>
      </c>
      <c r="F230" s="65">
        <f t="shared" si="1203"/>
        <v>7729.8529411764712</v>
      </c>
      <c r="G230" s="107"/>
      <c r="H230" s="108">
        <f>H175</f>
        <v>100</v>
      </c>
      <c r="I230" s="108">
        <v>0</v>
      </c>
      <c r="J230" s="67">
        <f t="shared" si="920"/>
        <v>3</v>
      </c>
      <c r="K230" s="54">
        <v>0</v>
      </c>
      <c r="L230" s="67">
        <f t="shared" ref="L230:N230" si="1210">H230*(1-$K230)</f>
        <v>100</v>
      </c>
      <c r="M230" s="67">
        <f t="shared" si="1210"/>
        <v>0</v>
      </c>
      <c r="N230" s="67">
        <f t="shared" si="1210"/>
        <v>3</v>
      </c>
      <c r="O230" s="67">
        <f t="shared" si="1185"/>
        <v>103</v>
      </c>
      <c r="P230" s="69">
        <f t="shared" si="1186"/>
        <v>0</v>
      </c>
      <c r="Q230" s="69">
        <f t="shared" si="1187"/>
        <v>0</v>
      </c>
      <c r="R230" s="69">
        <f t="shared" si="1188"/>
        <v>2.06</v>
      </c>
      <c r="S230" s="69">
        <f t="shared" si="1189"/>
        <v>5.15</v>
      </c>
      <c r="T230" s="69">
        <f t="shared" si="1190"/>
        <v>110.21000000000001</v>
      </c>
      <c r="U230" s="69">
        <f>1*$U$4</f>
        <v>65</v>
      </c>
      <c r="V230" s="108">
        <f t="shared" ref="V230:W230" si="1211">V219</f>
        <v>0</v>
      </c>
      <c r="W230" s="108">
        <f t="shared" si="1211"/>
        <v>0</v>
      </c>
      <c r="X230" s="67">
        <f t="shared" si="1192"/>
        <v>65</v>
      </c>
      <c r="Y230" s="113">
        <f t="shared" si="1193"/>
        <v>38.649264705882359</v>
      </c>
      <c r="Z230" s="69">
        <f t="shared" si="1194"/>
        <v>27.552500000000002</v>
      </c>
      <c r="AA230" s="69">
        <f t="shared" si="1195"/>
        <v>16.25</v>
      </c>
      <c r="AB230" s="70">
        <f t="shared" si="1196"/>
        <v>257.66176470588238</v>
      </c>
      <c r="AC230" s="67">
        <f t="shared" ref="AC230:AO230" si="1212">O230*$C230</f>
        <v>3090</v>
      </c>
      <c r="AD230" s="67">
        <f t="shared" si="1212"/>
        <v>0</v>
      </c>
      <c r="AE230" s="67">
        <f t="shared" si="1212"/>
        <v>0</v>
      </c>
      <c r="AF230" s="67">
        <f t="shared" si="1212"/>
        <v>61.800000000000004</v>
      </c>
      <c r="AG230" s="67">
        <f t="shared" si="1212"/>
        <v>154.5</v>
      </c>
      <c r="AH230" s="67">
        <f t="shared" si="1212"/>
        <v>3306.3</v>
      </c>
      <c r="AI230" s="67">
        <f t="shared" si="1212"/>
        <v>1950</v>
      </c>
      <c r="AJ230" s="67">
        <f t="shared" si="1212"/>
        <v>0</v>
      </c>
      <c r="AK230" s="67">
        <f t="shared" si="1212"/>
        <v>0</v>
      </c>
      <c r="AL230" s="67">
        <f t="shared" si="1212"/>
        <v>1950</v>
      </c>
      <c r="AM230" s="67">
        <f t="shared" si="1212"/>
        <v>1159.4779411764707</v>
      </c>
      <c r="AN230" s="67">
        <f t="shared" si="1212"/>
        <v>826.57500000000005</v>
      </c>
      <c r="AO230" s="67">
        <f t="shared" si="1212"/>
        <v>487.5</v>
      </c>
      <c r="AP230" s="67">
        <f t="shared" si="1198"/>
        <v>1159.4779411764707</v>
      </c>
      <c r="AQ230" s="71">
        <f t="shared" si="1199"/>
        <v>6415.7779411764714</v>
      </c>
      <c r="AR230" s="71">
        <f t="shared" si="1200"/>
        <v>1314.075</v>
      </c>
      <c r="AS230" s="71">
        <f t="shared" si="1201"/>
        <v>7729.8529411764712</v>
      </c>
      <c r="AT230" s="84"/>
    </row>
    <row r="231" spans="1:67" outlineLevel="1" x14ac:dyDescent="0.25">
      <c r="A231" s="60"/>
      <c r="B231" s="61" t="s">
        <v>66</v>
      </c>
      <c r="C231" s="62">
        <v>1</v>
      </c>
      <c r="D231" s="68" t="s">
        <v>65</v>
      </c>
      <c r="E231" s="64">
        <f t="shared" si="1202"/>
        <v>3251.8529411764707</v>
      </c>
      <c r="F231" s="65">
        <f t="shared" si="1203"/>
        <v>3251.8529411764707</v>
      </c>
      <c r="G231" s="107"/>
      <c r="H231" s="108">
        <f>H176</f>
        <v>600</v>
      </c>
      <c r="I231" s="108">
        <f>I220</f>
        <v>0</v>
      </c>
      <c r="J231" s="67">
        <f t="shared" si="920"/>
        <v>18</v>
      </c>
      <c r="K231" s="54">
        <v>0</v>
      </c>
      <c r="L231" s="67">
        <f t="shared" ref="L231:N231" si="1213">H231*(1-$K231)</f>
        <v>600</v>
      </c>
      <c r="M231" s="67">
        <f t="shared" si="1213"/>
        <v>0</v>
      </c>
      <c r="N231" s="67">
        <f t="shared" si="1213"/>
        <v>18</v>
      </c>
      <c r="O231" s="67">
        <f t="shared" si="1185"/>
        <v>618</v>
      </c>
      <c r="P231" s="69">
        <f t="shared" si="1186"/>
        <v>0</v>
      </c>
      <c r="Q231" s="69">
        <f t="shared" si="1187"/>
        <v>0</v>
      </c>
      <c r="R231" s="69">
        <f t="shared" si="1188"/>
        <v>12.36</v>
      </c>
      <c r="S231" s="69">
        <f t="shared" si="1189"/>
        <v>30.900000000000002</v>
      </c>
      <c r="T231" s="69">
        <f t="shared" si="1190"/>
        <v>661.26</v>
      </c>
      <c r="U231" s="69">
        <f>5*$U$5+600+500</f>
        <v>1550</v>
      </c>
      <c r="V231" s="108">
        <f t="shared" ref="V231:W231" si="1214">V220</f>
        <v>0</v>
      </c>
      <c r="W231" s="108">
        <f t="shared" si="1214"/>
        <v>0</v>
      </c>
      <c r="X231" s="67">
        <f t="shared" si="1192"/>
        <v>1550</v>
      </c>
      <c r="Y231" s="113">
        <f t="shared" si="1193"/>
        <v>487.77794117647068</v>
      </c>
      <c r="Z231" s="69">
        <f t="shared" si="1194"/>
        <v>165.315</v>
      </c>
      <c r="AA231" s="69">
        <f t="shared" si="1195"/>
        <v>387.5</v>
      </c>
      <c r="AB231" s="70">
        <f t="shared" si="1196"/>
        <v>3251.8529411764707</v>
      </c>
      <c r="AC231" s="67">
        <f t="shared" ref="AC231:AO231" si="1215">O231*$C231</f>
        <v>618</v>
      </c>
      <c r="AD231" s="67">
        <f t="shared" si="1215"/>
        <v>0</v>
      </c>
      <c r="AE231" s="67">
        <f t="shared" si="1215"/>
        <v>0</v>
      </c>
      <c r="AF231" s="67">
        <f t="shared" si="1215"/>
        <v>12.36</v>
      </c>
      <c r="AG231" s="67">
        <f t="shared" si="1215"/>
        <v>30.900000000000002</v>
      </c>
      <c r="AH231" s="67">
        <f t="shared" si="1215"/>
        <v>661.26</v>
      </c>
      <c r="AI231" s="67">
        <f t="shared" si="1215"/>
        <v>1550</v>
      </c>
      <c r="AJ231" s="67">
        <f t="shared" si="1215"/>
        <v>0</v>
      </c>
      <c r="AK231" s="67">
        <f t="shared" si="1215"/>
        <v>0</v>
      </c>
      <c r="AL231" s="67">
        <f t="shared" si="1215"/>
        <v>1550</v>
      </c>
      <c r="AM231" s="67">
        <f t="shared" si="1215"/>
        <v>487.77794117647068</v>
      </c>
      <c r="AN231" s="67">
        <f t="shared" si="1215"/>
        <v>165.315</v>
      </c>
      <c r="AO231" s="67">
        <f t="shared" si="1215"/>
        <v>387.5</v>
      </c>
      <c r="AP231" s="67">
        <f t="shared" si="1198"/>
        <v>487.77794117647068</v>
      </c>
      <c r="AQ231" s="71">
        <f t="shared" si="1199"/>
        <v>2699.0379411764707</v>
      </c>
      <c r="AR231" s="71">
        <f t="shared" si="1200"/>
        <v>552.81500000000005</v>
      </c>
      <c r="AS231" s="71">
        <f t="shared" si="1201"/>
        <v>3251.8529411764707</v>
      </c>
      <c r="AT231" s="84"/>
    </row>
    <row r="232" spans="1:67" outlineLevel="1" x14ac:dyDescent="0.25">
      <c r="A232" s="60"/>
      <c r="B232" s="72" t="s">
        <v>169</v>
      </c>
      <c r="C232" s="62">
        <v>1</v>
      </c>
      <c r="D232" s="68" t="s">
        <v>65</v>
      </c>
      <c r="E232" s="64">
        <f t="shared" si="1202"/>
        <v>2922</v>
      </c>
      <c r="F232" s="65">
        <f t="shared" si="1203"/>
        <v>2922</v>
      </c>
      <c r="G232" s="107"/>
      <c r="H232" s="108">
        <f>H177</f>
        <v>1600</v>
      </c>
      <c r="I232" s="67">
        <v>300</v>
      </c>
      <c r="J232" s="67">
        <f t="shared" si="920"/>
        <v>48</v>
      </c>
      <c r="K232" s="54">
        <v>0</v>
      </c>
      <c r="L232" s="67">
        <f t="shared" ref="L232:N234" si="1216">H232*(1-$K232)</f>
        <v>1600</v>
      </c>
      <c r="M232" s="67">
        <f t="shared" si="1216"/>
        <v>300</v>
      </c>
      <c r="N232" s="67">
        <f t="shared" si="1216"/>
        <v>48</v>
      </c>
      <c r="O232" s="67">
        <f t="shared" si="1185"/>
        <v>1948</v>
      </c>
      <c r="P232" s="69">
        <f t="shared" si="1186"/>
        <v>0</v>
      </c>
      <c r="Q232" s="69">
        <f t="shared" si="1187"/>
        <v>0</v>
      </c>
      <c r="R232" s="69">
        <f t="shared" si="1188"/>
        <v>38.96</v>
      </c>
      <c r="S232" s="69">
        <v>0</v>
      </c>
      <c r="T232" s="69">
        <f t="shared" si="1190"/>
        <v>1986.96</v>
      </c>
      <c r="U232" s="69">
        <v>0</v>
      </c>
      <c r="V232" s="108">
        <f t="shared" ref="V232:W232" si="1217">V221</f>
        <v>0</v>
      </c>
      <c r="W232" s="108">
        <f t="shared" si="1217"/>
        <v>0</v>
      </c>
      <c r="X232" s="67">
        <f t="shared" si="1192"/>
        <v>0</v>
      </c>
      <c r="Y232" s="113">
        <f t="shared" si="1193"/>
        <v>438.3</v>
      </c>
      <c r="Z232" s="69">
        <f t="shared" si="1194"/>
        <v>496.74</v>
      </c>
      <c r="AA232" s="69">
        <f t="shared" si="1195"/>
        <v>0</v>
      </c>
      <c r="AB232" s="70">
        <f t="shared" si="1196"/>
        <v>2922</v>
      </c>
      <c r="AC232" s="67">
        <f t="shared" ref="AC232:AO234" si="1218">O232*$C232</f>
        <v>1948</v>
      </c>
      <c r="AD232" s="67">
        <f t="shared" si="1218"/>
        <v>0</v>
      </c>
      <c r="AE232" s="67">
        <f t="shared" si="1218"/>
        <v>0</v>
      </c>
      <c r="AF232" s="67">
        <f t="shared" si="1218"/>
        <v>38.96</v>
      </c>
      <c r="AG232" s="67">
        <f t="shared" si="1218"/>
        <v>0</v>
      </c>
      <c r="AH232" s="67">
        <f t="shared" si="1218"/>
        <v>1986.96</v>
      </c>
      <c r="AI232" s="67">
        <f t="shared" si="1218"/>
        <v>0</v>
      </c>
      <c r="AJ232" s="67">
        <f t="shared" si="1218"/>
        <v>0</v>
      </c>
      <c r="AK232" s="67">
        <f t="shared" si="1218"/>
        <v>0</v>
      </c>
      <c r="AL232" s="67">
        <f t="shared" si="1218"/>
        <v>0</v>
      </c>
      <c r="AM232" s="67">
        <f t="shared" si="1218"/>
        <v>438.3</v>
      </c>
      <c r="AN232" s="67">
        <f t="shared" si="1218"/>
        <v>496.74</v>
      </c>
      <c r="AO232" s="67">
        <f t="shared" si="1218"/>
        <v>0</v>
      </c>
      <c r="AP232" s="67">
        <f t="shared" si="1198"/>
        <v>438.3</v>
      </c>
      <c r="AQ232" s="71">
        <f t="shared" si="1199"/>
        <v>2425.2600000000002</v>
      </c>
      <c r="AR232" s="71">
        <f t="shared" si="1200"/>
        <v>496.74</v>
      </c>
      <c r="AS232" s="71">
        <f t="shared" si="1201"/>
        <v>2922</v>
      </c>
      <c r="AT232" s="84"/>
    </row>
    <row r="233" spans="1:67" outlineLevel="1" x14ac:dyDescent="0.25">
      <c r="A233" s="60"/>
      <c r="B233" s="72" t="s">
        <v>170</v>
      </c>
      <c r="C233" s="62">
        <v>1</v>
      </c>
      <c r="D233" s="68" t="s">
        <v>65</v>
      </c>
      <c r="E233" s="64">
        <f t="shared" si="1202"/>
        <v>900</v>
      </c>
      <c r="F233" s="65">
        <f t="shared" si="1203"/>
        <v>900</v>
      </c>
      <c r="G233" s="147"/>
      <c r="H233" s="67">
        <v>0</v>
      </c>
      <c r="I233" s="67">
        <v>0</v>
      </c>
      <c r="J233" s="67">
        <f t="shared" ref="J233:J234" si="1219">H233*$J$4</f>
        <v>0</v>
      </c>
      <c r="K233" s="54">
        <v>0</v>
      </c>
      <c r="L233" s="67">
        <f t="shared" si="1216"/>
        <v>0</v>
      </c>
      <c r="M233" s="67">
        <f t="shared" si="1216"/>
        <v>0</v>
      </c>
      <c r="N233" s="67">
        <f t="shared" si="1216"/>
        <v>0</v>
      </c>
      <c r="O233" s="67">
        <f t="shared" si="1185"/>
        <v>0</v>
      </c>
      <c r="P233" s="69">
        <f t="shared" si="1186"/>
        <v>0</v>
      </c>
      <c r="Q233" s="69">
        <f t="shared" si="1187"/>
        <v>0</v>
      </c>
      <c r="R233" s="69">
        <f t="shared" si="1188"/>
        <v>0</v>
      </c>
      <c r="S233" s="69">
        <v>0</v>
      </c>
      <c r="T233" s="69">
        <f t="shared" si="1190"/>
        <v>0</v>
      </c>
      <c r="U233" s="69">
        <v>0</v>
      </c>
      <c r="V233" s="108">
        <f t="shared" ref="V233:W233" si="1220">V222</f>
        <v>0</v>
      </c>
      <c r="W233" s="108">
        <f t="shared" si="1220"/>
        <v>900</v>
      </c>
      <c r="X233" s="67">
        <f t="shared" si="1192"/>
        <v>900</v>
      </c>
      <c r="Y233" s="113">
        <v>0</v>
      </c>
      <c r="Z233" s="69">
        <f t="shared" si="1194"/>
        <v>0</v>
      </c>
      <c r="AA233" s="69">
        <v>0</v>
      </c>
      <c r="AB233" s="70">
        <f t="shared" si="1196"/>
        <v>900</v>
      </c>
      <c r="AC233" s="67">
        <f t="shared" si="1218"/>
        <v>0</v>
      </c>
      <c r="AD233" s="67">
        <f t="shared" si="1218"/>
        <v>0</v>
      </c>
      <c r="AE233" s="67">
        <f t="shared" si="1218"/>
        <v>0</v>
      </c>
      <c r="AF233" s="67">
        <f t="shared" si="1218"/>
        <v>0</v>
      </c>
      <c r="AG233" s="67">
        <f t="shared" si="1218"/>
        <v>0</v>
      </c>
      <c r="AH233" s="67">
        <f t="shared" si="1218"/>
        <v>0</v>
      </c>
      <c r="AI233" s="67">
        <f t="shared" si="1218"/>
        <v>0</v>
      </c>
      <c r="AJ233" s="67">
        <f t="shared" si="1218"/>
        <v>0</v>
      </c>
      <c r="AK233" s="67">
        <f t="shared" si="1218"/>
        <v>900</v>
      </c>
      <c r="AL233" s="67">
        <f t="shared" si="1218"/>
        <v>900</v>
      </c>
      <c r="AM233" s="67">
        <f t="shared" si="1218"/>
        <v>0</v>
      </c>
      <c r="AN233" s="67">
        <f t="shared" si="1218"/>
        <v>0</v>
      </c>
      <c r="AO233" s="67">
        <f t="shared" si="1218"/>
        <v>0</v>
      </c>
      <c r="AP233" s="67">
        <f t="shared" si="1198"/>
        <v>900</v>
      </c>
      <c r="AQ233" s="71">
        <f t="shared" si="1199"/>
        <v>900</v>
      </c>
      <c r="AR233" s="71">
        <f t="shared" si="1200"/>
        <v>0</v>
      </c>
      <c r="AS233" s="71">
        <f t="shared" si="1201"/>
        <v>900</v>
      </c>
      <c r="AT233" s="84"/>
    </row>
    <row r="234" spans="1:67" outlineLevel="1" x14ac:dyDescent="0.25">
      <c r="A234" s="60"/>
      <c r="B234" s="72" t="s">
        <v>171</v>
      </c>
      <c r="C234" s="62">
        <v>1</v>
      </c>
      <c r="D234" s="68" t="s">
        <v>65</v>
      </c>
      <c r="E234" s="64">
        <f t="shared" si="1202"/>
        <v>1200</v>
      </c>
      <c r="F234" s="65">
        <f t="shared" si="1203"/>
        <v>1200</v>
      </c>
      <c r="G234" s="147"/>
      <c r="H234" s="67">
        <v>0</v>
      </c>
      <c r="I234" s="67">
        <v>0</v>
      </c>
      <c r="J234" s="67">
        <f t="shared" si="1219"/>
        <v>0</v>
      </c>
      <c r="K234" s="54">
        <v>0</v>
      </c>
      <c r="L234" s="67">
        <f t="shared" si="1216"/>
        <v>0</v>
      </c>
      <c r="M234" s="67">
        <f t="shared" si="1216"/>
        <v>0</v>
      </c>
      <c r="N234" s="67">
        <f t="shared" si="1216"/>
        <v>0</v>
      </c>
      <c r="O234" s="67">
        <f t="shared" si="1185"/>
        <v>0</v>
      </c>
      <c r="P234" s="69">
        <f t="shared" si="1186"/>
        <v>0</v>
      </c>
      <c r="Q234" s="69">
        <f t="shared" si="1187"/>
        <v>0</v>
      </c>
      <c r="R234" s="69">
        <f t="shared" si="1188"/>
        <v>0</v>
      </c>
      <c r="S234" s="69">
        <v>0</v>
      </c>
      <c r="T234" s="69">
        <f t="shared" si="1190"/>
        <v>0</v>
      </c>
      <c r="U234" s="69">
        <v>0</v>
      </c>
      <c r="V234" s="108">
        <f t="shared" ref="V234:W234" si="1221">V223</f>
        <v>1200</v>
      </c>
      <c r="W234" s="108">
        <f t="shared" si="1221"/>
        <v>0</v>
      </c>
      <c r="X234" s="67">
        <f t="shared" si="1192"/>
        <v>1200</v>
      </c>
      <c r="Y234" s="113">
        <v>0</v>
      </c>
      <c r="Z234" s="69">
        <f t="shared" si="1194"/>
        <v>0</v>
      </c>
      <c r="AA234" s="69">
        <v>0</v>
      </c>
      <c r="AB234" s="70">
        <f t="shared" si="1196"/>
        <v>1200</v>
      </c>
      <c r="AC234" s="67">
        <f t="shared" si="1218"/>
        <v>0</v>
      </c>
      <c r="AD234" s="67">
        <f t="shared" si="1218"/>
        <v>0</v>
      </c>
      <c r="AE234" s="67">
        <f t="shared" si="1218"/>
        <v>0</v>
      </c>
      <c r="AF234" s="67">
        <f t="shared" si="1218"/>
        <v>0</v>
      </c>
      <c r="AG234" s="67">
        <f t="shared" si="1218"/>
        <v>0</v>
      </c>
      <c r="AH234" s="67">
        <f t="shared" si="1218"/>
        <v>0</v>
      </c>
      <c r="AI234" s="67">
        <f t="shared" si="1218"/>
        <v>0</v>
      </c>
      <c r="AJ234" s="67">
        <f t="shared" si="1218"/>
        <v>1200</v>
      </c>
      <c r="AK234" s="67">
        <f t="shared" si="1218"/>
        <v>0</v>
      </c>
      <c r="AL234" s="67">
        <f t="shared" si="1218"/>
        <v>1200</v>
      </c>
      <c r="AM234" s="67">
        <f t="shared" si="1218"/>
        <v>0</v>
      </c>
      <c r="AN234" s="67">
        <f t="shared" si="1218"/>
        <v>0</v>
      </c>
      <c r="AO234" s="67">
        <f t="shared" si="1218"/>
        <v>0</v>
      </c>
      <c r="AP234" s="67">
        <f t="shared" si="1198"/>
        <v>0</v>
      </c>
      <c r="AQ234" s="71">
        <f t="shared" si="1199"/>
        <v>1200</v>
      </c>
      <c r="AR234" s="71">
        <f t="shared" si="1200"/>
        <v>0</v>
      </c>
      <c r="AS234" s="71">
        <f t="shared" si="1201"/>
        <v>1200</v>
      </c>
      <c r="AT234" s="84"/>
    </row>
    <row r="235" spans="1:67" ht="15.75" outlineLevel="1" thickBot="1" x14ac:dyDescent="0.3">
      <c r="A235" s="60"/>
      <c r="B235" s="61"/>
      <c r="C235" s="62"/>
      <c r="D235" s="63"/>
      <c r="E235" s="64"/>
      <c r="F235" s="65"/>
      <c r="G235" s="107"/>
      <c r="H235" s="108"/>
      <c r="I235" s="108"/>
      <c r="J235" s="67"/>
      <c r="K235" s="21"/>
      <c r="L235" s="67"/>
      <c r="M235" s="67"/>
      <c r="N235" s="67"/>
      <c r="O235" s="67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7"/>
      <c r="AA235" s="69"/>
      <c r="AB235" s="69"/>
      <c r="AC235" s="69"/>
      <c r="AD235" s="69"/>
      <c r="AE235" s="69"/>
      <c r="AF235" s="69"/>
      <c r="AG235" s="69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84"/>
    </row>
    <row r="236" spans="1:67" ht="15.75" thickBot="1" x14ac:dyDescent="0.3">
      <c r="A236" s="48">
        <f>A225+1</f>
        <v>31</v>
      </c>
      <c r="B236" s="49" t="s">
        <v>61</v>
      </c>
      <c r="C236" s="50" t="s">
        <v>62</v>
      </c>
      <c r="D236" s="51">
        <f>ROUNDUP((A236*465)/1000,2)</f>
        <v>14.42</v>
      </c>
      <c r="E236" s="52"/>
      <c r="F236" s="53">
        <f>SUM(F237:F246)</f>
        <v>27779.230066176475</v>
      </c>
      <c r="G236" s="107"/>
      <c r="H236" s="110"/>
      <c r="I236" s="110"/>
      <c r="J236" s="56"/>
      <c r="K236" s="57"/>
      <c r="L236" s="58"/>
      <c r="M236" s="58"/>
      <c r="N236" s="58"/>
      <c r="O236" s="57"/>
      <c r="P236" s="58"/>
      <c r="Q236" s="56"/>
      <c r="R236" s="56"/>
      <c r="S236" s="56"/>
      <c r="T236" s="56"/>
      <c r="U236" s="73"/>
      <c r="V236" s="21"/>
      <c r="W236" s="56"/>
      <c r="X236" s="56"/>
      <c r="Y236" s="56"/>
      <c r="Z236" s="57"/>
      <c r="AA236" s="56"/>
      <c r="AB236" s="56"/>
      <c r="AC236" s="59">
        <f>+SUM(AC237:AC246)</f>
        <v>10766.613499999999</v>
      </c>
      <c r="AD236" s="59">
        <f t="shared" ref="AD236:AS236" si="1222">+SUM(AD237:AD246)</f>
        <v>0</v>
      </c>
      <c r="AE236" s="59">
        <f t="shared" si="1222"/>
        <v>0</v>
      </c>
      <c r="AF236" s="59">
        <f t="shared" si="1222"/>
        <v>215.33227000000002</v>
      </c>
      <c r="AG236" s="59">
        <f t="shared" si="1222"/>
        <v>440.93067500000001</v>
      </c>
      <c r="AH236" s="59">
        <f t="shared" si="1222"/>
        <v>11422.876445000002</v>
      </c>
      <c r="AI236" s="59">
        <f t="shared" si="1222"/>
        <v>6039</v>
      </c>
      <c r="AJ236" s="59">
        <f t="shared" si="1222"/>
        <v>1200</v>
      </c>
      <c r="AK236" s="59">
        <f t="shared" si="1222"/>
        <v>900</v>
      </c>
      <c r="AL236" s="59">
        <f t="shared" si="1222"/>
        <v>8139</v>
      </c>
      <c r="AM236" s="59">
        <f t="shared" si="1222"/>
        <v>3851.8845099264709</v>
      </c>
      <c r="AN236" s="59">
        <f t="shared" si="1222"/>
        <v>2855.7191112500004</v>
      </c>
      <c r="AO236" s="59">
        <f t="shared" si="1222"/>
        <v>1509.75</v>
      </c>
      <c r="AP236" s="59">
        <f t="shared" si="1222"/>
        <v>4751.8845099264709</v>
      </c>
      <c r="AQ236" s="59">
        <f t="shared" si="1222"/>
        <v>23413.760954926467</v>
      </c>
      <c r="AR236" s="59">
        <f t="shared" si="1222"/>
        <v>4365.4691112500004</v>
      </c>
      <c r="AS236" s="59">
        <f t="shared" si="1222"/>
        <v>27779.230066176471</v>
      </c>
      <c r="AT236" s="83" t="str">
        <f>IF(F236=AS236,"Matching","Not Matching")</f>
        <v>Matching</v>
      </c>
      <c r="AU236" s="134">
        <f>SUM(AC236:AG236)</f>
        <v>11422.876445</v>
      </c>
      <c r="AV236" s="135">
        <f t="shared" ref="AV236" si="1223">AU236/AS236</f>
        <v>0.41120205339701998</v>
      </c>
      <c r="AW236" s="134">
        <f t="shared" ref="AW236" si="1224">AI236</f>
        <v>6039</v>
      </c>
      <c r="AX236" s="135">
        <f t="shared" ref="AX236" si="1225">AW236/AS236</f>
        <v>0.21739263419517829</v>
      </c>
      <c r="AY236" s="134">
        <f t="shared" ref="AY236" si="1226">AJ236</f>
        <v>1200</v>
      </c>
      <c r="AZ236" s="135">
        <f t="shared" ref="AZ236" si="1227">AY236/AS236</f>
        <v>4.3197741519161108E-2</v>
      </c>
      <c r="BA236" s="134">
        <f t="shared" ref="BA236" si="1228">AK236+AM236</f>
        <v>4751.8845099264709</v>
      </c>
      <c r="BB236" s="135">
        <f t="shared" ref="BB236" si="1229">BA236/AS236</f>
        <v>0.17105889899059104</v>
      </c>
      <c r="BC236" s="134">
        <f t="shared" ref="BC236" si="1230">AN236+AO236</f>
        <v>4365.4691112500004</v>
      </c>
      <c r="BD236" s="135">
        <f t="shared" ref="BD236" si="1231">BC236/AS236</f>
        <v>0.15714867189804957</v>
      </c>
      <c r="BE236" s="82" t="str">
        <f t="shared" ref="BE236" si="1232">IF((AU236+AW236+AY236+BA236+BC236)=AS236,"Matching","Not Matching")</f>
        <v>Matching</v>
      </c>
      <c r="BF236" s="134">
        <f>AQ236</f>
        <v>23413.760954926467</v>
      </c>
      <c r="BG236" s="135">
        <f t="shared" ref="BG236" si="1233">BF236/AS236</f>
        <v>0.84285132810195029</v>
      </c>
      <c r="BH236" s="134">
        <f t="shared" ref="BH236" si="1234">AR236</f>
        <v>4365.4691112500004</v>
      </c>
      <c r="BI236" s="135">
        <f t="shared" ref="BI236" si="1235">BH236/AS236</f>
        <v>0.15714867189804957</v>
      </c>
      <c r="BJ236" s="82" t="str">
        <f t="shared" ref="BJ236" si="1236">IF((BH236+BF236)=AS236,"Matching","Not Matching")</f>
        <v>Matching</v>
      </c>
      <c r="BK236" s="134">
        <f>AS236*1.081</f>
        <v>30029.347701536764</v>
      </c>
      <c r="BL236" s="134">
        <f t="shared" ref="BL236" si="1237">ROUND(BK236,-1)</f>
        <v>30030</v>
      </c>
      <c r="BM236" s="134">
        <f>D236*380</f>
        <v>5479.6</v>
      </c>
      <c r="BN236" s="134">
        <f t="shared" ref="BN236" si="1238">BK236-BM236</f>
        <v>24549.747701536762</v>
      </c>
      <c r="BO236" s="134">
        <f>BK236/D236</f>
        <v>2082.4790361675982</v>
      </c>
    </row>
    <row r="237" spans="1:67" outlineLevel="1" x14ac:dyDescent="0.25">
      <c r="A237" s="60"/>
      <c r="B237" s="61"/>
      <c r="C237" s="62"/>
      <c r="D237" s="63"/>
      <c r="E237" s="64"/>
      <c r="F237" s="65"/>
      <c r="G237" s="107"/>
      <c r="H237" s="110"/>
      <c r="I237" s="110"/>
      <c r="J237" s="56"/>
      <c r="K237" s="57"/>
      <c r="L237" s="58"/>
      <c r="M237" s="58"/>
      <c r="N237" s="58"/>
      <c r="O237" s="57"/>
      <c r="P237" s="58"/>
      <c r="Q237" s="56"/>
      <c r="R237" s="56"/>
      <c r="S237" s="56"/>
      <c r="T237" s="56"/>
      <c r="U237" s="73"/>
      <c r="V237" s="21"/>
      <c r="W237" s="56"/>
      <c r="X237" s="56"/>
      <c r="Y237" s="56"/>
      <c r="Z237" s="57"/>
      <c r="AA237" s="56"/>
      <c r="AB237" s="56"/>
      <c r="AC237" s="56"/>
      <c r="AD237" s="56"/>
      <c r="AE237" s="69"/>
      <c r="AF237" s="69"/>
      <c r="AG237" s="69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136"/>
    </row>
    <row r="238" spans="1:67" outlineLevel="1" x14ac:dyDescent="0.25">
      <c r="A238" s="60"/>
      <c r="B238" s="61" t="str">
        <f>"Panneau solaire "&amp;G238</f>
        <v>Panneau solaire JINKO JKM455N-54HL4R-V</v>
      </c>
      <c r="C238" s="62">
        <f>A236</f>
        <v>31</v>
      </c>
      <c r="D238" s="68" t="s">
        <v>63</v>
      </c>
      <c r="E238" s="64">
        <f t="shared" ref="E238" si="1239">AB238</f>
        <v>180.51476470588236</v>
      </c>
      <c r="F238" s="65">
        <f t="shared" ref="F238" si="1240">C238*E238</f>
        <v>5595.9577058823534</v>
      </c>
      <c r="G238" s="107" t="str">
        <f>$G$7</f>
        <v>JINKO JKM455N-54HL4R-V</v>
      </c>
      <c r="H238" s="108">
        <f>H73</f>
        <v>52.4</v>
      </c>
      <c r="I238" s="108">
        <f>I73</f>
        <v>0</v>
      </c>
      <c r="J238" s="67">
        <f t="shared" si="920"/>
        <v>1.5719999999999998</v>
      </c>
      <c r="K238" s="54">
        <v>0</v>
      </c>
      <c r="L238" s="67">
        <f t="shared" ref="L238:N238" si="1241">H238*(1-$K238)</f>
        <v>52.4</v>
      </c>
      <c r="M238" s="67">
        <f t="shared" si="1241"/>
        <v>0</v>
      </c>
      <c r="N238" s="67">
        <f t="shared" si="1241"/>
        <v>1.5719999999999998</v>
      </c>
      <c r="O238" s="67">
        <f t="shared" ref="O238:O245" si="1242">(L238+M238+N238)</f>
        <v>53.972000000000001</v>
      </c>
      <c r="P238" s="69">
        <f t="shared" ref="P238:P245" si="1243">O238*$P$4</f>
        <v>0</v>
      </c>
      <c r="Q238" s="69">
        <f t="shared" ref="Q238:Q245" si="1244">(O238+P238)*$Q$4</f>
        <v>0</v>
      </c>
      <c r="R238" s="69">
        <f t="shared" ref="R238:R245" si="1245">(O238+P238)*$R$4</f>
        <v>1.07944</v>
      </c>
      <c r="S238" s="69">
        <f t="shared" ref="S238:S242" si="1246">(O238+P238)*$S$4</f>
        <v>2.6986000000000003</v>
      </c>
      <c r="T238" s="69">
        <f t="shared" ref="T238:T245" si="1247">SUM(O238:S238)</f>
        <v>57.750039999999998</v>
      </c>
      <c r="U238" s="69">
        <f>1*$U$4</f>
        <v>65</v>
      </c>
      <c r="V238" s="108">
        <f t="shared" ref="V238:W238" si="1248">V227</f>
        <v>0</v>
      </c>
      <c r="W238" s="108">
        <f t="shared" si="1248"/>
        <v>0</v>
      </c>
      <c r="X238" s="67">
        <f t="shared" ref="X238:X245" si="1249">SUM(U238:W238)</f>
        <v>65</v>
      </c>
      <c r="Y238" s="113">
        <f t="shared" ref="Y238:Y243" si="1250">$Y$4/(1-$Y$4)*(T238+X238+Z238+AA238)</f>
        <v>27.077214705882351</v>
      </c>
      <c r="Z238" s="69">
        <f t="shared" ref="Z238:Z245" si="1251">T238*$Z$4</f>
        <v>14.43751</v>
      </c>
      <c r="AA238" s="69">
        <f t="shared" ref="AA238:AA243" si="1252">X238*$AA$4</f>
        <v>16.25</v>
      </c>
      <c r="AB238" s="70">
        <f t="shared" ref="AB238:AB245" si="1253">T238+X238+Y238+Z238+AA238</f>
        <v>180.51476470588236</v>
      </c>
      <c r="AC238" s="67">
        <f t="shared" ref="AC238:AO238" si="1254">O238*$C238</f>
        <v>1673.1320000000001</v>
      </c>
      <c r="AD238" s="67">
        <f t="shared" si="1254"/>
        <v>0</v>
      </c>
      <c r="AE238" s="67">
        <f t="shared" si="1254"/>
        <v>0</v>
      </c>
      <c r="AF238" s="67">
        <f t="shared" si="1254"/>
        <v>33.46264</v>
      </c>
      <c r="AG238" s="67">
        <f t="shared" si="1254"/>
        <v>83.656600000000012</v>
      </c>
      <c r="AH238" s="67">
        <f t="shared" si="1254"/>
        <v>1790.2512400000001</v>
      </c>
      <c r="AI238" s="67">
        <f t="shared" si="1254"/>
        <v>2015</v>
      </c>
      <c r="AJ238" s="67">
        <f t="shared" si="1254"/>
        <v>0</v>
      </c>
      <c r="AK238" s="67">
        <f t="shared" si="1254"/>
        <v>0</v>
      </c>
      <c r="AL238" s="67">
        <f t="shared" si="1254"/>
        <v>2015</v>
      </c>
      <c r="AM238" s="67">
        <f t="shared" si="1254"/>
        <v>839.39365588235285</v>
      </c>
      <c r="AN238" s="67">
        <f t="shared" si="1254"/>
        <v>447.56281000000001</v>
      </c>
      <c r="AO238" s="67">
        <f t="shared" si="1254"/>
        <v>503.75</v>
      </c>
      <c r="AP238" s="67">
        <f t="shared" ref="AP238:AP245" si="1255">AM238+AK238</f>
        <v>839.39365588235285</v>
      </c>
      <c r="AQ238" s="71">
        <f t="shared" ref="AQ238:AQ245" si="1256">AM238+AL238+AH238</f>
        <v>4644.644895882353</v>
      </c>
      <c r="AR238" s="71">
        <f t="shared" ref="AR238:AR245" si="1257">AO238+AN238</f>
        <v>951.31281000000001</v>
      </c>
      <c r="AS238" s="71">
        <f t="shared" ref="AS238:AS245" si="1258">AH238+AL238+AM238+AO238+AN238</f>
        <v>5595.9577058823534</v>
      </c>
      <c r="AT238" s="84"/>
    </row>
    <row r="239" spans="1:67" outlineLevel="1" x14ac:dyDescent="0.25">
      <c r="A239" s="60"/>
      <c r="B239" s="61" t="str">
        <f>"Onduleur Huawei "&amp;G239</f>
        <v>Onduleur Huawei SUN2000-15K-MB0</v>
      </c>
      <c r="C239" s="62">
        <v>1</v>
      </c>
      <c r="D239" s="68" t="s">
        <v>63</v>
      </c>
      <c r="E239" s="64">
        <f t="shared" ref="E238:E245" si="1259">AB239</f>
        <v>3465.2355955882349</v>
      </c>
      <c r="F239" s="65">
        <f t="shared" ref="F238:F245" si="1260">C239*E239</f>
        <v>3465.2355955882349</v>
      </c>
      <c r="G239" s="99" t="str">
        <f>'Technical Data'!B16</f>
        <v>SUN2000-15K-MB0</v>
      </c>
      <c r="H239" s="85">
        <f>'Financial Data'!C37</f>
        <v>1731.05</v>
      </c>
      <c r="I239" s="67">
        <f>'Financial Data'!$C$40</f>
        <v>251</v>
      </c>
      <c r="J239" s="67">
        <f t="shared" si="920"/>
        <v>51.9315</v>
      </c>
      <c r="K239" s="54">
        <v>0</v>
      </c>
      <c r="L239" s="67">
        <f t="shared" ref="L239:N239" si="1261">H239*(1-$K239)</f>
        <v>1731.05</v>
      </c>
      <c r="M239" s="67">
        <f t="shared" si="1261"/>
        <v>251</v>
      </c>
      <c r="N239" s="67">
        <f t="shared" si="1261"/>
        <v>51.9315</v>
      </c>
      <c r="O239" s="67">
        <f t="shared" si="1242"/>
        <v>2033.9814999999999</v>
      </c>
      <c r="P239" s="69">
        <f t="shared" si="1243"/>
        <v>0</v>
      </c>
      <c r="Q239" s="69">
        <f t="shared" si="1244"/>
        <v>0</v>
      </c>
      <c r="R239" s="69">
        <f t="shared" si="1245"/>
        <v>40.679629999999996</v>
      </c>
      <c r="S239" s="69">
        <f t="shared" si="1246"/>
        <v>101.69907499999999</v>
      </c>
      <c r="T239" s="69">
        <f t="shared" si="1247"/>
        <v>2176.360205</v>
      </c>
      <c r="U239" s="69">
        <f>2*$U$5</f>
        <v>180</v>
      </c>
      <c r="V239" s="108">
        <f t="shared" ref="V239:W239" si="1262">V228</f>
        <v>0</v>
      </c>
      <c r="W239" s="108">
        <f t="shared" si="1262"/>
        <v>0</v>
      </c>
      <c r="X239" s="67">
        <f t="shared" si="1249"/>
        <v>180</v>
      </c>
      <c r="Y239" s="113">
        <f t="shared" si="1250"/>
        <v>519.7853393382353</v>
      </c>
      <c r="Z239" s="69">
        <f t="shared" si="1251"/>
        <v>544.09005124999999</v>
      </c>
      <c r="AA239" s="69">
        <f t="shared" si="1252"/>
        <v>45</v>
      </c>
      <c r="AB239" s="70">
        <f t="shared" si="1253"/>
        <v>3465.2355955882349</v>
      </c>
      <c r="AC239" s="67">
        <f t="shared" ref="AC239:AO239" si="1263">O239*$C239</f>
        <v>2033.9814999999999</v>
      </c>
      <c r="AD239" s="67">
        <f t="shared" si="1263"/>
        <v>0</v>
      </c>
      <c r="AE239" s="67">
        <f t="shared" si="1263"/>
        <v>0</v>
      </c>
      <c r="AF239" s="67">
        <f t="shared" si="1263"/>
        <v>40.679629999999996</v>
      </c>
      <c r="AG239" s="67">
        <f t="shared" si="1263"/>
        <v>101.69907499999999</v>
      </c>
      <c r="AH239" s="67">
        <f t="shared" si="1263"/>
        <v>2176.360205</v>
      </c>
      <c r="AI239" s="67">
        <f t="shared" si="1263"/>
        <v>180</v>
      </c>
      <c r="AJ239" s="67">
        <f t="shared" si="1263"/>
        <v>0</v>
      </c>
      <c r="AK239" s="67">
        <f t="shared" si="1263"/>
        <v>0</v>
      </c>
      <c r="AL239" s="67">
        <f t="shared" si="1263"/>
        <v>180</v>
      </c>
      <c r="AM239" s="67">
        <f t="shared" si="1263"/>
        <v>519.7853393382353</v>
      </c>
      <c r="AN239" s="67">
        <f t="shared" si="1263"/>
        <v>544.09005124999999</v>
      </c>
      <c r="AO239" s="67">
        <f t="shared" si="1263"/>
        <v>45</v>
      </c>
      <c r="AP239" s="67">
        <f t="shared" si="1255"/>
        <v>519.7853393382353</v>
      </c>
      <c r="AQ239" s="71">
        <f t="shared" si="1256"/>
        <v>2876.1455443382351</v>
      </c>
      <c r="AR239" s="71">
        <f t="shared" si="1257"/>
        <v>589.09005124999999</v>
      </c>
      <c r="AS239" s="71">
        <f t="shared" si="1258"/>
        <v>3465.2355955882349</v>
      </c>
      <c r="AT239" s="84"/>
    </row>
    <row r="240" spans="1:67" outlineLevel="1" x14ac:dyDescent="0.25">
      <c r="A240" s="60"/>
      <c r="B240" s="61" t="s">
        <v>217</v>
      </c>
      <c r="C240" s="62">
        <v>1</v>
      </c>
      <c r="D240" s="68" t="s">
        <v>65</v>
      </c>
      <c r="E240" s="64">
        <f t="shared" si="1259"/>
        <v>2456.669117647059</v>
      </c>
      <c r="F240" s="65">
        <f t="shared" si="1260"/>
        <v>2456.669117647059</v>
      </c>
      <c r="G240" s="147"/>
      <c r="H240" s="108">
        <f>$H$174</f>
        <v>450</v>
      </c>
      <c r="I240" s="67">
        <f>'Financial Data'!$C$41*C238</f>
        <v>837</v>
      </c>
      <c r="J240" s="67">
        <f t="shared" si="920"/>
        <v>13.5</v>
      </c>
      <c r="K240" s="54">
        <v>0</v>
      </c>
      <c r="L240" s="67">
        <f t="shared" ref="L240:N240" si="1264">H240*(1-$K240)</f>
        <v>450</v>
      </c>
      <c r="M240" s="67">
        <f t="shared" si="1264"/>
        <v>837</v>
      </c>
      <c r="N240" s="67">
        <f t="shared" si="1264"/>
        <v>13.5</v>
      </c>
      <c r="O240" s="67">
        <f t="shared" si="1242"/>
        <v>1300.5</v>
      </c>
      <c r="P240" s="69">
        <f t="shared" si="1243"/>
        <v>0</v>
      </c>
      <c r="Q240" s="69">
        <f t="shared" si="1244"/>
        <v>0</v>
      </c>
      <c r="R240" s="69">
        <f t="shared" si="1245"/>
        <v>26.01</v>
      </c>
      <c r="S240" s="69">
        <f t="shared" si="1246"/>
        <v>65.025000000000006</v>
      </c>
      <c r="T240" s="69">
        <f t="shared" si="1247"/>
        <v>1391.5350000000001</v>
      </c>
      <c r="U240" s="69">
        <f>(C238/10)*$U$5</f>
        <v>279</v>
      </c>
      <c r="V240" s="108">
        <f t="shared" ref="V240:W240" si="1265">V229</f>
        <v>0</v>
      </c>
      <c r="W240" s="108">
        <f t="shared" si="1265"/>
        <v>0</v>
      </c>
      <c r="X240" s="67">
        <f t="shared" si="1249"/>
        <v>279</v>
      </c>
      <c r="Y240" s="113">
        <f t="shared" si="1250"/>
        <v>368.50036764705879</v>
      </c>
      <c r="Z240" s="69">
        <f t="shared" si="1251"/>
        <v>347.88375000000002</v>
      </c>
      <c r="AA240" s="69">
        <f t="shared" si="1252"/>
        <v>69.75</v>
      </c>
      <c r="AB240" s="70">
        <f t="shared" si="1253"/>
        <v>2456.669117647059</v>
      </c>
      <c r="AC240" s="67">
        <f t="shared" ref="AC240:AO240" si="1266">O240*$C240</f>
        <v>1300.5</v>
      </c>
      <c r="AD240" s="67">
        <f t="shared" si="1266"/>
        <v>0</v>
      </c>
      <c r="AE240" s="67">
        <f t="shared" si="1266"/>
        <v>0</v>
      </c>
      <c r="AF240" s="67">
        <f t="shared" si="1266"/>
        <v>26.01</v>
      </c>
      <c r="AG240" s="67">
        <f t="shared" si="1266"/>
        <v>65.025000000000006</v>
      </c>
      <c r="AH240" s="67">
        <f t="shared" si="1266"/>
        <v>1391.5350000000001</v>
      </c>
      <c r="AI240" s="67">
        <f t="shared" si="1266"/>
        <v>279</v>
      </c>
      <c r="AJ240" s="67">
        <f t="shared" si="1266"/>
        <v>0</v>
      </c>
      <c r="AK240" s="67">
        <f t="shared" si="1266"/>
        <v>0</v>
      </c>
      <c r="AL240" s="67">
        <f t="shared" si="1266"/>
        <v>279</v>
      </c>
      <c r="AM240" s="67">
        <f t="shared" si="1266"/>
        <v>368.50036764705879</v>
      </c>
      <c r="AN240" s="67">
        <f t="shared" si="1266"/>
        <v>347.88375000000002</v>
      </c>
      <c r="AO240" s="67">
        <f t="shared" si="1266"/>
        <v>69.75</v>
      </c>
      <c r="AP240" s="67">
        <f t="shared" si="1255"/>
        <v>368.50036764705879</v>
      </c>
      <c r="AQ240" s="71">
        <f t="shared" si="1256"/>
        <v>2039.0353676470588</v>
      </c>
      <c r="AR240" s="71">
        <f t="shared" si="1257"/>
        <v>417.63375000000002</v>
      </c>
      <c r="AS240" s="71">
        <f t="shared" si="1258"/>
        <v>2456.6691176470586</v>
      </c>
      <c r="AT240" s="84"/>
    </row>
    <row r="241" spans="1:67" outlineLevel="1" x14ac:dyDescent="0.25">
      <c r="A241" s="60"/>
      <c r="B241" s="61" t="s">
        <v>172</v>
      </c>
      <c r="C241" s="62">
        <f>A236</f>
        <v>31</v>
      </c>
      <c r="D241" s="68" t="s">
        <v>63</v>
      </c>
      <c r="E241" s="64">
        <f t="shared" si="1259"/>
        <v>257.66176470588238</v>
      </c>
      <c r="F241" s="65">
        <f t="shared" si="1260"/>
        <v>7987.5147058823541</v>
      </c>
      <c r="G241" s="107"/>
      <c r="H241" s="108">
        <f>H175</f>
        <v>100</v>
      </c>
      <c r="I241" s="111">
        <v>0</v>
      </c>
      <c r="J241" s="67">
        <f t="shared" si="920"/>
        <v>3</v>
      </c>
      <c r="K241" s="54">
        <v>0</v>
      </c>
      <c r="L241" s="67">
        <f t="shared" ref="L241:N241" si="1267">H241*(1-$K241)</f>
        <v>100</v>
      </c>
      <c r="M241" s="67">
        <f t="shared" si="1267"/>
        <v>0</v>
      </c>
      <c r="N241" s="67">
        <f t="shared" si="1267"/>
        <v>3</v>
      </c>
      <c r="O241" s="67">
        <f t="shared" si="1242"/>
        <v>103</v>
      </c>
      <c r="P241" s="69">
        <f t="shared" si="1243"/>
        <v>0</v>
      </c>
      <c r="Q241" s="69">
        <f t="shared" si="1244"/>
        <v>0</v>
      </c>
      <c r="R241" s="69">
        <f t="shared" si="1245"/>
        <v>2.06</v>
      </c>
      <c r="S241" s="69">
        <f t="shared" si="1246"/>
        <v>5.15</v>
      </c>
      <c r="T241" s="69">
        <f t="shared" si="1247"/>
        <v>110.21000000000001</v>
      </c>
      <c r="U241" s="69">
        <f>1*$U$4</f>
        <v>65</v>
      </c>
      <c r="V241" s="108">
        <f t="shared" ref="V241:W241" si="1268">V230</f>
        <v>0</v>
      </c>
      <c r="W241" s="108">
        <f t="shared" si="1268"/>
        <v>0</v>
      </c>
      <c r="X241" s="67">
        <f t="shared" si="1249"/>
        <v>65</v>
      </c>
      <c r="Y241" s="113">
        <f t="shared" si="1250"/>
        <v>38.649264705882359</v>
      </c>
      <c r="Z241" s="69">
        <f t="shared" si="1251"/>
        <v>27.552500000000002</v>
      </c>
      <c r="AA241" s="69">
        <f t="shared" si="1252"/>
        <v>16.25</v>
      </c>
      <c r="AB241" s="70">
        <f t="shared" si="1253"/>
        <v>257.66176470588238</v>
      </c>
      <c r="AC241" s="67">
        <f t="shared" ref="AC241:AO241" si="1269">O241*$C241</f>
        <v>3193</v>
      </c>
      <c r="AD241" s="67">
        <f t="shared" si="1269"/>
        <v>0</v>
      </c>
      <c r="AE241" s="67">
        <f t="shared" si="1269"/>
        <v>0</v>
      </c>
      <c r="AF241" s="67">
        <f t="shared" si="1269"/>
        <v>63.86</v>
      </c>
      <c r="AG241" s="67">
        <f t="shared" si="1269"/>
        <v>159.65</v>
      </c>
      <c r="AH241" s="67">
        <f t="shared" si="1269"/>
        <v>3416.51</v>
      </c>
      <c r="AI241" s="67">
        <f t="shared" si="1269"/>
        <v>2015</v>
      </c>
      <c r="AJ241" s="67">
        <f t="shared" si="1269"/>
        <v>0</v>
      </c>
      <c r="AK241" s="67">
        <f t="shared" si="1269"/>
        <v>0</v>
      </c>
      <c r="AL241" s="67">
        <f t="shared" si="1269"/>
        <v>2015</v>
      </c>
      <c r="AM241" s="67">
        <f t="shared" si="1269"/>
        <v>1198.1272058823531</v>
      </c>
      <c r="AN241" s="67">
        <f t="shared" si="1269"/>
        <v>854.12750000000005</v>
      </c>
      <c r="AO241" s="67">
        <f t="shared" si="1269"/>
        <v>503.75</v>
      </c>
      <c r="AP241" s="67">
        <f t="shared" si="1255"/>
        <v>1198.1272058823531</v>
      </c>
      <c r="AQ241" s="71">
        <f t="shared" si="1256"/>
        <v>6629.6372058823536</v>
      </c>
      <c r="AR241" s="71">
        <f t="shared" si="1257"/>
        <v>1357.8775000000001</v>
      </c>
      <c r="AS241" s="71">
        <f t="shared" si="1258"/>
        <v>7987.5147058823532</v>
      </c>
      <c r="AT241" s="84"/>
    </row>
    <row r="242" spans="1:67" outlineLevel="1" x14ac:dyDescent="0.25">
      <c r="A242" s="60"/>
      <c r="B242" s="61" t="s">
        <v>66</v>
      </c>
      <c r="C242" s="62">
        <v>1</v>
      </c>
      <c r="D242" s="68" t="s">
        <v>65</v>
      </c>
      <c r="E242" s="64">
        <f t="shared" si="1259"/>
        <v>3251.8529411764707</v>
      </c>
      <c r="F242" s="65">
        <f t="shared" si="1260"/>
        <v>3251.8529411764707</v>
      </c>
      <c r="G242" s="107"/>
      <c r="H242" s="108">
        <f>H187</f>
        <v>600</v>
      </c>
      <c r="I242" s="111">
        <f>I231</f>
        <v>0</v>
      </c>
      <c r="J242" s="67">
        <f t="shared" si="920"/>
        <v>18</v>
      </c>
      <c r="K242" s="54">
        <v>0</v>
      </c>
      <c r="L242" s="67">
        <f t="shared" ref="L242:N242" si="1270">H242*(1-$K242)</f>
        <v>600</v>
      </c>
      <c r="M242" s="67">
        <f t="shared" si="1270"/>
        <v>0</v>
      </c>
      <c r="N242" s="67">
        <f t="shared" si="1270"/>
        <v>18</v>
      </c>
      <c r="O242" s="67">
        <f t="shared" si="1242"/>
        <v>618</v>
      </c>
      <c r="P242" s="69">
        <f t="shared" si="1243"/>
        <v>0</v>
      </c>
      <c r="Q242" s="69">
        <f t="shared" si="1244"/>
        <v>0</v>
      </c>
      <c r="R242" s="69">
        <f t="shared" si="1245"/>
        <v>12.36</v>
      </c>
      <c r="S242" s="69">
        <f t="shared" si="1246"/>
        <v>30.900000000000002</v>
      </c>
      <c r="T242" s="69">
        <f t="shared" si="1247"/>
        <v>661.26</v>
      </c>
      <c r="U242" s="69">
        <f>5*$U$5+600+500</f>
        <v>1550</v>
      </c>
      <c r="V242" s="108">
        <f t="shared" ref="V242:W242" si="1271">V231</f>
        <v>0</v>
      </c>
      <c r="W242" s="108">
        <f t="shared" si="1271"/>
        <v>0</v>
      </c>
      <c r="X242" s="67">
        <f t="shared" si="1249"/>
        <v>1550</v>
      </c>
      <c r="Y242" s="113">
        <f t="shared" si="1250"/>
        <v>487.77794117647068</v>
      </c>
      <c r="Z242" s="69">
        <f t="shared" si="1251"/>
        <v>165.315</v>
      </c>
      <c r="AA242" s="69">
        <f t="shared" si="1252"/>
        <v>387.5</v>
      </c>
      <c r="AB242" s="70">
        <f t="shared" si="1253"/>
        <v>3251.8529411764707</v>
      </c>
      <c r="AC242" s="67">
        <f t="shared" ref="AC242:AO242" si="1272">O242*$C242</f>
        <v>618</v>
      </c>
      <c r="AD242" s="67">
        <f t="shared" si="1272"/>
        <v>0</v>
      </c>
      <c r="AE242" s="67">
        <f t="shared" si="1272"/>
        <v>0</v>
      </c>
      <c r="AF242" s="67">
        <f t="shared" si="1272"/>
        <v>12.36</v>
      </c>
      <c r="AG242" s="67">
        <f t="shared" si="1272"/>
        <v>30.900000000000002</v>
      </c>
      <c r="AH242" s="67">
        <f t="shared" si="1272"/>
        <v>661.26</v>
      </c>
      <c r="AI242" s="67">
        <f t="shared" si="1272"/>
        <v>1550</v>
      </c>
      <c r="AJ242" s="67">
        <f t="shared" si="1272"/>
        <v>0</v>
      </c>
      <c r="AK242" s="67">
        <f t="shared" si="1272"/>
        <v>0</v>
      </c>
      <c r="AL242" s="67">
        <f t="shared" si="1272"/>
        <v>1550</v>
      </c>
      <c r="AM242" s="67">
        <f t="shared" si="1272"/>
        <v>487.77794117647068</v>
      </c>
      <c r="AN242" s="67">
        <f t="shared" si="1272"/>
        <v>165.315</v>
      </c>
      <c r="AO242" s="67">
        <f t="shared" si="1272"/>
        <v>387.5</v>
      </c>
      <c r="AP242" s="67">
        <f t="shared" si="1255"/>
        <v>487.77794117647068</v>
      </c>
      <c r="AQ242" s="71">
        <f t="shared" si="1256"/>
        <v>2699.0379411764707</v>
      </c>
      <c r="AR242" s="71">
        <f t="shared" si="1257"/>
        <v>552.81500000000005</v>
      </c>
      <c r="AS242" s="71">
        <f t="shared" si="1258"/>
        <v>3251.8529411764707</v>
      </c>
      <c r="AT242" s="84"/>
    </row>
    <row r="243" spans="1:67" outlineLevel="1" x14ac:dyDescent="0.25">
      <c r="A243" s="60"/>
      <c r="B243" s="72" t="s">
        <v>169</v>
      </c>
      <c r="C243" s="62">
        <v>1</v>
      </c>
      <c r="D243" s="68" t="s">
        <v>65</v>
      </c>
      <c r="E243" s="64">
        <f t="shared" si="1259"/>
        <v>2922</v>
      </c>
      <c r="F243" s="65">
        <f t="shared" si="1260"/>
        <v>2922</v>
      </c>
      <c r="G243" s="107"/>
      <c r="H243" s="108">
        <f>H188</f>
        <v>1600</v>
      </c>
      <c r="I243" s="108">
        <f>$I$232</f>
        <v>300</v>
      </c>
      <c r="J243" s="67">
        <f t="shared" si="920"/>
        <v>48</v>
      </c>
      <c r="K243" s="54">
        <v>0</v>
      </c>
      <c r="L243" s="67">
        <f t="shared" ref="L243:N245" si="1273">H243*(1-$K243)</f>
        <v>1600</v>
      </c>
      <c r="M243" s="67">
        <f t="shared" si="1273"/>
        <v>300</v>
      </c>
      <c r="N243" s="67">
        <f t="shared" si="1273"/>
        <v>48</v>
      </c>
      <c r="O243" s="67">
        <f t="shared" si="1242"/>
        <v>1948</v>
      </c>
      <c r="P243" s="69">
        <f t="shared" si="1243"/>
        <v>0</v>
      </c>
      <c r="Q243" s="69">
        <f t="shared" si="1244"/>
        <v>0</v>
      </c>
      <c r="R243" s="69">
        <f t="shared" si="1245"/>
        <v>38.96</v>
      </c>
      <c r="S243" s="69">
        <v>0</v>
      </c>
      <c r="T243" s="69">
        <f t="shared" si="1247"/>
        <v>1986.96</v>
      </c>
      <c r="U243" s="69">
        <v>0</v>
      </c>
      <c r="V243" s="108">
        <f t="shared" ref="V243:W243" si="1274">V232</f>
        <v>0</v>
      </c>
      <c r="W243" s="108">
        <f t="shared" si="1274"/>
        <v>0</v>
      </c>
      <c r="X243" s="67">
        <f t="shared" si="1249"/>
        <v>0</v>
      </c>
      <c r="Y243" s="113">
        <f t="shared" si="1250"/>
        <v>438.3</v>
      </c>
      <c r="Z243" s="69">
        <f t="shared" si="1251"/>
        <v>496.74</v>
      </c>
      <c r="AA243" s="69">
        <f t="shared" si="1252"/>
        <v>0</v>
      </c>
      <c r="AB243" s="70">
        <f t="shared" si="1253"/>
        <v>2922</v>
      </c>
      <c r="AC243" s="67">
        <f t="shared" ref="AC243:AO245" si="1275">O243*$C243</f>
        <v>1948</v>
      </c>
      <c r="AD243" s="67">
        <f t="shared" si="1275"/>
        <v>0</v>
      </c>
      <c r="AE243" s="67">
        <f t="shared" si="1275"/>
        <v>0</v>
      </c>
      <c r="AF243" s="67">
        <f t="shared" si="1275"/>
        <v>38.96</v>
      </c>
      <c r="AG243" s="67">
        <f t="shared" si="1275"/>
        <v>0</v>
      </c>
      <c r="AH243" s="67">
        <f t="shared" si="1275"/>
        <v>1986.96</v>
      </c>
      <c r="AI243" s="67">
        <f t="shared" si="1275"/>
        <v>0</v>
      </c>
      <c r="AJ243" s="67">
        <f t="shared" si="1275"/>
        <v>0</v>
      </c>
      <c r="AK243" s="67">
        <f t="shared" si="1275"/>
        <v>0</v>
      </c>
      <c r="AL243" s="67">
        <f t="shared" si="1275"/>
        <v>0</v>
      </c>
      <c r="AM243" s="67">
        <f t="shared" si="1275"/>
        <v>438.3</v>
      </c>
      <c r="AN243" s="67">
        <f t="shared" si="1275"/>
        <v>496.74</v>
      </c>
      <c r="AO243" s="67">
        <f t="shared" si="1275"/>
        <v>0</v>
      </c>
      <c r="AP243" s="67">
        <f t="shared" si="1255"/>
        <v>438.3</v>
      </c>
      <c r="AQ243" s="71">
        <f t="shared" si="1256"/>
        <v>2425.2600000000002</v>
      </c>
      <c r="AR243" s="71">
        <f t="shared" si="1257"/>
        <v>496.74</v>
      </c>
      <c r="AS243" s="71">
        <f t="shared" si="1258"/>
        <v>2922</v>
      </c>
      <c r="AT243" s="84"/>
    </row>
    <row r="244" spans="1:67" outlineLevel="1" x14ac:dyDescent="0.25">
      <c r="A244" s="60"/>
      <c r="B244" s="72" t="s">
        <v>170</v>
      </c>
      <c r="C244" s="62">
        <v>1</v>
      </c>
      <c r="D244" s="68" t="s">
        <v>65</v>
      </c>
      <c r="E244" s="64">
        <f t="shared" si="1259"/>
        <v>900</v>
      </c>
      <c r="F244" s="65">
        <f t="shared" si="1260"/>
        <v>900</v>
      </c>
      <c r="G244" s="147"/>
      <c r="H244" s="67">
        <v>0</v>
      </c>
      <c r="I244" s="67">
        <v>0</v>
      </c>
      <c r="J244" s="67">
        <f t="shared" si="920"/>
        <v>0</v>
      </c>
      <c r="K244" s="54">
        <v>0</v>
      </c>
      <c r="L244" s="67">
        <f t="shared" si="1273"/>
        <v>0</v>
      </c>
      <c r="M244" s="67">
        <f t="shared" si="1273"/>
        <v>0</v>
      </c>
      <c r="N244" s="67">
        <f t="shared" si="1273"/>
        <v>0</v>
      </c>
      <c r="O244" s="67">
        <f t="shared" si="1242"/>
        <v>0</v>
      </c>
      <c r="P244" s="69">
        <f t="shared" si="1243"/>
        <v>0</v>
      </c>
      <c r="Q244" s="69">
        <f t="shared" si="1244"/>
        <v>0</v>
      </c>
      <c r="R244" s="69">
        <f t="shared" si="1245"/>
        <v>0</v>
      </c>
      <c r="S244" s="69">
        <v>0</v>
      </c>
      <c r="T244" s="69">
        <f t="shared" si="1247"/>
        <v>0</v>
      </c>
      <c r="U244" s="69">
        <v>0</v>
      </c>
      <c r="V244" s="108">
        <f t="shared" ref="V244:W244" si="1276">V233</f>
        <v>0</v>
      </c>
      <c r="W244" s="108">
        <f t="shared" si="1276"/>
        <v>900</v>
      </c>
      <c r="X244" s="67">
        <f t="shared" si="1249"/>
        <v>900</v>
      </c>
      <c r="Y244" s="113">
        <v>0</v>
      </c>
      <c r="Z244" s="69">
        <f t="shared" si="1251"/>
        <v>0</v>
      </c>
      <c r="AA244" s="69">
        <v>0</v>
      </c>
      <c r="AB244" s="70">
        <f t="shared" si="1253"/>
        <v>900</v>
      </c>
      <c r="AC244" s="67">
        <f t="shared" si="1275"/>
        <v>0</v>
      </c>
      <c r="AD244" s="67">
        <f t="shared" si="1275"/>
        <v>0</v>
      </c>
      <c r="AE244" s="67">
        <f t="shared" si="1275"/>
        <v>0</v>
      </c>
      <c r="AF244" s="67">
        <f t="shared" si="1275"/>
        <v>0</v>
      </c>
      <c r="AG244" s="67">
        <f t="shared" si="1275"/>
        <v>0</v>
      </c>
      <c r="AH244" s="67">
        <f t="shared" si="1275"/>
        <v>0</v>
      </c>
      <c r="AI244" s="67">
        <f t="shared" si="1275"/>
        <v>0</v>
      </c>
      <c r="AJ244" s="67">
        <f t="shared" si="1275"/>
        <v>0</v>
      </c>
      <c r="AK244" s="67">
        <f t="shared" si="1275"/>
        <v>900</v>
      </c>
      <c r="AL244" s="67">
        <f t="shared" si="1275"/>
        <v>900</v>
      </c>
      <c r="AM244" s="67">
        <f t="shared" si="1275"/>
        <v>0</v>
      </c>
      <c r="AN244" s="67">
        <f t="shared" si="1275"/>
        <v>0</v>
      </c>
      <c r="AO244" s="67">
        <f t="shared" si="1275"/>
        <v>0</v>
      </c>
      <c r="AP244" s="67">
        <f t="shared" si="1255"/>
        <v>900</v>
      </c>
      <c r="AQ244" s="71">
        <f t="shared" si="1256"/>
        <v>900</v>
      </c>
      <c r="AR244" s="71">
        <f t="shared" si="1257"/>
        <v>0</v>
      </c>
      <c r="AS244" s="71">
        <f t="shared" si="1258"/>
        <v>900</v>
      </c>
      <c r="AT244" s="84"/>
    </row>
    <row r="245" spans="1:67" outlineLevel="1" x14ac:dyDescent="0.25">
      <c r="A245" s="60"/>
      <c r="B245" s="72" t="s">
        <v>171</v>
      </c>
      <c r="C245" s="62">
        <v>1</v>
      </c>
      <c r="D245" s="68" t="s">
        <v>65</v>
      </c>
      <c r="E245" s="64">
        <f t="shared" si="1259"/>
        <v>1200</v>
      </c>
      <c r="F245" s="65">
        <f t="shared" si="1260"/>
        <v>1200</v>
      </c>
      <c r="G245" s="147"/>
      <c r="H245" s="67">
        <v>0</v>
      </c>
      <c r="I245" s="67">
        <v>0</v>
      </c>
      <c r="J245" s="67">
        <f t="shared" si="920"/>
        <v>0</v>
      </c>
      <c r="K245" s="54">
        <v>0</v>
      </c>
      <c r="L245" s="67">
        <f t="shared" si="1273"/>
        <v>0</v>
      </c>
      <c r="M245" s="67">
        <f t="shared" si="1273"/>
        <v>0</v>
      </c>
      <c r="N245" s="67">
        <f t="shared" si="1273"/>
        <v>0</v>
      </c>
      <c r="O245" s="67">
        <f t="shared" si="1242"/>
        <v>0</v>
      </c>
      <c r="P245" s="69">
        <f t="shared" si="1243"/>
        <v>0</v>
      </c>
      <c r="Q245" s="69">
        <f t="shared" si="1244"/>
        <v>0</v>
      </c>
      <c r="R245" s="69">
        <f t="shared" si="1245"/>
        <v>0</v>
      </c>
      <c r="S245" s="69">
        <v>0</v>
      </c>
      <c r="T245" s="69">
        <f t="shared" si="1247"/>
        <v>0</v>
      </c>
      <c r="U245" s="69">
        <v>0</v>
      </c>
      <c r="V245" s="108">
        <f t="shared" ref="V245:W245" si="1277">V234</f>
        <v>1200</v>
      </c>
      <c r="W245" s="108">
        <f t="shared" si="1277"/>
        <v>0</v>
      </c>
      <c r="X245" s="67">
        <f t="shared" si="1249"/>
        <v>1200</v>
      </c>
      <c r="Y245" s="113">
        <v>0</v>
      </c>
      <c r="Z245" s="69">
        <f t="shared" si="1251"/>
        <v>0</v>
      </c>
      <c r="AA245" s="69">
        <v>0</v>
      </c>
      <c r="AB245" s="70">
        <f t="shared" si="1253"/>
        <v>1200</v>
      </c>
      <c r="AC245" s="67">
        <f t="shared" si="1275"/>
        <v>0</v>
      </c>
      <c r="AD245" s="67">
        <f t="shared" si="1275"/>
        <v>0</v>
      </c>
      <c r="AE245" s="67">
        <f t="shared" si="1275"/>
        <v>0</v>
      </c>
      <c r="AF245" s="67">
        <f t="shared" si="1275"/>
        <v>0</v>
      </c>
      <c r="AG245" s="67">
        <f t="shared" si="1275"/>
        <v>0</v>
      </c>
      <c r="AH245" s="67">
        <f t="shared" si="1275"/>
        <v>0</v>
      </c>
      <c r="AI245" s="67">
        <f t="shared" si="1275"/>
        <v>0</v>
      </c>
      <c r="AJ245" s="67">
        <f t="shared" si="1275"/>
        <v>1200</v>
      </c>
      <c r="AK245" s="67">
        <f t="shared" si="1275"/>
        <v>0</v>
      </c>
      <c r="AL245" s="67">
        <f t="shared" si="1275"/>
        <v>1200</v>
      </c>
      <c r="AM245" s="67">
        <f t="shared" si="1275"/>
        <v>0</v>
      </c>
      <c r="AN245" s="67">
        <f t="shared" si="1275"/>
        <v>0</v>
      </c>
      <c r="AO245" s="67">
        <f t="shared" si="1275"/>
        <v>0</v>
      </c>
      <c r="AP245" s="67">
        <f t="shared" si="1255"/>
        <v>0</v>
      </c>
      <c r="AQ245" s="71">
        <f t="shared" si="1256"/>
        <v>1200</v>
      </c>
      <c r="AR245" s="71">
        <f t="shared" si="1257"/>
        <v>0</v>
      </c>
      <c r="AS245" s="71">
        <f t="shared" si="1258"/>
        <v>1200</v>
      </c>
      <c r="AT245" s="84"/>
    </row>
    <row r="246" spans="1:67" ht="15.75" outlineLevel="1" thickBot="1" x14ac:dyDescent="0.3">
      <c r="A246" s="60"/>
      <c r="B246" s="61"/>
      <c r="C246" s="62"/>
      <c r="D246" s="63"/>
      <c r="E246" s="64"/>
      <c r="F246" s="65"/>
      <c r="G246" s="107"/>
      <c r="H246" s="108"/>
      <c r="I246" s="108"/>
      <c r="J246" s="67"/>
      <c r="K246" s="21"/>
      <c r="L246" s="67"/>
      <c r="M246" s="67"/>
      <c r="N246" s="67"/>
      <c r="O246" s="67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7"/>
      <c r="AA246" s="69"/>
      <c r="AB246" s="69"/>
      <c r="AC246" s="69"/>
      <c r="AD246" s="69"/>
      <c r="AE246" s="69"/>
      <c r="AF246" s="69"/>
      <c r="AG246" s="69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84"/>
    </row>
    <row r="247" spans="1:67" ht="15.75" thickBot="1" x14ac:dyDescent="0.3">
      <c r="A247" s="48">
        <f>A236+1</f>
        <v>32</v>
      </c>
      <c r="B247" s="49" t="s">
        <v>61</v>
      </c>
      <c r="C247" s="50" t="s">
        <v>62</v>
      </c>
      <c r="D247" s="51">
        <f>ROUNDUP((A247*465)/1000,2)</f>
        <v>14.88</v>
      </c>
      <c r="E247" s="52"/>
      <c r="F247" s="53">
        <f>SUM(F248:F257)</f>
        <v>28273.12718382353</v>
      </c>
      <c r="G247" s="107"/>
      <c r="H247" s="110"/>
      <c r="I247" s="110"/>
      <c r="J247" s="56"/>
      <c r="K247" s="57"/>
      <c r="L247" s="58"/>
      <c r="M247" s="58"/>
      <c r="N247" s="58"/>
      <c r="O247" s="57"/>
      <c r="P247" s="58"/>
      <c r="Q247" s="56"/>
      <c r="R247" s="56"/>
      <c r="S247" s="56"/>
      <c r="T247" s="56"/>
      <c r="U247" s="73"/>
      <c r="V247" s="21"/>
      <c r="W247" s="56"/>
      <c r="X247" s="56"/>
      <c r="Y247" s="56"/>
      <c r="Z247" s="57"/>
      <c r="AA247" s="56"/>
      <c r="AB247" s="56"/>
      <c r="AC247" s="59">
        <f>+SUM(AC248:AC257)</f>
        <v>10950.585500000001</v>
      </c>
      <c r="AD247" s="59">
        <f t="shared" ref="AD247:AS247" si="1278">+SUM(AD248:AD257)</f>
        <v>0</v>
      </c>
      <c r="AE247" s="59">
        <f t="shared" si="1278"/>
        <v>0</v>
      </c>
      <c r="AF247" s="59">
        <f t="shared" si="1278"/>
        <v>219.01171000000002</v>
      </c>
      <c r="AG247" s="59">
        <f t="shared" si="1278"/>
        <v>450.12927500000001</v>
      </c>
      <c r="AH247" s="59">
        <f t="shared" si="1278"/>
        <v>11619.726484999999</v>
      </c>
      <c r="AI247" s="59">
        <f t="shared" si="1278"/>
        <v>6178</v>
      </c>
      <c r="AJ247" s="59">
        <f t="shared" si="1278"/>
        <v>1200</v>
      </c>
      <c r="AK247" s="59">
        <f t="shared" si="1278"/>
        <v>900</v>
      </c>
      <c r="AL247" s="59">
        <f t="shared" si="1278"/>
        <v>8278</v>
      </c>
      <c r="AM247" s="59">
        <f t="shared" si="1278"/>
        <v>3925.9690775735298</v>
      </c>
      <c r="AN247" s="59">
        <f t="shared" si="1278"/>
        <v>2904.9316212499998</v>
      </c>
      <c r="AO247" s="59">
        <f t="shared" si="1278"/>
        <v>1544.5</v>
      </c>
      <c r="AP247" s="59">
        <f t="shared" si="1278"/>
        <v>4825.9690775735298</v>
      </c>
      <c r="AQ247" s="59">
        <f t="shared" si="1278"/>
        <v>23823.695562573528</v>
      </c>
      <c r="AR247" s="59">
        <f t="shared" si="1278"/>
        <v>4449.4316212499998</v>
      </c>
      <c r="AS247" s="59">
        <f t="shared" si="1278"/>
        <v>28273.12718382353</v>
      </c>
      <c r="AT247" s="83" t="str">
        <f>IF(F247=AS247,"Matching","Not Matching")</f>
        <v>Matching</v>
      </c>
      <c r="AU247" s="134">
        <f>SUM(AC247:AG247)</f>
        <v>11619.726485000001</v>
      </c>
      <c r="AV247" s="135">
        <f t="shared" ref="AV247" si="1279">AU247/AS247</f>
        <v>0.41098129716787141</v>
      </c>
      <c r="AW247" s="134">
        <f t="shared" ref="AW247" si="1280">AI247</f>
        <v>6178</v>
      </c>
      <c r="AX247" s="135">
        <f t="shared" ref="AX247" si="1281">AW247/AS247</f>
        <v>0.21851137866117415</v>
      </c>
      <c r="AY247" s="134">
        <f t="shared" ref="AY247" si="1282">AJ247</f>
        <v>1200</v>
      </c>
      <c r="AZ247" s="135">
        <f t="shared" ref="AZ247" si="1283">AY247/AS247</f>
        <v>4.2443129555423925E-2</v>
      </c>
      <c r="BA247" s="134">
        <f t="shared" ref="BA247" si="1284">AK247+AM247</f>
        <v>4825.9690775735298</v>
      </c>
      <c r="BB247" s="135">
        <f t="shared" ref="BB247" si="1285">BA247/AS247</f>
        <v>0.17069102565826919</v>
      </c>
      <c r="BC247" s="134">
        <f t="shared" ref="BC247" si="1286">AN247+AO247</f>
        <v>4449.4316212499998</v>
      </c>
      <c r="BD247" s="135">
        <f t="shared" ref="BD247" si="1287">BC247/AS247</f>
        <v>0.15737316895726136</v>
      </c>
      <c r="BE247" s="82" t="str">
        <f t="shared" ref="BE247" si="1288">IF((AU247+AW247+AY247+BA247+BC247)=AS247,"Matching","Not Matching")</f>
        <v>Matching</v>
      </c>
      <c r="BF247" s="134">
        <f>AQ247</f>
        <v>23823.695562573528</v>
      </c>
      <c r="BG247" s="135">
        <f t="shared" ref="BG247" si="1289">BF247/AS247</f>
        <v>0.84262683104273861</v>
      </c>
      <c r="BH247" s="134">
        <f t="shared" ref="BH247" si="1290">AR247</f>
        <v>4449.4316212499998</v>
      </c>
      <c r="BI247" s="135">
        <f t="shared" ref="BI247" si="1291">BH247/AS247</f>
        <v>0.15737316895726136</v>
      </c>
      <c r="BJ247" s="82" t="str">
        <f t="shared" ref="BJ247" si="1292">IF((BH247+BF247)=AS247,"Matching","Not Matching")</f>
        <v>Matching</v>
      </c>
      <c r="BK247" s="134">
        <f>AS247*1.081</f>
        <v>30563.250485713234</v>
      </c>
      <c r="BL247" s="134">
        <f t="shared" ref="BL247" si="1293">ROUND(BK247,-1)</f>
        <v>30560</v>
      </c>
      <c r="BM247" s="134">
        <f>D247*380</f>
        <v>5654.4000000000005</v>
      </c>
      <c r="BN247" s="134">
        <f t="shared" ref="BN247" si="1294">BK247-BM247</f>
        <v>24908.850485713232</v>
      </c>
      <c r="BO247" s="134">
        <f>BK247/D247</f>
        <v>2053.9818874807279</v>
      </c>
    </row>
    <row r="248" spans="1:67" outlineLevel="1" x14ac:dyDescent="0.25">
      <c r="A248" s="60"/>
      <c r="B248" s="61"/>
      <c r="C248" s="62"/>
      <c r="D248" s="63"/>
      <c r="E248" s="64"/>
      <c r="F248" s="65"/>
      <c r="G248" s="107"/>
      <c r="H248" s="110"/>
      <c r="I248" s="110"/>
      <c r="J248" s="56"/>
      <c r="K248" s="57"/>
      <c r="L248" s="58"/>
      <c r="M248" s="58"/>
      <c r="N248" s="58"/>
      <c r="O248" s="57"/>
      <c r="P248" s="58"/>
      <c r="Q248" s="56"/>
      <c r="R248" s="56"/>
      <c r="S248" s="56"/>
      <c r="T248" s="56"/>
      <c r="U248" s="73"/>
      <c r="V248" s="21"/>
      <c r="W248" s="56"/>
      <c r="X248" s="56"/>
      <c r="Y248" s="56"/>
      <c r="Z248" s="57"/>
      <c r="AA248" s="56"/>
      <c r="AB248" s="56"/>
      <c r="AC248" s="56"/>
      <c r="AD248" s="56"/>
      <c r="AE248" s="69"/>
      <c r="AF248" s="69"/>
      <c r="AG248" s="69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136"/>
    </row>
    <row r="249" spans="1:67" outlineLevel="1" x14ac:dyDescent="0.25">
      <c r="A249" s="60"/>
      <c r="B249" s="61" t="str">
        <f>"Panneau solaire "&amp;G249</f>
        <v>Panneau solaire JINKO JKM455N-54HL4R-V</v>
      </c>
      <c r="C249" s="62">
        <f>A247</f>
        <v>32</v>
      </c>
      <c r="D249" s="68" t="s">
        <v>63</v>
      </c>
      <c r="E249" s="64">
        <f t="shared" ref="E249" si="1295">AB249</f>
        <v>180.51476470588236</v>
      </c>
      <c r="F249" s="65">
        <f t="shared" ref="F249" si="1296">C249*E249</f>
        <v>5776.4724705882354</v>
      </c>
      <c r="G249" s="107" t="str">
        <f>$G$7</f>
        <v>JINKO JKM455N-54HL4R-V</v>
      </c>
      <c r="H249" s="108">
        <f>H73</f>
        <v>52.4</v>
      </c>
      <c r="I249" s="108">
        <f>I73</f>
        <v>0</v>
      </c>
      <c r="J249" s="67">
        <f t="shared" si="920"/>
        <v>1.5719999999999998</v>
      </c>
      <c r="K249" s="54">
        <v>0</v>
      </c>
      <c r="L249" s="67">
        <f t="shared" ref="L249:N249" si="1297">H249*(1-$K249)</f>
        <v>52.4</v>
      </c>
      <c r="M249" s="67">
        <f t="shared" si="1297"/>
        <v>0</v>
      </c>
      <c r="N249" s="67">
        <f t="shared" si="1297"/>
        <v>1.5719999999999998</v>
      </c>
      <c r="O249" s="67">
        <f t="shared" ref="O249:O256" si="1298">(L249+M249+N249)</f>
        <v>53.972000000000001</v>
      </c>
      <c r="P249" s="69">
        <f t="shared" ref="P249:P256" si="1299">O249*$P$4</f>
        <v>0</v>
      </c>
      <c r="Q249" s="69">
        <f t="shared" ref="Q249:Q256" si="1300">(O249+P249)*$Q$4</f>
        <v>0</v>
      </c>
      <c r="R249" s="69">
        <f t="shared" ref="R249:R256" si="1301">(O249+P249)*$R$4</f>
        <v>1.07944</v>
      </c>
      <c r="S249" s="69">
        <f t="shared" ref="S249:S253" si="1302">(O249+P249)*$S$4</f>
        <v>2.6986000000000003</v>
      </c>
      <c r="T249" s="69">
        <f t="shared" ref="T249:T256" si="1303">SUM(O249:S249)</f>
        <v>57.750039999999998</v>
      </c>
      <c r="U249" s="69">
        <f>1*$U$4</f>
        <v>65</v>
      </c>
      <c r="V249" s="108">
        <f t="shared" ref="V249:W249" si="1304">V238</f>
        <v>0</v>
      </c>
      <c r="W249" s="108">
        <f t="shared" si="1304"/>
        <v>0</v>
      </c>
      <c r="X249" s="67">
        <f t="shared" ref="X249:X256" si="1305">SUM(U249:W249)</f>
        <v>65</v>
      </c>
      <c r="Y249" s="113">
        <f t="shared" ref="Y249:Y254" si="1306">$Y$4/(1-$Y$4)*(T249+X249+Z249+AA249)</f>
        <v>27.077214705882351</v>
      </c>
      <c r="Z249" s="69">
        <f t="shared" ref="Z249:Z256" si="1307">T249*$Z$4</f>
        <v>14.43751</v>
      </c>
      <c r="AA249" s="69">
        <f t="shared" ref="AA249:AA254" si="1308">X249*$AA$4</f>
        <v>16.25</v>
      </c>
      <c r="AB249" s="70">
        <f t="shared" ref="AB249:AB256" si="1309">T249+X249+Y249+Z249+AA249</f>
        <v>180.51476470588236</v>
      </c>
      <c r="AC249" s="67">
        <f t="shared" ref="AC249:AO249" si="1310">O249*$C249</f>
        <v>1727.104</v>
      </c>
      <c r="AD249" s="67">
        <f t="shared" si="1310"/>
        <v>0</v>
      </c>
      <c r="AE249" s="67">
        <f t="shared" si="1310"/>
        <v>0</v>
      </c>
      <c r="AF249" s="67">
        <f t="shared" si="1310"/>
        <v>34.542079999999999</v>
      </c>
      <c r="AG249" s="67">
        <f t="shared" si="1310"/>
        <v>86.355200000000011</v>
      </c>
      <c r="AH249" s="67">
        <f t="shared" si="1310"/>
        <v>1848.00128</v>
      </c>
      <c r="AI249" s="67">
        <f t="shared" si="1310"/>
        <v>2080</v>
      </c>
      <c r="AJ249" s="67">
        <f t="shared" si="1310"/>
        <v>0</v>
      </c>
      <c r="AK249" s="67">
        <f t="shared" si="1310"/>
        <v>0</v>
      </c>
      <c r="AL249" s="67">
        <f t="shared" si="1310"/>
        <v>2080</v>
      </c>
      <c r="AM249" s="67">
        <f t="shared" si="1310"/>
        <v>866.47087058823524</v>
      </c>
      <c r="AN249" s="67">
        <f t="shared" si="1310"/>
        <v>462.00031999999999</v>
      </c>
      <c r="AO249" s="67">
        <f t="shared" si="1310"/>
        <v>520</v>
      </c>
      <c r="AP249" s="67">
        <f t="shared" ref="AP249:AP256" si="1311">AM249+AK249</f>
        <v>866.47087058823524</v>
      </c>
      <c r="AQ249" s="71">
        <f t="shared" ref="AQ249:AQ256" si="1312">AM249+AL249+AH249</f>
        <v>4794.4721505882353</v>
      </c>
      <c r="AR249" s="71">
        <f t="shared" ref="AR249:AR256" si="1313">AO249+AN249</f>
        <v>982.00031999999999</v>
      </c>
      <c r="AS249" s="71">
        <f t="shared" ref="AS249:AS256" si="1314">AH249+AL249+AM249+AO249+AN249</f>
        <v>5776.4724705882354</v>
      </c>
      <c r="AT249" s="84"/>
    </row>
    <row r="250" spans="1:67" outlineLevel="1" x14ac:dyDescent="0.25">
      <c r="A250" s="60"/>
      <c r="B250" s="61" t="str">
        <f>"Onduleur Huawei "&amp;G250</f>
        <v>Onduleur Huawei SUN2000-15K-MB0</v>
      </c>
      <c r="C250" s="62">
        <v>1</v>
      </c>
      <c r="D250" s="68" t="s">
        <v>63</v>
      </c>
      <c r="E250" s="64">
        <f t="shared" ref="E249:E256" si="1315">AB250</f>
        <v>3465.2355955882349</v>
      </c>
      <c r="F250" s="65">
        <f t="shared" ref="F249:F256" si="1316">C250*E250</f>
        <v>3465.2355955882349</v>
      </c>
      <c r="G250" s="107" t="str">
        <f>$G$239</f>
        <v>SUN2000-15K-MB0</v>
      </c>
      <c r="H250" s="108">
        <f>$H$239</f>
        <v>1731.05</v>
      </c>
      <c r="I250" s="67">
        <f>'Financial Data'!$C$40</f>
        <v>251</v>
      </c>
      <c r="J250" s="67">
        <f t="shared" si="920"/>
        <v>51.9315</v>
      </c>
      <c r="K250" s="54">
        <v>0</v>
      </c>
      <c r="L250" s="67">
        <f t="shared" ref="L250:N250" si="1317">H250*(1-$K250)</f>
        <v>1731.05</v>
      </c>
      <c r="M250" s="67">
        <f t="shared" si="1317"/>
        <v>251</v>
      </c>
      <c r="N250" s="67">
        <f t="shared" si="1317"/>
        <v>51.9315</v>
      </c>
      <c r="O250" s="67">
        <f t="shared" si="1298"/>
        <v>2033.9814999999999</v>
      </c>
      <c r="P250" s="69">
        <f t="shared" si="1299"/>
        <v>0</v>
      </c>
      <c r="Q250" s="69">
        <f t="shared" si="1300"/>
        <v>0</v>
      </c>
      <c r="R250" s="69">
        <f t="shared" si="1301"/>
        <v>40.679629999999996</v>
      </c>
      <c r="S250" s="69">
        <f t="shared" si="1302"/>
        <v>101.69907499999999</v>
      </c>
      <c r="T250" s="69">
        <f t="shared" si="1303"/>
        <v>2176.360205</v>
      </c>
      <c r="U250" s="69">
        <f>2*$U$5</f>
        <v>180</v>
      </c>
      <c r="V250" s="108">
        <f t="shared" ref="V250:W250" si="1318">V239</f>
        <v>0</v>
      </c>
      <c r="W250" s="108">
        <f t="shared" si="1318"/>
        <v>0</v>
      </c>
      <c r="X250" s="67">
        <f t="shared" si="1305"/>
        <v>180</v>
      </c>
      <c r="Y250" s="113">
        <f t="shared" si="1306"/>
        <v>519.7853393382353</v>
      </c>
      <c r="Z250" s="69">
        <f t="shared" si="1307"/>
        <v>544.09005124999999</v>
      </c>
      <c r="AA250" s="69">
        <f t="shared" si="1308"/>
        <v>45</v>
      </c>
      <c r="AB250" s="70">
        <f t="shared" si="1309"/>
        <v>3465.2355955882349</v>
      </c>
      <c r="AC250" s="67">
        <f t="shared" ref="AC250:AO250" si="1319">O250*$C250</f>
        <v>2033.9814999999999</v>
      </c>
      <c r="AD250" s="67">
        <f t="shared" si="1319"/>
        <v>0</v>
      </c>
      <c r="AE250" s="67">
        <f t="shared" si="1319"/>
        <v>0</v>
      </c>
      <c r="AF250" s="67">
        <f t="shared" si="1319"/>
        <v>40.679629999999996</v>
      </c>
      <c r="AG250" s="67">
        <f t="shared" si="1319"/>
        <v>101.69907499999999</v>
      </c>
      <c r="AH250" s="67">
        <f t="shared" si="1319"/>
        <v>2176.360205</v>
      </c>
      <c r="AI250" s="67">
        <f t="shared" si="1319"/>
        <v>180</v>
      </c>
      <c r="AJ250" s="67">
        <f t="shared" si="1319"/>
        <v>0</v>
      </c>
      <c r="AK250" s="67">
        <f t="shared" si="1319"/>
        <v>0</v>
      </c>
      <c r="AL250" s="67">
        <f t="shared" si="1319"/>
        <v>180</v>
      </c>
      <c r="AM250" s="67">
        <f t="shared" si="1319"/>
        <v>519.7853393382353</v>
      </c>
      <c r="AN250" s="67">
        <f t="shared" si="1319"/>
        <v>544.09005124999999</v>
      </c>
      <c r="AO250" s="67">
        <f t="shared" si="1319"/>
        <v>45</v>
      </c>
      <c r="AP250" s="67">
        <f t="shared" si="1311"/>
        <v>519.7853393382353</v>
      </c>
      <c r="AQ250" s="71">
        <f t="shared" si="1312"/>
        <v>2876.1455443382351</v>
      </c>
      <c r="AR250" s="71">
        <f t="shared" si="1313"/>
        <v>589.09005124999999</v>
      </c>
      <c r="AS250" s="71">
        <f t="shared" si="1314"/>
        <v>3465.2355955882349</v>
      </c>
      <c r="AT250" s="84"/>
    </row>
    <row r="251" spans="1:67" outlineLevel="1" x14ac:dyDescent="0.25">
      <c r="A251" s="60"/>
      <c r="B251" s="61" t="s">
        <v>217</v>
      </c>
      <c r="C251" s="62">
        <v>1</v>
      </c>
      <c r="D251" s="68" t="s">
        <v>65</v>
      </c>
      <c r="E251" s="64">
        <f t="shared" si="1315"/>
        <v>2512.3897058823527</v>
      </c>
      <c r="F251" s="65">
        <f t="shared" si="1316"/>
        <v>2512.3897058823527</v>
      </c>
      <c r="G251" s="107"/>
      <c r="H251" s="108">
        <f>$H$240</f>
        <v>450</v>
      </c>
      <c r="I251" s="67">
        <f>'Financial Data'!$C$41*C249</f>
        <v>864</v>
      </c>
      <c r="J251" s="67">
        <f t="shared" ref="J251" si="1320">H251*$J$4</f>
        <v>13.5</v>
      </c>
      <c r="K251" s="54">
        <v>0</v>
      </c>
      <c r="L251" s="67">
        <f t="shared" ref="L251:N251" si="1321">H251*(1-$K251)</f>
        <v>450</v>
      </c>
      <c r="M251" s="67">
        <f t="shared" si="1321"/>
        <v>864</v>
      </c>
      <c r="N251" s="67">
        <f t="shared" si="1321"/>
        <v>13.5</v>
      </c>
      <c r="O251" s="67">
        <f t="shared" si="1298"/>
        <v>1327.5</v>
      </c>
      <c r="P251" s="69">
        <f t="shared" si="1299"/>
        <v>0</v>
      </c>
      <c r="Q251" s="69">
        <f t="shared" si="1300"/>
        <v>0</v>
      </c>
      <c r="R251" s="69">
        <f t="shared" si="1301"/>
        <v>26.55</v>
      </c>
      <c r="S251" s="69">
        <f t="shared" si="1302"/>
        <v>66.375</v>
      </c>
      <c r="T251" s="69">
        <f t="shared" si="1303"/>
        <v>1420.425</v>
      </c>
      <c r="U251" s="69">
        <f>(C249/10)*$U$5</f>
        <v>288</v>
      </c>
      <c r="V251" s="108">
        <f t="shared" ref="V251:W251" si="1322">V240</f>
        <v>0</v>
      </c>
      <c r="W251" s="108">
        <f t="shared" si="1322"/>
        <v>0</v>
      </c>
      <c r="X251" s="67">
        <f t="shared" si="1305"/>
        <v>288</v>
      </c>
      <c r="Y251" s="113">
        <f t="shared" si="1306"/>
        <v>376.85845588235298</v>
      </c>
      <c r="Z251" s="69">
        <f t="shared" si="1307"/>
        <v>355.10624999999999</v>
      </c>
      <c r="AA251" s="69">
        <f t="shared" si="1308"/>
        <v>72</v>
      </c>
      <c r="AB251" s="70">
        <f t="shared" si="1309"/>
        <v>2512.3897058823527</v>
      </c>
      <c r="AC251" s="67">
        <f t="shared" ref="AC251:AO251" si="1323">O251*$C251</f>
        <v>1327.5</v>
      </c>
      <c r="AD251" s="67">
        <f t="shared" si="1323"/>
        <v>0</v>
      </c>
      <c r="AE251" s="67">
        <f t="shared" si="1323"/>
        <v>0</v>
      </c>
      <c r="AF251" s="67">
        <f t="shared" si="1323"/>
        <v>26.55</v>
      </c>
      <c r="AG251" s="67">
        <f t="shared" si="1323"/>
        <v>66.375</v>
      </c>
      <c r="AH251" s="67">
        <f t="shared" si="1323"/>
        <v>1420.425</v>
      </c>
      <c r="AI251" s="67">
        <f t="shared" si="1323"/>
        <v>288</v>
      </c>
      <c r="AJ251" s="67">
        <f t="shared" si="1323"/>
        <v>0</v>
      </c>
      <c r="AK251" s="67">
        <f t="shared" si="1323"/>
        <v>0</v>
      </c>
      <c r="AL251" s="67">
        <f t="shared" si="1323"/>
        <v>288</v>
      </c>
      <c r="AM251" s="67">
        <f t="shared" si="1323"/>
        <v>376.85845588235298</v>
      </c>
      <c r="AN251" s="67">
        <f t="shared" si="1323"/>
        <v>355.10624999999999</v>
      </c>
      <c r="AO251" s="67">
        <f t="shared" si="1323"/>
        <v>72</v>
      </c>
      <c r="AP251" s="67">
        <f t="shared" si="1311"/>
        <v>376.85845588235298</v>
      </c>
      <c r="AQ251" s="71">
        <f t="shared" si="1312"/>
        <v>2085.2834558823529</v>
      </c>
      <c r="AR251" s="71">
        <f t="shared" si="1313"/>
        <v>427.10624999999999</v>
      </c>
      <c r="AS251" s="71">
        <f t="shared" si="1314"/>
        <v>2512.3897058823527</v>
      </c>
      <c r="AT251" s="84"/>
    </row>
    <row r="252" spans="1:67" outlineLevel="1" x14ac:dyDescent="0.25">
      <c r="A252" s="60"/>
      <c r="B252" s="61" t="s">
        <v>172</v>
      </c>
      <c r="C252" s="62">
        <f>A247</f>
        <v>32</v>
      </c>
      <c r="D252" s="68" t="s">
        <v>63</v>
      </c>
      <c r="E252" s="64">
        <f t="shared" si="1315"/>
        <v>257.66176470588238</v>
      </c>
      <c r="F252" s="65">
        <f t="shared" si="1316"/>
        <v>8245.176470588236</v>
      </c>
      <c r="G252" s="107"/>
      <c r="H252" s="108">
        <f>$H$241</f>
        <v>100</v>
      </c>
      <c r="I252" s="108">
        <v>0</v>
      </c>
      <c r="J252" s="67">
        <f t="shared" ref="J252:J329" si="1324">H252*$J$4</f>
        <v>3</v>
      </c>
      <c r="K252" s="54">
        <v>0</v>
      </c>
      <c r="L252" s="67">
        <f t="shared" ref="L252:N252" si="1325">H252*(1-$K252)</f>
        <v>100</v>
      </c>
      <c r="M252" s="67">
        <f t="shared" si="1325"/>
        <v>0</v>
      </c>
      <c r="N252" s="67">
        <f t="shared" si="1325"/>
        <v>3</v>
      </c>
      <c r="O252" s="67">
        <f t="shared" si="1298"/>
        <v>103</v>
      </c>
      <c r="P252" s="69">
        <f t="shared" si="1299"/>
        <v>0</v>
      </c>
      <c r="Q252" s="69">
        <f t="shared" si="1300"/>
        <v>0</v>
      </c>
      <c r="R252" s="69">
        <f t="shared" si="1301"/>
        <v>2.06</v>
      </c>
      <c r="S252" s="69">
        <f t="shared" si="1302"/>
        <v>5.15</v>
      </c>
      <c r="T252" s="69">
        <f t="shared" si="1303"/>
        <v>110.21000000000001</v>
      </c>
      <c r="U252" s="69">
        <f>1*$U$4</f>
        <v>65</v>
      </c>
      <c r="V252" s="108">
        <f t="shared" ref="V252:W252" si="1326">V241</f>
        <v>0</v>
      </c>
      <c r="W252" s="108">
        <f t="shared" si="1326"/>
        <v>0</v>
      </c>
      <c r="X252" s="67">
        <f t="shared" si="1305"/>
        <v>65</v>
      </c>
      <c r="Y252" s="113">
        <f t="shared" si="1306"/>
        <v>38.649264705882359</v>
      </c>
      <c r="Z252" s="69">
        <f t="shared" si="1307"/>
        <v>27.552500000000002</v>
      </c>
      <c r="AA252" s="69">
        <f t="shared" si="1308"/>
        <v>16.25</v>
      </c>
      <c r="AB252" s="70">
        <f t="shared" si="1309"/>
        <v>257.66176470588238</v>
      </c>
      <c r="AC252" s="67">
        <f t="shared" ref="AC252:AO252" si="1327">O252*$C252</f>
        <v>3296</v>
      </c>
      <c r="AD252" s="67">
        <f t="shared" si="1327"/>
        <v>0</v>
      </c>
      <c r="AE252" s="67">
        <f t="shared" si="1327"/>
        <v>0</v>
      </c>
      <c r="AF252" s="67">
        <f t="shared" si="1327"/>
        <v>65.92</v>
      </c>
      <c r="AG252" s="67">
        <f t="shared" si="1327"/>
        <v>164.8</v>
      </c>
      <c r="AH252" s="67">
        <f t="shared" si="1327"/>
        <v>3526.7200000000003</v>
      </c>
      <c r="AI252" s="67">
        <f t="shared" si="1327"/>
        <v>2080</v>
      </c>
      <c r="AJ252" s="67">
        <f t="shared" si="1327"/>
        <v>0</v>
      </c>
      <c r="AK252" s="67">
        <f t="shared" si="1327"/>
        <v>0</v>
      </c>
      <c r="AL252" s="67">
        <f t="shared" si="1327"/>
        <v>2080</v>
      </c>
      <c r="AM252" s="67">
        <f t="shared" si="1327"/>
        <v>1236.7764705882355</v>
      </c>
      <c r="AN252" s="67">
        <f t="shared" si="1327"/>
        <v>881.68000000000006</v>
      </c>
      <c r="AO252" s="67">
        <f t="shared" si="1327"/>
        <v>520</v>
      </c>
      <c r="AP252" s="67">
        <f t="shared" si="1311"/>
        <v>1236.7764705882355</v>
      </c>
      <c r="AQ252" s="71">
        <f t="shared" si="1312"/>
        <v>6843.4964705882358</v>
      </c>
      <c r="AR252" s="71">
        <f t="shared" si="1313"/>
        <v>1401.68</v>
      </c>
      <c r="AS252" s="71">
        <f t="shared" si="1314"/>
        <v>8245.176470588236</v>
      </c>
      <c r="AT252" s="84"/>
    </row>
    <row r="253" spans="1:67" outlineLevel="1" x14ac:dyDescent="0.25">
      <c r="A253" s="60"/>
      <c r="B253" s="61" t="s">
        <v>66</v>
      </c>
      <c r="C253" s="62">
        <v>1</v>
      </c>
      <c r="D253" s="68" t="s">
        <v>65</v>
      </c>
      <c r="E253" s="64">
        <f t="shared" si="1315"/>
        <v>3251.8529411764707</v>
      </c>
      <c r="F253" s="65">
        <f t="shared" si="1316"/>
        <v>3251.8529411764707</v>
      </c>
      <c r="G253" s="107"/>
      <c r="H253" s="108">
        <f>$H$242</f>
        <v>600</v>
      </c>
      <c r="I253" s="108">
        <f>I242</f>
        <v>0</v>
      </c>
      <c r="J253" s="67">
        <f t="shared" si="1324"/>
        <v>18</v>
      </c>
      <c r="K253" s="54">
        <v>0</v>
      </c>
      <c r="L253" s="67">
        <f t="shared" ref="L253:N253" si="1328">H253*(1-$K253)</f>
        <v>600</v>
      </c>
      <c r="M253" s="67">
        <f t="shared" si="1328"/>
        <v>0</v>
      </c>
      <c r="N253" s="67">
        <f t="shared" si="1328"/>
        <v>18</v>
      </c>
      <c r="O253" s="67">
        <f t="shared" si="1298"/>
        <v>618</v>
      </c>
      <c r="P253" s="69">
        <f t="shared" si="1299"/>
        <v>0</v>
      </c>
      <c r="Q253" s="69">
        <f t="shared" si="1300"/>
        <v>0</v>
      </c>
      <c r="R253" s="69">
        <f t="shared" si="1301"/>
        <v>12.36</v>
      </c>
      <c r="S253" s="69">
        <f t="shared" si="1302"/>
        <v>30.900000000000002</v>
      </c>
      <c r="T253" s="69">
        <f t="shared" si="1303"/>
        <v>661.26</v>
      </c>
      <c r="U253" s="69">
        <f>5*$U$5+600+500</f>
        <v>1550</v>
      </c>
      <c r="V253" s="108">
        <f t="shared" ref="V253:W253" si="1329">V242</f>
        <v>0</v>
      </c>
      <c r="W253" s="108">
        <f t="shared" si="1329"/>
        <v>0</v>
      </c>
      <c r="X253" s="67">
        <f t="shared" si="1305"/>
        <v>1550</v>
      </c>
      <c r="Y253" s="113">
        <f t="shared" si="1306"/>
        <v>487.77794117647068</v>
      </c>
      <c r="Z253" s="69">
        <f t="shared" si="1307"/>
        <v>165.315</v>
      </c>
      <c r="AA253" s="69">
        <f t="shared" si="1308"/>
        <v>387.5</v>
      </c>
      <c r="AB253" s="70">
        <f t="shared" si="1309"/>
        <v>3251.8529411764707</v>
      </c>
      <c r="AC253" s="67">
        <f t="shared" ref="AC253:AO253" si="1330">O253*$C253</f>
        <v>618</v>
      </c>
      <c r="AD253" s="67">
        <f t="shared" si="1330"/>
        <v>0</v>
      </c>
      <c r="AE253" s="67">
        <f t="shared" si="1330"/>
        <v>0</v>
      </c>
      <c r="AF253" s="67">
        <f t="shared" si="1330"/>
        <v>12.36</v>
      </c>
      <c r="AG253" s="67">
        <f t="shared" si="1330"/>
        <v>30.900000000000002</v>
      </c>
      <c r="AH253" s="67">
        <f t="shared" si="1330"/>
        <v>661.26</v>
      </c>
      <c r="AI253" s="67">
        <f t="shared" si="1330"/>
        <v>1550</v>
      </c>
      <c r="AJ253" s="67">
        <f t="shared" si="1330"/>
        <v>0</v>
      </c>
      <c r="AK253" s="67">
        <f t="shared" si="1330"/>
        <v>0</v>
      </c>
      <c r="AL253" s="67">
        <f t="shared" si="1330"/>
        <v>1550</v>
      </c>
      <c r="AM253" s="67">
        <f t="shared" si="1330"/>
        <v>487.77794117647068</v>
      </c>
      <c r="AN253" s="67">
        <f t="shared" si="1330"/>
        <v>165.315</v>
      </c>
      <c r="AO253" s="67">
        <f t="shared" si="1330"/>
        <v>387.5</v>
      </c>
      <c r="AP253" s="67">
        <f t="shared" si="1311"/>
        <v>487.77794117647068</v>
      </c>
      <c r="AQ253" s="71">
        <f t="shared" si="1312"/>
        <v>2699.0379411764707</v>
      </c>
      <c r="AR253" s="71">
        <f t="shared" si="1313"/>
        <v>552.81500000000005</v>
      </c>
      <c r="AS253" s="71">
        <f t="shared" si="1314"/>
        <v>3251.8529411764707</v>
      </c>
      <c r="AT253" s="84"/>
    </row>
    <row r="254" spans="1:67" outlineLevel="1" x14ac:dyDescent="0.25">
      <c r="A254" s="60"/>
      <c r="B254" s="72" t="s">
        <v>169</v>
      </c>
      <c r="C254" s="62">
        <v>1</v>
      </c>
      <c r="D254" s="68" t="s">
        <v>65</v>
      </c>
      <c r="E254" s="64">
        <f t="shared" si="1315"/>
        <v>2922</v>
      </c>
      <c r="F254" s="65">
        <f t="shared" si="1316"/>
        <v>2922</v>
      </c>
      <c r="G254" s="107"/>
      <c r="H254" s="108">
        <f>$H$243</f>
        <v>1600</v>
      </c>
      <c r="I254" s="108">
        <f>$I$232</f>
        <v>300</v>
      </c>
      <c r="J254" s="67">
        <f t="shared" si="1324"/>
        <v>48</v>
      </c>
      <c r="K254" s="54">
        <v>0</v>
      </c>
      <c r="L254" s="67">
        <f t="shared" ref="L254:N256" si="1331">H254*(1-$K254)</f>
        <v>1600</v>
      </c>
      <c r="M254" s="67">
        <f t="shared" si="1331"/>
        <v>300</v>
      </c>
      <c r="N254" s="67">
        <f t="shared" si="1331"/>
        <v>48</v>
      </c>
      <c r="O254" s="67">
        <f t="shared" si="1298"/>
        <v>1948</v>
      </c>
      <c r="P254" s="69">
        <f t="shared" si="1299"/>
        <v>0</v>
      </c>
      <c r="Q254" s="69">
        <f t="shared" si="1300"/>
        <v>0</v>
      </c>
      <c r="R254" s="69">
        <f t="shared" si="1301"/>
        <v>38.96</v>
      </c>
      <c r="S254" s="69">
        <v>0</v>
      </c>
      <c r="T254" s="69">
        <f t="shared" si="1303"/>
        <v>1986.96</v>
      </c>
      <c r="U254" s="69">
        <v>0</v>
      </c>
      <c r="V254" s="108">
        <f t="shared" ref="V254:W254" si="1332">V243</f>
        <v>0</v>
      </c>
      <c r="W254" s="108">
        <f t="shared" si="1332"/>
        <v>0</v>
      </c>
      <c r="X254" s="67">
        <f t="shared" si="1305"/>
        <v>0</v>
      </c>
      <c r="Y254" s="113">
        <f t="shared" si="1306"/>
        <v>438.3</v>
      </c>
      <c r="Z254" s="69">
        <f t="shared" si="1307"/>
        <v>496.74</v>
      </c>
      <c r="AA254" s="69">
        <f t="shared" si="1308"/>
        <v>0</v>
      </c>
      <c r="AB254" s="70">
        <f t="shared" si="1309"/>
        <v>2922</v>
      </c>
      <c r="AC254" s="67">
        <f t="shared" ref="AC254:AO256" si="1333">O254*$C254</f>
        <v>1948</v>
      </c>
      <c r="AD254" s="67">
        <f t="shared" si="1333"/>
        <v>0</v>
      </c>
      <c r="AE254" s="67">
        <f t="shared" si="1333"/>
        <v>0</v>
      </c>
      <c r="AF254" s="67">
        <f t="shared" si="1333"/>
        <v>38.96</v>
      </c>
      <c r="AG254" s="67">
        <f t="shared" si="1333"/>
        <v>0</v>
      </c>
      <c r="AH254" s="67">
        <f t="shared" si="1333"/>
        <v>1986.96</v>
      </c>
      <c r="AI254" s="67">
        <f t="shared" si="1333"/>
        <v>0</v>
      </c>
      <c r="AJ254" s="67">
        <f t="shared" si="1333"/>
        <v>0</v>
      </c>
      <c r="AK254" s="67">
        <f t="shared" si="1333"/>
        <v>0</v>
      </c>
      <c r="AL254" s="67">
        <f t="shared" si="1333"/>
        <v>0</v>
      </c>
      <c r="AM254" s="67">
        <f t="shared" si="1333"/>
        <v>438.3</v>
      </c>
      <c r="AN254" s="67">
        <f t="shared" si="1333"/>
        <v>496.74</v>
      </c>
      <c r="AO254" s="67">
        <f t="shared" si="1333"/>
        <v>0</v>
      </c>
      <c r="AP254" s="67">
        <f t="shared" si="1311"/>
        <v>438.3</v>
      </c>
      <c r="AQ254" s="71">
        <f t="shared" si="1312"/>
        <v>2425.2600000000002</v>
      </c>
      <c r="AR254" s="71">
        <f t="shared" si="1313"/>
        <v>496.74</v>
      </c>
      <c r="AS254" s="71">
        <f t="shared" si="1314"/>
        <v>2922</v>
      </c>
      <c r="AT254" s="84"/>
    </row>
    <row r="255" spans="1:67" outlineLevel="1" x14ac:dyDescent="0.25">
      <c r="A255" s="60"/>
      <c r="B255" s="72" t="s">
        <v>170</v>
      </c>
      <c r="C255" s="62">
        <v>1</v>
      </c>
      <c r="D255" s="68" t="s">
        <v>65</v>
      </c>
      <c r="E255" s="64">
        <f t="shared" si="1315"/>
        <v>900</v>
      </c>
      <c r="F255" s="65">
        <f t="shared" si="1316"/>
        <v>900</v>
      </c>
      <c r="G255" s="147"/>
      <c r="H255" s="67">
        <v>0</v>
      </c>
      <c r="I255" s="67">
        <v>0</v>
      </c>
      <c r="J255" s="67">
        <f t="shared" si="1324"/>
        <v>0</v>
      </c>
      <c r="K255" s="54">
        <v>0</v>
      </c>
      <c r="L255" s="67">
        <f t="shared" si="1331"/>
        <v>0</v>
      </c>
      <c r="M255" s="67">
        <f t="shared" si="1331"/>
        <v>0</v>
      </c>
      <c r="N255" s="67">
        <f t="shared" si="1331"/>
        <v>0</v>
      </c>
      <c r="O255" s="67">
        <f t="shared" si="1298"/>
        <v>0</v>
      </c>
      <c r="P255" s="69">
        <f t="shared" si="1299"/>
        <v>0</v>
      </c>
      <c r="Q255" s="69">
        <f t="shared" si="1300"/>
        <v>0</v>
      </c>
      <c r="R255" s="69">
        <f t="shared" si="1301"/>
        <v>0</v>
      </c>
      <c r="S255" s="69">
        <v>0</v>
      </c>
      <c r="T255" s="69">
        <f t="shared" si="1303"/>
        <v>0</v>
      </c>
      <c r="U255" s="69">
        <v>0</v>
      </c>
      <c r="V255" s="108">
        <f t="shared" ref="V255:W255" si="1334">V244</f>
        <v>0</v>
      </c>
      <c r="W255" s="108">
        <f t="shared" si="1334"/>
        <v>900</v>
      </c>
      <c r="X255" s="67">
        <f t="shared" si="1305"/>
        <v>900</v>
      </c>
      <c r="Y255" s="113">
        <v>0</v>
      </c>
      <c r="Z255" s="69">
        <f t="shared" si="1307"/>
        <v>0</v>
      </c>
      <c r="AA255" s="69">
        <v>0</v>
      </c>
      <c r="AB255" s="70">
        <f t="shared" si="1309"/>
        <v>900</v>
      </c>
      <c r="AC255" s="67">
        <f t="shared" si="1333"/>
        <v>0</v>
      </c>
      <c r="AD255" s="67">
        <f t="shared" si="1333"/>
        <v>0</v>
      </c>
      <c r="AE255" s="67">
        <f t="shared" si="1333"/>
        <v>0</v>
      </c>
      <c r="AF255" s="67">
        <f t="shared" si="1333"/>
        <v>0</v>
      </c>
      <c r="AG255" s="67">
        <f t="shared" si="1333"/>
        <v>0</v>
      </c>
      <c r="AH255" s="67">
        <f t="shared" si="1333"/>
        <v>0</v>
      </c>
      <c r="AI255" s="67">
        <f t="shared" si="1333"/>
        <v>0</v>
      </c>
      <c r="AJ255" s="67">
        <f t="shared" si="1333"/>
        <v>0</v>
      </c>
      <c r="AK255" s="67">
        <f t="shared" si="1333"/>
        <v>900</v>
      </c>
      <c r="AL255" s="67">
        <f t="shared" si="1333"/>
        <v>900</v>
      </c>
      <c r="AM255" s="67">
        <f t="shared" si="1333"/>
        <v>0</v>
      </c>
      <c r="AN255" s="67">
        <f t="shared" si="1333"/>
        <v>0</v>
      </c>
      <c r="AO255" s="67">
        <f t="shared" si="1333"/>
        <v>0</v>
      </c>
      <c r="AP255" s="67">
        <f t="shared" si="1311"/>
        <v>900</v>
      </c>
      <c r="AQ255" s="71">
        <f t="shared" si="1312"/>
        <v>900</v>
      </c>
      <c r="AR255" s="71">
        <f t="shared" si="1313"/>
        <v>0</v>
      </c>
      <c r="AS255" s="71">
        <f t="shared" si="1314"/>
        <v>900</v>
      </c>
      <c r="AT255" s="84"/>
    </row>
    <row r="256" spans="1:67" outlineLevel="1" x14ac:dyDescent="0.25">
      <c r="A256" s="60"/>
      <c r="B256" s="72" t="s">
        <v>171</v>
      </c>
      <c r="C256" s="62">
        <v>1</v>
      </c>
      <c r="D256" s="68" t="s">
        <v>65</v>
      </c>
      <c r="E256" s="64">
        <f t="shared" si="1315"/>
        <v>1200</v>
      </c>
      <c r="F256" s="65">
        <f t="shared" si="1316"/>
        <v>1200</v>
      </c>
      <c r="G256" s="147"/>
      <c r="H256" s="67">
        <v>0</v>
      </c>
      <c r="I256" s="67">
        <v>0</v>
      </c>
      <c r="J256" s="67">
        <f t="shared" si="1324"/>
        <v>0</v>
      </c>
      <c r="K256" s="54">
        <v>0</v>
      </c>
      <c r="L256" s="67">
        <f t="shared" si="1331"/>
        <v>0</v>
      </c>
      <c r="M256" s="67">
        <f t="shared" si="1331"/>
        <v>0</v>
      </c>
      <c r="N256" s="67">
        <f t="shared" si="1331"/>
        <v>0</v>
      </c>
      <c r="O256" s="67">
        <f t="shared" si="1298"/>
        <v>0</v>
      </c>
      <c r="P256" s="69">
        <f t="shared" si="1299"/>
        <v>0</v>
      </c>
      <c r="Q256" s="69">
        <f t="shared" si="1300"/>
        <v>0</v>
      </c>
      <c r="R256" s="69">
        <f t="shared" si="1301"/>
        <v>0</v>
      </c>
      <c r="S256" s="69">
        <v>0</v>
      </c>
      <c r="T256" s="69">
        <f t="shared" si="1303"/>
        <v>0</v>
      </c>
      <c r="U256" s="69">
        <v>0</v>
      </c>
      <c r="V256" s="108">
        <f t="shared" ref="V256:W256" si="1335">V245</f>
        <v>1200</v>
      </c>
      <c r="W256" s="108">
        <f t="shared" si="1335"/>
        <v>0</v>
      </c>
      <c r="X256" s="67">
        <f t="shared" si="1305"/>
        <v>1200</v>
      </c>
      <c r="Y256" s="113">
        <v>0</v>
      </c>
      <c r="Z256" s="69">
        <f t="shared" si="1307"/>
        <v>0</v>
      </c>
      <c r="AA256" s="69">
        <v>0</v>
      </c>
      <c r="AB256" s="70">
        <f t="shared" si="1309"/>
        <v>1200</v>
      </c>
      <c r="AC256" s="67">
        <f t="shared" si="1333"/>
        <v>0</v>
      </c>
      <c r="AD256" s="67">
        <f t="shared" si="1333"/>
        <v>0</v>
      </c>
      <c r="AE256" s="67">
        <f t="shared" si="1333"/>
        <v>0</v>
      </c>
      <c r="AF256" s="67">
        <f t="shared" si="1333"/>
        <v>0</v>
      </c>
      <c r="AG256" s="67">
        <f t="shared" si="1333"/>
        <v>0</v>
      </c>
      <c r="AH256" s="67">
        <f t="shared" si="1333"/>
        <v>0</v>
      </c>
      <c r="AI256" s="67">
        <f t="shared" si="1333"/>
        <v>0</v>
      </c>
      <c r="AJ256" s="67">
        <f t="shared" si="1333"/>
        <v>1200</v>
      </c>
      <c r="AK256" s="67">
        <f t="shared" si="1333"/>
        <v>0</v>
      </c>
      <c r="AL256" s="67">
        <f t="shared" si="1333"/>
        <v>1200</v>
      </c>
      <c r="AM256" s="67">
        <f t="shared" si="1333"/>
        <v>0</v>
      </c>
      <c r="AN256" s="67">
        <f t="shared" si="1333"/>
        <v>0</v>
      </c>
      <c r="AO256" s="67">
        <f t="shared" si="1333"/>
        <v>0</v>
      </c>
      <c r="AP256" s="67">
        <f t="shared" si="1311"/>
        <v>0</v>
      </c>
      <c r="AQ256" s="71">
        <f t="shared" si="1312"/>
        <v>1200</v>
      </c>
      <c r="AR256" s="71">
        <f t="shared" si="1313"/>
        <v>0</v>
      </c>
      <c r="AS256" s="71">
        <f t="shared" si="1314"/>
        <v>1200</v>
      </c>
      <c r="AT256" s="84"/>
    </row>
    <row r="257" spans="1:67" ht="15.75" outlineLevel="1" thickBot="1" x14ac:dyDescent="0.3">
      <c r="A257" s="60"/>
      <c r="B257" s="61"/>
      <c r="C257" s="62"/>
      <c r="D257" s="63"/>
      <c r="E257" s="64"/>
      <c r="F257" s="65"/>
      <c r="G257" s="107"/>
      <c r="H257" s="108"/>
      <c r="I257" s="108"/>
      <c r="J257" s="67"/>
      <c r="K257" s="21"/>
      <c r="L257" s="67"/>
      <c r="M257" s="67"/>
      <c r="N257" s="67"/>
      <c r="O257" s="67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7"/>
      <c r="AA257" s="69"/>
      <c r="AB257" s="69"/>
      <c r="AC257" s="69"/>
      <c r="AD257" s="69"/>
      <c r="AE257" s="69"/>
      <c r="AF257" s="69"/>
      <c r="AG257" s="69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84"/>
    </row>
    <row r="258" spans="1:67" ht="15.75" thickBot="1" x14ac:dyDescent="0.3">
      <c r="A258" s="48">
        <f>A247+1</f>
        <v>33</v>
      </c>
      <c r="B258" s="49" t="s">
        <v>61</v>
      </c>
      <c r="C258" s="50" t="s">
        <v>62</v>
      </c>
      <c r="D258" s="51">
        <f>ROUNDUP((A258*465)/1000,2)</f>
        <v>15.35</v>
      </c>
      <c r="E258" s="52"/>
      <c r="F258" s="53">
        <f>SUM(F259:F268)</f>
        <v>28767.024301470588</v>
      </c>
      <c r="G258" s="107"/>
      <c r="H258" s="110"/>
      <c r="I258" s="110"/>
      <c r="J258" s="56"/>
      <c r="K258" s="57"/>
      <c r="L258" s="58"/>
      <c r="M258" s="58"/>
      <c r="N258" s="58"/>
      <c r="O258" s="57"/>
      <c r="P258" s="58"/>
      <c r="Q258" s="56"/>
      <c r="R258" s="56"/>
      <c r="S258" s="56"/>
      <c r="T258" s="56"/>
      <c r="U258" s="73"/>
      <c r="V258" s="21"/>
      <c r="W258" s="56"/>
      <c r="X258" s="56"/>
      <c r="Y258" s="56"/>
      <c r="Z258" s="57"/>
      <c r="AA258" s="56"/>
      <c r="AB258" s="56"/>
      <c r="AC258" s="59">
        <f>+SUM(AC259:AC268)</f>
        <v>11134.557499999999</v>
      </c>
      <c r="AD258" s="59">
        <f t="shared" ref="AD258:AS258" si="1336">+SUM(AD259:AD268)</f>
        <v>0</v>
      </c>
      <c r="AE258" s="59">
        <f t="shared" si="1336"/>
        <v>0</v>
      </c>
      <c r="AF258" s="59">
        <f t="shared" si="1336"/>
        <v>222.69115000000002</v>
      </c>
      <c r="AG258" s="59">
        <f t="shared" si="1336"/>
        <v>459.32787500000006</v>
      </c>
      <c r="AH258" s="59">
        <f t="shared" si="1336"/>
        <v>11816.576525</v>
      </c>
      <c r="AI258" s="59">
        <f t="shared" si="1336"/>
        <v>6317</v>
      </c>
      <c r="AJ258" s="59">
        <f t="shared" si="1336"/>
        <v>1200</v>
      </c>
      <c r="AK258" s="59">
        <f t="shared" si="1336"/>
        <v>900</v>
      </c>
      <c r="AL258" s="59">
        <f t="shared" si="1336"/>
        <v>8417</v>
      </c>
      <c r="AM258" s="59">
        <f t="shared" si="1336"/>
        <v>4000.0536452205888</v>
      </c>
      <c r="AN258" s="59">
        <f t="shared" si="1336"/>
        <v>2954.1441312500001</v>
      </c>
      <c r="AO258" s="59">
        <f t="shared" si="1336"/>
        <v>1579.25</v>
      </c>
      <c r="AP258" s="59">
        <f t="shared" si="1336"/>
        <v>4900.0536452205888</v>
      </c>
      <c r="AQ258" s="59">
        <f t="shared" si="1336"/>
        <v>24233.630170220589</v>
      </c>
      <c r="AR258" s="59">
        <f t="shared" si="1336"/>
        <v>4533.3941312500001</v>
      </c>
      <c r="AS258" s="59">
        <f t="shared" si="1336"/>
        <v>28767.024301470588</v>
      </c>
      <c r="AT258" s="83" t="str">
        <f>IF(F258=AS258,"Matching","Not Matching")</f>
        <v>Matching</v>
      </c>
      <c r="AU258" s="134">
        <f>SUM(AC258:AG258)</f>
        <v>11816.576525</v>
      </c>
      <c r="AV258" s="135">
        <f t="shared" ref="AV258" si="1337">AU258/AS258</f>
        <v>0.41076812120591594</v>
      </c>
      <c r="AW258" s="134">
        <f t="shared" ref="AW258" si="1338">AI258</f>
        <v>6317</v>
      </c>
      <c r="AX258" s="135">
        <f t="shared" ref="AX258" si="1339">AW258/AS258</f>
        <v>0.21959170798479394</v>
      </c>
      <c r="AY258" s="134">
        <f t="shared" ref="AY258" si="1340">AJ258</f>
        <v>1200</v>
      </c>
      <c r="AZ258" s="135">
        <f t="shared" ref="AZ258" si="1341">AY258/AS258</f>
        <v>4.1714429251504308E-2</v>
      </c>
      <c r="BA258" s="134">
        <f t="shared" ref="BA258" si="1342">AK258+AM258</f>
        <v>4900.0536452205888</v>
      </c>
      <c r="BB258" s="135">
        <f t="shared" ref="BB258" si="1343">BA258/AS258</f>
        <v>0.17033578426010837</v>
      </c>
      <c r="BC258" s="134">
        <f t="shared" ref="BC258" si="1344">AN258+AO258</f>
        <v>4533.3941312500001</v>
      </c>
      <c r="BD258" s="135">
        <f t="shared" ref="BD258" si="1345">BC258/AS258</f>
        <v>0.15758995729767747</v>
      </c>
      <c r="BE258" s="82" t="str">
        <f t="shared" ref="BE258" si="1346">IF((AU258+AW258+AY258+BA258+BC258)=AS258,"Matching","Not Matching")</f>
        <v>Matching</v>
      </c>
      <c r="BF258" s="134">
        <f>AQ258</f>
        <v>24233.630170220589</v>
      </c>
      <c r="BG258" s="135">
        <f t="shared" ref="BG258" si="1347">BF258/AS258</f>
        <v>0.84241004270232256</v>
      </c>
      <c r="BH258" s="134">
        <f t="shared" ref="BH258" si="1348">AR258</f>
        <v>4533.3941312500001</v>
      </c>
      <c r="BI258" s="135">
        <f t="shared" ref="BI258" si="1349">BH258/AS258</f>
        <v>0.15758995729767747</v>
      </c>
      <c r="BJ258" s="82" t="str">
        <f t="shared" ref="BJ258" si="1350">IF((BH258+BF258)=AS258,"Matching","Not Matching")</f>
        <v>Matching</v>
      </c>
      <c r="BK258" s="134">
        <f>AS258*1.081</f>
        <v>31097.153269889706</v>
      </c>
      <c r="BL258" s="134">
        <f t="shared" ref="BL258" si="1351">ROUND(BK258,-1)</f>
        <v>31100</v>
      </c>
      <c r="BM258" s="134">
        <f>D258*380</f>
        <v>5833</v>
      </c>
      <c r="BN258" s="134">
        <f t="shared" ref="BN258" si="1352">BK258-BM258</f>
        <v>25264.153269889706</v>
      </c>
      <c r="BO258" s="134">
        <f>BK258/D258</f>
        <v>2025.8731771915118</v>
      </c>
    </row>
    <row r="259" spans="1:67" outlineLevel="1" x14ac:dyDescent="0.25">
      <c r="A259" s="60"/>
      <c r="B259" s="61"/>
      <c r="C259" s="62"/>
      <c r="D259" s="63"/>
      <c r="E259" s="64"/>
      <c r="F259" s="65"/>
      <c r="G259" s="107"/>
      <c r="H259" s="110"/>
      <c r="I259" s="110"/>
      <c r="J259" s="56"/>
      <c r="K259" s="57"/>
      <c r="L259" s="58"/>
      <c r="M259" s="58"/>
      <c r="N259" s="58"/>
      <c r="O259" s="57"/>
      <c r="P259" s="58"/>
      <c r="Q259" s="56"/>
      <c r="R259" s="56"/>
      <c r="S259" s="56"/>
      <c r="T259" s="56"/>
      <c r="U259" s="73"/>
      <c r="V259" s="21"/>
      <c r="W259" s="56"/>
      <c r="X259" s="56"/>
      <c r="Y259" s="56"/>
      <c r="Z259" s="57"/>
      <c r="AA259" s="56"/>
      <c r="AB259" s="56"/>
      <c r="AC259" s="56"/>
      <c r="AD259" s="56"/>
      <c r="AE259" s="69"/>
      <c r="AF259" s="69"/>
      <c r="AG259" s="69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136"/>
    </row>
    <row r="260" spans="1:67" outlineLevel="1" x14ac:dyDescent="0.25">
      <c r="A260" s="60"/>
      <c r="B260" s="61" t="str">
        <f>"Panneau solaire "&amp;G260</f>
        <v>Panneau solaire JINKO JKM455N-54HL4R-V</v>
      </c>
      <c r="C260" s="62">
        <f>A258</f>
        <v>33</v>
      </c>
      <c r="D260" s="68" t="s">
        <v>63</v>
      </c>
      <c r="E260" s="64">
        <f t="shared" ref="E260" si="1353">AB260</f>
        <v>180.51476470588236</v>
      </c>
      <c r="F260" s="65">
        <f t="shared" ref="F260" si="1354">C260*E260</f>
        <v>5956.9872352941175</v>
      </c>
      <c r="G260" s="107" t="str">
        <f>$G$7</f>
        <v>JINKO JKM455N-54HL4R-V</v>
      </c>
      <c r="H260" s="108">
        <f>H73</f>
        <v>52.4</v>
      </c>
      <c r="I260" s="108">
        <f>I73</f>
        <v>0</v>
      </c>
      <c r="J260" s="67">
        <f t="shared" si="1324"/>
        <v>1.5719999999999998</v>
      </c>
      <c r="K260" s="54">
        <v>0</v>
      </c>
      <c r="L260" s="67">
        <f t="shared" ref="L260:N260" si="1355">H260*(1-$K260)</f>
        <v>52.4</v>
      </c>
      <c r="M260" s="67">
        <f t="shared" si="1355"/>
        <v>0</v>
      </c>
      <c r="N260" s="67">
        <f t="shared" si="1355"/>
        <v>1.5719999999999998</v>
      </c>
      <c r="O260" s="67">
        <f t="shared" ref="O260:O267" si="1356">(L260+M260+N260)</f>
        <v>53.972000000000001</v>
      </c>
      <c r="P260" s="69">
        <f t="shared" ref="P260:P267" si="1357">O260*$P$4</f>
        <v>0</v>
      </c>
      <c r="Q260" s="69">
        <f t="shared" ref="Q260:Q267" si="1358">(O260+P260)*$Q$4</f>
        <v>0</v>
      </c>
      <c r="R260" s="69">
        <f t="shared" ref="R260:R267" si="1359">(O260+P260)*$R$4</f>
        <v>1.07944</v>
      </c>
      <c r="S260" s="69">
        <f t="shared" ref="S260:S264" si="1360">(O260+P260)*$S$4</f>
        <v>2.6986000000000003</v>
      </c>
      <c r="T260" s="69">
        <f t="shared" ref="T260:T267" si="1361">SUM(O260:S260)</f>
        <v>57.750039999999998</v>
      </c>
      <c r="U260" s="69">
        <f>1*$U$4</f>
        <v>65</v>
      </c>
      <c r="V260" s="108">
        <f t="shared" ref="V260:W260" si="1362">V249</f>
        <v>0</v>
      </c>
      <c r="W260" s="108">
        <f t="shared" si="1362"/>
        <v>0</v>
      </c>
      <c r="X260" s="67">
        <f t="shared" ref="X260:X267" si="1363">SUM(U260:W260)</f>
        <v>65</v>
      </c>
      <c r="Y260" s="113">
        <f t="shared" ref="Y260:Y265" si="1364">$Y$4/(1-$Y$4)*(T260+X260+Z260+AA260)</f>
        <v>27.077214705882351</v>
      </c>
      <c r="Z260" s="69">
        <f t="shared" ref="Z260:Z267" si="1365">T260*$Z$4</f>
        <v>14.43751</v>
      </c>
      <c r="AA260" s="69">
        <f t="shared" ref="AA260:AA265" si="1366">X260*$AA$4</f>
        <v>16.25</v>
      </c>
      <c r="AB260" s="70">
        <f t="shared" ref="AB260:AB267" si="1367">T260+X260+Y260+Z260+AA260</f>
        <v>180.51476470588236</v>
      </c>
      <c r="AC260" s="67">
        <f t="shared" ref="AC260:AO260" si="1368">O260*$C260</f>
        <v>1781.076</v>
      </c>
      <c r="AD260" s="67">
        <f t="shared" si="1368"/>
        <v>0</v>
      </c>
      <c r="AE260" s="67">
        <f t="shared" si="1368"/>
        <v>0</v>
      </c>
      <c r="AF260" s="67">
        <f t="shared" si="1368"/>
        <v>35.621519999999997</v>
      </c>
      <c r="AG260" s="67">
        <f t="shared" si="1368"/>
        <v>89.05380000000001</v>
      </c>
      <c r="AH260" s="67">
        <f t="shared" si="1368"/>
        <v>1905.7513199999999</v>
      </c>
      <c r="AI260" s="67">
        <f t="shared" si="1368"/>
        <v>2145</v>
      </c>
      <c r="AJ260" s="67">
        <f t="shared" si="1368"/>
        <v>0</v>
      </c>
      <c r="AK260" s="67">
        <f t="shared" si="1368"/>
        <v>0</v>
      </c>
      <c r="AL260" s="67">
        <f t="shared" si="1368"/>
        <v>2145</v>
      </c>
      <c r="AM260" s="67">
        <f t="shared" si="1368"/>
        <v>893.54808529411764</v>
      </c>
      <c r="AN260" s="67">
        <f t="shared" si="1368"/>
        <v>476.43782999999996</v>
      </c>
      <c r="AO260" s="67">
        <f t="shared" si="1368"/>
        <v>536.25</v>
      </c>
      <c r="AP260" s="67">
        <f t="shared" ref="AP260:AP267" si="1369">AM260+AK260</f>
        <v>893.54808529411764</v>
      </c>
      <c r="AQ260" s="71">
        <f t="shared" ref="AQ260:AQ267" si="1370">AM260+AL260+AH260</f>
        <v>4944.2994052941176</v>
      </c>
      <c r="AR260" s="71">
        <f t="shared" ref="AR260:AR267" si="1371">AO260+AN260</f>
        <v>1012.68783</v>
      </c>
      <c r="AS260" s="71">
        <f t="shared" ref="AS260:AS267" si="1372">AH260+AL260+AM260+AO260+AN260</f>
        <v>5956.9872352941175</v>
      </c>
      <c r="AT260" s="84"/>
    </row>
    <row r="261" spans="1:67" outlineLevel="1" x14ac:dyDescent="0.25">
      <c r="A261" s="60"/>
      <c r="B261" s="61" t="str">
        <f>"Onduleur Huawei "&amp;G261</f>
        <v>Onduleur Huawei SUN2000-15K-MB0</v>
      </c>
      <c r="C261" s="62">
        <v>1</v>
      </c>
      <c r="D261" s="68" t="s">
        <v>63</v>
      </c>
      <c r="E261" s="64">
        <f t="shared" ref="E260:E267" si="1373">AB261</f>
        <v>3465.2355955882349</v>
      </c>
      <c r="F261" s="65">
        <f t="shared" ref="F260:F267" si="1374">C261*E261</f>
        <v>3465.2355955882349</v>
      </c>
      <c r="G261" s="107" t="str">
        <f>$G$239</f>
        <v>SUN2000-15K-MB0</v>
      </c>
      <c r="H261" s="108">
        <f>$H$239</f>
        <v>1731.05</v>
      </c>
      <c r="I261" s="67">
        <f>'Financial Data'!$C$40</f>
        <v>251</v>
      </c>
      <c r="J261" s="67">
        <f t="shared" si="1324"/>
        <v>51.9315</v>
      </c>
      <c r="K261" s="54">
        <v>0</v>
      </c>
      <c r="L261" s="67">
        <f t="shared" ref="L261:N261" si="1375">H261*(1-$K261)</f>
        <v>1731.05</v>
      </c>
      <c r="M261" s="67">
        <f t="shared" si="1375"/>
        <v>251</v>
      </c>
      <c r="N261" s="67">
        <f t="shared" si="1375"/>
        <v>51.9315</v>
      </c>
      <c r="O261" s="67">
        <f t="shared" si="1356"/>
        <v>2033.9814999999999</v>
      </c>
      <c r="P261" s="69">
        <f t="shared" si="1357"/>
        <v>0</v>
      </c>
      <c r="Q261" s="69">
        <f t="shared" si="1358"/>
        <v>0</v>
      </c>
      <c r="R261" s="69">
        <f t="shared" si="1359"/>
        <v>40.679629999999996</v>
      </c>
      <c r="S261" s="69">
        <f t="shared" si="1360"/>
        <v>101.69907499999999</v>
      </c>
      <c r="T261" s="69">
        <f t="shared" si="1361"/>
        <v>2176.360205</v>
      </c>
      <c r="U261" s="69">
        <f>2*$U$5</f>
        <v>180</v>
      </c>
      <c r="V261" s="108">
        <f t="shared" ref="V261:W261" si="1376">V250</f>
        <v>0</v>
      </c>
      <c r="W261" s="108">
        <f t="shared" si="1376"/>
        <v>0</v>
      </c>
      <c r="X261" s="67">
        <f t="shared" si="1363"/>
        <v>180</v>
      </c>
      <c r="Y261" s="113">
        <f t="shared" si="1364"/>
        <v>519.7853393382353</v>
      </c>
      <c r="Z261" s="69">
        <f t="shared" si="1365"/>
        <v>544.09005124999999</v>
      </c>
      <c r="AA261" s="69">
        <f t="shared" si="1366"/>
        <v>45</v>
      </c>
      <c r="AB261" s="70">
        <f t="shared" si="1367"/>
        <v>3465.2355955882349</v>
      </c>
      <c r="AC261" s="67">
        <f t="shared" ref="AC261:AO261" si="1377">O261*$C261</f>
        <v>2033.9814999999999</v>
      </c>
      <c r="AD261" s="67">
        <f t="shared" si="1377"/>
        <v>0</v>
      </c>
      <c r="AE261" s="67">
        <f t="shared" si="1377"/>
        <v>0</v>
      </c>
      <c r="AF261" s="67">
        <f t="shared" si="1377"/>
        <v>40.679629999999996</v>
      </c>
      <c r="AG261" s="67">
        <f t="shared" si="1377"/>
        <v>101.69907499999999</v>
      </c>
      <c r="AH261" s="67">
        <f t="shared" si="1377"/>
        <v>2176.360205</v>
      </c>
      <c r="AI261" s="67">
        <f t="shared" si="1377"/>
        <v>180</v>
      </c>
      <c r="AJ261" s="67">
        <f t="shared" si="1377"/>
        <v>0</v>
      </c>
      <c r="AK261" s="67">
        <f t="shared" si="1377"/>
        <v>0</v>
      </c>
      <c r="AL261" s="67">
        <f t="shared" si="1377"/>
        <v>180</v>
      </c>
      <c r="AM261" s="67">
        <f t="shared" si="1377"/>
        <v>519.7853393382353</v>
      </c>
      <c r="AN261" s="67">
        <f t="shared" si="1377"/>
        <v>544.09005124999999</v>
      </c>
      <c r="AO261" s="67">
        <f t="shared" si="1377"/>
        <v>45</v>
      </c>
      <c r="AP261" s="67">
        <f t="shared" si="1369"/>
        <v>519.7853393382353</v>
      </c>
      <c r="AQ261" s="71">
        <f t="shared" si="1370"/>
        <v>2876.1455443382351</v>
      </c>
      <c r="AR261" s="71">
        <f t="shared" si="1371"/>
        <v>589.09005124999999</v>
      </c>
      <c r="AS261" s="71">
        <f t="shared" si="1372"/>
        <v>3465.2355955882349</v>
      </c>
      <c r="AT261" s="84"/>
    </row>
    <row r="262" spans="1:67" outlineLevel="1" x14ac:dyDescent="0.25">
      <c r="A262" s="60"/>
      <c r="B262" s="61" t="s">
        <v>217</v>
      </c>
      <c r="C262" s="62">
        <v>1</v>
      </c>
      <c r="D262" s="68" t="s">
        <v>65</v>
      </c>
      <c r="E262" s="64">
        <f t="shared" si="1373"/>
        <v>2568.1102941176468</v>
      </c>
      <c r="F262" s="65">
        <f t="shared" si="1374"/>
        <v>2568.1102941176468</v>
      </c>
      <c r="G262" s="107"/>
      <c r="H262" s="108">
        <f>$H$240</f>
        <v>450</v>
      </c>
      <c r="I262" s="67">
        <f>'Financial Data'!$C$41*C260</f>
        <v>891</v>
      </c>
      <c r="J262" s="67">
        <f t="shared" si="1324"/>
        <v>13.5</v>
      </c>
      <c r="K262" s="54">
        <v>0</v>
      </c>
      <c r="L262" s="67">
        <f t="shared" ref="L262:N262" si="1378">H262*(1-$K262)</f>
        <v>450</v>
      </c>
      <c r="M262" s="67">
        <f t="shared" si="1378"/>
        <v>891</v>
      </c>
      <c r="N262" s="67">
        <f t="shared" si="1378"/>
        <v>13.5</v>
      </c>
      <c r="O262" s="67">
        <f t="shared" si="1356"/>
        <v>1354.5</v>
      </c>
      <c r="P262" s="69">
        <f t="shared" si="1357"/>
        <v>0</v>
      </c>
      <c r="Q262" s="69">
        <f t="shared" si="1358"/>
        <v>0</v>
      </c>
      <c r="R262" s="69">
        <f t="shared" si="1359"/>
        <v>27.09</v>
      </c>
      <c r="S262" s="69">
        <f t="shared" si="1360"/>
        <v>67.725000000000009</v>
      </c>
      <c r="T262" s="69">
        <f t="shared" si="1361"/>
        <v>1449.3149999999998</v>
      </c>
      <c r="U262" s="69">
        <f>(C260/10)*$U$5</f>
        <v>297</v>
      </c>
      <c r="V262" s="108">
        <f t="shared" ref="V262:W262" si="1379">V251</f>
        <v>0</v>
      </c>
      <c r="W262" s="108">
        <f t="shared" si="1379"/>
        <v>0</v>
      </c>
      <c r="X262" s="67">
        <f t="shared" si="1363"/>
        <v>297</v>
      </c>
      <c r="Y262" s="113">
        <f t="shared" si="1364"/>
        <v>385.21654411764706</v>
      </c>
      <c r="Z262" s="69">
        <f t="shared" si="1365"/>
        <v>362.32874999999996</v>
      </c>
      <c r="AA262" s="69">
        <f t="shared" si="1366"/>
        <v>74.25</v>
      </c>
      <c r="AB262" s="70">
        <f t="shared" si="1367"/>
        <v>2568.1102941176468</v>
      </c>
      <c r="AC262" s="67">
        <f t="shared" ref="AC262:AO262" si="1380">O262*$C262</f>
        <v>1354.5</v>
      </c>
      <c r="AD262" s="67">
        <f t="shared" si="1380"/>
        <v>0</v>
      </c>
      <c r="AE262" s="67">
        <f t="shared" si="1380"/>
        <v>0</v>
      </c>
      <c r="AF262" s="67">
        <f t="shared" si="1380"/>
        <v>27.09</v>
      </c>
      <c r="AG262" s="67">
        <f t="shared" si="1380"/>
        <v>67.725000000000009</v>
      </c>
      <c r="AH262" s="67">
        <f t="shared" si="1380"/>
        <v>1449.3149999999998</v>
      </c>
      <c r="AI262" s="67">
        <f t="shared" si="1380"/>
        <v>297</v>
      </c>
      <c r="AJ262" s="67">
        <f t="shared" si="1380"/>
        <v>0</v>
      </c>
      <c r="AK262" s="67">
        <f t="shared" si="1380"/>
        <v>0</v>
      </c>
      <c r="AL262" s="67">
        <f t="shared" si="1380"/>
        <v>297</v>
      </c>
      <c r="AM262" s="67">
        <f t="shared" si="1380"/>
        <v>385.21654411764706</v>
      </c>
      <c r="AN262" s="67">
        <f t="shared" si="1380"/>
        <v>362.32874999999996</v>
      </c>
      <c r="AO262" s="67">
        <f t="shared" si="1380"/>
        <v>74.25</v>
      </c>
      <c r="AP262" s="67">
        <f t="shared" si="1369"/>
        <v>385.21654411764706</v>
      </c>
      <c r="AQ262" s="71">
        <f t="shared" si="1370"/>
        <v>2131.5315441176472</v>
      </c>
      <c r="AR262" s="71">
        <f t="shared" si="1371"/>
        <v>436.57874999999996</v>
      </c>
      <c r="AS262" s="71">
        <f t="shared" si="1372"/>
        <v>2568.1102941176468</v>
      </c>
      <c r="AT262" s="84"/>
    </row>
    <row r="263" spans="1:67" outlineLevel="1" x14ac:dyDescent="0.25">
      <c r="A263" s="60"/>
      <c r="B263" s="61" t="s">
        <v>172</v>
      </c>
      <c r="C263" s="62">
        <f>A258</f>
        <v>33</v>
      </c>
      <c r="D263" s="68" t="s">
        <v>63</v>
      </c>
      <c r="E263" s="64">
        <f t="shared" si="1373"/>
        <v>257.66176470588238</v>
      </c>
      <c r="F263" s="65">
        <f t="shared" si="1374"/>
        <v>8502.8382352941189</v>
      </c>
      <c r="G263" s="107"/>
      <c r="H263" s="108">
        <f>$H$241</f>
        <v>100</v>
      </c>
      <c r="I263" s="108">
        <v>0</v>
      </c>
      <c r="J263" s="67">
        <f t="shared" si="1324"/>
        <v>3</v>
      </c>
      <c r="K263" s="54">
        <v>0</v>
      </c>
      <c r="L263" s="67">
        <f t="shared" ref="L263:N263" si="1381">H263*(1-$K263)</f>
        <v>100</v>
      </c>
      <c r="M263" s="67">
        <f t="shared" si="1381"/>
        <v>0</v>
      </c>
      <c r="N263" s="67">
        <f t="shared" si="1381"/>
        <v>3</v>
      </c>
      <c r="O263" s="67">
        <f t="shared" si="1356"/>
        <v>103</v>
      </c>
      <c r="P263" s="69">
        <f t="shared" si="1357"/>
        <v>0</v>
      </c>
      <c r="Q263" s="69">
        <f t="shared" si="1358"/>
        <v>0</v>
      </c>
      <c r="R263" s="69">
        <f t="shared" si="1359"/>
        <v>2.06</v>
      </c>
      <c r="S263" s="69">
        <f t="shared" si="1360"/>
        <v>5.15</v>
      </c>
      <c r="T263" s="69">
        <f t="shared" si="1361"/>
        <v>110.21000000000001</v>
      </c>
      <c r="U263" s="69">
        <f>1*$U$4</f>
        <v>65</v>
      </c>
      <c r="V263" s="108">
        <f t="shared" ref="V263:W263" si="1382">V252</f>
        <v>0</v>
      </c>
      <c r="W263" s="108">
        <f t="shared" si="1382"/>
        <v>0</v>
      </c>
      <c r="X263" s="67">
        <f t="shared" si="1363"/>
        <v>65</v>
      </c>
      <c r="Y263" s="113">
        <f t="shared" si="1364"/>
        <v>38.649264705882359</v>
      </c>
      <c r="Z263" s="69">
        <f t="shared" si="1365"/>
        <v>27.552500000000002</v>
      </c>
      <c r="AA263" s="69">
        <f t="shared" si="1366"/>
        <v>16.25</v>
      </c>
      <c r="AB263" s="70">
        <f t="shared" si="1367"/>
        <v>257.66176470588238</v>
      </c>
      <c r="AC263" s="67">
        <f t="shared" ref="AC263:AO263" si="1383">O263*$C263</f>
        <v>3399</v>
      </c>
      <c r="AD263" s="67">
        <f t="shared" si="1383"/>
        <v>0</v>
      </c>
      <c r="AE263" s="67">
        <f t="shared" si="1383"/>
        <v>0</v>
      </c>
      <c r="AF263" s="67">
        <f t="shared" si="1383"/>
        <v>67.98</v>
      </c>
      <c r="AG263" s="67">
        <f t="shared" si="1383"/>
        <v>169.95000000000002</v>
      </c>
      <c r="AH263" s="67">
        <f t="shared" si="1383"/>
        <v>3636.9300000000003</v>
      </c>
      <c r="AI263" s="67">
        <f t="shared" si="1383"/>
        <v>2145</v>
      </c>
      <c r="AJ263" s="67">
        <f t="shared" si="1383"/>
        <v>0</v>
      </c>
      <c r="AK263" s="67">
        <f t="shared" si="1383"/>
        <v>0</v>
      </c>
      <c r="AL263" s="67">
        <f t="shared" si="1383"/>
        <v>2145</v>
      </c>
      <c r="AM263" s="67">
        <f t="shared" si="1383"/>
        <v>1275.4257352941179</v>
      </c>
      <c r="AN263" s="67">
        <f t="shared" si="1383"/>
        <v>909.23250000000007</v>
      </c>
      <c r="AO263" s="67">
        <f t="shared" si="1383"/>
        <v>536.25</v>
      </c>
      <c r="AP263" s="67">
        <f t="shared" si="1369"/>
        <v>1275.4257352941179</v>
      </c>
      <c r="AQ263" s="71">
        <f t="shared" si="1370"/>
        <v>7057.3557352941179</v>
      </c>
      <c r="AR263" s="71">
        <f t="shared" si="1371"/>
        <v>1445.4825000000001</v>
      </c>
      <c r="AS263" s="71">
        <f t="shared" si="1372"/>
        <v>8502.8382352941189</v>
      </c>
      <c r="AT263" s="84"/>
    </row>
    <row r="264" spans="1:67" outlineLevel="1" x14ac:dyDescent="0.25">
      <c r="A264" s="60"/>
      <c r="B264" s="61" t="s">
        <v>66</v>
      </c>
      <c r="C264" s="62">
        <v>1</v>
      </c>
      <c r="D264" s="68" t="s">
        <v>65</v>
      </c>
      <c r="E264" s="64">
        <f t="shared" si="1373"/>
        <v>3251.8529411764707</v>
      </c>
      <c r="F264" s="65">
        <f t="shared" si="1374"/>
        <v>3251.8529411764707</v>
      </c>
      <c r="G264" s="107"/>
      <c r="H264" s="108">
        <f>$H$242</f>
        <v>600</v>
      </c>
      <c r="I264" s="108">
        <f>I253</f>
        <v>0</v>
      </c>
      <c r="J264" s="67">
        <f t="shared" si="1324"/>
        <v>18</v>
      </c>
      <c r="K264" s="54">
        <v>0</v>
      </c>
      <c r="L264" s="67">
        <f t="shared" ref="L264:N264" si="1384">H264*(1-$K264)</f>
        <v>600</v>
      </c>
      <c r="M264" s="67">
        <f t="shared" si="1384"/>
        <v>0</v>
      </c>
      <c r="N264" s="67">
        <f t="shared" si="1384"/>
        <v>18</v>
      </c>
      <c r="O264" s="67">
        <f t="shared" si="1356"/>
        <v>618</v>
      </c>
      <c r="P264" s="69">
        <f t="shared" si="1357"/>
        <v>0</v>
      </c>
      <c r="Q264" s="69">
        <f t="shared" si="1358"/>
        <v>0</v>
      </c>
      <c r="R264" s="69">
        <f t="shared" si="1359"/>
        <v>12.36</v>
      </c>
      <c r="S264" s="69">
        <f t="shared" si="1360"/>
        <v>30.900000000000002</v>
      </c>
      <c r="T264" s="69">
        <f t="shared" si="1361"/>
        <v>661.26</v>
      </c>
      <c r="U264" s="69">
        <f>5*$U$5+600+500</f>
        <v>1550</v>
      </c>
      <c r="V264" s="108">
        <f t="shared" ref="V264:W264" si="1385">V253</f>
        <v>0</v>
      </c>
      <c r="W264" s="108">
        <f t="shared" si="1385"/>
        <v>0</v>
      </c>
      <c r="X264" s="67">
        <f t="shared" si="1363"/>
        <v>1550</v>
      </c>
      <c r="Y264" s="113">
        <f t="shared" si="1364"/>
        <v>487.77794117647068</v>
      </c>
      <c r="Z264" s="69">
        <f t="shared" si="1365"/>
        <v>165.315</v>
      </c>
      <c r="AA264" s="69">
        <f t="shared" si="1366"/>
        <v>387.5</v>
      </c>
      <c r="AB264" s="70">
        <f t="shared" si="1367"/>
        <v>3251.8529411764707</v>
      </c>
      <c r="AC264" s="67">
        <f t="shared" ref="AC264:AO264" si="1386">O264*$C264</f>
        <v>618</v>
      </c>
      <c r="AD264" s="67">
        <f t="shared" si="1386"/>
        <v>0</v>
      </c>
      <c r="AE264" s="67">
        <f t="shared" si="1386"/>
        <v>0</v>
      </c>
      <c r="AF264" s="67">
        <f t="shared" si="1386"/>
        <v>12.36</v>
      </c>
      <c r="AG264" s="67">
        <f t="shared" si="1386"/>
        <v>30.900000000000002</v>
      </c>
      <c r="AH264" s="67">
        <f t="shared" si="1386"/>
        <v>661.26</v>
      </c>
      <c r="AI264" s="67">
        <f t="shared" si="1386"/>
        <v>1550</v>
      </c>
      <c r="AJ264" s="67">
        <f t="shared" si="1386"/>
        <v>0</v>
      </c>
      <c r="AK264" s="67">
        <f t="shared" si="1386"/>
        <v>0</v>
      </c>
      <c r="AL264" s="67">
        <f t="shared" si="1386"/>
        <v>1550</v>
      </c>
      <c r="AM264" s="67">
        <f t="shared" si="1386"/>
        <v>487.77794117647068</v>
      </c>
      <c r="AN264" s="67">
        <f t="shared" si="1386"/>
        <v>165.315</v>
      </c>
      <c r="AO264" s="67">
        <f t="shared" si="1386"/>
        <v>387.5</v>
      </c>
      <c r="AP264" s="67">
        <f t="shared" si="1369"/>
        <v>487.77794117647068</v>
      </c>
      <c r="AQ264" s="71">
        <f t="shared" si="1370"/>
        <v>2699.0379411764707</v>
      </c>
      <c r="AR264" s="71">
        <f t="shared" si="1371"/>
        <v>552.81500000000005</v>
      </c>
      <c r="AS264" s="71">
        <f t="shared" si="1372"/>
        <v>3251.8529411764707</v>
      </c>
      <c r="AT264" s="84"/>
    </row>
    <row r="265" spans="1:67" outlineLevel="1" x14ac:dyDescent="0.25">
      <c r="A265" s="60"/>
      <c r="B265" s="72" t="s">
        <v>169</v>
      </c>
      <c r="C265" s="62">
        <v>1</v>
      </c>
      <c r="D265" s="68" t="s">
        <v>65</v>
      </c>
      <c r="E265" s="64">
        <f t="shared" si="1373"/>
        <v>2922</v>
      </c>
      <c r="F265" s="65">
        <f t="shared" si="1374"/>
        <v>2922</v>
      </c>
      <c r="G265" s="107"/>
      <c r="H265" s="108">
        <f>$H$243</f>
        <v>1600</v>
      </c>
      <c r="I265" s="108">
        <f>$I$232</f>
        <v>300</v>
      </c>
      <c r="J265" s="67">
        <f t="shared" si="1324"/>
        <v>48</v>
      </c>
      <c r="K265" s="54">
        <v>0</v>
      </c>
      <c r="L265" s="67">
        <f t="shared" ref="L265:N267" si="1387">H265*(1-$K265)</f>
        <v>1600</v>
      </c>
      <c r="M265" s="67">
        <f t="shared" si="1387"/>
        <v>300</v>
      </c>
      <c r="N265" s="67">
        <f t="shared" si="1387"/>
        <v>48</v>
      </c>
      <c r="O265" s="67">
        <f t="shared" si="1356"/>
        <v>1948</v>
      </c>
      <c r="P265" s="69">
        <f t="shared" si="1357"/>
        <v>0</v>
      </c>
      <c r="Q265" s="69">
        <f t="shared" si="1358"/>
        <v>0</v>
      </c>
      <c r="R265" s="69">
        <f t="shared" si="1359"/>
        <v>38.96</v>
      </c>
      <c r="S265" s="69">
        <v>0</v>
      </c>
      <c r="T265" s="69">
        <f t="shared" si="1361"/>
        <v>1986.96</v>
      </c>
      <c r="U265" s="69">
        <v>0</v>
      </c>
      <c r="V265" s="108">
        <f t="shared" ref="V265:W265" si="1388">V254</f>
        <v>0</v>
      </c>
      <c r="W265" s="108">
        <f t="shared" si="1388"/>
        <v>0</v>
      </c>
      <c r="X265" s="67">
        <f t="shared" si="1363"/>
        <v>0</v>
      </c>
      <c r="Y265" s="113">
        <f t="shared" si="1364"/>
        <v>438.3</v>
      </c>
      <c r="Z265" s="69">
        <f t="shared" si="1365"/>
        <v>496.74</v>
      </c>
      <c r="AA265" s="69">
        <f t="shared" si="1366"/>
        <v>0</v>
      </c>
      <c r="AB265" s="70">
        <f t="shared" si="1367"/>
        <v>2922</v>
      </c>
      <c r="AC265" s="67">
        <f t="shared" ref="AC265:AO267" si="1389">O265*$C265</f>
        <v>1948</v>
      </c>
      <c r="AD265" s="67">
        <f t="shared" si="1389"/>
        <v>0</v>
      </c>
      <c r="AE265" s="67">
        <f t="shared" si="1389"/>
        <v>0</v>
      </c>
      <c r="AF265" s="67">
        <f t="shared" si="1389"/>
        <v>38.96</v>
      </c>
      <c r="AG265" s="67">
        <f t="shared" si="1389"/>
        <v>0</v>
      </c>
      <c r="AH265" s="67">
        <f t="shared" si="1389"/>
        <v>1986.96</v>
      </c>
      <c r="AI265" s="67">
        <f t="shared" si="1389"/>
        <v>0</v>
      </c>
      <c r="AJ265" s="67">
        <f t="shared" si="1389"/>
        <v>0</v>
      </c>
      <c r="AK265" s="67">
        <f t="shared" si="1389"/>
        <v>0</v>
      </c>
      <c r="AL265" s="67">
        <f t="shared" si="1389"/>
        <v>0</v>
      </c>
      <c r="AM265" s="67">
        <f t="shared" si="1389"/>
        <v>438.3</v>
      </c>
      <c r="AN265" s="67">
        <f t="shared" si="1389"/>
        <v>496.74</v>
      </c>
      <c r="AO265" s="67">
        <f t="shared" si="1389"/>
        <v>0</v>
      </c>
      <c r="AP265" s="67">
        <f t="shared" si="1369"/>
        <v>438.3</v>
      </c>
      <c r="AQ265" s="71">
        <f t="shared" si="1370"/>
        <v>2425.2600000000002</v>
      </c>
      <c r="AR265" s="71">
        <f t="shared" si="1371"/>
        <v>496.74</v>
      </c>
      <c r="AS265" s="71">
        <f t="shared" si="1372"/>
        <v>2922</v>
      </c>
      <c r="AT265" s="84"/>
    </row>
    <row r="266" spans="1:67" outlineLevel="1" x14ac:dyDescent="0.25">
      <c r="A266" s="60"/>
      <c r="B266" s="72" t="s">
        <v>170</v>
      </c>
      <c r="C266" s="62">
        <v>1</v>
      </c>
      <c r="D266" s="68" t="s">
        <v>65</v>
      </c>
      <c r="E266" s="64">
        <f t="shared" si="1373"/>
        <v>900</v>
      </c>
      <c r="F266" s="65">
        <f t="shared" si="1374"/>
        <v>900</v>
      </c>
      <c r="G266" s="147"/>
      <c r="H266" s="67">
        <v>0</v>
      </c>
      <c r="I266" s="67">
        <v>0</v>
      </c>
      <c r="J266" s="67">
        <f t="shared" ref="J266:J267" si="1390">H266*$J$4</f>
        <v>0</v>
      </c>
      <c r="K266" s="54">
        <v>0</v>
      </c>
      <c r="L266" s="67">
        <f t="shared" si="1387"/>
        <v>0</v>
      </c>
      <c r="M266" s="67">
        <f t="shared" si="1387"/>
        <v>0</v>
      </c>
      <c r="N266" s="67">
        <f t="shared" si="1387"/>
        <v>0</v>
      </c>
      <c r="O266" s="67">
        <f t="shared" si="1356"/>
        <v>0</v>
      </c>
      <c r="P266" s="69">
        <f t="shared" si="1357"/>
        <v>0</v>
      </c>
      <c r="Q266" s="69">
        <f t="shared" si="1358"/>
        <v>0</v>
      </c>
      <c r="R266" s="69">
        <f t="shared" si="1359"/>
        <v>0</v>
      </c>
      <c r="S266" s="69">
        <v>0</v>
      </c>
      <c r="T266" s="69">
        <f t="shared" si="1361"/>
        <v>0</v>
      </c>
      <c r="U266" s="69">
        <v>0</v>
      </c>
      <c r="V266" s="108">
        <f t="shared" ref="V266:W266" si="1391">V255</f>
        <v>0</v>
      </c>
      <c r="W266" s="108">
        <f t="shared" si="1391"/>
        <v>900</v>
      </c>
      <c r="X266" s="67">
        <f t="shared" si="1363"/>
        <v>900</v>
      </c>
      <c r="Y266" s="113">
        <v>0</v>
      </c>
      <c r="Z266" s="69">
        <f t="shared" si="1365"/>
        <v>0</v>
      </c>
      <c r="AA266" s="69">
        <v>0</v>
      </c>
      <c r="AB266" s="70">
        <f t="shared" si="1367"/>
        <v>900</v>
      </c>
      <c r="AC266" s="67">
        <f t="shared" si="1389"/>
        <v>0</v>
      </c>
      <c r="AD266" s="67">
        <f t="shared" si="1389"/>
        <v>0</v>
      </c>
      <c r="AE266" s="67">
        <f t="shared" si="1389"/>
        <v>0</v>
      </c>
      <c r="AF266" s="67">
        <f t="shared" si="1389"/>
        <v>0</v>
      </c>
      <c r="AG266" s="67">
        <f t="shared" si="1389"/>
        <v>0</v>
      </c>
      <c r="AH266" s="67">
        <f t="shared" si="1389"/>
        <v>0</v>
      </c>
      <c r="AI266" s="67">
        <f t="shared" si="1389"/>
        <v>0</v>
      </c>
      <c r="AJ266" s="67">
        <f t="shared" si="1389"/>
        <v>0</v>
      </c>
      <c r="AK266" s="67">
        <f t="shared" si="1389"/>
        <v>900</v>
      </c>
      <c r="AL266" s="67">
        <f t="shared" si="1389"/>
        <v>900</v>
      </c>
      <c r="AM266" s="67">
        <f t="shared" si="1389"/>
        <v>0</v>
      </c>
      <c r="AN266" s="67">
        <f t="shared" si="1389"/>
        <v>0</v>
      </c>
      <c r="AO266" s="67">
        <f t="shared" si="1389"/>
        <v>0</v>
      </c>
      <c r="AP266" s="67">
        <f t="shared" si="1369"/>
        <v>900</v>
      </c>
      <c r="AQ266" s="71">
        <f t="shared" si="1370"/>
        <v>900</v>
      </c>
      <c r="AR266" s="71">
        <f t="shared" si="1371"/>
        <v>0</v>
      </c>
      <c r="AS266" s="71">
        <f t="shared" si="1372"/>
        <v>900</v>
      </c>
      <c r="AT266" s="84"/>
    </row>
    <row r="267" spans="1:67" outlineLevel="1" x14ac:dyDescent="0.25">
      <c r="A267" s="60"/>
      <c r="B267" s="72" t="s">
        <v>171</v>
      </c>
      <c r="C267" s="62">
        <v>1</v>
      </c>
      <c r="D267" s="68" t="s">
        <v>65</v>
      </c>
      <c r="E267" s="64">
        <f t="shared" si="1373"/>
        <v>1200</v>
      </c>
      <c r="F267" s="65">
        <f t="shared" si="1374"/>
        <v>1200</v>
      </c>
      <c r="G267" s="147"/>
      <c r="H267" s="67">
        <v>0</v>
      </c>
      <c r="I267" s="67">
        <v>0</v>
      </c>
      <c r="J267" s="67">
        <f t="shared" si="1390"/>
        <v>0</v>
      </c>
      <c r="K267" s="54">
        <v>0</v>
      </c>
      <c r="L267" s="67">
        <f t="shared" si="1387"/>
        <v>0</v>
      </c>
      <c r="M267" s="67">
        <f t="shared" si="1387"/>
        <v>0</v>
      </c>
      <c r="N267" s="67">
        <f t="shared" si="1387"/>
        <v>0</v>
      </c>
      <c r="O267" s="67">
        <f t="shared" si="1356"/>
        <v>0</v>
      </c>
      <c r="P267" s="69">
        <f t="shared" si="1357"/>
        <v>0</v>
      </c>
      <c r="Q267" s="69">
        <f t="shared" si="1358"/>
        <v>0</v>
      </c>
      <c r="R267" s="69">
        <f t="shared" si="1359"/>
        <v>0</v>
      </c>
      <c r="S267" s="69">
        <v>0</v>
      </c>
      <c r="T267" s="69">
        <f t="shared" si="1361"/>
        <v>0</v>
      </c>
      <c r="U267" s="69">
        <v>0</v>
      </c>
      <c r="V267" s="108">
        <f t="shared" ref="V267:W267" si="1392">V256</f>
        <v>1200</v>
      </c>
      <c r="W267" s="108">
        <f t="shared" si="1392"/>
        <v>0</v>
      </c>
      <c r="X267" s="67">
        <f t="shared" si="1363"/>
        <v>1200</v>
      </c>
      <c r="Y267" s="113">
        <v>0</v>
      </c>
      <c r="Z267" s="69">
        <f t="shared" si="1365"/>
        <v>0</v>
      </c>
      <c r="AA267" s="69">
        <v>0</v>
      </c>
      <c r="AB267" s="70">
        <f t="shared" si="1367"/>
        <v>1200</v>
      </c>
      <c r="AC267" s="67">
        <f t="shared" si="1389"/>
        <v>0</v>
      </c>
      <c r="AD267" s="67">
        <f t="shared" si="1389"/>
        <v>0</v>
      </c>
      <c r="AE267" s="67">
        <f t="shared" si="1389"/>
        <v>0</v>
      </c>
      <c r="AF267" s="67">
        <f t="shared" si="1389"/>
        <v>0</v>
      </c>
      <c r="AG267" s="67">
        <f t="shared" si="1389"/>
        <v>0</v>
      </c>
      <c r="AH267" s="67">
        <f t="shared" si="1389"/>
        <v>0</v>
      </c>
      <c r="AI267" s="67">
        <f t="shared" si="1389"/>
        <v>0</v>
      </c>
      <c r="AJ267" s="67">
        <f t="shared" si="1389"/>
        <v>1200</v>
      </c>
      <c r="AK267" s="67">
        <f t="shared" si="1389"/>
        <v>0</v>
      </c>
      <c r="AL267" s="67">
        <f t="shared" si="1389"/>
        <v>1200</v>
      </c>
      <c r="AM267" s="67">
        <f t="shared" si="1389"/>
        <v>0</v>
      </c>
      <c r="AN267" s="67">
        <f t="shared" si="1389"/>
        <v>0</v>
      </c>
      <c r="AO267" s="67">
        <f t="shared" si="1389"/>
        <v>0</v>
      </c>
      <c r="AP267" s="67">
        <f t="shared" si="1369"/>
        <v>0</v>
      </c>
      <c r="AQ267" s="71">
        <f t="shared" si="1370"/>
        <v>1200</v>
      </c>
      <c r="AR267" s="71">
        <f t="shared" si="1371"/>
        <v>0</v>
      </c>
      <c r="AS267" s="71">
        <f t="shared" si="1372"/>
        <v>1200</v>
      </c>
      <c r="AT267" s="84"/>
    </row>
    <row r="268" spans="1:67" ht="15.75" outlineLevel="1" thickBot="1" x14ac:dyDescent="0.3">
      <c r="A268" s="60"/>
      <c r="B268" s="61"/>
      <c r="C268" s="62"/>
      <c r="D268" s="63"/>
      <c r="E268" s="64"/>
      <c r="F268" s="65"/>
      <c r="G268" s="107"/>
      <c r="H268" s="108"/>
      <c r="I268" s="108"/>
      <c r="J268" s="67"/>
      <c r="K268" s="21"/>
      <c r="L268" s="67"/>
      <c r="M268" s="67"/>
      <c r="N268" s="67"/>
      <c r="O268" s="67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7"/>
      <c r="AA268" s="69"/>
      <c r="AB268" s="69"/>
      <c r="AC268" s="69"/>
      <c r="AD268" s="69"/>
      <c r="AE268" s="69"/>
      <c r="AF268" s="69"/>
      <c r="AG268" s="69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84"/>
    </row>
    <row r="269" spans="1:67" ht="15.75" thickBot="1" x14ac:dyDescent="0.3">
      <c r="A269" s="48">
        <f>A258+1</f>
        <v>34</v>
      </c>
      <c r="B269" s="49" t="s">
        <v>61</v>
      </c>
      <c r="C269" s="50" t="s">
        <v>62</v>
      </c>
      <c r="D269" s="51">
        <f>ROUNDUP((A269*465)/1000,2)</f>
        <v>15.81</v>
      </c>
      <c r="E269" s="52"/>
      <c r="F269" s="53">
        <f>SUM(F270:F279)</f>
        <v>29260.921419117647</v>
      </c>
      <c r="G269" s="107"/>
      <c r="H269" s="110"/>
      <c r="I269" s="110"/>
      <c r="J269" s="56"/>
      <c r="K269" s="57"/>
      <c r="L269" s="58"/>
      <c r="M269" s="58"/>
      <c r="N269" s="58"/>
      <c r="O269" s="57"/>
      <c r="P269" s="58"/>
      <c r="Q269" s="56"/>
      <c r="R269" s="56"/>
      <c r="S269" s="56"/>
      <c r="T269" s="56"/>
      <c r="U269" s="73"/>
      <c r="V269" s="21"/>
      <c r="W269" s="56"/>
      <c r="X269" s="56"/>
      <c r="Y269" s="56"/>
      <c r="Z269" s="57"/>
      <c r="AA269" s="56"/>
      <c r="AB269" s="56"/>
      <c r="AC269" s="59">
        <f>+SUM(AC270:AC279)</f>
        <v>11318.529500000001</v>
      </c>
      <c r="AD269" s="59">
        <f t="shared" ref="AD269:AS269" si="1393">+SUM(AD270:AD279)</f>
        <v>0</v>
      </c>
      <c r="AE269" s="59">
        <f t="shared" si="1393"/>
        <v>0</v>
      </c>
      <c r="AF269" s="59">
        <f t="shared" si="1393"/>
        <v>226.37059000000002</v>
      </c>
      <c r="AG269" s="59">
        <f t="shared" si="1393"/>
        <v>468.526475</v>
      </c>
      <c r="AH269" s="59">
        <f t="shared" si="1393"/>
        <v>12013.426565000002</v>
      </c>
      <c r="AI269" s="59">
        <f t="shared" si="1393"/>
        <v>6456</v>
      </c>
      <c r="AJ269" s="59">
        <f t="shared" si="1393"/>
        <v>1200</v>
      </c>
      <c r="AK269" s="59">
        <f t="shared" si="1393"/>
        <v>900</v>
      </c>
      <c r="AL269" s="59">
        <f t="shared" si="1393"/>
        <v>8556</v>
      </c>
      <c r="AM269" s="59">
        <f t="shared" si="1393"/>
        <v>4074.1382128676478</v>
      </c>
      <c r="AN269" s="59">
        <f t="shared" si="1393"/>
        <v>3003.3566412500004</v>
      </c>
      <c r="AO269" s="59">
        <f t="shared" si="1393"/>
        <v>1614</v>
      </c>
      <c r="AP269" s="59">
        <f t="shared" si="1393"/>
        <v>4974.1382128676478</v>
      </c>
      <c r="AQ269" s="59">
        <f t="shared" si="1393"/>
        <v>24643.564777867643</v>
      </c>
      <c r="AR269" s="59">
        <f t="shared" si="1393"/>
        <v>4617.3566412500004</v>
      </c>
      <c r="AS269" s="59">
        <f t="shared" si="1393"/>
        <v>29260.921419117647</v>
      </c>
      <c r="AT269" s="83" t="str">
        <f>IF(F269=AS269,"Matching","Not Matching")</f>
        <v>Matching</v>
      </c>
      <c r="AU269" s="134">
        <f>SUM(AC269:AG269)</f>
        <v>12013.426565000002</v>
      </c>
      <c r="AV269" s="135">
        <f t="shared" ref="AV269" si="1394">AU269/AS269</f>
        <v>0.41056214166759014</v>
      </c>
      <c r="AW269" s="134">
        <f t="shared" ref="AW269" si="1395">AI269</f>
        <v>6456</v>
      </c>
      <c r="AX269" s="135">
        <f t="shared" ref="AX269" si="1396">AW269/AS269</f>
        <v>0.22063556740157769</v>
      </c>
      <c r="AY269" s="134">
        <f t="shared" ref="AY269" si="1397">AJ269</f>
        <v>1200</v>
      </c>
      <c r="AZ269" s="135">
        <f t="shared" ref="AZ269" si="1398">AY269/AS269</f>
        <v>4.1010328513304405E-2</v>
      </c>
      <c r="BA269" s="134">
        <f t="shared" ref="BA269" si="1399">AK269+AM269</f>
        <v>4974.1382128676478</v>
      </c>
      <c r="BB269" s="135">
        <f t="shared" ref="BB269" si="1400">BA269/AS269</f>
        <v>0.16999253515023593</v>
      </c>
      <c r="BC269" s="134">
        <f t="shared" ref="BC269" si="1401">AN269+AO269</f>
        <v>4617.3566412500004</v>
      </c>
      <c r="BD269" s="135">
        <f t="shared" ref="BD269" si="1402">BC269/AS269</f>
        <v>0.15779942726729196</v>
      </c>
      <c r="BE269" s="82" t="str">
        <f t="shared" ref="BE269" si="1403">IF((AU269+AW269+AY269+BA269+BC269)=AS269,"Matching","Not Matching")</f>
        <v>Not Matching</v>
      </c>
      <c r="BF269" s="134">
        <f>AQ269</f>
        <v>24643.564777867643</v>
      </c>
      <c r="BG269" s="135">
        <f t="shared" ref="BG269" si="1404">BF269/AS269</f>
        <v>0.84220057273270788</v>
      </c>
      <c r="BH269" s="134">
        <f t="shared" ref="BH269" si="1405">AR269</f>
        <v>4617.3566412500004</v>
      </c>
      <c r="BI269" s="135">
        <f t="shared" ref="BI269" si="1406">BH269/AS269</f>
        <v>0.15779942726729196</v>
      </c>
      <c r="BJ269" s="82" t="str">
        <f t="shared" ref="BJ269" si="1407">IF((BH269+BF269)=AS269,"Matching","Not Matching")</f>
        <v>Matching</v>
      </c>
      <c r="BK269" s="134">
        <f>AS269*1.081</f>
        <v>31631.056054066175</v>
      </c>
      <c r="BL269" s="134">
        <f t="shared" ref="BL269" si="1408">ROUND(BK269,-1)</f>
        <v>31630</v>
      </c>
      <c r="BM269" s="134">
        <f>D269*380</f>
        <v>6007.8</v>
      </c>
      <c r="BN269" s="134">
        <f t="shared" ref="BN269" si="1409">BK269-BM269</f>
        <v>25623.256054066176</v>
      </c>
      <c r="BO269" s="134">
        <f>BK269/D269</f>
        <v>2000.6993076575695</v>
      </c>
    </row>
    <row r="270" spans="1:67" outlineLevel="1" x14ac:dyDescent="0.25">
      <c r="A270" s="60"/>
      <c r="B270" s="61"/>
      <c r="C270" s="62"/>
      <c r="D270" s="63"/>
      <c r="E270" s="64"/>
      <c r="F270" s="65"/>
      <c r="G270" s="107"/>
      <c r="H270" s="110"/>
      <c r="I270" s="110"/>
      <c r="J270" s="56"/>
      <c r="K270" s="57"/>
      <c r="L270" s="58"/>
      <c r="M270" s="58"/>
      <c r="N270" s="58"/>
      <c r="O270" s="57"/>
      <c r="P270" s="58"/>
      <c r="Q270" s="56"/>
      <c r="R270" s="56"/>
      <c r="S270" s="56"/>
      <c r="T270" s="56"/>
      <c r="U270" s="73"/>
      <c r="V270" s="21"/>
      <c r="W270" s="56"/>
      <c r="X270" s="56"/>
      <c r="Y270" s="56"/>
      <c r="Z270" s="57"/>
      <c r="AA270" s="56"/>
      <c r="AB270" s="56"/>
      <c r="AC270" s="56"/>
      <c r="AD270" s="56"/>
      <c r="AE270" s="69"/>
      <c r="AF270" s="69"/>
      <c r="AG270" s="69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136"/>
    </row>
    <row r="271" spans="1:67" outlineLevel="1" x14ac:dyDescent="0.25">
      <c r="A271" s="60"/>
      <c r="B271" s="61" t="str">
        <f>"Panneau solaire "&amp;G271</f>
        <v>Panneau solaire JINKO JKM455N-54HL4R-V</v>
      </c>
      <c r="C271" s="62">
        <f>A269</f>
        <v>34</v>
      </c>
      <c r="D271" s="68" t="s">
        <v>63</v>
      </c>
      <c r="E271" s="64">
        <f t="shared" ref="E271" si="1410">AB271</f>
        <v>180.51476470588236</v>
      </c>
      <c r="F271" s="65">
        <f t="shared" ref="F271" si="1411">C271*E271</f>
        <v>6137.5020000000004</v>
      </c>
      <c r="G271" s="107" t="str">
        <f>$G$7</f>
        <v>JINKO JKM455N-54HL4R-V</v>
      </c>
      <c r="H271" s="108">
        <f>H73</f>
        <v>52.4</v>
      </c>
      <c r="I271" s="108">
        <f>I73</f>
        <v>0</v>
      </c>
      <c r="J271" s="67">
        <f t="shared" si="1324"/>
        <v>1.5719999999999998</v>
      </c>
      <c r="K271" s="54">
        <v>0</v>
      </c>
      <c r="L271" s="67">
        <f t="shared" ref="L271:N271" si="1412">H271*(1-$K271)</f>
        <v>52.4</v>
      </c>
      <c r="M271" s="67">
        <f t="shared" si="1412"/>
        <v>0</v>
      </c>
      <c r="N271" s="67">
        <f t="shared" si="1412"/>
        <v>1.5719999999999998</v>
      </c>
      <c r="O271" s="67">
        <f t="shared" ref="O271:O278" si="1413">(L271+M271+N271)</f>
        <v>53.972000000000001</v>
      </c>
      <c r="P271" s="69">
        <f t="shared" ref="P271:P278" si="1414">O271*$P$4</f>
        <v>0</v>
      </c>
      <c r="Q271" s="69">
        <f t="shared" ref="Q271:Q278" si="1415">(O271+P271)*$Q$4</f>
        <v>0</v>
      </c>
      <c r="R271" s="69">
        <f t="shared" ref="R271:R278" si="1416">(O271+P271)*$R$4</f>
        <v>1.07944</v>
      </c>
      <c r="S271" s="69">
        <f t="shared" ref="S271:S275" si="1417">(O271+P271)*$S$4</f>
        <v>2.6986000000000003</v>
      </c>
      <c r="T271" s="69">
        <f t="shared" ref="T271:T278" si="1418">SUM(O271:S271)</f>
        <v>57.750039999999998</v>
      </c>
      <c r="U271" s="69">
        <f>1*$U$4</f>
        <v>65</v>
      </c>
      <c r="V271" s="108">
        <f t="shared" ref="V271:W271" si="1419">V260</f>
        <v>0</v>
      </c>
      <c r="W271" s="108">
        <f t="shared" si="1419"/>
        <v>0</v>
      </c>
      <c r="X271" s="67">
        <f t="shared" ref="X271:X278" si="1420">SUM(U271:W271)</f>
        <v>65</v>
      </c>
      <c r="Y271" s="113">
        <f t="shared" ref="Y271:Y276" si="1421">$Y$4/(1-$Y$4)*(T271+X271+Z271+AA271)</f>
        <v>27.077214705882351</v>
      </c>
      <c r="Z271" s="69">
        <f t="shared" ref="Z271:Z278" si="1422">T271*$Z$4</f>
        <v>14.43751</v>
      </c>
      <c r="AA271" s="69">
        <f t="shared" ref="AA271:AA276" si="1423">X271*$AA$4</f>
        <v>16.25</v>
      </c>
      <c r="AB271" s="70">
        <f t="shared" ref="AB271:AB278" si="1424">T271+X271+Y271+Z271+AA271</f>
        <v>180.51476470588236</v>
      </c>
      <c r="AC271" s="67">
        <f t="shared" ref="AC271:AO271" si="1425">O271*$C271</f>
        <v>1835.048</v>
      </c>
      <c r="AD271" s="67">
        <f t="shared" si="1425"/>
        <v>0</v>
      </c>
      <c r="AE271" s="67">
        <f t="shared" si="1425"/>
        <v>0</v>
      </c>
      <c r="AF271" s="67">
        <f t="shared" si="1425"/>
        <v>36.700959999999995</v>
      </c>
      <c r="AG271" s="67">
        <f t="shared" si="1425"/>
        <v>91.752400000000009</v>
      </c>
      <c r="AH271" s="67">
        <f t="shared" si="1425"/>
        <v>1963.50136</v>
      </c>
      <c r="AI271" s="67">
        <f t="shared" si="1425"/>
        <v>2210</v>
      </c>
      <c r="AJ271" s="67">
        <f t="shared" si="1425"/>
        <v>0</v>
      </c>
      <c r="AK271" s="67">
        <f t="shared" si="1425"/>
        <v>0</v>
      </c>
      <c r="AL271" s="67">
        <f t="shared" si="1425"/>
        <v>2210</v>
      </c>
      <c r="AM271" s="67">
        <f t="shared" si="1425"/>
        <v>920.62529999999992</v>
      </c>
      <c r="AN271" s="67">
        <f t="shared" si="1425"/>
        <v>490.87533999999999</v>
      </c>
      <c r="AO271" s="67">
        <f t="shared" si="1425"/>
        <v>552.5</v>
      </c>
      <c r="AP271" s="67">
        <f t="shared" ref="AP271:AP278" si="1426">AM271+AK271</f>
        <v>920.62529999999992</v>
      </c>
      <c r="AQ271" s="71">
        <f t="shared" ref="AQ271:AQ278" si="1427">AM271+AL271+AH271</f>
        <v>5094.1266599999999</v>
      </c>
      <c r="AR271" s="71">
        <f t="shared" ref="AR271:AR278" si="1428">AO271+AN271</f>
        <v>1043.3753400000001</v>
      </c>
      <c r="AS271" s="71">
        <f t="shared" ref="AS271:AS278" si="1429">AH271+AL271+AM271+AO271+AN271</f>
        <v>6137.5019999999995</v>
      </c>
      <c r="AT271" s="84"/>
    </row>
    <row r="272" spans="1:67" outlineLevel="1" x14ac:dyDescent="0.25">
      <c r="A272" s="60"/>
      <c r="B272" s="61" t="str">
        <f>"Onduleur Huawei "&amp;G272</f>
        <v>Onduleur Huawei SUN2000-15K-MB0</v>
      </c>
      <c r="C272" s="62">
        <v>1</v>
      </c>
      <c r="D272" s="68" t="s">
        <v>63</v>
      </c>
      <c r="E272" s="64">
        <f t="shared" ref="E271:E278" si="1430">AB272</f>
        <v>3465.2355955882349</v>
      </c>
      <c r="F272" s="65">
        <f t="shared" ref="F271:F278" si="1431">C272*E272</f>
        <v>3465.2355955882349</v>
      </c>
      <c r="G272" s="107" t="str">
        <f>$G$239</f>
        <v>SUN2000-15K-MB0</v>
      </c>
      <c r="H272" s="108">
        <f>$H$239</f>
        <v>1731.05</v>
      </c>
      <c r="I272" s="67">
        <f>'Financial Data'!$C$40</f>
        <v>251</v>
      </c>
      <c r="J272" s="67">
        <f t="shared" si="1324"/>
        <v>51.9315</v>
      </c>
      <c r="K272" s="54">
        <v>0</v>
      </c>
      <c r="L272" s="67">
        <f t="shared" ref="L272:N272" si="1432">H272*(1-$K272)</f>
        <v>1731.05</v>
      </c>
      <c r="M272" s="67">
        <f t="shared" si="1432"/>
        <v>251</v>
      </c>
      <c r="N272" s="67">
        <f t="shared" si="1432"/>
        <v>51.9315</v>
      </c>
      <c r="O272" s="67">
        <f t="shared" si="1413"/>
        <v>2033.9814999999999</v>
      </c>
      <c r="P272" s="69">
        <f t="shared" si="1414"/>
        <v>0</v>
      </c>
      <c r="Q272" s="69">
        <f t="shared" si="1415"/>
        <v>0</v>
      </c>
      <c r="R272" s="69">
        <f t="shared" si="1416"/>
        <v>40.679629999999996</v>
      </c>
      <c r="S272" s="69">
        <f t="shared" si="1417"/>
        <v>101.69907499999999</v>
      </c>
      <c r="T272" s="69">
        <f t="shared" si="1418"/>
        <v>2176.360205</v>
      </c>
      <c r="U272" s="69">
        <f>2*$U$5</f>
        <v>180</v>
      </c>
      <c r="V272" s="108">
        <f t="shared" ref="V272:W272" si="1433">V261</f>
        <v>0</v>
      </c>
      <c r="W272" s="108">
        <f t="shared" si="1433"/>
        <v>0</v>
      </c>
      <c r="X272" s="67">
        <f t="shared" si="1420"/>
        <v>180</v>
      </c>
      <c r="Y272" s="113">
        <f t="shared" si="1421"/>
        <v>519.7853393382353</v>
      </c>
      <c r="Z272" s="69">
        <f t="shared" si="1422"/>
        <v>544.09005124999999</v>
      </c>
      <c r="AA272" s="69">
        <f t="shared" si="1423"/>
        <v>45</v>
      </c>
      <c r="AB272" s="70">
        <f t="shared" si="1424"/>
        <v>3465.2355955882349</v>
      </c>
      <c r="AC272" s="67">
        <f t="shared" ref="AC272:AO272" si="1434">O272*$C272</f>
        <v>2033.9814999999999</v>
      </c>
      <c r="AD272" s="67">
        <f t="shared" si="1434"/>
        <v>0</v>
      </c>
      <c r="AE272" s="67">
        <f t="shared" si="1434"/>
        <v>0</v>
      </c>
      <c r="AF272" s="67">
        <f t="shared" si="1434"/>
        <v>40.679629999999996</v>
      </c>
      <c r="AG272" s="67">
        <f t="shared" si="1434"/>
        <v>101.69907499999999</v>
      </c>
      <c r="AH272" s="67">
        <f t="shared" si="1434"/>
        <v>2176.360205</v>
      </c>
      <c r="AI272" s="67">
        <f t="shared" si="1434"/>
        <v>180</v>
      </c>
      <c r="AJ272" s="67">
        <f t="shared" si="1434"/>
        <v>0</v>
      </c>
      <c r="AK272" s="67">
        <f t="shared" si="1434"/>
        <v>0</v>
      </c>
      <c r="AL272" s="67">
        <f t="shared" si="1434"/>
        <v>180</v>
      </c>
      <c r="AM272" s="67">
        <f t="shared" si="1434"/>
        <v>519.7853393382353</v>
      </c>
      <c r="AN272" s="67">
        <f t="shared" si="1434"/>
        <v>544.09005124999999</v>
      </c>
      <c r="AO272" s="67">
        <f t="shared" si="1434"/>
        <v>45</v>
      </c>
      <c r="AP272" s="67">
        <f t="shared" si="1426"/>
        <v>519.7853393382353</v>
      </c>
      <c r="AQ272" s="71">
        <f t="shared" si="1427"/>
        <v>2876.1455443382351</v>
      </c>
      <c r="AR272" s="71">
        <f t="shared" si="1428"/>
        <v>589.09005124999999</v>
      </c>
      <c r="AS272" s="71">
        <f t="shared" si="1429"/>
        <v>3465.2355955882349</v>
      </c>
      <c r="AT272" s="84"/>
    </row>
    <row r="273" spans="1:67" outlineLevel="1" x14ac:dyDescent="0.25">
      <c r="A273" s="60"/>
      <c r="B273" s="61" t="s">
        <v>217</v>
      </c>
      <c r="C273" s="62">
        <v>1</v>
      </c>
      <c r="D273" s="68" t="s">
        <v>65</v>
      </c>
      <c r="E273" s="64">
        <f t="shared" si="1430"/>
        <v>2623.8308823529414</v>
      </c>
      <c r="F273" s="65">
        <f t="shared" si="1431"/>
        <v>2623.8308823529414</v>
      </c>
      <c r="G273" s="107"/>
      <c r="H273" s="108">
        <f>$H$240</f>
        <v>450</v>
      </c>
      <c r="I273" s="67">
        <f>'Financial Data'!$C$41*C271</f>
        <v>918</v>
      </c>
      <c r="J273" s="67">
        <f t="shared" si="1324"/>
        <v>13.5</v>
      </c>
      <c r="K273" s="54">
        <v>0</v>
      </c>
      <c r="L273" s="67">
        <f t="shared" ref="L273:N273" si="1435">H273*(1-$K273)</f>
        <v>450</v>
      </c>
      <c r="M273" s="67">
        <f t="shared" si="1435"/>
        <v>918</v>
      </c>
      <c r="N273" s="67">
        <f t="shared" si="1435"/>
        <v>13.5</v>
      </c>
      <c r="O273" s="67">
        <f t="shared" si="1413"/>
        <v>1381.5</v>
      </c>
      <c r="P273" s="69">
        <f t="shared" si="1414"/>
        <v>0</v>
      </c>
      <c r="Q273" s="69">
        <f t="shared" si="1415"/>
        <v>0</v>
      </c>
      <c r="R273" s="69">
        <f t="shared" si="1416"/>
        <v>27.63</v>
      </c>
      <c r="S273" s="69">
        <f t="shared" si="1417"/>
        <v>69.075000000000003</v>
      </c>
      <c r="T273" s="69">
        <f t="shared" si="1418"/>
        <v>1478.2050000000002</v>
      </c>
      <c r="U273" s="69">
        <f>(C271/10)*$U$5</f>
        <v>306</v>
      </c>
      <c r="V273" s="108">
        <f t="shared" ref="V273:W273" si="1436">V262</f>
        <v>0</v>
      </c>
      <c r="W273" s="108">
        <f t="shared" si="1436"/>
        <v>0</v>
      </c>
      <c r="X273" s="67">
        <f t="shared" si="1420"/>
        <v>306</v>
      </c>
      <c r="Y273" s="113">
        <f t="shared" si="1421"/>
        <v>393.57463235294125</v>
      </c>
      <c r="Z273" s="69">
        <f t="shared" si="1422"/>
        <v>369.55125000000004</v>
      </c>
      <c r="AA273" s="69">
        <f t="shared" si="1423"/>
        <v>76.5</v>
      </c>
      <c r="AB273" s="70">
        <f t="shared" si="1424"/>
        <v>2623.8308823529414</v>
      </c>
      <c r="AC273" s="67">
        <f t="shared" ref="AC273:AO273" si="1437">O273*$C273</f>
        <v>1381.5</v>
      </c>
      <c r="AD273" s="67">
        <f t="shared" si="1437"/>
        <v>0</v>
      </c>
      <c r="AE273" s="67">
        <f t="shared" si="1437"/>
        <v>0</v>
      </c>
      <c r="AF273" s="67">
        <f t="shared" si="1437"/>
        <v>27.63</v>
      </c>
      <c r="AG273" s="67">
        <f t="shared" si="1437"/>
        <v>69.075000000000003</v>
      </c>
      <c r="AH273" s="67">
        <f t="shared" si="1437"/>
        <v>1478.2050000000002</v>
      </c>
      <c r="AI273" s="67">
        <f t="shared" si="1437"/>
        <v>306</v>
      </c>
      <c r="AJ273" s="67">
        <f t="shared" si="1437"/>
        <v>0</v>
      </c>
      <c r="AK273" s="67">
        <f t="shared" si="1437"/>
        <v>0</v>
      </c>
      <c r="AL273" s="67">
        <f t="shared" si="1437"/>
        <v>306</v>
      </c>
      <c r="AM273" s="67">
        <f t="shared" si="1437"/>
        <v>393.57463235294125</v>
      </c>
      <c r="AN273" s="67">
        <f t="shared" si="1437"/>
        <v>369.55125000000004</v>
      </c>
      <c r="AO273" s="67">
        <f t="shared" si="1437"/>
        <v>76.5</v>
      </c>
      <c r="AP273" s="67">
        <f t="shared" si="1426"/>
        <v>393.57463235294125</v>
      </c>
      <c r="AQ273" s="71">
        <f t="shared" si="1427"/>
        <v>2177.7796323529415</v>
      </c>
      <c r="AR273" s="71">
        <f t="shared" si="1428"/>
        <v>446.05125000000004</v>
      </c>
      <c r="AS273" s="71">
        <f t="shared" si="1429"/>
        <v>2623.8308823529414</v>
      </c>
      <c r="AT273" s="84"/>
    </row>
    <row r="274" spans="1:67" outlineLevel="1" x14ac:dyDescent="0.25">
      <c r="A274" s="60"/>
      <c r="B274" s="61" t="s">
        <v>172</v>
      </c>
      <c r="C274" s="62">
        <f>A269</f>
        <v>34</v>
      </c>
      <c r="D274" s="68" t="s">
        <v>63</v>
      </c>
      <c r="E274" s="64">
        <f t="shared" si="1430"/>
        <v>257.66176470588238</v>
      </c>
      <c r="F274" s="65">
        <f t="shared" si="1431"/>
        <v>8760.5</v>
      </c>
      <c r="G274" s="107"/>
      <c r="H274" s="108">
        <f>$H$241</f>
        <v>100</v>
      </c>
      <c r="I274" s="108">
        <v>0</v>
      </c>
      <c r="J274" s="67">
        <f t="shared" si="1324"/>
        <v>3</v>
      </c>
      <c r="K274" s="54">
        <v>0</v>
      </c>
      <c r="L274" s="67">
        <f t="shared" ref="L274:N274" si="1438">H274*(1-$K274)</f>
        <v>100</v>
      </c>
      <c r="M274" s="67">
        <f t="shared" si="1438"/>
        <v>0</v>
      </c>
      <c r="N274" s="67">
        <f t="shared" si="1438"/>
        <v>3</v>
      </c>
      <c r="O274" s="67">
        <f t="shared" si="1413"/>
        <v>103</v>
      </c>
      <c r="P274" s="69">
        <f t="shared" si="1414"/>
        <v>0</v>
      </c>
      <c r="Q274" s="69">
        <f t="shared" si="1415"/>
        <v>0</v>
      </c>
      <c r="R274" s="69">
        <f t="shared" si="1416"/>
        <v>2.06</v>
      </c>
      <c r="S274" s="69">
        <f t="shared" si="1417"/>
        <v>5.15</v>
      </c>
      <c r="T274" s="69">
        <f t="shared" si="1418"/>
        <v>110.21000000000001</v>
      </c>
      <c r="U274" s="69">
        <f>1*$U$4</f>
        <v>65</v>
      </c>
      <c r="V274" s="108">
        <f t="shared" ref="V274:W274" si="1439">V263</f>
        <v>0</v>
      </c>
      <c r="W274" s="108">
        <f t="shared" si="1439"/>
        <v>0</v>
      </c>
      <c r="X274" s="67">
        <f t="shared" si="1420"/>
        <v>65</v>
      </c>
      <c r="Y274" s="113">
        <f t="shared" si="1421"/>
        <v>38.649264705882359</v>
      </c>
      <c r="Z274" s="69">
        <f t="shared" si="1422"/>
        <v>27.552500000000002</v>
      </c>
      <c r="AA274" s="69">
        <f t="shared" si="1423"/>
        <v>16.25</v>
      </c>
      <c r="AB274" s="70">
        <f t="shared" si="1424"/>
        <v>257.66176470588238</v>
      </c>
      <c r="AC274" s="67">
        <f t="shared" ref="AC274:AO274" si="1440">O274*$C274</f>
        <v>3502</v>
      </c>
      <c r="AD274" s="67">
        <f t="shared" si="1440"/>
        <v>0</v>
      </c>
      <c r="AE274" s="67">
        <f t="shared" si="1440"/>
        <v>0</v>
      </c>
      <c r="AF274" s="67">
        <f t="shared" si="1440"/>
        <v>70.040000000000006</v>
      </c>
      <c r="AG274" s="67">
        <f t="shared" si="1440"/>
        <v>175.10000000000002</v>
      </c>
      <c r="AH274" s="67">
        <f t="shared" si="1440"/>
        <v>3747.1400000000003</v>
      </c>
      <c r="AI274" s="67">
        <f t="shared" si="1440"/>
        <v>2210</v>
      </c>
      <c r="AJ274" s="67">
        <f t="shared" si="1440"/>
        <v>0</v>
      </c>
      <c r="AK274" s="67">
        <f t="shared" si="1440"/>
        <v>0</v>
      </c>
      <c r="AL274" s="67">
        <f t="shared" si="1440"/>
        <v>2210</v>
      </c>
      <c r="AM274" s="67">
        <f t="shared" si="1440"/>
        <v>1314.0750000000003</v>
      </c>
      <c r="AN274" s="67">
        <f t="shared" si="1440"/>
        <v>936.78500000000008</v>
      </c>
      <c r="AO274" s="67">
        <f t="shared" si="1440"/>
        <v>552.5</v>
      </c>
      <c r="AP274" s="67">
        <f t="shared" si="1426"/>
        <v>1314.0750000000003</v>
      </c>
      <c r="AQ274" s="71">
        <f t="shared" si="1427"/>
        <v>7271.2150000000001</v>
      </c>
      <c r="AR274" s="71">
        <f t="shared" si="1428"/>
        <v>1489.2850000000001</v>
      </c>
      <c r="AS274" s="71">
        <f t="shared" si="1429"/>
        <v>8760.5</v>
      </c>
      <c r="AT274" s="84"/>
    </row>
    <row r="275" spans="1:67" outlineLevel="1" x14ac:dyDescent="0.25">
      <c r="A275" s="60"/>
      <c r="B275" s="61" t="s">
        <v>66</v>
      </c>
      <c r="C275" s="62">
        <v>1</v>
      </c>
      <c r="D275" s="68" t="s">
        <v>65</v>
      </c>
      <c r="E275" s="64">
        <f t="shared" si="1430"/>
        <v>3251.8529411764707</v>
      </c>
      <c r="F275" s="65">
        <f t="shared" si="1431"/>
        <v>3251.8529411764707</v>
      </c>
      <c r="G275" s="107"/>
      <c r="H275" s="108">
        <f>$H$242</f>
        <v>600</v>
      </c>
      <c r="I275" s="108">
        <f>I264</f>
        <v>0</v>
      </c>
      <c r="J275" s="67">
        <f t="shared" si="1324"/>
        <v>18</v>
      </c>
      <c r="K275" s="54">
        <v>0</v>
      </c>
      <c r="L275" s="67">
        <f t="shared" ref="L275:N275" si="1441">H275*(1-$K275)</f>
        <v>600</v>
      </c>
      <c r="M275" s="67">
        <f t="shared" si="1441"/>
        <v>0</v>
      </c>
      <c r="N275" s="67">
        <f t="shared" si="1441"/>
        <v>18</v>
      </c>
      <c r="O275" s="67">
        <f t="shared" si="1413"/>
        <v>618</v>
      </c>
      <c r="P275" s="69">
        <f t="shared" si="1414"/>
        <v>0</v>
      </c>
      <c r="Q275" s="69">
        <f t="shared" si="1415"/>
        <v>0</v>
      </c>
      <c r="R275" s="69">
        <f t="shared" si="1416"/>
        <v>12.36</v>
      </c>
      <c r="S275" s="69">
        <f t="shared" si="1417"/>
        <v>30.900000000000002</v>
      </c>
      <c r="T275" s="69">
        <f t="shared" si="1418"/>
        <v>661.26</v>
      </c>
      <c r="U275" s="69">
        <f>5*$U$5+600+500</f>
        <v>1550</v>
      </c>
      <c r="V275" s="108">
        <f t="shared" ref="V275:W275" si="1442">V264</f>
        <v>0</v>
      </c>
      <c r="W275" s="108">
        <f t="shared" si="1442"/>
        <v>0</v>
      </c>
      <c r="X275" s="67">
        <f t="shared" si="1420"/>
        <v>1550</v>
      </c>
      <c r="Y275" s="113">
        <f t="shared" si="1421"/>
        <v>487.77794117647068</v>
      </c>
      <c r="Z275" s="69">
        <f t="shared" si="1422"/>
        <v>165.315</v>
      </c>
      <c r="AA275" s="69">
        <f t="shared" si="1423"/>
        <v>387.5</v>
      </c>
      <c r="AB275" s="70">
        <f t="shared" si="1424"/>
        <v>3251.8529411764707</v>
      </c>
      <c r="AC275" s="67">
        <f t="shared" ref="AC275:AO275" si="1443">O275*$C275</f>
        <v>618</v>
      </c>
      <c r="AD275" s="67">
        <f t="shared" si="1443"/>
        <v>0</v>
      </c>
      <c r="AE275" s="67">
        <f t="shared" si="1443"/>
        <v>0</v>
      </c>
      <c r="AF275" s="67">
        <f t="shared" si="1443"/>
        <v>12.36</v>
      </c>
      <c r="AG275" s="67">
        <f t="shared" si="1443"/>
        <v>30.900000000000002</v>
      </c>
      <c r="AH275" s="67">
        <f t="shared" si="1443"/>
        <v>661.26</v>
      </c>
      <c r="AI275" s="67">
        <f t="shared" si="1443"/>
        <v>1550</v>
      </c>
      <c r="AJ275" s="67">
        <f t="shared" si="1443"/>
        <v>0</v>
      </c>
      <c r="AK275" s="67">
        <f t="shared" si="1443"/>
        <v>0</v>
      </c>
      <c r="AL275" s="67">
        <f t="shared" si="1443"/>
        <v>1550</v>
      </c>
      <c r="AM275" s="67">
        <f t="shared" si="1443"/>
        <v>487.77794117647068</v>
      </c>
      <c r="AN275" s="67">
        <f t="shared" si="1443"/>
        <v>165.315</v>
      </c>
      <c r="AO275" s="67">
        <f t="shared" si="1443"/>
        <v>387.5</v>
      </c>
      <c r="AP275" s="67">
        <f t="shared" si="1426"/>
        <v>487.77794117647068</v>
      </c>
      <c r="AQ275" s="71">
        <f t="shared" si="1427"/>
        <v>2699.0379411764707</v>
      </c>
      <c r="AR275" s="71">
        <f t="shared" si="1428"/>
        <v>552.81500000000005</v>
      </c>
      <c r="AS275" s="71">
        <f t="shared" si="1429"/>
        <v>3251.8529411764707</v>
      </c>
      <c r="AT275" s="84"/>
    </row>
    <row r="276" spans="1:67" outlineLevel="1" x14ac:dyDescent="0.25">
      <c r="A276" s="60"/>
      <c r="B276" s="72" t="s">
        <v>169</v>
      </c>
      <c r="C276" s="62">
        <v>1</v>
      </c>
      <c r="D276" s="68" t="s">
        <v>65</v>
      </c>
      <c r="E276" s="64">
        <f t="shared" si="1430"/>
        <v>2922</v>
      </c>
      <c r="F276" s="65">
        <f t="shared" si="1431"/>
        <v>2922</v>
      </c>
      <c r="G276" s="107"/>
      <c r="H276" s="108">
        <f>$H$243</f>
        <v>1600</v>
      </c>
      <c r="I276" s="108">
        <f>$I$232</f>
        <v>300</v>
      </c>
      <c r="J276" s="67">
        <f t="shared" si="1324"/>
        <v>48</v>
      </c>
      <c r="K276" s="54">
        <v>0</v>
      </c>
      <c r="L276" s="67">
        <f t="shared" ref="L276:N278" si="1444">H276*(1-$K276)</f>
        <v>1600</v>
      </c>
      <c r="M276" s="67">
        <f t="shared" si="1444"/>
        <v>300</v>
      </c>
      <c r="N276" s="67">
        <f t="shared" si="1444"/>
        <v>48</v>
      </c>
      <c r="O276" s="67">
        <f t="shared" si="1413"/>
        <v>1948</v>
      </c>
      <c r="P276" s="69">
        <f t="shared" si="1414"/>
        <v>0</v>
      </c>
      <c r="Q276" s="69">
        <f t="shared" si="1415"/>
        <v>0</v>
      </c>
      <c r="R276" s="69">
        <f t="shared" si="1416"/>
        <v>38.96</v>
      </c>
      <c r="S276" s="69">
        <v>0</v>
      </c>
      <c r="T276" s="69">
        <f t="shared" si="1418"/>
        <v>1986.96</v>
      </c>
      <c r="U276" s="69">
        <v>0</v>
      </c>
      <c r="V276" s="108">
        <f t="shared" ref="V276:W276" si="1445">V265</f>
        <v>0</v>
      </c>
      <c r="W276" s="108">
        <f t="shared" si="1445"/>
        <v>0</v>
      </c>
      <c r="X276" s="67">
        <f t="shared" si="1420"/>
        <v>0</v>
      </c>
      <c r="Y276" s="113">
        <f t="shared" si="1421"/>
        <v>438.3</v>
      </c>
      <c r="Z276" s="69">
        <f t="shared" si="1422"/>
        <v>496.74</v>
      </c>
      <c r="AA276" s="69">
        <f t="shared" si="1423"/>
        <v>0</v>
      </c>
      <c r="AB276" s="70">
        <f t="shared" si="1424"/>
        <v>2922</v>
      </c>
      <c r="AC276" s="67">
        <f t="shared" ref="AC276:AO278" si="1446">O276*$C276</f>
        <v>1948</v>
      </c>
      <c r="AD276" s="67">
        <f t="shared" si="1446"/>
        <v>0</v>
      </c>
      <c r="AE276" s="67">
        <f t="shared" si="1446"/>
        <v>0</v>
      </c>
      <c r="AF276" s="67">
        <f t="shared" si="1446"/>
        <v>38.96</v>
      </c>
      <c r="AG276" s="67">
        <f t="shared" si="1446"/>
        <v>0</v>
      </c>
      <c r="AH276" s="67">
        <f t="shared" si="1446"/>
        <v>1986.96</v>
      </c>
      <c r="AI276" s="67">
        <f t="shared" si="1446"/>
        <v>0</v>
      </c>
      <c r="AJ276" s="67">
        <f t="shared" si="1446"/>
        <v>0</v>
      </c>
      <c r="AK276" s="67">
        <f t="shared" si="1446"/>
        <v>0</v>
      </c>
      <c r="AL276" s="67">
        <f t="shared" si="1446"/>
        <v>0</v>
      </c>
      <c r="AM276" s="67">
        <f t="shared" si="1446"/>
        <v>438.3</v>
      </c>
      <c r="AN276" s="67">
        <f t="shared" si="1446"/>
        <v>496.74</v>
      </c>
      <c r="AO276" s="67">
        <f t="shared" si="1446"/>
        <v>0</v>
      </c>
      <c r="AP276" s="67">
        <f t="shared" si="1426"/>
        <v>438.3</v>
      </c>
      <c r="AQ276" s="71">
        <f t="shared" si="1427"/>
        <v>2425.2600000000002</v>
      </c>
      <c r="AR276" s="71">
        <f t="shared" si="1428"/>
        <v>496.74</v>
      </c>
      <c r="AS276" s="71">
        <f t="shared" si="1429"/>
        <v>2922</v>
      </c>
      <c r="AT276" s="84"/>
    </row>
    <row r="277" spans="1:67" outlineLevel="1" x14ac:dyDescent="0.25">
      <c r="A277" s="60"/>
      <c r="B277" s="72" t="s">
        <v>170</v>
      </c>
      <c r="C277" s="62">
        <v>1</v>
      </c>
      <c r="D277" s="68" t="s">
        <v>65</v>
      </c>
      <c r="E277" s="64">
        <f t="shared" si="1430"/>
        <v>900</v>
      </c>
      <c r="F277" s="65">
        <f t="shared" si="1431"/>
        <v>900</v>
      </c>
      <c r="G277" s="147"/>
      <c r="H277" s="67">
        <v>0</v>
      </c>
      <c r="I277" s="67">
        <v>0</v>
      </c>
      <c r="J277" s="67">
        <f t="shared" si="1324"/>
        <v>0</v>
      </c>
      <c r="K277" s="54">
        <v>0</v>
      </c>
      <c r="L277" s="67">
        <f t="shared" si="1444"/>
        <v>0</v>
      </c>
      <c r="M277" s="67">
        <f t="shared" si="1444"/>
        <v>0</v>
      </c>
      <c r="N277" s="67">
        <f t="shared" si="1444"/>
        <v>0</v>
      </c>
      <c r="O277" s="67">
        <f t="shared" si="1413"/>
        <v>0</v>
      </c>
      <c r="P277" s="69">
        <f t="shared" si="1414"/>
        <v>0</v>
      </c>
      <c r="Q277" s="69">
        <f t="shared" si="1415"/>
        <v>0</v>
      </c>
      <c r="R277" s="69">
        <f t="shared" si="1416"/>
        <v>0</v>
      </c>
      <c r="S277" s="69">
        <v>0</v>
      </c>
      <c r="T277" s="69">
        <f t="shared" si="1418"/>
        <v>0</v>
      </c>
      <c r="U277" s="69">
        <v>0</v>
      </c>
      <c r="V277" s="108">
        <f t="shared" ref="V277:W277" si="1447">V266</f>
        <v>0</v>
      </c>
      <c r="W277" s="108">
        <f t="shared" si="1447"/>
        <v>900</v>
      </c>
      <c r="X277" s="67">
        <f t="shared" si="1420"/>
        <v>900</v>
      </c>
      <c r="Y277" s="113">
        <v>0</v>
      </c>
      <c r="Z277" s="69">
        <f t="shared" si="1422"/>
        <v>0</v>
      </c>
      <c r="AA277" s="69">
        <v>0</v>
      </c>
      <c r="AB277" s="70">
        <f t="shared" si="1424"/>
        <v>900</v>
      </c>
      <c r="AC277" s="67">
        <f t="shared" si="1446"/>
        <v>0</v>
      </c>
      <c r="AD277" s="67">
        <f t="shared" si="1446"/>
        <v>0</v>
      </c>
      <c r="AE277" s="67">
        <f t="shared" si="1446"/>
        <v>0</v>
      </c>
      <c r="AF277" s="67">
        <f t="shared" si="1446"/>
        <v>0</v>
      </c>
      <c r="AG277" s="67">
        <f t="shared" si="1446"/>
        <v>0</v>
      </c>
      <c r="AH277" s="67">
        <f t="shared" si="1446"/>
        <v>0</v>
      </c>
      <c r="AI277" s="67">
        <f t="shared" si="1446"/>
        <v>0</v>
      </c>
      <c r="AJ277" s="67">
        <f t="shared" si="1446"/>
        <v>0</v>
      </c>
      <c r="AK277" s="67">
        <f t="shared" si="1446"/>
        <v>900</v>
      </c>
      <c r="AL277" s="67">
        <f t="shared" si="1446"/>
        <v>900</v>
      </c>
      <c r="AM277" s="67">
        <f t="shared" si="1446"/>
        <v>0</v>
      </c>
      <c r="AN277" s="67">
        <f t="shared" si="1446"/>
        <v>0</v>
      </c>
      <c r="AO277" s="67">
        <f t="shared" si="1446"/>
        <v>0</v>
      </c>
      <c r="AP277" s="67">
        <f t="shared" si="1426"/>
        <v>900</v>
      </c>
      <c r="AQ277" s="71">
        <f t="shared" si="1427"/>
        <v>900</v>
      </c>
      <c r="AR277" s="71">
        <f t="shared" si="1428"/>
        <v>0</v>
      </c>
      <c r="AS277" s="71">
        <f t="shared" si="1429"/>
        <v>900</v>
      </c>
      <c r="AT277" s="84"/>
    </row>
    <row r="278" spans="1:67" outlineLevel="1" x14ac:dyDescent="0.25">
      <c r="A278" s="60"/>
      <c r="B278" s="72" t="s">
        <v>171</v>
      </c>
      <c r="C278" s="62">
        <v>1</v>
      </c>
      <c r="D278" s="68" t="s">
        <v>65</v>
      </c>
      <c r="E278" s="64">
        <f t="shared" si="1430"/>
        <v>1200</v>
      </c>
      <c r="F278" s="65">
        <f t="shared" si="1431"/>
        <v>1200</v>
      </c>
      <c r="G278" s="147"/>
      <c r="H278" s="67">
        <v>0</v>
      </c>
      <c r="I278" s="67">
        <v>0</v>
      </c>
      <c r="J278" s="67">
        <f t="shared" si="1324"/>
        <v>0</v>
      </c>
      <c r="K278" s="54">
        <v>0</v>
      </c>
      <c r="L278" s="67">
        <f t="shared" si="1444"/>
        <v>0</v>
      </c>
      <c r="M278" s="67">
        <f t="shared" si="1444"/>
        <v>0</v>
      </c>
      <c r="N278" s="67">
        <f t="shared" si="1444"/>
        <v>0</v>
      </c>
      <c r="O278" s="67">
        <f t="shared" si="1413"/>
        <v>0</v>
      </c>
      <c r="P278" s="69">
        <f t="shared" si="1414"/>
        <v>0</v>
      </c>
      <c r="Q278" s="69">
        <f t="shared" si="1415"/>
        <v>0</v>
      </c>
      <c r="R278" s="69">
        <f t="shared" si="1416"/>
        <v>0</v>
      </c>
      <c r="S278" s="69">
        <v>0</v>
      </c>
      <c r="T278" s="69">
        <f t="shared" si="1418"/>
        <v>0</v>
      </c>
      <c r="U278" s="69">
        <v>0</v>
      </c>
      <c r="V278" s="108">
        <f t="shared" ref="V278:W278" si="1448">V267</f>
        <v>1200</v>
      </c>
      <c r="W278" s="108">
        <f t="shared" si="1448"/>
        <v>0</v>
      </c>
      <c r="X278" s="67">
        <f t="shared" si="1420"/>
        <v>1200</v>
      </c>
      <c r="Y278" s="113">
        <v>0</v>
      </c>
      <c r="Z278" s="69">
        <f t="shared" si="1422"/>
        <v>0</v>
      </c>
      <c r="AA278" s="69">
        <v>0</v>
      </c>
      <c r="AB278" s="70">
        <f t="shared" si="1424"/>
        <v>1200</v>
      </c>
      <c r="AC278" s="67">
        <f t="shared" si="1446"/>
        <v>0</v>
      </c>
      <c r="AD278" s="67">
        <f t="shared" si="1446"/>
        <v>0</v>
      </c>
      <c r="AE278" s="67">
        <f t="shared" si="1446"/>
        <v>0</v>
      </c>
      <c r="AF278" s="67">
        <f t="shared" si="1446"/>
        <v>0</v>
      </c>
      <c r="AG278" s="67">
        <f t="shared" si="1446"/>
        <v>0</v>
      </c>
      <c r="AH278" s="67">
        <f t="shared" si="1446"/>
        <v>0</v>
      </c>
      <c r="AI278" s="67">
        <f t="shared" si="1446"/>
        <v>0</v>
      </c>
      <c r="AJ278" s="67">
        <f t="shared" si="1446"/>
        <v>1200</v>
      </c>
      <c r="AK278" s="67">
        <f t="shared" si="1446"/>
        <v>0</v>
      </c>
      <c r="AL278" s="67">
        <f t="shared" si="1446"/>
        <v>1200</v>
      </c>
      <c r="AM278" s="67">
        <f t="shared" si="1446"/>
        <v>0</v>
      </c>
      <c r="AN278" s="67">
        <f t="shared" si="1446"/>
        <v>0</v>
      </c>
      <c r="AO278" s="67">
        <f t="shared" si="1446"/>
        <v>0</v>
      </c>
      <c r="AP278" s="67">
        <f t="shared" si="1426"/>
        <v>0</v>
      </c>
      <c r="AQ278" s="71">
        <f t="shared" si="1427"/>
        <v>1200</v>
      </c>
      <c r="AR278" s="71">
        <f t="shared" si="1428"/>
        <v>0</v>
      </c>
      <c r="AS278" s="71">
        <f t="shared" si="1429"/>
        <v>1200</v>
      </c>
      <c r="AT278" s="84"/>
    </row>
    <row r="279" spans="1:67" ht="15.75" outlineLevel="1" thickBot="1" x14ac:dyDescent="0.3">
      <c r="A279" s="60"/>
      <c r="B279" s="61"/>
      <c r="C279" s="62"/>
      <c r="D279" s="63"/>
      <c r="E279" s="64"/>
      <c r="F279" s="65"/>
      <c r="G279" s="107"/>
      <c r="H279" s="108"/>
      <c r="I279" s="108"/>
      <c r="J279" s="67"/>
      <c r="K279" s="21"/>
      <c r="L279" s="67"/>
      <c r="M279" s="67"/>
      <c r="N279" s="67"/>
      <c r="O279" s="67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7"/>
      <c r="AA279" s="69"/>
      <c r="AB279" s="69"/>
      <c r="AC279" s="69"/>
      <c r="AD279" s="69"/>
      <c r="AE279" s="69"/>
      <c r="AF279" s="69"/>
      <c r="AG279" s="69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84"/>
    </row>
    <row r="280" spans="1:67" ht="15.75" thickBot="1" x14ac:dyDescent="0.3">
      <c r="A280" s="48">
        <f>A269+1</f>
        <v>35</v>
      </c>
      <c r="B280" s="49" t="s">
        <v>61</v>
      </c>
      <c r="C280" s="50" t="s">
        <v>62</v>
      </c>
      <c r="D280" s="51">
        <f>ROUNDUP((A280*465)/1000,2)</f>
        <v>16.28</v>
      </c>
      <c r="E280" s="52"/>
      <c r="F280" s="53">
        <f>SUM(F281:F290)</f>
        <v>30160.002360294118</v>
      </c>
      <c r="G280" s="107"/>
      <c r="H280" s="110"/>
      <c r="I280" s="110"/>
      <c r="J280" s="56"/>
      <c r="K280" s="57"/>
      <c r="L280" s="58"/>
      <c r="M280" s="58"/>
      <c r="N280" s="58"/>
      <c r="O280" s="57"/>
      <c r="P280" s="58"/>
      <c r="Q280" s="56"/>
      <c r="R280" s="56"/>
      <c r="S280" s="56"/>
      <c r="T280" s="56"/>
      <c r="U280" s="73"/>
      <c r="V280" s="21"/>
      <c r="W280" s="56"/>
      <c r="X280" s="56"/>
      <c r="Y280" s="56"/>
      <c r="Z280" s="57"/>
      <c r="AA280" s="56"/>
      <c r="AB280" s="56"/>
      <c r="AC280" s="59">
        <f>+SUM(AC281:AC290)</f>
        <v>11760.0015</v>
      </c>
      <c r="AD280" s="59">
        <f t="shared" ref="AD280:AS280" si="1449">+SUM(AD281:AD290)</f>
        <v>0</v>
      </c>
      <c r="AE280" s="59">
        <f t="shared" si="1449"/>
        <v>0</v>
      </c>
      <c r="AF280" s="59">
        <f t="shared" si="1449"/>
        <v>235.20003</v>
      </c>
      <c r="AG280" s="59">
        <f t="shared" si="1449"/>
        <v>490.600075</v>
      </c>
      <c r="AH280" s="59">
        <f t="shared" si="1449"/>
        <v>12485.801605000001</v>
      </c>
      <c r="AI280" s="59">
        <f t="shared" si="1449"/>
        <v>6595</v>
      </c>
      <c r="AJ280" s="59">
        <f t="shared" si="1449"/>
        <v>1200</v>
      </c>
      <c r="AK280" s="59">
        <f t="shared" si="1449"/>
        <v>900</v>
      </c>
      <c r="AL280" s="59">
        <f t="shared" si="1449"/>
        <v>8695</v>
      </c>
      <c r="AM280" s="59">
        <f t="shared" si="1449"/>
        <v>4209.0003540441185</v>
      </c>
      <c r="AN280" s="59">
        <f t="shared" si="1449"/>
        <v>3121.4504012500001</v>
      </c>
      <c r="AO280" s="59">
        <f t="shared" si="1449"/>
        <v>1648.75</v>
      </c>
      <c r="AP280" s="59">
        <f t="shared" si="1449"/>
        <v>5109.0003540441185</v>
      </c>
      <c r="AQ280" s="59">
        <f t="shared" si="1449"/>
        <v>25389.801959044118</v>
      </c>
      <c r="AR280" s="59">
        <f t="shared" si="1449"/>
        <v>4770.2004012500001</v>
      </c>
      <c r="AS280" s="59">
        <f t="shared" si="1449"/>
        <v>30160.002360294118</v>
      </c>
      <c r="AT280" s="83" t="str">
        <f>IF(F280=AS280,"Matching","Not Matching")</f>
        <v>Matching</v>
      </c>
      <c r="AU280" s="134">
        <f>SUM(AC280:AG280)</f>
        <v>12485.801605000001</v>
      </c>
      <c r="AV280" s="135">
        <f t="shared" ref="AV280" si="1450">AU280/AS280</f>
        <v>0.41398543195864124</v>
      </c>
      <c r="AW280" s="134">
        <f t="shared" ref="AW280" si="1451">AI280</f>
        <v>6595</v>
      </c>
      <c r="AX280" s="135">
        <f t="shared" ref="AX280" si="1452">AW280/AS280</f>
        <v>0.21866709164062831</v>
      </c>
      <c r="AY280" s="134">
        <f t="shared" ref="AY280" si="1453">AJ280</f>
        <v>1200</v>
      </c>
      <c r="AZ280" s="135">
        <f t="shared" ref="AZ280" si="1454">AY280/AS280</f>
        <v>3.9787795294731455E-2</v>
      </c>
      <c r="BA280" s="134">
        <f t="shared" ref="BA280" si="1455">AK280+AM280</f>
        <v>5109.0003540441185</v>
      </c>
      <c r="BB280" s="135">
        <f t="shared" ref="BB280" si="1456">BA280/AS280</f>
        <v>0.16939655020618161</v>
      </c>
      <c r="BC280" s="134">
        <f t="shared" ref="BC280" si="1457">AN280+AO280</f>
        <v>4770.2004012500001</v>
      </c>
      <c r="BD280" s="135">
        <f t="shared" ref="BD280" si="1458">BC280/AS280</f>
        <v>0.1581631308998174</v>
      </c>
      <c r="BE280" s="82" t="str">
        <f t="shared" ref="BE280" si="1459">IF((AU280+AW280+AY280+BA280+BC280)=AS280,"Matching","Not Matching")</f>
        <v>Matching</v>
      </c>
      <c r="BF280" s="134">
        <f>AQ280</f>
        <v>25389.801959044118</v>
      </c>
      <c r="BG280" s="135">
        <f t="shared" ref="BG280" si="1460">BF280/AS280</f>
        <v>0.84183686910018263</v>
      </c>
      <c r="BH280" s="134">
        <f t="shared" ref="BH280" si="1461">AR280</f>
        <v>4770.2004012500001</v>
      </c>
      <c r="BI280" s="135">
        <f t="shared" ref="BI280" si="1462">BH280/AS280</f>
        <v>0.1581631308998174</v>
      </c>
      <c r="BJ280" s="82" t="str">
        <f t="shared" ref="BJ280" si="1463">IF((BH280+BF280)=AS280,"Matching","Not Matching")</f>
        <v>Matching</v>
      </c>
      <c r="BK280" s="134">
        <f>AS280*1.081</f>
        <v>32602.96255147794</v>
      </c>
      <c r="BL280" s="134">
        <f t="shared" ref="BL280" si="1464">ROUND(BK280,-1)</f>
        <v>32600</v>
      </c>
      <c r="BM280" s="134">
        <f>D280*380</f>
        <v>6186.4000000000005</v>
      </c>
      <c r="BN280" s="134">
        <f t="shared" ref="BN280" si="1465">BK280-BM280</f>
        <v>26416.562551477939</v>
      </c>
      <c r="BO280" s="134">
        <f>BK280/D280</f>
        <v>2002.6389773635096</v>
      </c>
    </row>
    <row r="281" spans="1:67" outlineLevel="1" x14ac:dyDescent="0.25">
      <c r="A281" s="60"/>
      <c r="B281" s="61"/>
      <c r="C281" s="62"/>
      <c r="D281" s="63"/>
      <c r="E281" s="64"/>
      <c r="F281" s="65"/>
      <c r="G281" s="107"/>
      <c r="H281" s="110"/>
      <c r="I281" s="110"/>
      <c r="J281" s="56"/>
      <c r="K281" s="57"/>
      <c r="L281" s="58"/>
      <c r="M281" s="58"/>
      <c r="N281" s="58"/>
      <c r="O281" s="57"/>
      <c r="P281" s="58"/>
      <c r="Q281" s="56"/>
      <c r="R281" s="56"/>
      <c r="S281" s="56"/>
      <c r="T281" s="56"/>
      <c r="U281" s="73"/>
      <c r="V281" s="21"/>
      <c r="W281" s="56"/>
      <c r="X281" s="56"/>
      <c r="Y281" s="56"/>
      <c r="Z281" s="57"/>
      <c r="AA281" s="56"/>
      <c r="AB281" s="56"/>
      <c r="AC281" s="56"/>
      <c r="AD281" s="56"/>
      <c r="AE281" s="69"/>
      <c r="AF281" s="69"/>
      <c r="AG281" s="69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136"/>
    </row>
    <row r="282" spans="1:67" outlineLevel="1" x14ac:dyDescent="0.25">
      <c r="A282" s="60"/>
      <c r="B282" s="61" t="str">
        <f>"Panneau solaire "&amp;G282</f>
        <v>Panneau solaire JINKO JKM455N-54HL4R-V</v>
      </c>
      <c r="C282" s="62">
        <f>A280</f>
        <v>35</v>
      </c>
      <c r="D282" s="68" t="s">
        <v>63</v>
      </c>
      <c r="E282" s="64">
        <f t="shared" ref="E282" si="1466">AB282</f>
        <v>180.51476470588236</v>
      </c>
      <c r="F282" s="65">
        <f t="shared" ref="F282" si="1467">C282*E282</f>
        <v>6318.0167647058825</v>
      </c>
      <c r="G282" s="107" t="str">
        <f>$G$7</f>
        <v>JINKO JKM455N-54HL4R-V</v>
      </c>
      <c r="H282" s="108">
        <f>H73</f>
        <v>52.4</v>
      </c>
      <c r="I282" s="108">
        <f>I73</f>
        <v>0</v>
      </c>
      <c r="J282" s="67">
        <f t="shared" si="1324"/>
        <v>1.5719999999999998</v>
      </c>
      <c r="K282" s="54">
        <v>0</v>
      </c>
      <c r="L282" s="67">
        <f t="shared" ref="L282:N282" si="1468">H282*(1-$K282)</f>
        <v>52.4</v>
      </c>
      <c r="M282" s="67">
        <f t="shared" si="1468"/>
        <v>0</v>
      </c>
      <c r="N282" s="67">
        <f t="shared" si="1468"/>
        <v>1.5719999999999998</v>
      </c>
      <c r="O282" s="67">
        <f t="shared" ref="O282:O289" si="1469">(L282+M282+N282)</f>
        <v>53.972000000000001</v>
      </c>
      <c r="P282" s="69">
        <f t="shared" ref="P282:P289" si="1470">O282*$P$4</f>
        <v>0</v>
      </c>
      <c r="Q282" s="69">
        <f t="shared" ref="Q282:Q289" si="1471">(O282+P282)*$Q$4</f>
        <v>0</v>
      </c>
      <c r="R282" s="69">
        <f t="shared" ref="R282:R289" si="1472">(O282+P282)*$R$4</f>
        <v>1.07944</v>
      </c>
      <c r="S282" s="69">
        <f t="shared" ref="S282:S286" si="1473">(O282+P282)*$S$4</f>
        <v>2.6986000000000003</v>
      </c>
      <c r="T282" s="69">
        <f t="shared" ref="T282:T289" si="1474">SUM(O282:S282)</f>
        <v>57.750039999999998</v>
      </c>
      <c r="U282" s="69">
        <f>1*$U$4</f>
        <v>65</v>
      </c>
      <c r="V282" s="108">
        <f t="shared" ref="V282:W282" si="1475">V271</f>
        <v>0</v>
      </c>
      <c r="W282" s="108">
        <f t="shared" si="1475"/>
        <v>0</v>
      </c>
      <c r="X282" s="67">
        <f t="shared" ref="X282:X289" si="1476">SUM(U282:W282)</f>
        <v>65</v>
      </c>
      <c r="Y282" s="113">
        <f t="shared" ref="Y282:Y287" si="1477">$Y$4/(1-$Y$4)*(T282+X282+Z282+AA282)</f>
        <v>27.077214705882351</v>
      </c>
      <c r="Z282" s="69">
        <f t="shared" ref="Z282:Z289" si="1478">T282*$Z$4</f>
        <v>14.43751</v>
      </c>
      <c r="AA282" s="69">
        <f t="shared" ref="AA282:AA287" si="1479">X282*$AA$4</f>
        <v>16.25</v>
      </c>
      <c r="AB282" s="70">
        <f t="shared" ref="AB282:AB289" si="1480">T282+X282+Y282+Z282+AA282</f>
        <v>180.51476470588236</v>
      </c>
      <c r="AC282" s="67">
        <f t="shared" ref="AC282:AO282" si="1481">O282*$C282</f>
        <v>1889.02</v>
      </c>
      <c r="AD282" s="67">
        <f t="shared" si="1481"/>
        <v>0</v>
      </c>
      <c r="AE282" s="67">
        <f t="shared" si="1481"/>
        <v>0</v>
      </c>
      <c r="AF282" s="67">
        <f t="shared" si="1481"/>
        <v>37.7804</v>
      </c>
      <c r="AG282" s="67">
        <f t="shared" si="1481"/>
        <v>94.451000000000008</v>
      </c>
      <c r="AH282" s="67">
        <f t="shared" si="1481"/>
        <v>2021.2513999999999</v>
      </c>
      <c r="AI282" s="67">
        <f t="shared" si="1481"/>
        <v>2275</v>
      </c>
      <c r="AJ282" s="67">
        <f t="shared" si="1481"/>
        <v>0</v>
      </c>
      <c r="AK282" s="67">
        <f t="shared" si="1481"/>
        <v>0</v>
      </c>
      <c r="AL282" s="67">
        <f t="shared" si="1481"/>
        <v>2275</v>
      </c>
      <c r="AM282" s="67">
        <f t="shared" si="1481"/>
        <v>947.70251470588232</v>
      </c>
      <c r="AN282" s="67">
        <f t="shared" si="1481"/>
        <v>505.31284999999997</v>
      </c>
      <c r="AO282" s="67">
        <f t="shared" si="1481"/>
        <v>568.75</v>
      </c>
      <c r="AP282" s="67">
        <f t="shared" ref="AP282:AP289" si="1482">AM282+AK282</f>
        <v>947.70251470588232</v>
      </c>
      <c r="AQ282" s="71">
        <f t="shared" ref="AQ282:AQ289" si="1483">AM282+AL282+AH282</f>
        <v>5243.9539147058822</v>
      </c>
      <c r="AR282" s="71">
        <f t="shared" ref="AR282:AR289" si="1484">AO282+AN282</f>
        <v>1074.06285</v>
      </c>
      <c r="AS282" s="71">
        <f t="shared" ref="AS282:AS289" si="1485">AH282+AL282+AM282+AO282+AN282</f>
        <v>6318.0167647058825</v>
      </c>
      <c r="AT282" s="84"/>
    </row>
    <row r="283" spans="1:67" outlineLevel="1" x14ac:dyDescent="0.25">
      <c r="A283" s="60"/>
      <c r="B283" s="61" t="str">
        <f>"Onduleur Huawei "&amp;G283</f>
        <v>Onduleur Huawei SUN2000-15K-MB0</v>
      </c>
      <c r="C283" s="62">
        <v>1</v>
      </c>
      <c r="D283" s="68" t="s">
        <v>63</v>
      </c>
      <c r="E283" s="64">
        <f t="shared" ref="E282:E289" si="1486">AB283</f>
        <v>3465.2355955882349</v>
      </c>
      <c r="F283" s="65">
        <f t="shared" ref="F282:F289" si="1487">C283*E283</f>
        <v>3465.2355955882349</v>
      </c>
      <c r="G283" s="107" t="str">
        <f>$G$239</f>
        <v>SUN2000-15K-MB0</v>
      </c>
      <c r="H283" s="108">
        <f>$H$239</f>
        <v>1731.05</v>
      </c>
      <c r="I283" s="67">
        <f>'Financial Data'!$C$40</f>
        <v>251</v>
      </c>
      <c r="J283" s="67">
        <f t="shared" si="1324"/>
        <v>51.9315</v>
      </c>
      <c r="K283" s="54">
        <v>0</v>
      </c>
      <c r="L283" s="67">
        <f t="shared" ref="L283:N283" si="1488">H283*(1-$K283)</f>
        <v>1731.05</v>
      </c>
      <c r="M283" s="67">
        <f t="shared" si="1488"/>
        <v>251</v>
      </c>
      <c r="N283" s="67">
        <f t="shared" si="1488"/>
        <v>51.9315</v>
      </c>
      <c r="O283" s="67">
        <f t="shared" si="1469"/>
        <v>2033.9814999999999</v>
      </c>
      <c r="P283" s="69">
        <f t="shared" si="1470"/>
        <v>0</v>
      </c>
      <c r="Q283" s="69">
        <f t="shared" si="1471"/>
        <v>0</v>
      </c>
      <c r="R283" s="69">
        <f t="shared" si="1472"/>
        <v>40.679629999999996</v>
      </c>
      <c r="S283" s="69">
        <f t="shared" si="1473"/>
        <v>101.69907499999999</v>
      </c>
      <c r="T283" s="69">
        <f t="shared" si="1474"/>
        <v>2176.360205</v>
      </c>
      <c r="U283" s="69">
        <f>2*$U$5</f>
        <v>180</v>
      </c>
      <c r="V283" s="108">
        <f t="shared" ref="V283:W283" si="1489">V272</f>
        <v>0</v>
      </c>
      <c r="W283" s="108">
        <f t="shared" si="1489"/>
        <v>0</v>
      </c>
      <c r="X283" s="67">
        <f t="shared" si="1476"/>
        <v>180</v>
      </c>
      <c r="Y283" s="113">
        <f t="shared" si="1477"/>
        <v>519.7853393382353</v>
      </c>
      <c r="Z283" s="69">
        <f t="shared" si="1478"/>
        <v>544.09005124999999</v>
      </c>
      <c r="AA283" s="69">
        <f t="shared" si="1479"/>
        <v>45</v>
      </c>
      <c r="AB283" s="70">
        <f t="shared" si="1480"/>
        <v>3465.2355955882349</v>
      </c>
      <c r="AC283" s="67">
        <f t="shared" ref="AC283:AO283" si="1490">O283*$C283</f>
        <v>2033.9814999999999</v>
      </c>
      <c r="AD283" s="67">
        <f t="shared" si="1490"/>
        <v>0</v>
      </c>
      <c r="AE283" s="67">
        <f t="shared" si="1490"/>
        <v>0</v>
      </c>
      <c r="AF283" s="67">
        <f t="shared" si="1490"/>
        <v>40.679629999999996</v>
      </c>
      <c r="AG283" s="67">
        <f t="shared" si="1490"/>
        <v>101.69907499999999</v>
      </c>
      <c r="AH283" s="67">
        <f t="shared" si="1490"/>
        <v>2176.360205</v>
      </c>
      <c r="AI283" s="67">
        <f t="shared" si="1490"/>
        <v>180</v>
      </c>
      <c r="AJ283" s="67">
        <f t="shared" si="1490"/>
        <v>0</v>
      </c>
      <c r="AK283" s="67">
        <f t="shared" si="1490"/>
        <v>0</v>
      </c>
      <c r="AL283" s="67">
        <f t="shared" si="1490"/>
        <v>180</v>
      </c>
      <c r="AM283" s="67">
        <f t="shared" si="1490"/>
        <v>519.7853393382353</v>
      </c>
      <c r="AN283" s="67">
        <f t="shared" si="1490"/>
        <v>544.09005124999999</v>
      </c>
      <c r="AO283" s="67">
        <f t="shared" si="1490"/>
        <v>45</v>
      </c>
      <c r="AP283" s="67">
        <f t="shared" si="1482"/>
        <v>519.7853393382353</v>
      </c>
      <c r="AQ283" s="71">
        <f t="shared" si="1483"/>
        <v>2876.1455443382351</v>
      </c>
      <c r="AR283" s="71">
        <f t="shared" si="1484"/>
        <v>589.09005124999999</v>
      </c>
      <c r="AS283" s="71">
        <f t="shared" si="1485"/>
        <v>3465.2355955882349</v>
      </c>
      <c r="AT283" s="84"/>
    </row>
    <row r="284" spans="1:67" outlineLevel="1" x14ac:dyDescent="0.25">
      <c r="A284" s="60"/>
      <c r="B284" s="61" t="s">
        <v>217</v>
      </c>
      <c r="C284" s="62">
        <v>1</v>
      </c>
      <c r="D284" s="68" t="s">
        <v>65</v>
      </c>
      <c r="E284" s="64">
        <f t="shared" si="1486"/>
        <v>2922.6617647058824</v>
      </c>
      <c r="F284" s="65">
        <f t="shared" si="1487"/>
        <v>2922.6617647058824</v>
      </c>
      <c r="G284" s="107"/>
      <c r="H284" s="85">
        <v>600</v>
      </c>
      <c r="I284" s="67">
        <f>'Financial Data'!$C$41*C282</f>
        <v>945</v>
      </c>
      <c r="J284" s="67">
        <f t="shared" si="1324"/>
        <v>18</v>
      </c>
      <c r="K284" s="54">
        <v>0</v>
      </c>
      <c r="L284" s="67">
        <f t="shared" ref="L284:N284" si="1491">H284*(1-$K284)</f>
        <v>600</v>
      </c>
      <c r="M284" s="67">
        <f t="shared" si="1491"/>
        <v>945</v>
      </c>
      <c r="N284" s="67">
        <f t="shared" si="1491"/>
        <v>18</v>
      </c>
      <c r="O284" s="67">
        <f t="shared" si="1469"/>
        <v>1563</v>
      </c>
      <c r="P284" s="69">
        <f t="shared" si="1470"/>
        <v>0</v>
      </c>
      <c r="Q284" s="69">
        <f t="shared" si="1471"/>
        <v>0</v>
      </c>
      <c r="R284" s="69">
        <f t="shared" si="1472"/>
        <v>31.26</v>
      </c>
      <c r="S284" s="69">
        <f t="shared" si="1473"/>
        <v>78.150000000000006</v>
      </c>
      <c r="T284" s="69">
        <f t="shared" si="1474"/>
        <v>1672.41</v>
      </c>
      <c r="U284" s="69">
        <f>(C282/10)*$U$5</f>
        <v>315</v>
      </c>
      <c r="V284" s="108">
        <f t="shared" ref="V284:W284" si="1492">V273</f>
        <v>0</v>
      </c>
      <c r="W284" s="108">
        <f t="shared" si="1492"/>
        <v>0</v>
      </c>
      <c r="X284" s="67">
        <f t="shared" si="1476"/>
        <v>315</v>
      </c>
      <c r="Y284" s="113">
        <f t="shared" si="1477"/>
        <v>438.39926470588244</v>
      </c>
      <c r="Z284" s="69">
        <f t="shared" si="1478"/>
        <v>418.10250000000002</v>
      </c>
      <c r="AA284" s="69">
        <f t="shared" si="1479"/>
        <v>78.75</v>
      </c>
      <c r="AB284" s="70">
        <f t="shared" si="1480"/>
        <v>2922.6617647058824</v>
      </c>
      <c r="AC284" s="67">
        <f t="shared" ref="AC284:AO284" si="1493">O284*$C284</f>
        <v>1563</v>
      </c>
      <c r="AD284" s="67">
        <f t="shared" si="1493"/>
        <v>0</v>
      </c>
      <c r="AE284" s="67">
        <f t="shared" si="1493"/>
        <v>0</v>
      </c>
      <c r="AF284" s="67">
        <f t="shared" si="1493"/>
        <v>31.26</v>
      </c>
      <c r="AG284" s="67">
        <f t="shared" si="1493"/>
        <v>78.150000000000006</v>
      </c>
      <c r="AH284" s="67">
        <f t="shared" si="1493"/>
        <v>1672.41</v>
      </c>
      <c r="AI284" s="67">
        <f t="shared" si="1493"/>
        <v>315</v>
      </c>
      <c r="AJ284" s="67">
        <f t="shared" si="1493"/>
        <v>0</v>
      </c>
      <c r="AK284" s="67">
        <f t="shared" si="1493"/>
        <v>0</v>
      </c>
      <c r="AL284" s="67">
        <f t="shared" si="1493"/>
        <v>315</v>
      </c>
      <c r="AM284" s="67">
        <f t="shared" si="1493"/>
        <v>438.39926470588244</v>
      </c>
      <c r="AN284" s="67">
        <f t="shared" si="1493"/>
        <v>418.10250000000002</v>
      </c>
      <c r="AO284" s="67">
        <f t="shared" si="1493"/>
        <v>78.75</v>
      </c>
      <c r="AP284" s="67">
        <f t="shared" si="1482"/>
        <v>438.39926470588244</v>
      </c>
      <c r="AQ284" s="71">
        <f t="shared" si="1483"/>
        <v>2425.8092647058825</v>
      </c>
      <c r="AR284" s="71">
        <f t="shared" si="1484"/>
        <v>496.85250000000002</v>
      </c>
      <c r="AS284" s="71">
        <f t="shared" si="1485"/>
        <v>2922.6617647058824</v>
      </c>
      <c r="AT284" s="84"/>
    </row>
    <row r="285" spans="1:67" outlineLevel="1" x14ac:dyDescent="0.25">
      <c r="A285" s="60"/>
      <c r="B285" s="61" t="s">
        <v>172</v>
      </c>
      <c r="C285" s="62">
        <f>A280</f>
        <v>35</v>
      </c>
      <c r="D285" s="68" t="s">
        <v>63</v>
      </c>
      <c r="E285" s="64">
        <f t="shared" si="1486"/>
        <v>257.66176470588238</v>
      </c>
      <c r="F285" s="65">
        <f t="shared" si="1487"/>
        <v>9018.1617647058829</v>
      </c>
      <c r="G285" s="107"/>
      <c r="H285" s="108">
        <f>$H$241</f>
        <v>100</v>
      </c>
      <c r="I285" s="108">
        <v>0</v>
      </c>
      <c r="J285" s="67">
        <f t="shared" si="1324"/>
        <v>3</v>
      </c>
      <c r="K285" s="54">
        <v>0</v>
      </c>
      <c r="L285" s="67">
        <f t="shared" ref="L285:N285" si="1494">H285*(1-$K285)</f>
        <v>100</v>
      </c>
      <c r="M285" s="67">
        <f t="shared" si="1494"/>
        <v>0</v>
      </c>
      <c r="N285" s="67">
        <f t="shared" si="1494"/>
        <v>3</v>
      </c>
      <c r="O285" s="67">
        <f t="shared" si="1469"/>
        <v>103</v>
      </c>
      <c r="P285" s="69">
        <f t="shared" si="1470"/>
        <v>0</v>
      </c>
      <c r="Q285" s="69">
        <f t="shared" si="1471"/>
        <v>0</v>
      </c>
      <c r="R285" s="69">
        <f t="shared" si="1472"/>
        <v>2.06</v>
      </c>
      <c r="S285" s="69">
        <f t="shared" si="1473"/>
        <v>5.15</v>
      </c>
      <c r="T285" s="69">
        <f t="shared" si="1474"/>
        <v>110.21000000000001</v>
      </c>
      <c r="U285" s="69">
        <f>1*$U$4</f>
        <v>65</v>
      </c>
      <c r="V285" s="108">
        <f t="shared" ref="V285:W285" si="1495">V274</f>
        <v>0</v>
      </c>
      <c r="W285" s="108">
        <f t="shared" si="1495"/>
        <v>0</v>
      </c>
      <c r="X285" s="67">
        <f t="shared" si="1476"/>
        <v>65</v>
      </c>
      <c r="Y285" s="113">
        <f t="shared" si="1477"/>
        <v>38.649264705882359</v>
      </c>
      <c r="Z285" s="69">
        <f t="shared" si="1478"/>
        <v>27.552500000000002</v>
      </c>
      <c r="AA285" s="69">
        <f t="shared" si="1479"/>
        <v>16.25</v>
      </c>
      <c r="AB285" s="70">
        <f t="shared" si="1480"/>
        <v>257.66176470588238</v>
      </c>
      <c r="AC285" s="67">
        <f t="shared" ref="AC285:AO285" si="1496">O285*$C285</f>
        <v>3605</v>
      </c>
      <c r="AD285" s="67">
        <f t="shared" si="1496"/>
        <v>0</v>
      </c>
      <c r="AE285" s="67">
        <f t="shared" si="1496"/>
        <v>0</v>
      </c>
      <c r="AF285" s="67">
        <f t="shared" si="1496"/>
        <v>72.100000000000009</v>
      </c>
      <c r="AG285" s="67">
        <f t="shared" si="1496"/>
        <v>180.25</v>
      </c>
      <c r="AH285" s="67">
        <f t="shared" si="1496"/>
        <v>3857.3500000000004</v>
      </c>
      <c r="AI285" s="67">
        <f t="shared" si="1496"/>
        <v>2275</v>
      </c>
      <c r="AJ285" s="67">
        <f t="shared" si="1496"/>
        <v>0</v>
      </c>
      <c r="AK285" s="67">
        <f t="shared" si="1496"/>
        <v>0</v>
      </c>
      <c r="AL285" s="67">
        <f t="shared" si="1496"/>
        <v>2275</v>
      </c>
      <c r="AM285" s="67">
        <f t="shared" si="1496"/>
        <v>1352.7242647058827</v>
      </c>
      <c r="AN285" s="67">
        <f t="shared" si="1496"/>
        <v>964.33750000000009</v>
      </c>
      <c r="AO285" s="67">
        <f t="shared" si="1496"/>
        <v>568.75</v>
      </c>
      <c r="AP285" s="67">
        <f t="shared" si="1482"/>
        <v>1352.7242647058827</v>
      </c>
      <c r="AQ285" s="71">
        <f t="shared" si="1483"/>
        <v>7485.0742647058833</v>
      </c>
      <c r="AR285" s="71">
        <f t="shared" si="1484"/>
        <v>1533.0875000000001</v>
      </c>
      <c r="AS285" s="71">
        <f t="shared" si="1485"/>
        <v>9018.1617647058829</v>
      </c>
      <c r="AT285" s="84"/>
    </row>
    <row r="286" spans="1:67" outlineLevel="1" x14ac:dyDescent="0.25">
      <c r="A286" s="60"/>
      <c r="B286" s="61" t="s">
        <v>66</v>
      </c>
      <c r="C286" s="62">
        <v>1</v>
      </c>
      <c r="D286" s="68" t="s">
        <v>65</v>
      </c>
      <c r="E286" s="64">
        <f t="shared" si="1486"/>
        <v>3413.9264705882347</v>
      </c>
      <c r="F286" s="65">
        <f t="shared" si="1487"/>
        <v>3413.9264705882347</v>
      </c>
      <c r="G286" s="107"/>
      <c r="H286" s="85">
        <v>700</v>
      </c>
      <c r="I286" s="108">
        <f>I275</f>
        <v>0</v>
      </c>
      <c r="J286" s="67">
        <f t="shared" si="1324"/>
        <v>21</v>
      </c>
      <c r="K286" s="54">
        <v>0</v>
      </c>
      <c r="L286" s="67">
        <f t="shared" ref="L286:N286" si="1497">H286*(1-$K286)</f>
        <v>700</v>
      </c>
      <c r="M286" s="67">
        <f t="shared" si="1497"/>
        <v>0</v>
      </c>
      <c r="N286" s="67">
        <f t="shared" si="1497"/>
        <v>21</v>
      </c>
      <c r="O286" s="67">
        <f t="shared" si="1469"/>
        <v>721</v>
      </c>
      <c r="P286" s="69">
        <f t="shared" si="1470"/>
        <v>0</v>
      </c>
      <c r="Q286" s="69">
        <f t="shared" si="1471"/>
        <v>0</v>
      </c>
      <c r="R286" s="69">
        <f t="shared" si="1472"/>
        <v>14.42</v>
      </c>
      <c r="S286" s="69">
        <f t="shared" si="1473"/>
        <v>36.050000000000004</v>
      </c>
      <c r="T286" s="69">
        <f t="shared" si="1474"/>
        <v>771.46999999999991</v>
      </c>
      <c r="U286" s="69">
        <f>5*$U$5+600+500</f>
        <v>1550</v>
      </c>
      <c r="V286" s="108">
        <f t="shared" ref="V286:W286" si="1498">V275</f>
        <v>0</v>
      </c>
      <c r="W286" s="108">
        <f t="shared" si="1498"/>
        <v>0</v>
      </c>
      <c r="X286" s="67">
        <f t="shared" si="1476"/>
        <v>1550</v>
      </c>
      <c r="Y286" s="113">
        <f t="shared" si="1477"/>
        <v>512.08897058823527</v>
      </c>
      <c r="Z286" s="69">
        <f t="shared" si="1478"/>
        <v>192.86749999999998</v>
      </c>
      <c r="AA286" s="69">
        <f t="shared" si="1479"/>
        <v>387.5</v>
      </c>
      <c r="AB286" s="70">
        <f t="shared" si="1480"/>
        <v>3413.9264705882347</v>
      </c>
      <c r="AC286" s="67">
        <f t="shared" ref="AC286:AO286" si="1499">O286*$C286</f>
        <v>721</v>
      </c>
      <c r="AD286" s="67">
        <f t="shared" si="1499"/>
        <v>0</v>
      </c>
      <c r="AE286" s="67">
        <f t="shared" si="1499"/>
        <v>0</v>
      </c>
      <c r="AF286" s="67">
        <f t="shared" si="1499"/>
        <v>14.42</v>
      </c>
      <c r="AG286" s="67">
        <f t="shared" si="1499"/>
        <v>36.050000000000004</v>
      </c>
      <c r="AH286" s="67">
        <f t="shared" si="1499"/>
        <v>771.46999999999991</v>
      </c>
      <c r="AI286" s="67">
        <f t="shared" si="1499"/>
        <v>1550</v>
      </c>
      <c r="AJ286" s="67">
        <f t="shared" si="1499"/>
        <v>0</v>
      </c>
      <c r="AK286" s="67">
        <f t="shared" si="1499"/>
        <v>0</v>
      </c>
      <c r="AL286" s="67">
        <f t="shared" si="1499"/>
        <v>1550</v>
      </c>
      <c r="AM286" s="67">
        <f t="shared" si="1499"/>
        <v>512.08897058823527</v>
      </c>
      <c r="AN286" s="67">
        <f t="shared" si="1499"/>
        <v>192.86749999999998</v>
      </c>
      <c r="AO286" s="67">
        <f t="shared" si="1499"/>
        <v>387.5</v>
      </c>
      <c r="AP286" s="67">
        <f t="shared" si="1482"/>
        <v>512.08897058823527</v>
      </c>
      <c r="AQ286" s="71">
        <f t="shared" si="1483"/>
        <v>2833.5589705882353</v>
      </c>
      <c r="AR286" s="71">
        <f t="shared" si="1484"/>
        <v>580.36749999999995</v>
      </c>
      <c r="AS286" s="71">
        <f t="shared" si="1485"/>
        <v>3413.9264705882347</v>
      </c>
      <c r="AT286" s="84"/>
    </row>
    <row r="287" spans="1:67" outlineLevel="1" x14ac:dyDescent="0.25">
      <c r="A287" s="60"/>
      <c r="B287" s="72" t="s">
        <v>169</v>
      </c>
      <c r="C287" s="62">
        <v>1</v>
      </c>
      <c r="D287" s="68" t="s">
        <v>65</v>
      </c>
      <c r="E287" s="64">
        <f t="shared" si="1486"/>
        <v>2922</v>
      </c>
      <c r="F287" s="65">
        <f t="shared" si="1487"/>
        <v>2922</v>
      </c>
      <c r="G287" s="107"/>
      <c r="H287" s="108">
        <f>$H$243</f>
        <v>1600</v>
      </c>
      <c r="I287" s="108">
        <f>$I$232</f>
        <v>300</v>
      </c>
      <c r="J287" s="67">
        <f t="shared" si="1324"/>
        <v>48</v>
      </c>
      <c r="K287" s="54">
        <v>0</v>
      </c>
      <c r="L287" s="67">
        <f t="shared" ref="L287:N289" si="1500">H287*(1-$K287)</f>
        <v>1600</v>
      </c>
      <c r="M287" s="67">
        <f t="shared" si="1500"/>
        <v>300</v>
      </c>
      <c r="N287" s="67">
        <f t="shared" si="1500"/>
        <v>48</v>
      </c>
      <c r="O287" s="67">
        <f t="shared" si="1469"/>
        <v>1948</v>
      </c>
      <c r="P287" s="69">
        <f t="shared" si="1470"/>
        <v>0</v>
      </c>
      <c r="Q287" s="69">
        <f t="shared" si="1471"/>
        <v>0</v>
      </c>
      <c r="R287" s="69">
        <f t="shared" si="1472"/>
        <v>38.96</v>
      </c>
      <c r="S287" s="69">
        <v>0</v>
      </c>
      <c r="T287" s="69">
        <f t="shared" si="1474"/>
        <v>1986.96</v>
      </c>
      <c r="U287" s="69">
        <v>0</v>
      </c>
      <c r="V287" s="108">
        <f t="shared" ref="V287:W287" si="1501">V276</f>
        <v>0</v>
      </c>
      <c r="W287" s="108">
        <f t="shared" si="1501"/>
        <v>0</v>
      </c>
      <c r="X287" s="67">
        <f t="shared" si="1476"/>
        <v>0</v>
      </c>
      <c r="Y287" s="113">
        <f t="shared" si="1477"/>
        <v>438.3</v>
      </c>
      <c r="Z287" s="69">
        <f t="shared" si="1478"/>
        <v>496.74</v>
      </c>
      <c r="AA287" s="69">
        <f t="shared" si="1479"/>
        <v>0</v>
      </c>
      <c r="AB287" s="70">
        <f t="shared" si="1480"/>
        <v>2922</v>
      </c>
      <c r="AC287" s="67">
        <f t="shared" ref="AC287:AO289" si="1502">O287*$C287</f>
        <v>1948</v>
      </c>
      <c r="AD287" s="67">
        <f t="shared" si="1502"/>
        <v>0</v>
      </c>
      <c r="AE287" s="67">
        <f t="shared" si="1502"/>
        <v>0</v>
      </c>
      <c r="AF287" s="67">
        <f t="shared" si="1502"/>
        <v>38.96</v>
      </c>
      <c r="AG287" s="67">
        <f t="shared" si="1502"/>
        <v>0</v>
      </c>
      <c r="AH287" s="67">
        <f t="shared" si="1502"/>
        <v>1986.96</v>
      </c>
      <c r="AI287" s="67">
        <f t="shared" si="1502"/>
        <v>0</v>
      </c>
      <c r="AJ287" s="67">
        <f t="shared" si="1502"/>
        <v>0</v>
      </c>
      <c r="AK287" s="67">
        <f t="shared" si="1502"/>
        <v>0</v>
      </c>
      <c r="AL287" s="67">
        <f t="shared" si="1502"/>
        <v>0</v>
      </c>
      <c r="AM287" s="67">
        <f t="shared" si="1502"/>
        <v>438.3</v>
      </c>
      <c r="AN287" s="67">
        <f t="shared" si="1502"/>
        <v>496.74</v>
      </c>
      <c r="AO287" s="67">
        <f t="shared" si="1502"/>
        <v>0</v>
      </c>
      <c r="AP287" s="67">
        <f t="shared" si="1482"/>
        <v>438.3</v>
      </c>
      <c r="AQ287" s="71">
        <f t="shared" si="1483"/>
        <v>2425.2600000000002</v>
      </c>
      <c r="AR287" s="71">
        <f t="shared" si="1484"/>
        <v>496.74</v>
      </c>
      <c r="AS287" s="71">
        <f t="shared" si="1485"/>
        <v>2922</v>
      </c>
      <c r="AT287" s="84"/>
    </row>
    <row r="288" spans="1:67" outlineLevel="1" x14ac:dyDescent="0.25">
      <c r="A288" s="60"/>
      <c r="B288" s="72" t="s">
        <v>170</v>
      </c>
      <c r="C288" s="62">
        <v>1</v>
      </c>
      <c r="D288" s="68" t="s">
        <v>65</v>
      </c>
      <c r="E288" s="64">
        <f t="shared" si="1486"/>
        <v>900</v>
      </c>
      <c r="F288" s="65">
        <f t="shared" si="1487"/>
        <v>900</v>
      </c>
      <c r="G288" s="147"/>
      <c r="H288" s="67">
        <v>0</v>
      </c>
      <c r="I288" s="67">
        <v>0</v>
      </c>
      <c r="J288" s="67">
        <f t="shared" ref="J288:J289" si="1503">H288*$J$4</f>
        <v>0</v>
      </c>
      <c r="K288" s="54">
        <v>0</v>
      </c>
      <c r="L288" s="67">
        <f t="shared" si="1500"/>
        <v>0</v>
      </c>
      <c r="M288" s="67">
        <f t="shared" si="1500"/>
        <v>0</v>
      </c>
      <c r="N288" s="67">
        <f t="shared" si="1500"/>
        <v>0</v>
      </c>
      <c r="O288" s="67">
        <f t="shared" si="1469"/>
        <v>0</v>
      </c>
      <c r="P288" s="69">
        <f t="shared" si="1470"/>
        <v>0</v>
      </c>
      <c r="Q288" s="69">
        <f t="shared" si="1471"/>
        <v>0</v>
      </c>
      <c r="R288" s="69">
        <f t="shared" si="1472"/>
        <v>0</v>
      </c>
      <c r="S288" s="69">
        <v>0</v>
      </c>
      <c r="T288" s="69">
        <f t="shared" si="1474"/>
        <v>0</v>
      </c>
      <c r="U288" s="69">
        <v>0</v>
      </c>
      <c r="V288" s="108">
        <f t="shared" ref="V288:W288" si="1504">V277</f>
        <v>0</v>
      </c>
      <c r="W288" s="108">
        <f t="shared" si="1504"/>
        <v>900</v>
      </c>
      <c r="X288" s="67">
        <f t="shared" si="1476"/>
        <v>900</v>
      </c>
      <c r="Y288" s="113">
        <v>0</v>
      </c>
      <c r="Z288" s="69">
        <f t="shared" si="1478"/>
        <v>0</v>
      </c>
      <c r="AA288" s="69">
        <v>0</v>
      </c>
      <c r="AB288" s="70">
        <f t="shared" si="1480"/>
        <v>900</v>
      </c>
      <c r="AC288" s="67">
        <f t="shared" si="1502"/>
        <v>0</v>
      </c>
      <c r="AD288" s="67">
        <f t="shared" si="1502"/>
        <v>0</v>
      </c>
      <c r="AE288" s="67">
        <f t="shared" si="1502"/>
        <v>0</v>
      </c>
      <c r="AF288" s="67">
        <f t="shared" si="1502"/>
        <v>0</v>
      </c>
      <c r="AG288" s="67">
        <f t="shared" si="1502"/>
        <v>0</v>
      </c>
      <c r="AH288" s="67">
        <f t="shared" si="1502"/>
        <v>0</v>
      </c>
      <c r="AI288" s="67">
        <f t="shared" si="1502"/>
        <v>0</v>
      </c>
      <c r="AJ288" s="67">
        <f t="shared" si="1502"/>
        <v>0</v>
      </c>
      <c r="AK288" s="67">
        <f t="shared" si="1502"/>
        <v>900</v>
      </c>
      <c r="AL288" s="67">
        <f t="shared" si="1502"/>
        <v>900</v>
      </c>
      <c r="AM288" s="67">
        <f t="shared" si="1502"/>
        <v>0</v>
      </c>
      <c r="AN288" s="67">
        <f t="shared" si="1502"/>
        <v>0</v>
      </c>
      <c r="AO288" s="67">
        <f t="shared" si="1502"/>
        <v>0</v>
      </c>
      <c r="AP288" s="67">
        <f t="shared" si="1482"/>
        <v>900</v>
      </c>
      <c r="AQ288" s="71">
        <f t="shared" si="1483"/>
        <v>900</v>
      </c>
      <c r="AR288" s="71">
        <f t="shared" si="1484"/>
        <v>0</v>
      </c>
      <c r="AS288" s="71">
        <f t="shared" si="1485"/>
        <v>900</v>
      </c>
      <c r="AT288" s="84"/>
    </row>
    <row r="289" spans="1:67" outlineLevel="1" x14ac:dyDescent="0.25">
      <c r="A289" s="60"/>
      <c r="B289" s="72" t="s">
        <v>171</v>
      </c>
      <c r="C289" s="62">
        <v>1</v>
      </c>
      <c r="D289" s="68" t="s">
        <v>65</v>
      </c>
      <c r="E289" s="64">
        <f t="shared" si="1486"/>
        <v>1200</v>
      </c>
      <c r="F289" s="65">
        <f t="shared" si="1487"/>
        <v>1200</v>
      </c>
      <c r="G289" s="147"/>
      <c r="H289" s="67">
        <v>0</v>
      </c>
      <c r="I289" s="67">
        <v>0</v>
      </c>
      <c r="J289" s="67">
        <f t="shared" si="1503"/>
        <v>0</v>
      </c>
      <c r="K289" s="54">
        <v>0</v>
      </c>
      <c r="L289" s="67">
        <f t="shared" si="1500"/>
        <v>0</v>
      </c>
      <c r="M289" s="67">
        <f t="shared" si="1500"/>
        <v>0</v>
      </c>
      <c r="N289" s="67">
        <f t="shared" si="1500"/>
        <v>0</v>
      </c>
      <c r="O289" s="67">
        <f t="shared" si="1469"/>
        <v>0</v>
      </c>
      <c r="P289" s="69">
        <f t="shared" si="1470"/>
        <v>0</v>
      </c>
      <c r="Q289" s="69">
        <f t="shared" si="1471"/>
        <v>0</v>
      </c>
      <c r="R289" s="69">
        <f t="shared" si="1472"/>
        <v>0</v>
      </c>
      <c r="S289" s="69">
        <v>0</v>
      </c>
      <c r="T289" s="69">
        <f t="shared" si="1474"/>
        <v>0</v>
      </c>
      <c r="U289" s="69">
        <v>0</v>
      </c>
      <c r="V289" s="108">
        <f t="shared" ref="V289:W289" si="1505">V278</f>
        <v>1200</v>
      </c>
      <c r="W289" s="108">
        <f t="shared" si="1505"/>
        <v>0</v>
      </c>
      <c r="X289" s="67">
        <f t="shared" si="1476"/>
        <v>1200</v>
      </c>
      <c r="Y289" s="113">
        <v>0</v>
      </c>
      <c r="Z289" s="69">
        <f t="shared" si="1478"/>
        <v>0</v>
      </c>
      <c r="AA289" s="69">
        <v>0</v>
      </c>
      <c r="AB289" s="70">
        <f t="shared" si="1480"/>
        <v>1200</v>
      </c>
      <c r="AC289" s="67">
        <f t="shared" si="1502"/>
        <v>0</v>
      </c>
      <c r="AD289" s="67">
        <f t="shared" si="1502"/>
        <v>0</v>
      </c>
      <c r="AE289" s="67">
        <f t="shared" si="1502"/>
        <v>0</v>
      </c>
      <c r="AF289" s="67">
        <f t="shared" si="1502"/>
        <v>0</v>
      </c>
      <c r="AG289" s="67">
        <f t="shared" si="1502"/>
        <v>0</v>
      </c>
      <c r="AH289" s="67">
        <f t="shared" si="1502"/>
        <v>0</v>
      </c>
      <c r="AI289" s="67">
        <f t="shared" si="1502"/>
        <v>0</v>
      </c>
      <c r="AJ289" s="67">
        <f t="shared" si="1502"/>
        <v>1200</v>
      </c>
      <c r="AK289" s="67">
        <f t="shared" si="1502"/>
        <v>0</v>
      </c>
      <c r="AL289" s="67">
        <f t="shared" si="1502"/>
        <v>1200</v>
      </c>
      <c r="AM289" s="67">
        <f t="shared" si="1502"/>
        <v>0</v>
      </c>
      <c r="AN289" s="67">
        <f t="shared" si="1502"/>
        <v>0</v>
      </c>
      <c r="AO289" s="67">
        <f t="shared" si="1502"/>
        <v>0</v>
      </c>
      <c r="AP289" s="67">
        <f t="shared" si="1482"/>
        <v>0</v>
      </c>
      <c r="AQ289" s="71">
        <f t="shared" si="1483"/>
        <v>1200</v>
      </c>
      <c r="AR289" s="71">
        <f t="shared" si="1484"/>
        <v>0</v>
      </c>
      <c r="AS289" s="71">
        <f t="shared" si="1485"/>
        <v>1200</v>
      </c>
      <c r="AT289" s="84"/>
    </row>
    <row r="290" spans="1:67" ht="15.75" outlineLevel="1" thickBot="1" x14ac:dyDescent="0.3">
      <c r="A290" s="60"/>
      <c r="B290" s="61"/>
      <c r="C290" s="62"/>
      <c r="D290" s="63"/>
      <c r="E290" s="64"/>
      <c r="F290" s="65"/>
      <c r="G290" s="107"/>
      <c r="H290" s="108"/>
      <c r="I290" s="108"/>
      <c r="J290" s="67"/>
      <c r="K290" s="21"/>
      <c r="L290" s="67"/>
      <c r="M290" s="67"/>
      <c r="N290" s="67"/>
      <c r="O290" s="67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7"/>
      <c r="AA290" s="69"/>
      <c r="AB290" s="69"/>
      <c r="AC290" s="69"/>
      <c r="AD290" s="69"/>
      <c r="AE290" s="69"/>
      <c r="AF290" s="69"/>
      <c r="AG290" s="69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84"/>
    </row>
    <row r="291" spans="1:67" ht="15.75" thickBot="1" x14ac:dyDescent="0.3">
      <c r="A291" s="48">
        <f>A280+1</f>
        <v>36</v>
      </c>
      <c r="B291" s="49" t="s">
        <v>61</v>
      </c>
      <c r="C291" s="50" t="s">
        <v>62</v>
      </c>
      <c r="D291" s="51">
        <f>ROUNDUP((A291*465)/1000,2)</f>
        <v>16.739999999999998</v>
      </c>
      <c r="E291" s="52"/>
      <c r="F291" s="53">
        <f>SUM(F292:F301)</f>
        <v>30653.899477941177</v>
      </c>
      <c r="G291" s="107"/>
      <c r="H291" s="110"/>
      <c r="I291" s="110"/>
      <c r="J291" s="56"/>
      <c r="K291" s="57"/>
      <c r="L291" s="58"/>
      <c r="M291" s="58"/>
      <c r="N291" s="58"/>
      <c r="O291" s="57"/>
      <c r="P291" s="58"/>
      <c r="Q291" s="56"/>
      <c r="R291" s="56"/>
      <c r="S291" s="56"/>
      <c r="T291" s="56"/>
      <c r="U291" s="73"/>
      <c r="V291" s="21"/>
      <c r="W291" s="56"/>
      <c r="X291" s="56"/>
      <c r="Y291" s="56"/>
      <c r="Z291" s="57"/>
      <c r="AA291" s="56"/>
      <c r="AB291" s="56"/>
      <c r="AC291" s="59">
        <f>+SUM(AC292:AC301)</f>
        <v>11943.9735</v>
      </c>
      <c r="AD291" s="59">
        <f t="shared" ref="AD291:AS291" si="1506">+SUM(AD292:AD301)</f>
        <v>0</v>
      </c>
      <c r="AE291" s="59">
        <f t="shared" si="1506"/>
        <v>0</v>
      </c>
      <c r="AF291" s="59">
        <f t="shared" si="1506"/>
        <v>238.87946999999997</v>
      </c>
      <c r="AG291" s="59">
        <f t="shared" si="1506"/>
        <v>499.79867500000006</v>
      </c>
      <c r="AH291" s="59">
        <f t="shared" si="1506"/>
        <v>12682.651645000002</v>
      </c>
      <c r="AI291" s="59">
        <f t="shared" si="1506"/>
        <v>6734</v>
      </c>
      <c r="AJ291" s="59">
        <f t="shared" si="1506"/>
        <v>1200</v>
      </c>
      <c r="AK291" s="59">
        <f t="shared" si="1506"/>
        <v>900</v>
      </c>
      <c r="AL291" s="59">
        <f t="shared" si="1506"/>
        <v>8834</v>
      </c>
      <c r="AM291" s="59">
        <f t="shared" si="1506"/>
        <v>4283.0849216911774</v>
      </c>
      <c r="AN291" s="59">
        <f t="shared" si="1506"/>
        <v>3170.6629112500004</v>
      </c>
      <c r="AO291" s="59">
        <f t="shared" si="1506"/>
        <v>1683.5</v>
      </c>
      <c r="AP291" s="59">
        <f t="shared" si="1506"/>
        <v>5183.0849216911774</v>
      </c>
      <c r="AQ291" s="59">
        <f t="shared" si="1506"/>
        <v>25799.736566691179</v>
      </c>
      <c r="AR291" s="59">
        <f t="shared" si="1506"/>
        <v>4854.1629112500004</v>
      </c>
      <c r="AS291" s="59">
        <f t="shared" si="1506"/>
        <v>30653.899477941177</v>
      </c>
      <c r="AT291" s="83" t="str">
        <f>IF(F291=AS291,"Matching","Not Matching")</f>
        <v>Matching</v>
      </c>
      <c r="AU291" s="134">
        <f>SUM(AC291:AG291)</f>
        <v>12682.651645</v>
      </c>
      <c r="AV291" s="135">
        <f t="shared" ref="AV291" si="1507">AU291/AS291</f>
        <v>0.4137369750992545</v>
      </c>
      <c r="AW291" s="134">
        <f t="shared" ref="AW291" si="1508">AI291</f>
        <v>6734</v>
      </c>
      <c r="AX291" s="135">
        <f t="shared" ref="AX291" si="1509">AW291/AS291</f>
        <v>0.21967841334006616</v>
      </c>
      <c r="AY291" s="134">
        <f t="shared" ref="AY291" si="1510">AJ291</f>
        <v>1200</v>
      </c>
      <c r="AZ291" s="135">
        <f t="shared" ref="AZ291" si="1511">AY291/AS291</f>
        <v>3.914673240393219E-2</v>
      </c>
      <c r="BA291" s="134">
        <f t="shared" ref="BA291" si="1512">AK291+AM291</f>
        <v>5183.0849216911774</v>
      </c>
      <c r="BB291" s="135">
        <f t="shared" ref="BB291" si="1513">BA291/AS291</f>
        <v>0.16908403204691697</v>
      </c>
      <c r="BC291" s="134">
        <f t="shared" ref="BC291" si="1514">AN291+AO291</f>
        <v>4854.1629112500004</v>
      </c>
      <c r="BD291" s="135">
        <f t="shared" ref="BD291" si="1515">BC291/AS291</f>
        <v>0.15835384710983019</v>
      </c>
      <c r="BE291" s="82" t="str">
        <f t="shared" ref="BE291" si="1516">IF((AU291+AW291+AY291+BA291+BC291)=AS291,"Matching","Not Matching")</f>
        <v>Matching</v>
      </c>
      <c r="BF291" s="134">
        <f>AQ291</f>
        <v>25799.736566691179</v>
      </c>
      <c r="BG291" s="135">
        <f t="shared" ref="BG291" si="1517">BF291/AS291</f>
        <v>0.84164615289016986</v>
      </c>
      <c r="BH291" s="134">
        <f t="shared" ref="BH291" si="1518">AR291</f>
        <v>4854.1629112500004</v>
      </c>
      <c r="BI291" s="135">
        <f t="shared" ref="BI291" si="1519">BH291/AS291</f>
        <v>0.15835384710983019</v>
      </c>
      <c r="BJ291" s="82" t="str">
        <f t="shared" ref="BJ291" si="1520">IF((BH291+BF291)=AS291,"Matching","Not Matching")</f>
        <v>Matching</v>
      </c>
      <c r="BK291" s="134">
        <f>AS291*1.081</f>
        <v>33136.865335654409</v>
      </c>
      <c r="BL291" s="134">
        <f t="shared" ref="BL291" si="1521">ROUND(BK291,-1)</f>
        <v>33140</v>
      </c>
      <c r="BM291" s="134">
        <f>D291*380</f>
        <v>6361.2</v>
      </c>
      <c r="BN291" s="134">
        <f t="shared" ref="BN291" si="1522">BK291-BM291</f>
        <v>26775.665335654408</v>
      </c>
      <c r="BO291" s="134">
        <f>BK291/D291</f>
        <v>1979.502110851518</v>
      </c>
    </row>
    <row r="292" spans="1:67" outlineLevel="1" x14ac:dyDescent="0.25">
      <c r="A292" s="60"/>
      <c r="B292" s="61"/>
      <c r="C292" s="62"/>
      <c r="D292" s="63"/>
      <c r="E292" s="64"/>
      <c r="F292" s="65"/>
      <c r="G292" s="107"/>
      <c r="H292" s="110"/>
      <c r="I292" s="110"/>
      <c r="J292" s="56"/>
      <c r="K292" s="57"/>
      <c r="L292" s="58"/>
      <c r="M292" s="58"/>
      <c r="N292" s="58"/>
      <c r="O292" s="57"/>
      <c r="P292" s="58"/>
      <c r="Q292" s="56"/>
      <c r="R292" s="56"/>
      <c r="S292" s="56"/>
      <c r="T292" s="56"/>
      <c r="U292" s="73"/>
      <c r="V292" s="21"/>
      <c r="W292" s="56"/>
      <c r="X292" s="56"/>
      <c r="Y292" s="56"/>
      <c r="Z292" s="57"/>
      <c r="AA292" s="56"/>
      <c r="AB292" s="56"/>
      <c r="AC292" s="56"/>
      <c r="AD292" s="56"/>
      <c r="AE292" s="69"/>
      <c r="AF292" s="69"/>
      <c r="AG292" s="69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136"/>
    </row>
    <row r="293" spans="1:67" outlineLevel="1" x14ac:dyDescent="0.25">
      <c r="A293" s="60"/>
      <c r="B293" s="61" t="str">
        <f>"Panneau solaire "&amp;G293</f>
        <v>Panneau solaire JINKO JKM455N-54HL4R-V</v>
      </c>
      <c r="C293" s="62">
        <f>A291</f>
        <v>36</v>
      </c>
      <c r="D293" s="68" t="s">
        <v>63</v>
      </c>
      <c r="E293" s="64">
        <f t="shared" ref="E293" si="1523">AB293</f>
        <v>180.51476470588236</v>
      </c>
      <c r="F293" s="65">
        <f t="shared" ref="F293" si="1524">C293*E293</f>
        <v>6498.5315294117645</v>
      </c>
      <c r="G293" s="107" t="str">
        <f>$G$7</f>
        <v>JINKO JKM455N-54HL4R-V</v>
      </c>
      <c r="H293" s="108">
        <f>H73</f>
        <v>52.4</v>
      </c>
      <c r="I293" s="108">
        <f>I73</f>
        <v>0</v>
      </c>
      <c r="J293" s="67">
        <f t="shared" si="1324"/>
        <v>1.5719999999999998</v>
      </c>
      <c r="K293" s="54">
        <v>0</v>
      </c>
      <c r="L293" s="67">
        <f t="shared" ref="L293:N293" si="1525">H293*(1-$K293)</f>
        <v>52.4</v>
      </c>
      <c r="M293" s="67">
        <f t="shared" si="1525"/>
        <v>0</v>
      </c>
      <c r="N293" s="67">
        <f t="shared" si="1525"/>
        <v>1.5719999999999998</v>
      </c>
      <c r="O293" s="67">
        <f t="shared" ref="O293:O300" si="1526">(L293+M293+N293)</f>
        <v>53.972000000000001</v>
      </c>
      <c r="P293" s="69">
        <f t="shared" ref="P293:P300" si="1527">O293*$P$4</f>
        <v>0</v>
      </c>
      <c r="Q293" s="69">
        <f t="shared" ref="Q293:Q300" si="1528">(O293+P293)*$Q$4</f>
        <v>0</v>
      </c>
      <c r="R293" s="69">
        <f t="shared" ref="R293:R300" si="1529">(O293+P293)*$R$4</f>
        <v>1.07944</v>
      </c>
      <c r="S293" s="69">
        <f t="shared" ref="S293:S297" si="1530">(O293+P293)*$S$4</f>
        <v>2.6986000000000003</v>
      </c>
      <c r="T293" s="69">
        <f t="shared" ref="T293:T300" si="1531">SUM(O293:S293)</f>
        <v>57.750039999999998</v>
      </c>
      <c r="U293" s="69">
        <f>1*$U$4</f>
        <v>65</v>
      </c>
      <c r="V293" s="108">
        <f t="shared" ref="V293:W293" si="1532">V282</f>
        <v>0</v>
      </c>
      <c r="W293" s="108">
        <f t="shared" si="1532"/>
        <v>0</v>
      </c>
      <c r="X293" s="67">
        <f t="shared" ref="X293:X300" si="1533">SUM(U293:W293)</f>
        <v>65</v>
      </c>
      <c r="Y293" s="113">
        <f t="shared" ref="Y293:Y298" si="1534">$Y$4/(1-$Y$4)*(T293+X293+Z293+AA293)</f>
        <v>27.077214705882351</v>
      </c>
      <c r="Z293" s="69">
        <f t="shared" ref="Z293:Z300" si="1535">T293*$Z$4</f>
        <v>14.43751</v>
      </c>
      <c r="AA293" s="69">
        <f t="shared" ref="AA293:AA298" si="1536">X293*$AA$4</f>
        <v>16.25</v>
      </c>
      <c r="AB293" s="70">
        <f t="shared" ref="AB293:AB300" si="1537">T293+X293+Y293+Z293+AA293</f>
        <v>180.51476470588236</v>
      </c>
      <c r="AC293" s="67">
        <f t="shared" ref="AC293:AO293" si="1538">O293*$C293</f>
        <v>1942.992</v>
      </c>
      <c r="AD293" s="67">
        <f t="shared" si="1538"/>
        <v>0</v>
      </c>
      <c r="AE293" s="67">
        <f t="shared" si="1538"/>
        <v>0</v>
      </c>
      <c r="AF293" s="67">
        <f t="shared" si="1538"/>
        <v>38.859839999999998</v>
      </c>
      <c r="AG293" s="67">
        <f t="shared" si="1538"/>
        <v>97.149600000000007</v>
      </c>
      <c r="AH293" s="67">
        <f t="shared" si="1538"/>
        <v>2079.00144</v>
      </c>
      <c r="AI293" s="67">
        <f t="shared" si="1538"/>
        <v>2340</v>
      </c>
      <c r="AJ293" s="67">
        <f t="shared" si="1538"/>
        <v>0</v>
      </c>
      <c r="AK293" s="67">
        <f t="shared" si="1538"/>
        <v>0</v>
      </c>
      <c r="AL293" s="67">
        <f t="shared" si="1538"/>
        <v>2340</v>
      </c>
      <c r="AM293" s="67">
        <f t="shared" si="1538"/>
        <v>974.77972941176461</v>
      </c>
      <c r="AN293" s="67">
        <f t="shared" si="1538"/>
        <v>519.75036</v>
      </c>
      <c r="AO293" s="67">
        <f t="shared" si="1538"/>
        <v>585</v>
      </c>
      <c r="AP293" s="67">
        <f t="shared" ref="AP293:AP300" si="1539">AM293+AK293</f>
        <v>974.77972941176461</v>
      </c>
      <c r="AQ293" s="71">
        <f t="shared" ref="AQ293:AQ300" si="1540">AM293+AL293+AH293</f>
        <v>5393.7811694117645</v>
      </c>
      <c r="AR293" s="71">
        <f t="shared" ref="AR293:AR300" si="1541">AO293+AN293</f>
        <v>1104.75036</v>
      </c>
      <c r="AS293" s="71">
        <f t="shared" ref="AS293:AS300" si="1542">AH293+AL293+AM293+AO293+AN293</f>
        <v>6498.5315294117645</v>
      </c>
      <c r="AT293" s="84"/>
    </row>
    <row r="294" spans="1:67" outlineLevel="1" x14ac:dyDescent="0.25">
      <c r="A294" s="60"/>
      <c r="B294" s="61" t="str">
        <f>"Onduleur Huawei "&amp;G294</f>
        <v>Onduleur Huawei SUN2000-15K-MB0</v>
      </c>
      <c r="C294" s="62">
        <v>1</v>
      </c>
      <c r="D294" s="68" t="s">
        <v>63</v>
      </c>
      <c r="E294" s="64">
        <f t="shared" ref="E293:E300" si="1543">AB294</f>
        <v>3465.2355955882349</v>
      </c>
      <c r="F294" s="65">
        <f t="shared" ref="F293:F300" si="1544">C294*E294</f>
        <v>3465.2355955882349</v>
      </c>
      <c r="G294" s="107" t="str">
        <f>$G$239</f>
        <v>SUN2000-15K-MB0</v>
      </c>
      <c r="H294" s="108">
        <f>$H$239</f>
        <v>1731.05</v>
      </c>
      <c r="I294" s="67">
        <f>'Financial Data'!$C$40</f>
        <v>251</v>
      </c>
      <c r="J294" s="67">
        <f t="shared" si="1324"/>
        <v>51.9315</v>
      </c>
      <c r="K294" s="54">
        <v>0</v>
      </c>
      <c r="L294" s="67">
        <f t="shared" ref="L294:N294" si="1545">H294*(1-$K294)</f>
        <v>1731.05</v>
      </c>
      <c r="M294" s="67">
        <f t="shared" si="1545"/>
        <v>251</v>
      </c>
      <c r="N294" s="67">
        <f t="shared" si="1545"/>
        <v>51.9315</v>
      </c>
      <c r="O294" s="67">
        <f t="shared" si="1526"/>
        <v>2033.9814999999999</v>
      </c>
      <c r="P294" s="69">
        <f t="shared" si="1527"/>
        <v>0</v>
      </c>
      <c r="Q294" s="69">
        <f t="shared" si="1528"/>
        <v>0</v>
      </c>
      <c r="R294" s="69">
        <f t="shared" si="1529"/>
        <v>40.679629999999996</v>
      </c>
      <c r="S294" s="69">
        <f t="shared" si="1530"/>
        <v>101.69907499999999</v>
      </c>
      <c r="T294" s="69">
        <f t="shared" si="1531"/>
        <v>2176.360205</v>
      </c>
      <c r="U294" s="69">
        <f>2*$U$5</f>
        <v>180</v>
      </c>
      <c r="V294" s="108">
        <f t="shared" ref="V294:W294" si="1546">V283</f>
        <v>0</v>
      </c>
      <c r="W294" s="108">
        <f t="shared" si="1546"/>
        <v>0</v>
      </c>
      <c r="X294" s="67">
        <f t="shared" si="1533"/>
        <v>180</v>
      </c>
      <c r="Y294" s="113">
        <f t="shared" si="1534"/>
        <v>519.7853393382353</v>
      </c>
      <c r="Z294" s="69">
        <f t="shared" si="1535"/>
        <v>544.09005124999999</v>
      </c>
      <c r="AA294" s="69">
        <f t="shared" si="1536"/>
        <v>45</v>
      </c>
      <c r="AB294" s="70">
        <f t="shared" si="1537"/>
        <v>3465.2355955882349</v>
      </c>
      <c r="AC294" s="67">
        <f t="shared" ref="AC294:AO294" si="1547">O294*$C294</f>
        <v>2033.9814999999999</v>
      </c>
      <c r="AD294" s="67">
        <f t="shared" si="1547"/>
        <v>0</v>
      </c>
      <c r="AE294" s="67">
        <f t="shared" si="1547"/>
        <v>0</v>
      </c>
      <c r="AF294" s="67">
        <f t="shared" si="1547"/>
        <v>40.679629999999996</v>
      </c>
      <c r="AG294" s="67">
        <f t="shared" si="1547"/>
        <v>101.69907499999999</v>
      </c>
      <c r="AH294" s="67">
        <f t="shared" si="1547"/>
        <v>2176.360205</v>
      </c>
      <c r="AI294" s="67">
        <f t="shared" si="1547"/>
        <v>180</v>
      </c>
      <c r="AJ294" s="67">
        <f t="shared" si="1547"/>
        <v>0</v>
      </c>
      <c r="AK294" s="67">
        <f t="shared" si="1547"/>
        <v>0</v>
      </c>
      <c r="AL294" s="67">
        <f t="shared" si="1547"/>
        <v>180</v>
      </c>
      <c r="AM294" s="67">
        <f t="shared" si="1547"/>
        <v>519.7853393382353</v>
      </c>
      <c r="AN294" s="67">
        <f t="shared" si="1547"/>
        <v>544.09005124999999</v>
      </c>
      <c r="AO294" s="67">
        <f t="shared" si="1547"/>
        <v>45</v>
      </c>
      <c r="AP294" s="67">
        <f t="shared" si="1539"/>
        <v>519.7853393382353</v>
      </c>
      <c r="AQ294" s="71">
        <f t="shared" si="1540"/>
        <v>2876.1455443382351</v>
      </c>
      <c r="AR294" s="71">
        <f t="shared" si="1541"/>
        <v>589.09005124999999</v>
      </c>
      <c r="AS294" s="71">
        <f t="shared" si="1542"/>
        <v>3465.2355955882349</v>
      </c>
      <c r="AT294" s="84"/>
    </row>
    <row r="295" spans="1:67" outlineLevel="1" x14ac:dyDescent="0.25">
      <c r="A295" s="60"/>
      <c r="B295" s="61" t="s">
        <v>217</v>
      </c>
      <c r="C295" s="62">
        <v>1</v>
      </c>
      <c r="D295" s="68" t="s">
        <v>65</v>
      </c>
      <c r="E295" s="64">
        <f t="shared" si="1543"/>
        <v>2978.3823529411761</v>
      </c>
      <c r="F295" s="65">
        <f t="shared" si="1544"/>
        <v>2978.3823529411761</v>
      </c>
      <c r="G295" s="107"/>
      <c r="H295" s="108">
        <f>$H$284</f>
        <v>600</v>
      </c>
      <c r="I295" s="67">
        <f>'Financial Data'!$C$41*C293</f>
        <v>972</v>
      </c>
      <c r="J295" s="67">
        <f t="shared" si="1324"/>
        <v>18</v>
      </c>
      <c r="K295" s="54">
        <v>0</v>
      </c>
      <c r="L295" s="67">
        <f t="shared" ref="L295:N295" si="1548">H295*(1-$K295)</f>
        <v>600</v>
      </c>
      <c r="M295" s="67">
        <f t="shared" si="1548"/>
        <v>972</v>
      </c>
      <c r="N295" s="67">
        <f t="shared" si="1548"/>
        <v>18</v>
      </c>
      <c r="O295" s="67">
        <f t="shared" si="1526"/>
        <v>1590</v>
      </c>
      <c r="P295" s="69">
        <f t="shared" si="1527"/>
        <v>0</v>
      </c>
      <c r="Q295" s="69">
        <f t="shared" si="1528"/>
        <v>0</v>
      </c>
      <c r="R295" s="69">
        <f t="shared" si="1529"/>
        <v>31.8</v>
      </c>
      <c r="S295" s="69">
        <f t="shared" si="1530"/>
        <v>79.5</v>
      </c>
      <c r="T295" s="69">
        <f t="shared" si="1531"/>
        <v>1701.3</v>
      </c>
      <c r="U295" s="69">
        <f>(C293/10)*$U$5</f>
        <v>324</v>
      </c>
      <c r="V295" s="108">
        <f t="shared" ref="V295:W295" si="1549">V284</f>
        <v>0</v>
      </c>
      <c r="W295" s="108">
        <f t="shared" si="1549"/>
        <v>0</v>
      </c>
      <c r="X295" s="67">
        <f t="shared" si="1533"/>
        <v>324</v>
      </c>
      <c r="Y295" s="113">
        <f t="shared" si="1534"/>
        <v>446.75735294117652</v>
      </c>
      <c r="Z295" s="69">
        <f t="shared" si="1535"/>
        <v>425.32499999999999</v>
      </c>
      <c r="AA295" s="69">
        <f t="shared" si="1536"/>
        <v>81</v>
      </c>
      <c r="AB295" s="70">
        <f t="shared" si="1537"/>
        <v>2978.3823529411761</v>
      </c>
      <c r="AC295" s="67">
        <f t="shared" ref="AC295:AO295" si="1550">O295*$C295</f>
        <v>1590</v>
      </c>
      <c r="AD295" s="67">
        <f t="shared" si="1550"/>
        <v>0</v>
      </c>
      <c r="AE295" s="67">
        <f t="shared" si="1550"/>
        <v>0</v>
      </c>
      <c r="AF295" s="67">
        <f t="shared" si="1550"/>
        <v>31.8</v>
      </c>
      <c r="AG295" s="67">
        <f t="shared" si="1550"/>
        <v>79.5</v>
      </c>
      <c r="AH295" s="67">
        <f t="shared" si="1550"/>
        <v>1701.3</v>
      </c>
      <c r="AI295" s="67">
        <f t="shared" si="1550"/>
        <v>324</v>
      </c>
      <c r="AJ295" s="67">
        <f t="shared" si="1550"/>
        <v>0</v>
      </c>
      <c r="AK295" s="67">
        <f t="shared" si="1550"/>
        <v>0</v>
      </c>
      <c r="AL295" s="67">
        <f t="shared" si="1550"/>
        <v>324</v>
      </c>
      <c r="AM295" s="67">
        <f t="shared" si="1550"/>
        <v>446.75735294117652</v>
      </c>
      <c r="AN295" s="67">
        <f t="shared" si="1550"/>
        <v>425.32499999999999</v>
      </c>
      <c r="AO295" s="67">
        <f t="shared" si="1550"/>
        <v>81</v>
      </c>
      <c r="AP295" s="67">
        <f t="shared" si="1539"/>
        <v>446.75735294117652</v>
      </c>
      <c r="AQ295" s="71">
        <f t="shared" si="1540"/>
        <v>2472.0573529411768</v>
      </c>
      <c r="AR295" s="71">
        <f t="shared" si="1541"/>
        <v>506.32499999999999</v>
      </c>
      <c r="AS295" s="71">
        <f t="shared" si="1542"/>
        <v>2978.3823529411761</v>
      </c>
      <c r="AT295" s="84"/>
    </row>
    <row r="296" spans="1:67" outlineLevel="1" x14ac:dyDescent="0.25">
      <c r="A296" s="60"/>
      <c r="B296" s="61" t="s">
        <v>172</v>
      </c>
      <c r="C296" s="62">
        <f>A291</f>
        <v>36</v>
      </c>
      <c r="D296" s="68" t="s">
        <v>63</v>
      </c>
      <c r="E296" s="64">
        <f t="shared" si="1543"/>
        <v>257.66176470588238</v>
      </c>
      <c r="F296" s="65">
        <f t="shared" si="1544"/>
        <v>9275.8235294117658</v>
      </c>
      <c r="G296" s="107"/>
      <c r="H296" s="108">
        <f>$H$241</f>
        <v>100</v>
      </c>
      <c r="I296" s="108">
        <v>0</v>
      </c>
      <c r="J296" s="67">
        <f t="shared" si="1324"/>
        <v>3</v>
      </c>
      <c r="K296" s="54">
        <v>0</v>
      </c>
      <c r="L296" s="67">
        <f t="shared" ref="L296:N296" si="1551">H296*(1-$K296)</f>
        <v>100</v>
      </c>
      <c r="M296" s="67">
        <f t="shared" si="1551"/>
        <v>0</v>
      </c>
      <c r="N296" s="67">
        <f t="shared" si="1551"/>
        <v>3</v>
      </c>
      <c r="O296" s="67">
        <f t="shared" si="1526"/>
        <v>103</v>
      </c>
      <c r="P296" s="69">
        <f t="shared" si="1527"/>
        <v>0</v>
      </c>
      <c r="Q296" s="69">
        <f t="shared" si="1528"/>
        <v>0</v>
      </c>
      <c r="R296" s="69">
        <f t="shared" si="1529"/>
        <v>2.06</v>
      </c>
      <c r="S296" s="69">
        <f t="shared" si="1530"/>
        <v>5.15</v>
      </c>
      <c r="T296" s="69">
        <f t="shared" si="1531"/>
        <v>110.21000000000001</v>
      </c>
      <c r="U296" s="69">
        <f>1*$U$4</f>
        <v>65</v>
      </c>
      <c r="V296" s="108">
        <f t="shared" ref="V296:W296" si="1552">V285</f>
        <v>0</v>
      </c>
      <c r="W296" s="108">
        <f t="shared" si="1552"/>
        <v>0</v>
      </c>
      <c r="X296" s="67">
        <f t="shared" si="1533"/>
        <v>65</v>
      </c>
      <c r="Y296" s="113">
        <f t="shared" si="1534"/>
        <v>38.649264705882359</v>
      </c>
      <c r="Z296" s="69">
        <f t="shared" si="1535"/>
        <v>27.552500000000002</v>
      </c>
      <c r="AA296" s="69">
        <f t="shared" si="1536"/>
        <v>16.25</v>
      </c>
      <c r="AB296" s="70">
        <f t="shared" si="1537"/>
        <v>257.66176470588238</v>
      </c>
      <c r="AC296" s="67">
        <f t="shared" ref="AC296:AO296" si="1553">O296*$C296</f>
        <v>3708</v>
      </c>
      <c r="AD296" s="67">
        <f t="shared" si="1553"/>
        <v>0</v>
      </c>
      <c r="AE296" s="67">
        <f t="shared" si="1553"/>
        <v>0</v>
      </c>
      <c r="AF296" s="67">
        <f t="shared" si="1553"/>
        <v>74.16</v>
      </c>
      <c r="AG296" s="67">
        <f t="shared" si="1553"/>
        <v>185.4</v>
      </c>
      <c r="AH296" s="67">
        <f t="shared" si="1553"/>
        <v>3967.5600000000004</v>
      </c>
      <c r="AI296" s="67">
        <f t="shared" si="1553"/>
        <v>2340</v>
      </c>
      <c r="AJ296" s="67">
        <f t="shared" si="1553"/>
        <v>0</v>
      </c>
      <c r="AK296" s="67">
        <f t="shared" si="1553"/>
        <v>0</v>
      </c>
      <c r="AL296" s="67">
        <f t="shared" si="1553"/>
        <v>2340</v>
      </c>
      <c r="AM296" s="67">
        <f t="shared" si="1553"/>
        <v>1391.373529411765</v>
      </c>
      <c r="AN296" s="67">
        <f t="shared" si="1553"/>
        <v>991.8900000000001</v>
      </c>
      <c r="AO296" s="67">
        <f t="shared" si="1553"/>
        <v>585</v>
      </c>
      <c r="AP296" s="67">
        <f t="shared" si="1539"/>
        <v>1391.373529411765</v>
      </c>
      <c r="AQ296" s="71">
        <f t="shared" si="1540"/>
        <v>7698.9335294117654</v>
      </c>
      <c r="AR296" s="71">
        <f t="shared" si="1541"/>
        <v>1576.89</v>
      </c>
      <c r="AS296" s="71">
        <f t="shared" si="1542"/>
        <v>9275.8235294117658</v>
      </c>
      <c r="AT296" s="84"/>
    </row>
    <row r="297" spans="1:67" outlineLevel="1" x14ac:dyDescent="0.25">
      <c r="A297" s="60"/>
      <c r="B297" s="61" t="s">
        <v>66</v>
      </c>
      <c r="C297" s="62">
        <v>1</v>
      </c>
      <c r="D297" s="68" t="s">
        <v>65</v>
      </c>
      <c r="E297" s="64">
        <f t="shared" si="1543"/>
        <v>3413.9264705882347</v>
      </c>
      <c r="F297" s="65">
        <f t="shared" si="1544"/>
        <v>3413.9264705882347</v>
      </c>
      <c r="G297" s="107"/>
      <c r="H297" s="108">
        <f>$H$286</f>
        <v>700</v>
      </c>
      <c r="I297" s="108">
        <f>I286</f>
        <v>0</v>
      </c>
      <c r="J297" s="67">
        <f t="shared" si="1324"/>
        <v>21</v>
      </c>
      <c r="K297" s="54">
        <v>0</v>
      </c>
      <c r="L297" s="67">
        <f t="shared" ref="L297:N297" si="1554">H297*(1-$K297)</f>
        <v>700</v>
      </c>
      <c r="M297" s="67">
        <f t="shared" si="1554"/>
        <v>0</v>
      </c>
      <c r="N297" s="67">
        <f t="shared" si="1554"/>
        <v>21</v>
      </c>
      <c r="O297" s="67">
        <f t="shared" si="1526"/>
        <v>721</v>
      </c>
      <c r="P297" s="69">
        <f t="shared" si="1527"/>
        <v>0</v>
      </c>
      <c r="Q297" s="69">
        <f t="shared" si="1528"/>
        <v>0</v>
      </c>
      <c r="R297" s="69">
        <f t="shared" si="1529"/>
        <v>14.42</v>
      </c>
      <c r="S297" s="69">
        <f t="shared" si="1530"/>
        <v>36.050000000000004</v>
      </c>
      <c r="T297" s="69">
        <f t="shared" si="1531"/>
        <v>771.46999999999991</v>
      </c>
      <c r="U297" s="69">
        <f>5*$U$5+600+500</f>
        <v>1550</v>
      </c>
      <c r="V297" s="108">
        <f t="shared" ref="V297:W297" si="1555">V286</f>
        <v>0</v>
      </c>
      <c r="W297" s="108">
        <f t="shared" si="1555"/>
        <v>0</v>
      </c>
      <c r="X297" s="67">
        <f t="shared" si="1533"/>
        <v>1550</v>
      </c>
      <c r="Y297" s="113">
        <f t="shared" si="1534"/>
        <v>512.08897058823527</v>
      </c>
      <c r="Z297" s="69">
        <f t="shared" si="1535"/>
        <v>192.86749999999998</v>
      </c>
      <c r="AA297" s="69">
        <f t="shared" si="1536"/>
        <v>387.5</v>
      </c>
      <c r="AB297" s="70">
        <f t="shared" si="1537"/>
        <v>3413.9264705882347</v>
      </c>
      <c r="AC297" s="67">
        <f t="shared" ref="AC297:AO297" si="1556">O297*$C297</f>
        <v>721</v>
      </c>
      <c r="AD297" s="67">
        <f t="shared" si="1556"/>
        <v>0</v>
      </c>
      <c r="AE297" s="67">
        <f t="shared" si="1556"/>
        <v>0</v>
      </c>
      <c r="AF297" s="67">
        <f t="shared" si="1556"/>
        <v>14.42</v>
      </c>
      <c r="AG297" s="67">
        <f t="shared" si="1556"/>
        <v>36.050000000000004</v>
      </c>
      <c r="AH297" s="67">
        <f t="shared" si="1556"/>
        <v>771.46999999999991</v>
      </c>
      <c r="AI297" s="67">
        <f t="shared" si="1556"/>
        <v>1550</v>
      </c>
      <c r="AJ297" s="67">
        <f t="shared" si="1556"/>
        <v>0</v>
      </c>
      <c r="AK297" s="67">
        <f t="shared" si="1556"/>
        <v>0</v>
      </c>
      <c r="AL297" s="67">
        <f t="shared" si="1556"/>
        <v>1550</v>
      </c>
      <c r="AM297" s="67">
        <f t="shared" si="1556"/>
        <v>512.08897058823527</v>
      </c>
      <c r="AN297" s="67">
        <f t="shared" si="1556"/>
        <v>192.86749999999998</v>
      </c>
      <c r="AO297" s="67">
        <f t="shared" si="1556"/>
        <v>387.5</v>
      </c>
      <c r="AP297" s="67">
        <f t="shared" si="1539"/>
        <v>512.08897058823527</v>
      </c>
      <c r="AQ297" s="71">
        <f t="shared" si="1540"/>
        <v>2833.5589705882353</v>
      </c>
      <c r="AR297" s="71">
        <f t="shared" si="1541"/>
        <v>580.36749999999995</v>
      </c>
      <c r="AS297" s="71">
        <f t="shared" si="1542"/>
        <v>3413.9264705882347</v>
      </c>
      <c r="AT297" s="84"/>
    </row>
    <row r="298" spans="1:67" outlineLevel="1" x14ac:dyDescent="0.25">
      <c r="A298" s="60"/>
      <c r="B298" s="72" t="s">
        <v>169</v>
      </c>
      <c r="C298" s="62">
        <v>1</v>
      </c>
      <c r="D298" s="68" t="s">
        <v>65</v>
      </c>
      <c r="E298" s="64">
        <f t="shared" si="1543"/>
        <v>2922</v>
      </c>
      <c r="F298" s="65">
        <f t="shared" si="1544"/>
        <v>2922</v>
      </c>
      <c r="G298" s="107"/>
      <c r="H298" s="108">
        <f>$H$243</f>
        <v>1600</v>
      </c>
      <c r="I298" s="108">
        <f>$I$232</f>
        <v>300</v>
      </c>
      <c r="J298" s="67">
        <f t="shared" si="1324"/>
        <v>48</v>
      </c>
      <c r="K298" s="54">
        <v>0</v>
      </c>
      <c r="L298" s="67">
        <f t="shared" ref="L298:N300" si="1557">H298*(1-$K298)</f>
        <v>1600</v>
      </c>
      <c r="M298" s="67">
        <f t="shared" si="1557"/>
        <v>300</v>
      </c>
      <c r="N298" s="67">
        <f t="shared" si="1557"/>
        <v>48</v>
      </c>
      <c r="O298" s="67">
        <f t="shared" si="1526"/>
        <v>1948</v>
      </c>
      <c r="P298" s="69">
        <f t="shared" si="1527"/>
        <v>0</v>
      </c>
      <c r="Q298" s="69">
        <f t="shared" si="1528"/>
        <v>0</v>
      </c>
      <c r="R298" s="69">
        <f t="shared" si="1529"/>
        <v>38.96</v>
      </c>
      <c r="S298" s="69">
        <v>0</v>
      </c>
      <c r="T298" s="69">
        <f t="shared" si="1531"/>
        <v>1986.96</v>
      </c>
      <c r="U298" s="69">
        <v>0</v>
      </c>
      <c r="V298" s="108">
        <f t="shared" ref="V298:W298" si="1558">V287</f>
        <v>0</v>
      </c>
      <c r="W298" s="108">
        <f t="shared" si="1558"/>
        <v>0</v>
      </c>
      <c r="X298" s="67">
        <f t="shared" si="1533"/>
        <v>0</v>
      </c>
      <c r="Y298" s="113">
        <f t="shared" si="1534"/>
        <v>438.3</v>
      </c>
      <c r="Z298" s="69">
        <f t="shared" si="1535"/>
        <v>496.74</v>
      </c>
      <c r="AA298" s="69">
        <f t="shared" si="1536"/>
        <v>0</v>
      </c>
      <c r="AB298" s="70">
        <f t="shared" si="1537"/>
        <v>2922</v>
      </c>
      <c r="AC298" s="67">
        <f t="shared" ref="AC298:AO300" si="1559">O298*$C298</f>
        <v>1948</v>
      </c>
      <c r="AD298" s="67">
        <f t="shared" si="1559"/>
        <v>0</v>
      </c>
      <c r="AE298" s="67">
        <f t="shared" si="1559"/>
        <v>0</v>
      </c>
      <c r="AF298" s="67">
        <f t="shared" si="1559"/>
        <v>38.96</v>
      </c>
      <c r="AG298" s="67">
        <f t="shared" si="1559"/>
        <v>0</v>
      </c>
      <c r="AH298" s="67">
        <f t="shared" si="1559"/>
        <v>1986.96</v>
      </c>
      <c r="AI298" s="67">
        <f t="shared" si="1559"/>
        <v>0</v>
      </c>
      <c r="AJ298" s="67">
        <f t="shared" si="1559"/>
        <v>0</v>
      </c>
      <c r="AK298" s="67">
        <f t="shared" si="1559"/>
        <v>0</v>
      </c>
      <c r="AL298" s="67">
        <f t="shared" si="1559"/>
        <v>0</v>
      </c>
      <c r="AM298" s="67">
        <f t="shared" si="1559"/>
        <v>438.3</v>
      </c>
      <c r="AN298" s="67">
        <f t="shared" si="1559"/>
        <v>496.74</v>
      </c>
      <c r="AO298" s="67">
        <f t="shared" si="1559"/>
        <v>0</v>
      </c>
      <c r="AP298" s="67">
        <f t="shared" si="1539"/>
        <v>438.3</v>
      </c>
      <c r="AQ298" s="71">
        <f t="shared" si="1540"/>
        <v>2425.2600000000002</v>
      </c>
      <c r="AR298" s="71">
        <f t="shared" si="1541"/>
        <v>496.74</v>
      </c>
      <c r="AS298" s="71">
        <f t="shared" si="1542"/>
        <v>2922</v>
      </c>
      <c r="AT298" s="84"/>
    </row>
    <row r="299" spans="1:67" outlineLevel="1" x14ac:dyDescent="0.25">
      <c r="A299" s="60"/>
      <c r="B299" s="72" t="s">
        <v>170</v>
      </c>
      <c r="C299" s="62">
        <v>1</v>
      </c>
      <c r="D299" s="68" t="s">
        <v>65</v>
      </c>
      <c r="E299" s="64">
        <f t="shared" si="1543"/>
        <v>900</v>
      </c>
      <c r="F299" s="65">
        <f t="shared" si="1544"/>
        <v>900</v>
      </c>
      <c r="G299" s="147"/>
      <c r="H299" s="67">
        <v>0</v>
      </c>
      <c r="I299" s="67">
        <v>0</v>
      </c>
      <c r="J299" s="67">
        <f t="shared" si="1324"/>
        <v>0</v>
      </c>
      <c r="K299" s="54">
        <v>0</v>
      </c>
      <c r="L299" s="67">
        <f t="shared" si="1557"/>
        <v>0</v>
      </c>
      <c r="M299" s="67">
        <f t="shared" si="1557"/>
        <v>0</v>
      </c>
      <c r="N299" s="67">
        <f t="shared" si="1557"/>
        <v>0</v>
      </c>
      <c r="O299" s="67">
        <f t="shared" si="1526"/>
        <v>0</v>
      </c>
      <c r="P299" s="69">
        <f t="shared" si="1527"/>
        <v>0</v>
      </c>
      <c r="Q299" s="69">
        <f t="shared" si="1528"/>
        <v>0</v>
      </c>
      <c r="R299" s="69">
        <f t="shared" si="1529"/>
        <v>0</v>
      </c>
      <c r="S299" s="69">
        <v>0</v>
      </c>
      <c r="T299" s="69">
        <f t="shared" si="1531"/>
        <v>0</v>
      </c>
      <c r="U299" s="69">
        <v>0</v>
      </c>
      <c r="V299" s="108">
        <f t="shared" ref="V299:W299" si="1560">V288</f>
        <v>0</v>
      </c>
      <c r="W299" s="108">
        <f t="shared" si="1560"/>
        <v>900</v>
      </c>
      <c r="X299" s="67">
        <f t="shared" si="1533"/>
        <v>900</v>
      </c>
      <c r="Y299" s="113">
        <v>0</v>
      </c>
      <c r="Z299" s="69">
        <f t="shared" si="1535"/>
        <v>0</v>
      </c>
      <c r="AA299" s="69">
        <v>0</v>
      </c>
      <c r="AB299" s="70">
        <f t="shared" si="1537"/>
        <v>900</v>
      </c>
      <c r="AC299" s="67">
        <f t="shared" si="1559"/>
        <v>0</v>
      </c>
      <c r="AD299" s="67">
        <f t="shared" si="1559"/>
        <v>0</v>
      </c>
      <c r="AE299" s="67">
        <f t="shared" si="1559"/>
        <v>0</v>
      </c>
      <c r="AF299" s="67">
        <f t="shared" si="1559"/>
        <v>0</v>
      </c>
      <c r="AG299" s="67">
        <f t="shared" si="1559"/>
        <v>0</v>
      </c>
      <c r="AH299" s="67">
        <f t="shared" si="1559"/>
        <v>0</v>
      </c>
      <c r="AI299" s="67">
        <f t="shared" si="1559"/>
        <v>0</v>
      </c>
      <c r="AJ299" s="67">
        <f t="shared" si="1559"/>
        <v>0</v>
      </c>
      <c r="AK299" s="67">
        <f t="shared" si="1559"/>
        <v>900</v>
      </c>
      <c r="AL299" s="67">
        <f t="shared" si="1559"/>
        <v>900</v>
      </c>
      <c r="AM299" s="67">
        <f t="shared" si="1559"/>
        <v>0</v>
      </c>
      <c r="AN299" s="67">
        <f t="shared" si="1559"/>
        <v>0</v>
      </c>
      <c r="AO299" s="67">
        <f t="shared" si="1559"/>
        <v>0</v>
      </c>
      <c r="AP299" s="67">
        <f t="shared" si="1539"/>
        <v>900</v>
      </c>
      <c r="AQ299" s="71">
        <f t="shared" si="1540"/>
        <v>900</v>
      </c>
      <c r="AR299" s="71">
        <f t="shared" si="1541"/>
        <v>0</v>
      </c>
      <c r="AS299" s="71">
        <f t="shared" si="1542"/>
        <v>900</v>
      </c>
      <c r="AT299" s="84"/>
    </row>
    <row r="300" spans="1:67" outlineLevel="1" x14ac:dyDescent="0.25">
      <c r="A300" s="60"/>
      <c r="B300" s="72" t="s">
        <v>171</v>
      </c>
      <c r="C300" s="62">
        <v>1</v>
      </c>
      <c r="D300" s="68" t="s">
        <v>65</v>
      </c>
      <c r="E300" s="64">
        <f t="shared" si="1543"/>
        <v>1200</v>
      </c>
      <c r="F300" s="65">
        <f t="shared" si="1544"/>
        <v>1200</v>
      </c>
      <c r="G300" s="147"/>
      <c r="H300" s="67">
        <v>0</v>
      </c>
      <c r="I300" s="67">
        <v>0</v>
      </c>
      <c r="J300" s="67">
        <f t="shared" si="1324"/>
        <v>0</v>
      </c>
      <c r="K300" s="54">
        <v>0</v>
      </c>
      <c r="L300" s="67">
        <f t="shared" si="1557"/>
        <v>0</v>
      </c>
      <c r="M300" s="67">
        <f t="shared" si="1557"/>
        <v>0</v>
      </c>
      <c r="N300" s="67">
        <f t="shared" si="1557"/>
        <v>0</v>
      </c>
      <c r="O300" s="67">
        <f t="shared" si="1526"/>
        <v>0</v>
      </c>
      <c r="P300" s="69">
        <f t="shared" si="1527"/>
        <v>0</v>
      </c>
      <c r="Q300" s="69">
        <f t="shared" si="1528"/>
        <v>0</v>
      </c>
      <c r="R300" s="69">
        <f t="shared" si="1529"/>
        <v>0</v>
      </c>
      <c r="S300" s="69">
        <v>0</v>
      </c>
      <c r="T300" s="69">
        <f t="shared" si="1531"/>
        <v>0</v>
      </c>
      <c r="U300" s="69">
        <v>0</v>
      </c>
      <c r="V300" s="108">
        <f t="shared" ref="V300:W300" si="1561">V289</f>
        <v>1200</v>
      </c>
      <c r="W300" s="108">
        <f t="shared" si="1561"/>
        <v>0</v>
      </c>
      <c r="X300" s="67">
        <f t="shared" si="1533"/>
        <v>1200</v>
      </c>
      <c r="Y300" s="113">
        <v>0</v>
      </c>
      <c r="Z300" s="69">
        <f t="shared" si="1535"/>
        <v>0</v>
      </c>
      <c r="AA300" s="69">
        <v>0</v>
      </c>
      <c r="AB300" s="70">
        <f t="shared" si="1537"/>
        <v>1200</v>
      </c>
      <c r="AC300" s="67">
        <f t="shared" si="1559"/>
        <v>0</v>
      </c>
      <c r="AD300" s="67">
        <f t="shared" si="1559"/>
        <v>0</v>
      </c>
      <c r="AE300" s="67">
        <f t="shared" si="1559"/>
        <v>0</v>
      </c>
      <c r="AF300" s="67">
        <f t="shared" si="1559"/>
        <v>0</v>
      </c>
      <c r="AG300" s="67">
        <f t="shared" si="1559"/>
        <v>0</v>
      </c>
      <c r="AH300" s="67">
        <f t="shared" si="1559"/>
        <v>0</v>
      </c>
      <c r="AI300" s="67">
        <f t="shared" si="1559"/>
        <v>0</v>
      </c>
      <c r="AJ300" s="67">
        <f t="shared" si="1559"/>
        <v>1200</v>
      </c>
      <c r="AK300" s="67">
        <f t="shared" si="1559"/>
        <v>0</v>
      </c>
      <c r="AL300" s="67">
        <f t="shared" si="1559"/>
        <v>1200</v>
      </c>
      <c r="AM300" s="67">
        <f t="shared" si="1559"/>
        <v>0</v>
      </c>
      <c r="AN300" s="67">
        <f t="shared" si="1559"/>
        <v>0</v>
      </c>
      <c r="AO300" s="67">
        <f t="shared" si="1559"/>
        <v>0</v>
      </c>
      <c r="AP300" s="67">
        <f t="shared" si="1539"/>
        <v>0</v>
      </c>
      <c r="AQ300" s="71">
        <f t="shared" si="1540"/>
        <v>1200</v>
      </c>
      <c r="AR300" s="71">
        <f t="shared" si="1541"/>
        <v>0</v>
      </c>
      <c r="AS300" s="71">
        <f t="shared" si="1542"/>
        <v>1200</v>
      </c>
      <c r="AT300" s="84"/>
    </row>
    <row r="301" spans="1:67" ht="15.75" outlineLevel="1" thickBot="1" x14ac:dyDescent="0.3">
      <c r="A301" s="60"/>
      <c r="B301" s="61"/>
      <c r="C301" s="62"/>
      <c r="D301" s="63"/>
      <c r="E301" s="64"/>
      <c r="F301" s="65"/>
      <c r="G301" s="107"/>
      <c r="H301" s="108"/>
      <c r="I301" s="108"/>
      <c r="J301" s="67"/>
      <c r="K301" s="21"/>
      <c r="L301" s="67"/>
      <c r="M301" s="67"/>
      <c r="N301" s="67"/>
      <c r="O301" s="67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7"/>
      <c r="AA301" s="69"/>
      <c r="AB301" s="69"/>
      <c r="AC301" s="69"/>
      <c r="AD301" s="69"/>
      <c r="AE301" s="69"/>
      <c r="AF301" s="69"/>
      <c r="AG301" s="69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84"/>
    </row>
    <row r="302" spans="1:67" ht="15.75" thickBot="1" x14ac:dyDescent="0.3">
      <c r="A302" s="48">
        <f>A291+1</f>
        <v>37</v>
      </c>
      <c r="B302" s="49" t="s">
        <v>61</v>
      </c>
      <c r="C302" s="50" t="s">
        <v>62</v>
      </c>
      <c r="D302" s="51">
        <f>ROUNDUP((A302*465)/1000,2)</f>
        <v>17.21</v>
      </c>
      <c r="E302" s="52"/>
      <c r="F302" s="53">
        <f>SUM(F303:F312)</f>
        <v>31205.089588235296</v>
      </c>
      <c r="G302" s="107"/>
      <c r="H302" s="110"/>
      <c r="I302" s="110"/>
      <c r="J302" s="56"/>
      <c r="K302" s="57"/>
      <c r="L302" s="58"/>
      <c r="M302" s="58"/>
      <c r="N302" s="58"/>
      <c r="O302" s="57"/>
      <c r="P302" s="58"/>
      <c r="Q302" s="56"/>
      <c r="R302" s="56"/>
      <c r="S302" s="56"/>
      <c r="T302" s="56"/>
      <c r="U302" s="73"/>
      <c r="V302" s="21"/>
      <c r="W302" s="56"/>
      <c r="X302" s="56"/>
      <c r="Y302" s="56"/>
      <c r="Z302" s="57"/>
      <c r="AA302" s="56"/>
      <c r="AB302" s="56"/>
      <c r="AC302" s="59">
        <f>+SUM(AC303:AC312)</f>
        <v>12164.356</v>
      </c>
      <c r="AD302" s="59">
        <f t="shared" ref="AD302:AS302" si="1562">+SUM(AD303:AD312)</f>
        <v>0</v>
      </c>
      <c r="AE302" s="59">
        <f t="shared" si="1562"/>
        <v>0</v>
      </c>
      <c r="AF302" s="59">
        <f t="shared" si="1562"/>
        <v>243.28712000000002</v>
      </c>
      <c r="AG302" s="59">
        <f t="shared" si="1562"/>
        <v>510.81780000000009</v>
      </c>
      <c r="AH302" s="59">
        <f t="shared" si="1562"/>
        <v>12918.460920000001</v>
      </c>
      <c r="AI302" s="59">
        <f t="shared" si="1562"/>
        <v>6873</v>
      </c>
      <c r="AJ302" s="59">
        <f t="shared" si="1562"/>
        <v>1200</v>
      </c>
      <c r="AK302" s="59">
        <f t="shared" si="1562"/>
        <v>900</v>
      </c>
      <c r="AL302" s="59">
        <f t="shared" si="1562"/>
        <v>8973</v>
      </c>
      <c r="AM302" s="59">
        <f t="shared" si="1562"/>
        <v>4365.7634382352944</v>
      </c>
      <c r="AN302" s="59">
        <f t="shared" si="1562"/>
        <v>3229.6152300000003</v>
      </c>
      <c r="AO302" s="59">
        <f t="shared" si="1562"/>
        <v>1718.25</v>
      </c>
      <c r="AP302" s="59">
        <f t="shared" si="1562"/>
        <v>5265.7634382352944</v>
      </c>
      <c r="AQ302" s="59">
        <f t="shared" si="1562"/>
        <v>26257.224358235289</v>
      </c>
      <c r="AR302" s="59">
        <f t="shared" si="1562"/>
        <v>4947.8652300000003</v>
      </c>
      <c r="AS302" s="59">
        <f t="shared" si="1562"/>
        <v>31205.089588235292</v>
      </c>
      <c r="AT302" s="83" t="str">
        <f>IF(F302=AS302,"Matching","Not Matching")</f>
        <v>Matching</v>
      </c>
      <c r="AU302" s="134">
        <f>SUM(AC302:AG302)</f>
        <v>12918.460920000001</v>
      </c>
      <c r="AV302" s="135">
        <f t="shared" ref="AV302" si="1563">AU302/AS302</f>
        <v>0.41398570202696749</v>
      </c>
      <c r="AW302" s="134">
        <f t="shared" ref="AW302" si="1564">AI302</f>
        <v>6873</v>
      </c>
      <c r="AX302" s="135">
        <f t="shared" ref="AX302" si="1565">AW302/AS302</f>
        <v>0.22025253222125685</v>
      </c>
      <c r="AY302" s="134">
        <f t="shared" ref="AY302" si="1566">AJ302</f>
        <v>1200</v>
      </c>
      <c r="AZ302" s="135">
        <f t="shared" ref="AZ302" si="1567">AY302/AS302</f>
        <v>3.8455265337626686E-2</v>
      </c>
      <c r="BA302" s="134">
        <f t="shared" ref="BA302" si="1568">AK302+AM302</f>
        <v>5265.7634382352944</v>
      </c>
      <c r="BB302" s="135">
        <f t="shared" ref="BB302" si="1569">BA302/AS302</f>
        <v>0.16874694185209302</v>
      </c>
      <c r="BC302" s="134">
        <f t="shared" ref="BC302" si="1570">AN302+AO302</f>
        <v>4947.8652300000003</v>
      </c>
      <c r="BD302" s="135">
        <f t="shared" ref="BD302" si="1571">BC302/AS302</f>
        <v>0.15855955856205609</v>
      </c>
      <c r="BE302" s="82" t="str">
        <f t="shared" ref="BE302" si="1572">IF((AU302+AW302+AY302+BA302+BC302)=AS302,"Matching","Not Matching")</f>
        <v>Matching</v>
      </c>
      <c r="BF302" s="134">
        <f>AQ302</f>
        <v>26257.224358235289</v>
      </c>
      <c r="BG302" s="135">
        <f t="shared" ref="BG302" si="1573">BF302/AS302</f>
        <v>0.84144044143794383</v>
      </c>
      <c r="BH302" s="134">
        <f t="shared" ref="BH302" si="1574">AR302</f>
        <v>4947.8652300000003</v>
      </c>
      <c r="BI302" s="135">
        <f t="shared" ref="BI302" si="1575">BH302/AS302</f>
        <v>0.15855955856205609</v>
      </c>
      <c r="BJ302" s="82" t="str">
        <f t="shared" ref="BJ302" si="1576">IF((BH302+BF302)=AS302,"Matching","Not Matching")</f>
        <v>Matching</v>
      </c>
      <c r="BK302" s="134">
        <f>AS302*1.081</f>
        <v>33732.701844882351</v>
      </c>
      <c r="BL302" s="134">
        <f t="shared" ref="BL302" si="1577">ROUND(BK302,-1)</f>
        <v>33730</v>
      </c>
      <c r="BM302" s="134">
        <f>D302*380</f>
        <v>6539.8</v>
      </c>
      <c r="BN302" s="134">
        <f t="shared" ref="BN302" si="1578">BK302-BM302</f>
        <v>27192.901844882352</v>
      </c>
      <c r="BO302" s="134">
        <f>BK302/D302</f>
        <v>1960.0640235259937</v>
      </c>
    </row>
    <row r="303" spans="1:67" outlineLevel="1" x14ac:dyDescent="0.25">
      <c r="A303" s="60"/>
      <c r="B303" s="61"/>
      <c r="C303" s="62"/>
      <c r="D303" s="63"/>
      <c r="E303" s="64"/>
      <c r="F303" s="65"/>
      <c r="G303" s="107"/>
      <c r="H303" s="110"/>
      <c r="I303" s="110"/>
      <c r="J303" s="56"/>
      <c r="K303" s="57"/>
      <c r="L303" s="58"/>
      <c r="M303" s="58"/>
      <c r="N303" s="58"/>
      <c r="O303" s="57"/>
      <c r="P303" s="58"/>
      <c r="Q303" s="56"/>
      <c r="R303" s="56"/>
      <c r="S303" s="56"/>
      <c r="T303" s="56"/>
      <c r="U303" s="73"/>
      <c r="V303" s="21"/>
      <c r="W303" s="56"/>
      <c r="X303" s="56"/>
      <c r="Y303" s="56"/>
      <c r="Z303" s="57"/>
      <c r="AA303" s="56"/>
      <c r="AB303" s="56"/>
      <c r="AC303" s="56"/>
      <c r="AD303" s="56"/>
      <c r="AE303" s="69"/>
      <c r="AF303" s="69"/>
      <c r="AG303" s="69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136"/>
    </row>
    <row r="304" spans="1:67" outlineLevel="1" x14ac:dyDescent="0.25">
      <c r="A304" s="60"/>
      <c r="B304" s="61" t="str">
        <f>"Panneau solaire "&amp;G304</f>
        <v>Panneau solaire JINKO JKM455N-54HL4R-V</v>
      </c>
      <c r="C304" s="62">
        <f>A302</f>
        <v>37</v>
      </c>
      <c r="D304" s="68" t="s">
        <v>63</v>
      </c>
      <c r="E304" s="64">
        <f t="shared" ref="E304" si="1579">AB304</f>
        <v>180.51476470588236</v>
      </c>
      <c r="F304" s="65">
        <f t="shared" ref="F304" si="1580">C304*E304</f>
        <v>6679.0462941176474</v>
      </c>
      <c r="G304" s="107" t="str">
        <f>$G$7</f>
        <v>JINKO JKM455N-54HL4R-V</v>
      </c>
      <c r="H304" s="108">
        <f>H73</f>
        <v>52.4</v>
      </c>
      <c r="I304" s="108">
        <f>I73</f>
        <v>0</v>
      </c>
      <c r="J304" s="67">
        <f t="shared" si="1324"/>
        <v>1.5719999999999998</v>
      </c>
      <c r="K304" s="54">
        <v>0</v>
      </c>
      <c r="L304" s="67">
        <f t="shared" ref="L304:N304" si="1581">H304*(1-$K304)</f>
        <v>52.4</v>
      </c>
      <c r="M304" s="67">
        <f t="shared" si="1581"/>
        <v>0</v>
      </c>
      <c r="N304" s="67">
        <f t="shared" si="1581"/>
        <v>1.5719999999999998</v>
      </c>
      <c r="O304" s="67">
        <f t="shared" ref="O304:O311" si="1582">(L304+M304+N304)</f>
        <v>53.972000000000001</v>
      </c>
      <c r="P304" s="69">
        <f t="shared" ref="P304:P311" si="1583">O304*$P$4</f>
        <v>0</v>
      </c>
      <c r="Q304" s="69">
        <f t="shared" ref="Q304:Q311" si="1584">(O304+P304)*$Q$4</f>
        <v>0</v>
      </c>
      <c r="R304" s="69">
        <f t="shared" ref="R304:R311" si="1585">(O304+P304)*$R$4</f>
        <v>1.07944</v>
      </c>
      <c r="S304" s="69">
        <f t="shared" ref="S304:S308" si="1586">(O304+P304)*$S$4</f>
        <v>2.6986000000000003</v>
      </c>
      <c r="T304" s="69">
        <f t="shared" ref="T304:T311" si="1587">SUM(O304:S304)</f>
        <v>57.750039999999998</v>
      </c>
      <c r="U304" s="69">
        <f>1*$U$4</f>
        <v>65</v>
      </c>
      <c r="V304" s="108">
        <f t="shared" ref="V304:W304" si="1588">V293</f>
        <v>0</v>
      </c>
      <c r="W304" s="108">
        <f t="shared" si="1588"/>
        <v>0</v>
      </c>
      <c r="X304" s="67">
        <f t="shared" ref="X304:X311" si="1589">SUM(U304:W304)</f>
        <v>65</v>
      </c>
      <c r="Y304" s="113">
        <f t="shared" ref="Y304:Y309" si="1590">$Y$4/(1-$Y$4)*(T304+X304+Z304+AA304)</f>
        <v>27.077214705882351</v>
      </c>
      <c r="Z304" s="69">
        <f t="shared" ref="Z304:Z311" si="1591">T304*$Z$4</f>
        <v>14.43751</v>
      </c>
      <c r="AA304" s="69">
        <f t="shared" ref="AA304:AA309" si="1592">X304*$AA$4</f>
        <v>16.25</v>
      </c>
      <c r="AB304" s="70">
        <f t="shared" ref="AB304:AB311" si="1593">T304+X304+Y304+Z304+AA304</f>
        <v>180.51476470588236</v>
      </c>
      <c r="AC304" s="67">
        <f t="shared" ref="AC304:AO304" si="1594">O304*$C304</f>
        <v>1996.9639999999999</v>
      </c>
      <c r="AD304" s="67">
        <f t="shared" si="1594"/>
        <v>0</v>
      </c>
      <c r="AE304" s="67">
        <f t="shared" si="1594"/>
        <v>0</v>
      </c>
      <c r="AF304" s="67">
        <f t="shared" si="1594"/>
        <v>39.939279999999997</v>
      </c>
      <c r="AG304" s="67">
        <f t="shared" si="1594"/>
        <v>99.848200000000006</v>
      </c>
      <c r="AH304" s="67">
        <f t="shared" si="1594"/>
        <v>2136.7514799999999</v>
      </c>
      <c r="AI304" s="67">
        <f t="shared" si="1594"/>
        <v>2405</v>
      </c>
      <c r="AJ304" s="67">
        <f t="shared" si="1594"/>
        <v>0</v>
      </c>
      <c r="AK304" s="67">
        <f t="shared" si="1594"/>
        <v>0</v>
      </c>
      <c r="AL304" s="67">
        <f t="shared" si="1594"/>
        <v>2405</v>
      </c>
      <c r="AM304" s="67">
        <f t="shared" si="1594"/>
        <v>1001.856944117647</v>
      </c>
      <c r="AN304" s="67">
        <f t="shared" si="1594"/>
        <v>534.18786999999998</v>
      </c>
      <c r="AO304" s="67">
        <f t="shared" si="1594"/>
        <v>601.25</v>
      </c>
      <c r="AP304" s="67">
        <f t="shared" ref="AP304:AP311" si="1595">AM304+AK304</f>
        <v>1001.856944117647</v>
      </c>
      <c r="AQ304" s="71">
        <f t="shared" ref="AQ304:AQ311" si="1596">AM304+AL304+AH304</f>
        <v>5543.6084241176468</v>
      </c>
      <c r="AR304" s="71">
        <f t="shared" ref="AR304:AR311" si="1597">AO304+AN304</f>
        <v>1135.43787</v>
      </c>
      <c r="AS304" s="71">
        <f t="shared" ref="AS304:AS311" si="1598">AH304+AL304+AM304+AO304+AN304</f>
        <v>6679.0462941176465</v>
      </c>
      <c r="AT304" s="84"/>
    </row>
    <row r="305" spans="1:67" outlineLevel="1" x14ac:dyDescent="0.25">
      <c r="A305" s="60"/>
      <c r="B305" s="61" t="str">
        <f>"Onduleur Huawei "&amp;G305</f>
        <v>Onduleur Huawei SUN2000-17K-MB0</v>
      </c>
      <c r="C305" s="62">
        <v>1</v>
      </c>
      <c r="D305" s="68" t="s">
        <v>63</v>
      </c>
      <c r="E305" s="64">
        <f t="shared" ref="E304:E311" si="1599">AB305</f>
        <v>3522.5285882352946</v>
      </c>
      <c r="F305" s="65">
        <f t="shared" ref="F304:F311" si="1600">C305*E305</f>
        <v>3522.5285882352946</v>
      </c>
      <c r="G305" s="99" t="str">
        <f>'Technical Data'!B17</f>
        <v>SUN2000-17K-MB0</v>
      </c>
      <c r="H305" s="85">
        <f>'Financial Data'!C38</f>
        <v>1766.4</v>
      </c>
      <c r="I305" s="67">
        <f>'Financial Data'!$C$40</f>
        <v>251</v>
      </c>
      <c r="J305" s="67">
        <f t="shared" si="1324"/>
        <v>52.991999999999997</v>
      </c>
      <c r="K305" s="54">
        <v>0</v>
      </c>
      <c r="L305" s="67">
        <f t="shared" ref="L305:N305" si="1601">H305*(1-$K305)</f>
        <v>1766.4</v>
      </c>
      <c r="M305" s="67">
        <f t="shared" si="1601"/>
        <v>251</v>
      </c>
      <c r="N305" s="67">
        <f t="shared" si="1601"/>
        <v>52.991999999999997</v>
      </c>
      <c r="O305" s="67">
        <f t="shared" si="1582"/>
        <v>2070.3920000000003</v>
      </c>
      <c r="P305" s="69">
        <f t="shared" si="1583"/>
        <v>0</v>
      </c>
      <c r="Q305" s="69">
        <f t="shared" si="1584"/>
        <v>0</v>
      </c>
      <c r="R305" s="69">
        <f t="shared" si="1585"/>
        <v>41.407840000000007</v>
      </c>
      <c r="S305" s="69">
        <f t="shared" si="1586"/>
        <v>103.51960000000003</v>
      </c>
      <c r="T305" s="69">
        <f t="shared" si="1587"/>
        <v>2215.3194400000002</v>
      </c>
      <c r="U305" s="69">
        <f>2*$U$5</f>
        <v>180</v>
      </c>
      <c r="V305" s="108">
        <f t="shared" ref="V305:W305" si="1602">V294</f>
        <v>0</v>
      </c>
      <c r="W305" s="108">
        <f t="shared" si="1602"/>
        <v>0</v>
      </c>
      <c r="X305" s="67">
        <f t="shared" si="1589"/>
        <v>180</v>
      </c>
      <c r="Y305" s="113">
        <f t="shared" si="1590"/>
        <v>528.37928823529421</v>
      </c>
      <c r="Z305" s="69">
        <f t="shared" si="1591"/>
        <v>553.82986000000005</v>
      </c>
      <c r="AA305" s="69">
        <f t="shared" si="1592"/>
        <v>45</v>
      </c>
      <c r="AB305" s="70">
        <f t="shared" si="1593"/>
        <v>3522.5285882352946</v>
      </c>
      <c r="AC305" s="67">
        <f t="shared" ref="AC305:AO305" si="1603">O305*$C305</f>
        <v>2070.3920000000003</v>
      </c>
      <c r="AD305" s="67">
        <f t="shared" si="1603"/>
        <v>0</v>
      </c>
      <c r="AE305" s="67">
        <f t="shared" si="1603"/>
        <v>0</v>
      </c>
      <c r="AF305" s="67">
        <f t="shared" si="1603"/>
        <v>41.407840000000007</v>
      </c>
      <c r="AG305" s="67">
        <f t="shared" si="1603"/>
        <v>103.51960000000003</v>
      </c>
      <c r="AH305" s="67">
        <f t="shared" si="1603"/>
        <v>2215.3194400000002</v>
      </c>
      <c r="AI305" s="67">
        <f t="shared" si="1603"/>
        <v>180</v>
      </c>
      <c r="AJ305" s="67">
        <f t="shared" si="1603"/>
        <v>0</v>
      </c>
      <c r="AK305" s="67">
        <f t="shared" si="1603"/>
        <v>0</v>
      </c>
      <c r="AL305" s="67">
        <f t="shared" si="1603"/>
        <v>180</v>
      </c>
      <c r="AM305" s="67">
        <f t="shared" si="1603"/>
        <v>528.37928823529421</v>
      </c>
      <c r="AN305" s="67">
        <f t="shared" si="1603"/>
        <v>553.82986000000005</v>
      </c>
      <c r="AO305" s="67">
        <f t="shared" si="1603"/>
        <v>45</v>
      </c>
      <c r="AP305" s="67">
        <f t="shared" si="1595"/>
        <v>528.37928823529421</v>
      </c>
      <c r="AQ305" s="71">
        <f t="shared" si="1596"/>
        <v>2923.6987282352943</v>
      </c>
      <c r="AR305" s="71">
        <f t="shared" si="1597"/>
        <v>598.82986000000005</v>
      </c>
      <c r="AS305" s="71">
        <f t="shared" si="1598"/>
        <v>3522.5285882352946</v>
      </c>
      <c r="AT305" s="84"/>
    </row>
    <row r="306" spans="1:67" outlineLevel="1" x14ac:dyDescent="0.25">
      <c r="A306" s="60"/>
      <c r="B306" s="61" t="s">
        <v>217</v>
      </c>
      <c r="C306" s="62">
        <v>1</v>
      </c>
      <c r="D306" s="68" t="s">
        <v>65</v>
      </c>
      <c r="E306" s="64">
        <f t="shared" si="1599"/>
        <v>3034.1029411764703</v>
      </c>
      <c r="F306" s="65">
        <f t="shared" si="1600"/>
        <v>3034.1029411764703</v>
      </c>
      <c r="G306" s="147"/>
      <c r="H306" s="108">
        <f>$H$284</f>
        <v>600</v>
      </c>
      <c r="I306" s="67">
        <f>'Financial Data'!$C$41*C304</f>
        <v>999</v>
      </c>
      <c r="J306" s="67">
        <f t="shared" si="1324"/>
        <v>18</v>
      </c>
      <c r="K306" s="54">
        <v>0</v>
      </c>
      <c r="L306" s="67">
        <f t="shared" ref="L306:N306" si="1604">H306*(1-$K306)</f>
        <v>600</v>
      </c>
      <c r="M306" s="67">
        <f t="shared" si="1604"/>
        <v>999</v>
      </c>
      <c r="N306" s="67">
        <f t="shared" si="1604"/>
        <v>18</v>
      </c>
      <c r="O306" s="67">
        <f t="shared" si="1582"/>
        <v>1617</v>
      </c>
      <c r="P306" s="69">
        <f t="shared" si="1583"/>
        <v>0</v>
      </c>
      <c r="Q306" s="69">
        <f t="shared" si="1584"/>
        <v>0</v>
      </c>
      <c r="R306" s="69">
        <f t="shared" si="1585"/>
        <v>32.340000000000003</v>
      </c>
      <c r="S306" s="69">
        <f t="shared" si="1586"/>
        <v>80.850000000000009</v>
      </c>
      <c r="T306" s="69">
        <f t="shared" si="1587"/>
        <v>1730.1899999999998</v>
      </c>
      <c r="U306" s="69">
        <f>(C304/10)*$U$5</f>
        <v>333</v>
      </c>
      <c r="V306" s="108">
        <f t="shared" ref="V306:W306" si="1605">V295</f>
        <v>0</v>
      </c>
      <c r="W306" s="108">
        <f t="shared" si="1605"/>
        <v>0</v>
      </c>
      <c r="X306" s="67">
        <f t="shared" si="1589"/>
        <v>333</v>
      </c>
      <c r="Y306" s="113">
        <f t="shared" si="1590"/>
        <v>455.1154411764706</v>
      </c>
      <c r="Z306" s="69">
        <f t="shared" si="1591"/>
        <v>432.54749999999996</v>
      </c>
      <c r="AA306" s="69">
        <f t="shared" si="1592"/>
        <v>83.25</v>
      </c>
      <c r="AB306" s="70">
        <f t="shared" si="1593"/>
        <v>3034.1029411764703</v>
      </c>
      <c r="AC306" s="67">
        <f t="shared" ref="AC306:AO306" si="1606">O306*$C306</f>
        <v>1617</v>
      </c>
      <c r="AD306" s="67">
        <f t="shared" si="1606"/>
        <v>0</v>
      </c>
      <c r="AE306" s="67">
        <f t="shared" si="1606"/>
        <v>0</v>
      </c>
      <c r="AF306" s="67">
        <f t="shared" si="1606"/>
        <v>32.340000000000003</v>
      </c>
      <c r="AG306" s="67">
        <f t="shared" si="1606"/>
        <v>80.850000000000009</v>
      </c>
      <c r="AH306" s="67">
        <f t="shared" si="1606"/>
        <v>1730.1899999999998</v>
      </c>
      <c r="AI306" s="67">
        <f t="shared" si="1606"/>
        <v>333</v>
      </c>
      <c r="AJ306" s="67">
        <f t="shared" si="1606"/>
        <v>0</v>
      </c>
      <c r="AK306" s="67">
        <f t="shared" si="1606"/>
        <v>0</v>
      </c>
      <c r="AL306" s="67">
        <f t="shared" si="1606"/>
        <v>333</v>
      </c>
      <c r="AM306" s="67">
        <f t="shared" si="1606"/>
        <v>455.1154411764706</v>
      </c>
      <c r="AN306" s="67">
        <f t="shared" si="1606"/>
        <v>432.54749999999996</v>
      </c>
      <c r="AO306" s="67">
        <f t="shared" si="1606"/>
        <v>83.25</v>
      </c>
      <c r="AP306" s="67">
        <f t="shared" si="1595"/>
        <v>455.1154411764706</v>
      </c>
      <c r="AQ306" s="71">
        <f t="shared" si="1596"/>
        <v>2518.3054411764706</v>
      </c>
      <c r="AR306" s="71">
        <f t="shared" si="1597"/>
        <v>515.7974999999999</v>
      </c>
      <c r="AS306" s="71">
        <f t="shared" si="1598"/>
        <v>3034.1029411764703</v>
      </c>
      <c r="AT306" s="84"/>
    </row>
    <row r="307" spans="1:67" outlineLevel="1" x14ac:dyDescent="0.25">
      <c r="A307" s="60"/>
      <c r="B307" s="61" t="s">
        <v>172</v>
      </c>
      <c r="C307" s="62">
        <f>A302</f>
        <v>37</v>
      </c>
      <c r="D307" s="68" t="s">
        <v>63</v>
      </c>
      <c r="E307" s="64">
        <f t="shared" si="1599"/>
        <v>257.66176470588238</v>
      </c>
      <c r="F307" s="65">
        <f t="shared" si="1600"/>
        <v>9533.4852941176487</v>
      </c>
      <c r="G307" s="107"/>
      <c r="H307" s="108">
        <f>H175</f>
        <v>100</v>
      </c>
      <c r="I307" s="111">
        <v>0</v>
      </c>
      <c r="J307" s="67">
        <f t="shared" si="1324"/>
        <v>3</v>
      </c>
      <c r="K307" s="54">
        <v>0</v>
      </c>
      <c r="L307" s="67">
        <f t="shared" ref="L307:N307" si="1607">H307*(1-$K307)</f>
        <v>100</v>
      </c>
      <c r="M307" s="67">
        <f t="shared" si="1607"/>
        <v>0</v>
      </c>
      <c r="N307" s="67">
        <f t="shared" si="1607"/>
        <v>3</v>
      </c>
      <c r="O307" s="67">
        <f t="shared" si="1582"/>
        <v>103</v>
      </c>
      <c r="P307" s="69">
        <f t="shared" si="1583"/>
        <v>0</v>
      </c>
      <c r="Q307" s="69">
        <f t="shared" si="1584"/>
        <v>0</v>
      </c>
      <c r="R307" s="69">
        <f t="shared" si="1585"/>
        <v>2.06</v>
      </c>
      <c r="S307" s="69">
        <f t="shared" si="1586"/>
        <v>5.15</v>
      </c>
      <c r="T307" s="69">
        <f t="shared" si="1587"/>
        <v>110.21000000000001</v>
      </c>
      <c r="U307" s="69">
        <f>1*$U$4</f>
        <v>65</v>
      </c>
      <c r="V307" s="108">
        <f t="shared" ref="V307:W307" si="1608">V296</f>
        <v>0</v>
      </c>
      <c r="W307" s="108">
        <f t="shared" si="1608"/>
        <v>0</v>
      </c>
      <c r="X307" s="67">
        <f t="shared" si="1589"/>
        <v>65</v>
      </c>
      <c r="Y307" s="113">
        <f t="shared" si="1590"/>
        <v>38.649264705882359</v>
      </c>
      <c r="Z307" s="69">
        <f t="shared" si="1591"/>
        <v>27.552500000000002</v>
      </c>
      <c r="AA307" s="69">
        <f t="shared" si="1592"/>
        <v>16.25</v>
      </c>
      <c r="AB307" s="70">
        <f t="shared" si="1593"/>
        <v>257.66176470588238</v>
      </c>
      <c r="AC307" s="67">
        <f t="shared" ref="AC307:AO307" si="1609">O307*$C307</f>
        <v>3811</v>
      </c>
      <c r="AD307" s="67">
        <f t="shared" si="1609"/>
        <v>0</v>
      </c>
      <c r="AE307" s="67">
        <f t="shared" si="1609"/>
        <v>0</v>
      </c>
      <c r="AF307" s="67">
        <f t="shared" si="1609"/>
        <v>76.22</v>
      </c>
      <c r="AG307" s="67">
        <f t="shared" si="1609"/>
        <v>190.55</v>
      </c>
      <c r="AH307" s="67">
        <f t="shared" si="1609"/>
        <v>4077.7700000000004</v>
      </c>
      <c r="AI307" s="67">
        <f t="shared" si="1609"/>
        <v>2405</v>
      </c>
      <c r="AJ307" s="67">
        <f t="shared" si="1609"/>
        <v>0</v>
      </c>
      <c r="AK307" s="67">
        <f t="shared" si="1609"/>
        <v>0</v>
      </c>
      <c r="AL307" s="67">
        <f t="shared" si="1609"/>
        <v>2405</v>
      </c>
      <c r="AM307" s="67">
        <f t="shared" si="1609"/>
        <v>1430.0227941176472</v>
      </c>
      <c r="AN307" s="67">
        <f t="shared" si="1609"/>
        <v>1019.4425000000001</v>
      </c>
      <c r="AO307" s="67">
        <f t="shared" si="1609"/>
        <v>601.25</v>
      </c>
      <c r="AP307" s="67">
        <f t="shared" si="1595"/>
        <v>1430.0227941176472</v>
      </c>
      <c r="AQ307" s="71">
        <f t="shared" si="1596"/>
        <v>7912.7927941176476</v>
      </c>
      <c r="AR307" s="71">
        <f t="shared" si="1597"/>
        <v>1620.6925000000001</v>
      </c>
      <c r="AS307" s="71">
        <f t="shared" si="1598"/>
        <v>9533.4852941176468</v>
      </c>
      <c r="AT307" s="84"/>
    </row>
    <row r="308" spans="1:67" outlineLevel="1" x14ac:dyDescent="0.25">
      <c r="A308" s="60"/>
      <c r="B308" s="61" t="s">
        <v>66</v>
      </c>
      <c r="C308" s="62">
        <v>1</v>
      </c>
      <c r="D308" s="68" t="s">
        <v>65</v>
      </c>
      <c r="E308" s="64">
        <f t="shared" si="1599"/>
        <v>3413.9264705882347</v>
      </c>
      <c r="F308" s="65">
        <f t="shared" si="1600"/>
        <v>3413.9264705882347</v>
      </c>
      <c r="G308" s="107"/>
      <c r="H308" s="108">
        <f>$H$286</f>
        <v>700</v>
      </c>
      <c r="I308" s="111">
        <f>I297</f>
        <v>0</v>
      </c>
      <c r="J308" s="67">
        <f t="shared" si="1324"/>
        <v>21</v>
      </c>
      <c r="K308" s="54">
        <v>0</v>
      </c>
      <c r="L308" s="67">
        <f t="shared" ref="L308:N308" si="1610">H308*(1-$K308)</f>
        <v>700</v>
      </c>
      <c r="M308" s="67">
        <f t="shared" si="1610"/>
        <v>0</v>
      </c>
      <c r="N308" s="67">
        <f t="shared" si="1610"/>
        <v>21</v>
      </c>
      <c r="O308" s="67">
        <f t="shared" si="1582"/>
        <v>721</v>
      </c>
      <c r="P308" s="69">
        <f t="shared" si="1583"/>
        <v>0</v>
      </c>
      <c r="Q308" s="69">
        <f t="shared" si="1584"/>
        <v>0</v>
      </c>
      <c r="R308" s="69">
        <f t="shared" si="1585"/>
        <v>14.42</v>
      </c>
      <c r="S308" s="69">
        <f t="shared" si="1586"/>
        <v>36.050000000000004</v>
      </c>
      <c r="T308" s="69">
        <f t="shared" si="1587"/>
        <v>771.46999999999991</v>
      </c>
      <c r="U308" s="69">
        <f>5*$U$5+600+500</f>
        <v>1550</v>
      </c>
      <c r="V308" s="108">
        <f t="shared" ref="V308:W308" si="1611">V297</f>
        <v>0</v>
      </c>
      <c r="W308" s="108">
        <f t="shared" si="1611"/>
        <v>0</v>
      </c>
      <c r="X308" s="67">
        <f t="shared" si="1589"/>
        <v>1550</v>
      </c>
      <c r="Y308" s="113">
        <f t="shared" si="1590"/>
        <v>512.08897058823527</v>
      </c>
      <c r="Z308" s="69">
        <f t="shared" si="1591"/>
        <v>192.86749999999998</v>
      </c>
      <c r="AA308" s="69">
        <f t="shared" si="1592"/>
        <v>387.5</v>
      </c>
      <c r="AB308" s="70">
        <f t="shared" si="1593"/>
        <v>3413.9264705882347</v>
      </c>
      <c r="AC308" s="67">
        <f t="shared" ref="AC308:AO308" si="1612">O308*$C308</f>
        <v>721</v>
      </c>
      <c r="AD308" s="67">
        <f t="shared" si="1612"/>
        <v>0</v>
      </c>
      <c r="AE308" s="67">
        <f t="shared" si="1612"/>
        <v>0</v>
      </c>
      <c r="AF308" s="67">
        <f t="shared" si="1612"/>
        <v>14.42</v>
      </c>
      <c r="AG308" s="67">
        <f t="shared" si="1612"/>
        <v>36.050000000000004</v>
      </c>
      <c r="AH308" s="67">
        <f t="shared" si="1612"/>
        <v>771.46999999999991</v>
      </c>
      <c r="AI308" s="67">
        <f t="shared" si="1612"/>
        <v>1550</v>
      </c>
      <c r="AJ308" s="67">
        <f t="shared" si="1612"/>
        <v>0</v>
      </c>
      <c r="AK308" s="67">
        <f t="shared" si="1612"/>
        <v>0</v>
      </c>
      <c r="AL308" s="67">
        <f t="shared" si="1612"/>
        <v>1550</v>
      </c>
      <c r="AM308" s="67">
        <f t="shared" si="1612"/>
        <v>512.08897058823527</v>
      </c>
      <c r="AN308" s="67">
        <f t="shared" si="1612"/>
        <v>192.86749999999998</v>
      </c>
      <c r="AO308" s="67">
        <f t="shared" si="1612"/>
        <v>387.5</v>
      </c>
      <c r="AP308" s="67">
        <f t="shared" si="1595"/>
        <v>512.08897058823527</v>
      </c>
      <c r="AQ308" s="71">
        <f t="shared" si="1596"/>
        <v>2833.5589705882353</v>
      </c>
      <c r="AR308" s="71">
        <f t="shared" si="1597"/>
        <v>580.36749999999995</v>
      </c>
      <c r="AS308" s="71">
        <f t="shared" si="1598"/>
        <v>3413.9264705882347</v>
      </c>
      <c r="AT308" s="84"/>
    </row>
    <row r="309" spans="1:67" outlineLevel="1" x14ac:dyDescent="0.25">
      <c r="A309" s="60"/>
      <c r="B309" s="72" t="s">
        <v>169</v>
      </c>
      <c r="C309" s="62">
        <v>1</v>
      </c>
      <c r="D309" s="68" t="s">
        <v>65</v>
      </c>
      <c r="E309" s="64">
        <f t="shared" si="1599"/>
        <v>2922</v>
      </c>
      <c r="F309" s="65">
        <f t="shared" si="1600"/>
        <v>2922</v>
      </c>
      <c r="G309" s="107"/>
      <c r="H309" s="108">
        <f>$H$243</f>
        <v>1600</v>
      </c>
      <c r="I309" s="108">
        <f>$I$232</f>
        <v>300</v>
      </c>
      <c r="J309" s="67">
        <f t="shared" si="1324"/>
        <v>48</v>
      </c>
      <c r="K309" s="54">
        <v>0</v>
      </c>
      <c r="L309" s="67">
        <f t="shared" ref="L309:N311" si="1613">H309*(1-$K309)</f>
        <v>1600</v>
      </c>
      <c r="M309" s="67">
        <f t="shared" si="1613"/>
        <v>300</v>
      </c>
      <c r="N309" s="67">
        <f t="shared" si="1613"/>
        <v>48</v>
      </c>
      <c r="O309" s="67">
        <f t="shared" si="1582"/>
        <v>1948</v>
      </c>
      <c r="P309" s="69">
        <f t="shared" si="1583"/>
        <v>0</v>
      </c>
      <c r="Q309" s="69">
        <f t="shared" si="1584"/>
        <v>0</v>
      </c>
      <c r="R309" s="69">
        <f t="shared" si="1585"/>
        <v>38.96</v>
      </c>
      <c r="S309" s="69">
        <v>0</v>
      </c>
      <c r="T309" s="69">
        <f t="shared" si="1587"/>
        <v>1986.96</v>
      </c>
      <c r="U309" s="69">
        <v>0</v>
      </c>
      <c r="V309" s="108">
        <f t="shared" ref="V309:W309" si="1614">V298</f>
        <v>0</v>
      </c>
      <c r="W309" s="108">
        <f t="shared" si="1614"/>
        <v>0</v>
      </c>
      <c r="X309" s="67">
        <f t="shared" si="1589"/>
        <v>0</v>
      </c>
      <c r="Y309" s="113">
        <f t="shared" si="1590"/>
        <v>438.3</v>
      </c>
      <c r="Z309" s="69">
        <f t="shared" si="1591"/>
        <v>496.74</v>
      </c>
      <c r="AA309" s="69">
        <f t="shared" si="1592"/>
        <v>0</v>
      </c>
      <c r="AB309" s="70">
        <f t="shared" si="1593"/>
        <v>2922</v>
      </c>
      <c r="AC309" s="67">
        <f t="shared" ref="AC309:AO311" si="1615">O309*$C309</f>
        <v>1948</v>
      </c>
      <c r="AD309" s="67">
        <f t="shared" si="1615"/>
        <v>0</v>
      </c>
      <c r="AE309" s="67">
        <f t="shared" si="1615"/>
        <v>0</v>
      </c>
      <c r="AF309" s="67">
        <f t="shared" si="1615"/>
        <v>38.96</v>
      </c>
      <c r="AG309" s="67">
        <f t="shared" si="1615"/>
        <v>0</v>
      </c>
      <c r="AH309" s="67">
        <f t="shared" si="1615"/>
        <v>1986.96</v>
      </c>
      <c r="AI309" s="67">
        <f t="shared" si="1615"/>
        <v>0</v>
      </c>
      <c r="AJ309" s="67">
        <f t="shared" si="1615"/>
        <v>0</v>
      </c>
      <c r="AK309" s="67">
        <f t="shared" si="1615"/>
        <v>0</v>
      </c>
      <c r="AL309" s="67">
        <f t="shared" si="1615"/>
        <v>0</v>
      </c>
      <c r="AM309" s="67">
        <f t="shared" si="1615"/>
        <v>438.3</v>
      </c>
      <c r="AN309" s="67">
        <f t="shared" si="1615"/>
        <v>496.74</v>
      </c>
      <c r="AO309" s="67">
        <f t="shared" si="1615"/>
        <v>0</v>
      </c>
      <c r="AP309" s="67">
        <f t="shared" si="1595"/>
        <v>438.3</v>
      </c>
      <c r="AQ309" s="71">
        <f t="shared" si="1596"/>
        <v>2425.2600000000002</v>
      </c>
      <c r="AR309" s="71">
        <f t="shared" si="1597"/>
        <v>496.74</v>
      </c>
      <c r="AS309" s="71">
        <f t="shared" si="1598"/>
        <v>2922</v>
      </c>
      <c r="AT309" s="84"/>
    </row>
    <row r="310" spans="1:67" outlineLevel="1" x14ac:dyDescent="0.25">
      <c r="A310" s="60"/>
      <c r="B310" s="72" t="s">
        <v>170</v>
      </c>
      <c r="C310" s="62">
        <v>1</v>
      </c>
      <c r="D310" s="68" t="s">
        <v>65</v>
      </c>
      <c r="E310" s="64">
        <f t="shared" si="1599"/>
        <v>900</v>
      </c>
      <c r="F310" s="65">
        <f t="shared" si="1600"/>
        <v>900</v>
      </c>
      <c r="G310" s="147"/>
      <c r="H310" s="67">
        <v>0</v>
      </c>
      <c r="I310" s="67">
        <v>0</v>
      </c>
      <c r="J310" s="67">
        <f t="shared" ref="J310:J311" si="1616">H310*$J$4</f>
        <v>0</v>
      </c>
      <c r="K310" s="54">
        <v>0</v>
      </c>
      <c r="L310" s="67">
        <f t="shared" si="1613"/>
        <v>0</v>
      </c>
      <c r="M310" s="67">
        <f t="shared" si="1613"/>
        <v>0</v>
      </c>
      <c r="N310" s="67">
        <f t="shared" si="1613"/>
        <v>0</v>
      </c>
      <c r="O310" s="67">
        <f t="shared" si="1582"/>
        <v>0</v>
      </c>
      <c r="P310" s="69">
        <f t="shared" si="1583"/>
        <v>0</v>
      </c>
      <c r="Q310" s="69">
        <f t="shared" si="1584"/>
        <v>0</v>
      </c>
      <c r="R310" s="69">
        <f t="shared" si="1585"/>
        <v>0</v>
      </c>
      <c r="S310" s="69">
        <v>0</v>
      </c>
      <c r="T310" s="69">
        <f t="shared" si="1587"/>
        <v>0</v>
      </c>
      <c r="U310" s="69">
        <v>0</v>
      </c>
      <c r="V310" s="108">
        <f t="shared" ref="V310:W310" si="1617">V299</f>
        <v>0</v>
      </c>
      <c r="W310" s="108">
        <f t="shared" si="1617"/>
        <v>900</v>
      </c>
      <c r="X310" s="67">
        <f t="shared" si="1589"/>
        <v>900</v>
      </c>
      <c r="Y310" s="113">
        <v>0</v>
      </c>
      <c r="Z310" s="69">
        <f t="shared" si="1591"/>
        <v>0</v>
      </c>
      <c r="AA310" s="69">
        <v>0</v>
      </c>
      <c r="AB310" s="70">
        <f t="shared" si="1593"/>
        <v>900</v>
      </c>
      <c r="AC310" s="67">
        <f t="shared" si="1615"/>
        <v>0</v>
      </c>
      <c r="AD310" s="67">
        <f t="shared" si="1615"/>
        <v>0</v>
      </c>
      <c r="AE310" s="67">
        <f t="shared" si="1615"/>
        <v>0</v>
      </c>
      <c r="AF310" s="67">
        <f t="shared" si="1615"/>
        <v>0</v>
      </c>
      <c r="AG310" s="67">
        <f t="shared" si="1615"/>
        <v>0</v>
      </c>
      <c r="AH310" s="67">
        <f t="shared" si="1615"/>
        <v>0</v>
      </c>
      <c r="AI310" s="67">
        <f t="shared" si="1615"/>
        <v>0</v>
      </c>
      <c r="AJ310" s="67">
        <f t="shared" si="1615"/>
        <v>0</v>
      </c>
      <c r="AK310" s="67">
        <f t="shared" si="1615"/>
        <v>900</v>
      </c>
      <c r="AL310" s="67">
        <f t="shared" si="1615"/>
        <v>900</v>
      </c>
      <c r="AM310" s="67">
        <f t="shared" si="1615"/>
        <v>0</v>
      </c>
      <c r="AN310" s="67">
        <f t="shared" si="1615"/>
        <v>0</v>
      </c>
      <c r="AO310" s="67">
        <f t="shared" si="1615"/>
        <v>0</v>
      </c>
      <c r="AP310" s="67">
        <f t="shared" si="1595"/>
        <v>900</v>
      </c>
      <c r="AQ310" s="71">
        <f t="shared" si="1596"/>
        <v>900</v>
      </c>
      <c r="AR310" s="71">
        <f t="shared" si="1597"/>
        <v>0</v>
      </c>
      <c r="AS310" s="71">
        <f t="shared" si="1598"/>
        <v>900</v>
      </c>
      <c r="AT310" s="84"/>
    </row>
    <row r="311" spans="1:67" outlineLevel="1" x14ac:dyDescent="0.25">
      <c r="A311" s="60"/>
      <c r="B311" s="72" t="s">
        <v>171</v>
      </c>
      <c r="C311" s="62">
        <v>1</v>
      </c>
      <c r="D311" s="68" t="s">
        <v>65</v>
      </c>
      <c r="E311" s="64">
        <f t="shared" si="1599"/>
        <v>1200</v>
      </c>
      <c r="F311" s="65">
        <f t="shared" si="1600"/>
        <v>1200</v>
      </c>
      <c r="G311" s="147"/>
      <c r="H311" s="67">
        <v>0</v>
      </c>
      <c r="I311" s="67">
        <v>0</v>
      </c>
      <c r="J311" s="67">
        <f t="shared" si="1616"/>
        <v>0</v>
      </c>
      <c r="K311" s="54">
        <v>0</v>
      </c>
      <c r="L311" s="67">
        <f t="shared" si="1613"/>
        <v>0</v>
      </c>
      <c r="M311" s="67">
        <f t="shared" si="1613"/>
        <v>0</v>
      </c>
      <c r="N311" s="67">
        <f t="shared" si="1613"/>
        <v>0</v>
      </c>
      <c r="O311" s="67">
        <f t="shared" si="1582"/>
        <v>0</v>
      </c>
      <c r="P311" s="69">
        <f t="shared" si="1583"/>
        <v>0</v>
      </c>
      <c r="Q311" s="69">
        <f t="shared" si="1584"/>
        <v>0</v>
      </c>
      <c r="R311" s="69">
        <f t="shared" si="1585"/>
        <v>0</v>
      </c>
      <c r="S311" s="69">
        <v>0</v>
      </c>
      <c r="T311" s="69">
        <f t="shared" si="1587"/>
        <v>0</v>
      </c>
      <c r="U311" s="69">
        <v>0</v>
      </c>
      <c r="V311" s="108">
        <f t="shared" ref="V311:W311" si="1618">V300</f>
        <v>1200</v>
      </c>
      <c r="W311" s="108">
        <f t="shared" si="1618"/>
        <v>0</v>
      </c>
      <c r="X311" s="67">
        <f t="shared" si="1589"/>
        <v>1200</v>
      </c>
      <c r="Y311" s="113">
        <v>0</v>
      </c>
      <c r="Z311" s="69">
        <f t="shared" si="1591"/>
        <v>0</v>
      </c>
      <c r="AA311" s="69">
        <v>0</v>
      </c>
      <c r="AB311" s="70">
        <f t="shared" si="1593"/>
        <v>1200</v>
      </c>
      <c r="AC311" s="67">
        <f t="shared" si="1615"/>
        <v>0</v>
      </c>
      <c r="AD311" s="67">
        <f t="shared" si="1615"/>
        <v>0</v>
      </c>
      <c r="AE311" s="67">
        <f t="shared" si="1615"/>
        <v>0</v>
      </c>
      <c r="AF311" s="67">
        <f t="shared" si="1615"/>
        <v>0</v>
      </c>
      <c r="AG311" s="67">
        <f t="shared" si="1615"/>
        <v>0</v>
      </c>
      <c r="AH311" s="67">
        <f t="shared" si="1615"/>
        <v>0</v>
      </c>
      <c r="AI311" s="67">
        <f t="shared" si="1615"/>
        <v>0</v>
      </c>
      <c r="AJ311" s="67">
        <f t="shared" si="1615"/>
        <v>1200</v>
      </c>
      <c r="AK311" s="67">
        <f t="shared" si="1615"/>
        <v>0</v>
      </c>
      <c r="AL311" s="67">
        <f t="shared" si="1615"/>
        <v>1200</v>
      </c>
      <c r="AM311" s="67">
        <f t="shared" si="1615"/>
        <v>0</v>
      </c>
      <c r="AN311" s="67">
        <f t="shared" si="1615"/>
        <v>0</v>
      </c>
      <c r="AO311" s="67">
        <f t="shared" si="1615"/>
        <v>0</v>
      </c>
      <c r="AP311" s="67">
        <f t="shared" si="1595"/>
        <v>0</v>
      </c>
      <c r="AQ311" s="71">
        <f t="shared" si="1596"/>
        <v>1200</v>
      </c>
      <c r="AR311" s="71">
        <f t="shared" si="1597"/>
        <v>0</v>
      </c>
      <c r="AS311" s="71">
        <f t="shared" si="1598"/>
        <v>1200</v>
      </c>
      <c r="AT311" s="84"/>
    </row>
    <row r="312" spans="1:67" ht="15.75" outlineLevel="1" thickBot="1" x14ac:dyDescent="0.3">
      <c r="A312" s="60"/>
      <c r="B312" s="61"/>
      <c r="C312" s="62"/>
      <c r="D312" s="63"/>
      <c r="E312" s="64"/>
      <c r="F312" s="65"/>
      <c r="G312" s="107"/>
      <c r="H312" s="108"/>
      <c r="I312" s="108"/>
      <c r="J312" s="67"/>
      <c r="K312" s="21"/>
      <c r="L312" s="67"/>
      <c r="M312" s="67"/>
      <c r="N312" s="67"/>
      <c r="O312" s="67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7"/>
      <c r="AA312" s="69"/>
      <c r="AB312" s="69"/>
      <c r="AC312" s="69"/>
      <c r="AD312" s="69"/>
      <c r="AE312" s="69"/>
      <c r="AF312" s="69"/>
      <c r="AG312" s="69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84"/>
    </row>
    <row r="313" spans="1:67" ht="15.75" thickBot="1" x14ac:dyDescent="0.3">
      <c r="A313" s="48">
        <f>A302+1</f>
        <v>38</v>
      </c>
      <c r="B313" s="49" t="s">
        <v>61</v>
      </c>
      <c r="C313" s="50" t="s">
        <v>62</v>
      </c>
      <c r="D313" s="51">
        <f>ROUNDUP((A313*465)/1000,2)</f>
        <v>17.670000000000002</v>
      </c>
      <c r="E313" s="52"/>
      <c r="F313" s="53">
        <f>SUM(F314:F323)</f>
        <v>31698.986705882351</v>
      </c>
      <c r="G313" s="107"/>
      <c r="H313" s="110"/>
      <c r="I313" s="110"/>
      <c r="J313" s="56"/>
      <c r="K313" s="57"/>
      <c r="L313" s="58"/>
      <c r="M313" s="58"/>
      <c r="N313" s="58"/>
      <c r="O313" s="57"/>
      <c r="P313" s="58"/>
      <c r="Q313" s="56"/>
      <c r="R313" s="56"/>
      <c r="S313" s="56"/>
      <c r="T313" s="56"/>
      <c r="U313" s="73"/>
      <c r="V313" s="21"/>
      <c r="W313" s="56"/>
      <c r="X313" s="56"/>
      <c r="Y313" s="56"/>
      <c r="Z313" s="57"/>
      <c r="AA313" s="56"/>
      <c r="AB313" s="56"/>
      <c r="AC313" s="59">
        <f>+SUM(AC314:AC323)</f>
        <v>12348.328000000001</v>
      </c>
      <c r="AD313" s="59">
        <f t="shared" ref="AD313:AS313" si="1619">+SUM(AD314:AD323)</f>
        <v>0</v>
      </c>
      <c r="AE313" s="59">
        <f t="shared" si="1619"/>
        <v>0</v>
      </c>
      <c r="AF313" s="59">
        <f t="shared" si="1619"/>
        <v>246.96656000000002</v>
      </c>
      <c r="AG313" s="59">
        <f t="shared" si="1619"/>
        <v>520.01639999999998</v>
      </c>
      <c r="AH313" s="59">
        <f t="shared" si="1619"/>
        <v>13115.310959999999</v>
      </c>
      <c r="AI313" s="59">
        <f t="shared" si="1619"/>
        <v>7012</v>
      </c>
      <c r="AJ313" s="59">
        <f t="shared" si="1619"/>
        <v>1200</v>
      </c>
      <c r="AK313" s="59">
        <f t="shared" si="1619"/>
        <v>900</v>
      </c>
      <c r="AL313" s="59">
        <f t="shared" si="1619"/>
        <v>9112</v>
      </c>
      <c r="AM313" s="59">
        <f t="shared" si="1619"/>
        <v>4439.8480058823534</v>
      </c>
      <c r="AN313" s="59">
        <f t="shared" si="1619"/>
        <v>3278.8277399999997</v>
      </c>
      <c r="AO313" s="59">
        <f t="shared" si="1619"/>
        <v>1753</v>
      </c>
      <c r="AP313" s="59">
        <f t="shared" si="1619"/>
        <v>5339.8480058823534</v>
      </c>
      <c r="AQ313" s="59">
        <f t="shared" si="1619"/>
        <v>26667.15896588235</v>
      </c>
      <c r="AR313" s="59">
        <f t="shared" si="1619"/>
        <v>5031.8277399999997</v>
      </c>
      <c r="AS313" s="59">
        <f t="shared" si="1619"/>
        <v>31698.986705882351</v>
      </c>
      <c r="AT313" s="83" t="str">
        <f>IF(F313=AS313,"Matching","Not Matching")</f>
        <v>Matching</v>
      </c>
      <c r="AU313" s="134">
        <f>SUM(AC313:AG313)</f>
        <v>13115.310960000003</v>
      </c>
      <c r="AV313" s="135">
        <f t="shared" ref="AV313" si="1620">AU313/AS313</f>
        <v>0.41374543236002576</v>
      </c>
      <c r="AW313" s="134">
        <f t="shared" ref="AW313" si="1621">AI313</f>
        <v>7012</v>
      </c>
      <c r="AX313" s="135">
        <f t="shared" ref="AX313" si="1622">AW313/AS313</f>
        <v>0.22120580903927725</v>
      </c>
      <c r="AY313" s="134">
        <f t="shared" ref="AY313" si="1623">AJ313</f>
        <v>1200</v>
      </c>
      <c r="AZ313" s="135">
        <f t="shared" ref="AZ313" si="1624">AY313/AS313</f>
        <v>3.7856099664451331E-2</v>
      </c>
      <c r="BA313" s="134">
        <f t="shared" ref="BA313" si="1625">AK313+AM313</f>
        <v>5339.8480058823534</v>
      </c>
      <c r="BB313" s="135">
        <f t="shared" ref="BB313" si="1626">BA313/AS313</f>
        <v>0.16845484858642004</v>
      </c>
      <c r="BC313" s="134">
        <f t="shared" ref="BC313" si="1627">AN313+AO313</f>
        <v>5031.8277399999997</v>
      </c>
      <c r="BD313" s="135">
        <f t="shared" ref="BD313" si="1628">BC313/AS313</f>
        <v>0.15873781034982573</v>
      </c>
      <c r="BE313" s="82" t="str">
        <f t="shared" ref="BE313" si="1629">IF((AU313+AW313+AY313+BA313+BC313)=AS313,"Matching","Not Matching")</f>
        <v>Matching</v>
      </c>
      <c r="BF313" s="134">
        <f>AQ313</f>
        <v>26667.15896588235</v>
      </c>
      <c r="BG313" s="135">
        <f t="shared" ref="BG313" si="1630">BF313/AS313</f>
        <v>0.84126218965017419</v>
      </c>
      <c r="BH313" s="134">
        <f t="shared" ref="BH313" si="1631">AR313</f>
        <v>5031.8277399999997</v>
      </c>
      <c r="BI313" s="135">
        <f t="shared" ref="BI313" si="1632">BH313/AS313</f>
        <v>0.15873781034982573</v>
      </c>
      <c r="BJ313" s="82" t="str">
        <f t="shared" ref="BJ313" si="1633">IF((BH313+BF313)=AS313,"Matching","Not Matching")</f>
        <v>Matching</v>
      </c>
      <c r="BK313" s="134">
        <f>AS313*1.081</f>
        <v>34266.60462905882</v>
      </c>
      <c r="BL313" s="134">
        <f t="shared" ref="BL313" si="1634">ROUND(BK313,-1)</f>
        <v>34270</v>
      </c>
      <c r="BM313" s="134">
        <f>D313*380</f>
        <v>6714.6</v>
      </c>
      <c r="BN313" s="134">
        <f t="shared" ref="BN313" si="1635">BK313-BM313</f>
        <v>27552.004629058822</v>
      </c>
      <c r="BO313" s="134">
        <f>BK313/D313</f>
        <v>1939.2532331102896</v>
      </c>
    </row>
    <row r="314" spans="1:67" outlineLevel="1" x14ac:dyDescent="0.25">
      <c r="A314" s="60"/>
      <c r="B314" s="61"/>
      <c r="C314" s="62"/>
      <c r="D314" s="63"/>
      <c r="E314" s="64"/>
      <c r="F314" s="65"/>
      <c r="G314" s="107"/>
      <c r="H314" s="110"/>
      <c r="I314" s="110"/>
      <c r="J314" s="56"/>
      <c r="K314" s="57"/>
      <c r="L314" s="58"/>
      <c r="M314" s="58"/>
      <c r="N314" s="58"/>
      <c r="O314" s="57"/>
      <c r="P314" s="58"/>
      <c r="Q314" s="56"/>
      <c r="R314" s="56"/>
      <c r="S314" s="56"/>
      <c r="T314" s="56"/>
      <c r="U314" s="73"/>
      <c r="V314" s="21"/>
      <c r="W314" s="56"/>
      <c r="X314" s="56"/>
      <c r="Y314" s="56"/>
      <c r="Z314" s="57"/>
      <c r="AA314" s="56"/>
      <c r="AB314" s="56"/>
      <c r="AC314" s="56"/>
      <c r="AD314" s="56"/>
      <c r="AE314" s="69"/>
      <c r="AF314" s="69"/>
      <c r="AG314" s="69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136"/>
    </row>
    <row r="315" spans="1:67" outlineLevel="1" x14ac:dyDescent="0.25">
      <c r="A315" s="60"/>
      <c r="B315" s="61" t="str">
        <f>"Panneau solaire "&amp;G315</f>
        <v>Panneau solaire JINKO JKM455N-54HL4R-V</v>
      </c>
      <c r="C315" s="62">
        <f>A313</f>
        <v>38</v>
      </c>
      <c r="D315" s="68" t="s">
        <v>63</v>
      </c>
      <c r="E315" s="64">
        <f t="shared" ref="E315" si="1636">AB315</f>
        <v>180.51476470588236</v>
      </c>
      <c r="F315" s="65">
        <f t="shared" ref="F315" si="1637">C315*E315</f>
        <v>6859.5610588235295</v>
      </c>
      <c r="G315" s="107" t="str">
        <f>$G$7</f>
        <v>JINKO JKM455N-54HL4R-V</v>
      </c>
      <c r="H315" s="108">
        <f>H73</f>
        <v>52.4</v>
      </c>
      <c r="I315" s="108">
        <f>I73</f>
        <v>0</v>
      </c>
      <c r="J315" s="67">
        <f t="shared" si="1324"/>
        <v>1.5719999999999998</v>
      </c>
      <c r="K315" s="54">
        <v>0</v>
      </c>
      <c r="L315" s="67">
        <f t="shared" ref="L315:N315" si="1638">H315*(1-$K315)</f>
        <v>52.4</v>
      </c>
      <c r="M315" s="67">
        <f t="shared" si="1638"/>
        <v>0</v>
      </c>
      <c r="N315" s="67">
        <f t="shared" si="1638"/>
        <v>1.5719999999999998</v>
      </c>
      <c r="O315" s="67">
        <f t="shared" ref="O315:O322" si="1639">(L315+M315+N315)</f>
        <v>53.972000000000001</v>
      </c>
      <c r="P315" s="69">
        <f t="shared" ref="P315:P322" si="1640">O315*$P$4</f>
        <v>0</v>
      </c>
      <c r="Q315" s="69">
        <f t="shared" ref="Q315:Q322" si="1641">(O315+P315)*$Q$4</f>
        <v>0</v>
      </c>
      <c r="R315" s="69">
        <f t="shared" ref="R315:R322" si="1642">(O315+P315)*$R$4</f>
        <v>1.07944</v>
      </c>
      <c r="S315" s="69">
        <f t="shared" ref="S315:S319" si="1643">(O315+P315)*$S$4</f>
        <v>2.6986000000000003</v>
      </c>
      <c r="T315" s="69">
        <f t="shared" ref="T315:T322" si="1644">SUM(O315:S315)</f>
        <v>57.750039999999998</v>
      </c>
      <c r="U315" s="69">
        <f>1*$U$4</f>
        <v>65</v>
      </c>
      <c r="V315" s="108">
        <f t="shared" ref="V315:W315" si="1645">V304</f>
        <v>0</v>
      </c>
      <c r="W315" s="108">
        <f t="shared" si="1645"/>
        <v>0</v>
      </c>
      <c r="X315" s="67">
        <f t="shared" ref="X315:X322" si="1646">SUM(U315:W315)</f>
        <v>65</v>
      </c>
      <c r="Y315" s="113">
        <f t="shared" ref="Y315:Y320" si="1647">$Y$4/(1-$Y$4)*(T315+X315+Z315+AA315)</f>
        <v>27.077214705882351</v>
      </c>
      <c r="Z315" s="69">
        <f t="shared" ref="Z315:Z322" si="1648">T315*$Z$4</f>
        <v>14.43751</v>
      </c>
      <c r="AA315" s="69">
        <f t="shared" ref="AA315:AA320" si="1649">X315*$AA$4</f>
        <v>16.25</v>
      </c>
      <c r="AB315" s="70">
        <f t="shared" ref="AB315:AB322" si="1650">T315+X315+Y315+Z315+AA315</f>
        <v>180.51476470588236</v>
      </c>
      <c r="AC315" s="67">
        <f t="shared" ref="AC315:AO315" si="1651">O315*$C315</f>
        <v>2050.9360000000001</v>
      </c>
      <c r="AD315" s="67">
        <f t="shared" si="1651"/>
        <v>0</v>
      </c>
      <c r="AE315" s="67">
        <f t="shared" si="1651"/>
        <v>0</v>
      </c>
      <c r="AF315" s="67">
        <f t="shared" si="1651"/>
        <v>41.018720000000002</v>
      </c>
      <c r="AG315" s="67">
        <f t="shared" si="1651"/>
        <v>102.54680000000002</v>
      </c>
      <c r="AH315" s="67">
        <f t="shared" si="1651"/>
        <v>2194.5015199999998</v>
      </c>
      <c r="AI315" s="67">
        <f t="shared" si="1651"/>
        <v>2470</v>
      </c>
      <c r="AJ315" s="67">
        <f t="shared" si="1651"/>
        <v>0</v>
      </c>
      <c r="AK315" s="67">
        <f t="shared" si="1651"/>
        <v>0</v>
      </c>
      <c r="AL315" s="67">
        <f t="shared" si="1651"/>
        <v>2470</v>
      </c>
      <c r="AM315" s="67">
        <f t="shared" si="1651"/>
        <v>1028.9341588235293</v>
      </c>
      <c r="AN315" s="67">
        <f t="shared" si="1651"/>
        <v>548.62537999999995</v>
      </c>
      <c r="AO315" s="67">
        <f t="shared" si="1651"/>
        <v>617.5</v>
      </c>
      <c r="AP315" s="67">
        <f t="shared" ref="AP315:AP322" si="1652">AM315+AK315</f>
        <v>1028.9341588235293</v>
      </c>
      <c r="AQ315" s="71">
        <f t="shared" ref="AQ315:AQ322" si="1653">AM315+AL315+AH315</f>
        <v>5693.4356788235291</v>
      </c>
      <c r="AR315" s="71">
        <f t="shared" ref="AR315:AR322" si="1654">AO315+AN315</f>
        <v>1166.12538</v>
      </c>
      <c r="AS315" s="71">
        <f t="shared" ref="AS315:AS322" si="1655">AH315+AL315+AM315+AO315+AN315</f>
        <v>6859.5610588235286</v>
      </c>
      <c r="AT315" s="84"/>
    </row>
    <row r="316" spans="1:67" outlineLevel="1" x14ac:dyDescent="0.25">
      <c r="A316" s="60"/>
      <c r="B316" s="61" t="str">
        <f>"Onduleur Huawei "&amp;G316</f>
        <v>Onduleur Huawei SUN2000-17K-MB0</v>
      </c>
      <c r="C316" s="62">
        <v>1</v>
      </c>
      <c r="D316" s="68" t="s">
        <v>63</v>
      </c>
      <c r="E316" s="64">
        <f t="shared" ref="E315:E322" si="1656">AB316</f>
        <v>3522.5285882352946</v>
      </c>
      <c r="F316" s="65">
        <f t="shared" ref="F315:F322" si="1657">C316*E316</f>
        <v>3522.5285882352946</v>
      </c>
      <c r="G316" s="107" t="str">
        <f>$G$305</f>
        <v>SUN2000-17K-MB0</v>
      </c>
      <c r="H316" s="108">
        <f>$H$305</f>
        <v>1766.4</v>
      </c>
      <c r="I316" s="67">
        <f>'Financial Data'!$C$40</f>
        <v>251</v>
      </c>
      <c r="J316" s="67">
        <f t="shared" si="1324"/>
        <v>52.991999999999997</v>
      </c>
      <c r="K316" s="54">
        <v>0</v>
      </c>
      <c r="L316" s="67">
        <f t="shared" ref="L316:N316" si="1658">H316*(1-$K316)</f>
        <v>1766.4</v>
      </c>
      <c r="M316" s="67">
        <f t="shared" si="1658"/>
        <v>251</v>
      </c>
      <c r="N316" s="67">
        <f t="shared" si="1658"/>
        <v>52.991999999999997</v>
      </c>
      <c r="O316" s="67">
        <f t="shared" si="1639"/>
        <v>2070.3920000000003</v>
      </c>
      <c r="P316" s="69">
        <f t="shared" si="1640"/>
        <v>0</v>
      </c>
      <c r="Q316" s="69">
        <f t="shared" si="1641"/>
        <v>0</v>
      </c>
      <c r="R316" s="69">
        <f t="shared" si="1642"/>
        <v>41.407840000000007</v>
      </c>
      <c r="S316" s="69">
        <f t="shared" si="1643"/>
        <v>103.51960000000003</v>
      </c>
      <c r="T316" s="69">
        <f t="shared" si="1644"/>
        <v>2215.3194400000002</v>
      </c>
      <c r="U316" s="69">
        <f>2*$U$5</f>
        <v>180</v>
      </c>
      <c r="V316" s="108">
        <f t="shared" ref="V316:W316" si="1659">V305</f>
        <v>0</v>
      </c>
      <c r="W316" s="108">
        <f t="shared" si="1659"/>
        <v>0</v>
      </c>
      <c r="X316" s="67">
        <f t="shared" si="1646"/>
        <v>180</v>
      </c>
      <c r="Y316" s="113">
        <f t="shared" si="1647"/>
        <v>528.37928823529421</v>
      </c>
      <c r="Z316" s="69">
        <f t="shared" si="1648"/>
        <v>553.82986000000005</v>
      </c>
      <c r="AA316" s="69">
        <f t="shared" si="1649"/>
        <v>45</v>
      </c>
      <c r="AB316" s="70">
        <f t="shared" si="1650"/>
        <v>3522.5285882352946</v>
      </c>
      <c r="AC316" s="67">
        <f t="shared" ref="AC316:AO316" si="1660">O316*$C316</f>
        <v>2070.3920000000003</v>
      </c>
      <c r="AD316" s="67">
        <f t="shared" si="1660"/>
        <v>0</v>
      </c>
      <c r="AE316" s="67">
        <f t="shared" si="1660"/>
        <v>0</v>
      </c>
      <c r="AF316" s="67">
        <f t="shared" si="1660"/>
        <v>41.407840000000007</v>
      </c>
      <c r="AG316" s="67">
        <f t="shared" si="1660"/>
        <v>103.51960000000003</v>
      </c>
      <c r="AH316" s="67">
        <f t="shared" si="1660"/>
        <v>2215.3194400000002</v>
      </c>
      <c r="AI316" s="67">
        <f t="shared" si="1660"/>
        <v>180</v>
      </c>
      <c r="AJ316" s="67">
        <f t="shared" si="1660"/>
        <v>0</v>
      </c>
      <c r="AK316" s="67">
        <f t="shared" si="1660"/>
        <v>0</v>
      </c>
      <c r="AL316" s="67">
        <f t="shared" si="1660"/>
        <v>180</v>
      </c>
      <c r="AM316" s="67">
        <f t="shared" si="1660"/>
        <v>528.37928823529421</v>
      </c>
      <c r="AN316" s="67">
        <f t="shared" si="1660"/>
        <v>553.82986000000005</v>
      </c>
      <c r="AO316" s="67">
        <f t="shared" si="1660"/>
        <v>45</v>
      </c>
      <c r="AP316" s="67">
        <f t="shared" si="1652"/>
        <v>528.37928823529421</v>
      </c>
      <c r="AQ316" s="71">
        <f t="shared" si="1653"/>
        <v>2923.6987282352943</v>
      </c>
      <c r="AR316" s="71">
        <f t="shared" si="1654"/>
        <v>598.82986000000005</v>
      </c>
      <c r="AS316" s="71">
        <f t="shared" si="1655"/>
        <v>3522.5285882352946</v>
      </c>
      <c r="AT316" s="84"/>
    </row>
    <row r="317" spans="1:67" outlineLevel="1" x14ac:dyDescent="0.25">
      <c r="A317" s="60"/>
      <c r="B317" s="61" t="s">
        <v>217</v>
      </c>
      <c r="C317" s="62">
        <v>1</v>
      </c>
      <c r="D317" s="68" t="s">
        <v>65</v>
      </c>
      <c r="E317" s="64">
        <f t="shared" si="1656"/>
        <v>3089.8235294117644</v>
      </c>
      <c r="F317" s="65">
        <f t="shared" si="1657"/>
        <v>3089.8235294117644</v>
      </c>
      <c r="G317" s="107"/>
      <c r="H317" s="108">
        <f>$H$284</f>
        <v>600</v>
      </c>
      <c r="I317" s="67">
        <f>'Financial Data'!$C$41*C315</f>
        <v>1026</v>
      </c>
      <c r="J317" s="67">
        <f t="shared" ref="J317" si="1661">H317*$J$4</f>
        <v>18</v>
      </c>
      <c r="K317" s="54">
        <v>0</v>
      </c>
      <c r="L317" s="67">
        <f t="shared" ref="L317:N317" si="1662">H317*(1-$K317)</f>
        <v>600</v>
      </c>
      <c r="M317" s="67">
        <f t="shared" si="1662"/>
        <v>1026</v>
      </c>
      <c r="N317" s="67">
        <f t="shared" si="1662"/>
        <v>18</v>
      </c>
      <c r="O317" s="67">
        <f t="shared" si="1639"/>
        <v>1644</v>
      </c>
      <c r="P317" s="69">
        <f t="shared" si="1640"/>
        <v>0</v>
      </c>
      <c r="Q317" s="69">
        <f t="shared" si="1641"/>
        <v>0</v>
      </c>
      <c r="R317" s="69">
        <f t="shared" si="1642"/>
        <v>32.880000000000003</v>
      </c>
      <c r="S317" s="69">
        <f t="shared" si="1643"/>
        <v>82.2</v>
      </c>
      <c r="T317" s="69">
        <f t="shared" si="1644"/>
        <v>1759.0800000000002</v>
      </c>
      <c r="U317" s="69">
        <f>(C315/10)*$U$5</f>
        <v>342</v>
      </c>
      <c r="V317" s="108">
        <f t="shared" ref="V317:W317" si="1663">V306</f>
        <v>0</v>
      </c>
      <c r="W317" s="108">
        <f t="shared" si="1663"/>
        <v>0</v>
      </c>
      <c r="X317" s="67">
        <f t="shared" si="1646"/>
        <v>342</v>
      </c>
      <c r="Y317" s="113">
        <f t="shared" si="1647"/>
        <v>463.47352941176473</v>
      </c>
      <c r="Z317" s="69">
        <f t="shared" si="1648"/>
        <v>439.77000000000004</v>
      </c>
      <c r="AA317" s="69">
        <f t="shared" si="1649"/>
        <v>85.5</v>
      </c>
      <c r="AB317" s="70">
        <f t="shared" si="1650"/>
        <v>3089.8235294117644</v>
      </c>
      <c r="AC317" s="67">
        <f t="shared" ref="AC317:AO317" si="1664">O317*$C317</f>
        <v>1644</v>
      </c>
      <c r="AD317" s="67">
        <f t="shared" si="1664"/>
        <v>0</v>
      </c>
      <c r="AE317" s="67">
        <f t="shared" si="1664"/>
        <v>0</v>
      </c>
      <c r="AF317" s="67">
        <f t="shared" si="1664"/>
        <v>32.880000000000003</v>
      </c>
      <c r="AG317" s="67">
        <f t="shared" si="1664"/>
        <v>82.2</v>
      </c>
      <c r="AH317" s="67">
        <f t="shared" si="1664"/>
        <v>1759.0800000000002</v>
      </c>
      <c r="AI317" s="67">
        <f t="shared" si="1664"/>
        <v>342</v>
      </c>
      <c r="AJ317" s="67">
        <f t="shared" si="1664"/>
        <v>0</v>
      </c>
      <c r="AK317" s="67">
        <f t="shared" si="1664"/>
        <v>0</v>
      </c>
      <c r="AL317" s="67">
        <f t="shared" si="1664"/>
        <v>342</v>
      </c>
      <c r="AM317" s="67">
        <f t="shared" si="1664"/>
        <v>463.47352941176473</v>
      </c>
      <c r="AN317" s="67">
        <f t="shared" si="1664"/>
        <v>439.77000000000004</v>
      </c>
      <c r="AO317" s="67">
        <f t="shared" si="1664"/>
        <v>85.5</v>
      </c>
      <c r="AP317" s="67">
        <f t="shared" si="1652"/>
        <v>463.47352941176473</v>
      </c>
      <c r="AQ317" s="71">
        <f t="shared" si="1653"/>
        <v>2564.5535294117649</v>
      </c>
      <c r="AR317" s="71">
        <f t="shared" si="1654"/>
        <v>525.27</v>
      </c>
      <c r="AS317" s="71">
        <f t="shared" si="1655"/>
        <v>3089.8235294117644</v>
      </c>
      <c r="AT317" s="84"/>
    </row>
    <row r="318" spans="1:67" outlineLevel="1" x14ac:dyDescent="0.25">
      <c r="A318" s="60"/>
      <c r="B318" s="61" t="s">
        <v>172</v>
      </c>
      <c r="C318" s="62">
        <f>A313</f>
        <v>38</v>
      </c>
      <c r="D318" s="68" t="s">
        <v>63</v>
      </c>
      <c r="E318" s="64">
        <f t="shared" si="1656"/>
        <v>257.66176470588238</v>
      </c>
      <c r="F318" s="65">
        <f t="shared" si="1657"/>
        <v>9791.1470588235297</v>
      </c>
      <c r="G318" s="107"/>
      <c r="H318" s="108">
        <f>$H$307</f>
        <v>100</v>
      </c>
      <c r="I318" s="108">
        <v>0</v>
      </c>
      <c r="J318" s="67">
        <f t="shared" si="1324"/>
        <v>3</v>
      </c>
      <c r="K318" s="54">
        <v>0</v>
      </c>
      <c r="L318" s="67">
        <f t="shared" ref="L318:N318" si="1665">H318*(1-$K318)</f>
        <v>100</v>
      </c>
      <c r="M318" s="67">
        <f t="shared" si="1665"/>
        <v>0</v>
      </c>
      <c r="N318" s="67">
        <f t="shared" si="1665"/>
        <v>3</v>
      </c>
      <c r="O318" s="67">
        <f t="shared" si="1639"/>
        <v>103</v>
      </c>
      <c r="P318" s="69">
        <f t="shared" si="1640"/>
        <v>0</v>
      </c>
      <c r="Q318" s="69">
        <f t="shared" si="1641"/>
        <v>0</v>
      </c>
      <c r="R318" s="69">
        <f t="shared" si="1642"/>
        <v>2.06</v>
      </c>
      <c r="S318" s="69">
        <f t="shared" si="1643"/>
        <v>5.15</v>
      </c>
      <c r="T318" s="69">
        <f t="shared" si="1644"/>
        <v>110.21000000000001</v>
      </c>
      <c r="U318" s="69">
        <f>1*$U$4</f>
        <v>65</v>
      </c>
      <c r="V318" s="108">
        <f t="shared" ref="V318:W318" si="1666">V307</f>
        <v>0</v>
      </c>
      <c r="W318" s="108">
        <f t="shared" si="1666"/>
        <v>0</v>
      </c>
      <c r="X318" s="67">
        <f t="shared" si="1646"/>
        <v>65</v>
      </c>
      <c r="Y318" s="113">
        <f t="shared" si="1647"/>
        <v>38.649264705882359</v>
      </c>
      <c r="Z318" s="69">
        <f t="shared" si="1648"/>
        <v>27.552500000000002</v>
      </c>
      <c r="AA318" s="69">
        <f t="shared" si="1649"/>
        <v>16.25</v>
      </c>
      <c r="AB318" s="70">
        <f t="shared" si="1650"/>
        <v>257.66176470588238</v>
      </c>
      <c r="AC318" s="67">
        <f t="shared" ref="AC318:AO318" si="1667">O318*$C318</f>
        <v>3914</v>
      </c>
      <c r="AD318" s="67">
        <f t="shared" si="1667"/>
        <v>0</v>
      </c>
      <c r="AE318" s="67">
        <f t="shared" si="1667"/>
        <v>0</v>
      </c>
      <c r="AF318" s="67">
        <f t="shared" si="1667"/>
        <v>78.28</v>
      </c>
      <c r="AG318" s="67">
        <f t="shared" si="1667"/>
        <v>195.70000000000002</v>
      </c>
      <c r="AH318" s="67">
        <f t="shared" si="1667"/>
        <v>4187.9800000000005</v>
      </c>
      <c r="AI318" s="67">
        <f t="shared" si="1667"/>
        <v>2470</v>
      </c>
      <c r="AJ318" s="67">
        <f t="shared" si="1667"/>
        <v>0</v>
      </c>
      <c r="AK318" s="67">
        <f t="shared" si="1667"/>
        <v>0</v>
      </c>
      <c r="AL318" s="67">
        <f t="shared" si="1667"/>
        <v>2470</v>
      </c>
      <c r="AM318" s="67">
        <f t="shared" si="1667"/>
        <v>1468.6720588235296</v>
      </c>
      <c r="AN318" s="67">
        <f t="shared" si="1667"/>
        <v>1046.9950000000001</v>
      </c>
      <c r="AO318" s="67">
        <f t="shared" si="1667"/>
        <v>617.5</v>
      </c>
      <c r="AP318" s="67">
        <f t="shared" si="1652"/>
        <v>1468.6720588235296</v>
      </c>
      <c r="AQ318" s="71">
        <f t="shared" si="1653"/>
        <v>8126.6520588235298</v>
      </c>
      <c r="AR318" s="71">
        <f t="shared" si="1654"/>
        <v>1664.4950000000001</v>
      </c>
      <c r="AS318" s="71">
        <f t="shared" si="1655"/>
        <v>9791.1470588235297</v>
      </c>
      <c r="AT318" s="84"/>
    </row>
    <row r="319" spans="1:67" outlineLevel="1" x14ac:dyDescent="0.25">
      <c r="A319" s="60"/>
      <c r="B319" s="61" t="s">
        <v>66</v>
      </c>
      <c r="C319" s="62">
        <v>1</v>
      </c>
      <c r="D319" s="68" t="s">
        <v>65</v>
      </c>
      <c r="E319" s="64">
        <f t="shared" si="1656"/>
        <v>3413.9264705882347</v>
      </c>
      <c r="F319" s="65">
        <f t="shared" si="1657"/>
        <v>3413.9264705882347</v>
      </c>
      <c r="G319" s="107"/>
      <c r="H319" s="108">
        <f>$H$286</f>
        <v>700</v>
      </c>
      <c r="I319" s="108">
        <f>I308</f>
        <v>0</v>
      </c>
      <c r="J319" s="67">
        <f t="shared" si="1324"/>
        <v>21</v>
      </c>
      <c r="K319" s="54">
        <v>0</v>
      </c>
      <c r="L319" s="67">
        <f t="shared" ref="L319:N319" si="1668">H319*(1-$K319)</f>
        <v>700</v>
      </c>
      <c r="M319" s="67">
        <f t="shared" si="1668"/>
        <v>0</v>
      </c>
      <c r="N319" s="67">
        <f t="shared" si="1668"/>
        <v>21</v>
      </c>
      <c r="O319" s="67">
        <f t="shared" si="1639"/>
        <v>721</v>
      </c>
      <c r="P319" s="69">
        <f t="shared" si="1640"/>
        <v>0</v>
      </c>
      <c r="Q319" s="69">
        <f t="shared" si="1641"/>
        <v>0</v>
      </c>
      <c r="R319" s="69">
        <f t="shared" si="1642"/>
        <v>14.42</v>
      </c>
      <c r="S319" s="69">
        <f t="shared" si="1643"/>
        <v>36.050000000000004</v>
      </c>
      <c r="T319" s="69">
        <f t="shared" si="1644"/>
        <v>771.46999999999991</v>
      </c>
      <c r="U319" s="69">
        <f>5*$U$5+600+500</f>
        <v>1550</v>
      </c>
      <c r="V319" s="108">
        <f t="shared" ref="V319:W319" si="1669">V308</f>
        <v>0</v>
      </c>
      <c r="W319" s="108">
        <f t="shared" si="1669"/>
        <v>0</v>
      </c>
      <c r="X319" s="67">
        <f t="shared" si="1646"/>
        <v>1550</v>
      </c>
      <c r="Y319" s="113">
        <f t="shared" si="1647"/>
        <v>512.08897058823527</v>
      </c>
      <c r="Z319" s="69">
        <f t="shared" si="1648"/>
        <v>192.86749999999998</v>
      </c>
      <c r="AA319" s="69">
        <f t="shared" si="1649"/>
        <v>387.5</v>
      </c>
      <c r="AB319" s="70">
        <f t="shared" si="1650"/>
        <v>3413.9264705882347</v>
      </c>
      <c r="AC319" s="67">
        <f t="shared" ref="AC319:AO319" si="1670">O319*$C319</f>
        <v>721</v>
      </c>
      <c r="AD319" s="67">
        <f t="shared" si="1670"/>
        <v>0</v>
      </c>
      <c r="AE319" s="67">
        <f t="shared" si="1670"/>
        <v>0</v>
      </c>
      <c r="AF319" s="67">
        <f t="shared" si="1670"/>
        <v>14.42</v>
      </c>
      <c r="AG319" s="67">
        <f t="shared" si="1670"/>
        <v>36.050000000000004</v>
      </c>
      <c r="AH319" s="67">
        <f t="shared" si="1670"/>
        <v>771.46999999999991</v>
      </c>
      <c r="AI319" s="67">
        <f t="shared" si="1670"/>
        <v>1550</v>
      </c>
      <c r="AJ319" s="67">
        <f t="shared" si="1670"/>
        <v>0</v>
      </c>
      <c r="AK319" s="67">
        <f t="shared" si="1670"/>
        <v>0</v>
      </c>
      <c r="AL319" s="67">
        <f t="shared" si="1670"/>
        <v>1550</v>
      </c>
      <c r="AM319" s="67">
        <f t="shared" si="1670"/>
        <v>512.08897058823527</v>
      </c>
      <c r="AN319" s="67">
        <f t="shared" si="1670"/>
        <v>192.86749999999998</v>
      </c>
      <c r="AO319" s="67">
        <f t="shared" si="1670"/>
        <v>387.5</v>
      </c>
      <c r="AP319" s="67">
        <f t="shared" si="1652"/>
        <v>512.08897058823527</v>
      </c>
      <c r="AQ319" s="71">
        <f t="shared" si="1653"/>
        <v>2833.5589705882353</v>
      </c>
      <c r="AR319" s="71">
        <f t="shared" si="1654"/>
        <v>580.36749999999995</v>
      </c>
      <c r="AS319" s="71">
        <f t="shared" si="1655"/>
        <v>3413.9264705882347</v>
      </c>
      <c r="AT319" s="84"/>
    </row>
    <row r="320" spans="1:67" outlineLevel="1" x14ac:dyDescent="0.25">
      <c r="A320" s="60"/>
      <c r="B320" s="72" t="s">
        <v>169</v>
      </c>
      <c r="C320" s="62">
        <v>1</v>
      </c>
      <c r="D320" s="68" t="s">
        <v>65</v>
      </c>
      <c r="E320" s="64">
        <f t="shared" si="1656"/>
        <v>2922</v>
      </c>
      <c r="F320" s="65">
        <f t="shared" si="1657"/>
        <v>2922</v>
      </c>
      <c r="G320" s="107"/>
      <c r="H320" s="108">
        <f>$H$309</f>
        <v>1600</v>
      </c>
      <c r="I320" s="108">
        <f>$I$232</f>
        <v>300</v>
      </c>
      <c r="J320" s="67">
        <f t="shared" si="1324"/>
        <v>48</v>
      </c>
      <c r="K320" s="54">
        <v>0</v>
      </c>
      <c r="L320" s="67">
        <f t="shared" ref="L320:N322" si="1671">H320*(1-$K320)</f>
        <v>1600</v>
      </c>
      <c r="M320" s="67">
        <f t="shared" si="1671"/>
        <v>300</v>
      </c>
      <c r="N320" s="67">
        <f t="shared" si="1671"/>
        <v>48</v>
      </c>
      <c r="O320" s="67">
        <f t="shared" si="1639"/>
        <v>1948</v>
      </c>
      <c r="P320" s="69">
        <f t="shared" si="1640"/>
        <v>0</v>
      </c>
      <c r="Q320" s="69">
        <f t="shared" si="1641"/>
        <v>0</v>
      </c>
      <c r="R320" s="69">
        <f t="shared" si="1642"/>
        <v>38.96</v>
      </c>
      <c r="S320" s="69">
        <v>0</v>
      </c>
      <c r="T320" s="69">
        <f t="shared" si="1644"/>
        <v>1986.96</v>
      </c>
      <c r="U320" s="69">
        <v>0</v>
      </c>
      <c r="V320" s="108">
        <f t="shared" ref="V320:W320" si="1672">V309</f>
        <v>0</v>
      </c>
      <c r="W320" s="108">
        <f t="shared" si="1672"/>
        <v>0</v>
      </c>
      <c r="X320" s="67">
        <f t="shared" si="1646"/>
        <v>0</v>
      </c>
      <c r="Y320" s="113">
        <f t="shared" si="1647"/>
        <v>438.3</v>
      </c>
      <c r="Z320" s="69">
        <f t="shared" si="1648"/>
        <v>496.74</v>
      </c>
      <c r="AA320" s="69">
        <f t="shared" si="1649"/>
        <v>0</v>
      </c>
      <c r="AB320" s="70">
        <f t="shared" si="1650"/>
        <v>2922</v>
      </c>
      <c r="AC320" s="67">
        <f t="shared" ref="AC320:AO322" si="1673">O320*$C320</f>
        <v>1948</v>
      </c>
      <c r="AD320" s="67">
        <f t="shared" si="1673"/>
        <v>0</v>
      </c>
      <c r="AE320" s="67">
        <f t="shared" si="1673"/>
        <v>0</v>
      </c>
      <c r="AF320" s="67">
        <f t="shared" si="1673"/>
        <v>38.96</v>
      </c>
      <c r="AG320" s="67">
        <f t="shared" si="1673"/>
        <v>0</v>
      </c>
      <c r="AH320" s="67">
        <f t="shared" si="1673"/>
        <v>1986.96</v>
      </c>
      <c r="AI320" s="67">
        <f t="shared" si="1673"/>
        <v>0</v>
      </c>
      <c r="AJ320" s="67">
        <f t="shared" si="1673"/>
        <v>0</v>
      </c>
      <c r="AK320" s="67">
        <f t="shared" si="1673"/>
        <v>0</v>
      </c>
      <c r="AL320" s="67">
        <f t="shared" si="1673"/>
        <v>0</v>
      </c>
      <c r="AM320" s="67">
        <f t="shared" si="1673"/>
        <v>438.3</v>
      </c>
      <c r="AN320" s="67">
        <f t="shared" si="1673"/>
        <v>496.74</v>
      </c>
      <c r="AO320" s="67">
        <f t="shared" si="1673"/>
        <v>0</v>
      </c>
      <c r="AP320" s="67">
        <f t="shared" si="1652"/>
        <v>438.3</v>
      </c>
      <c r="AQ320" s="71">
        <f t="shared" si="1653"/>
        <v>2425.2600000000002</v>
      </c>
      <c r="AR320" s="71">
        <f t="shared" si="1654"/>
        <v>496.74</v>
      </c>
      <c r="AS320" s="71">
        <f t="shared" si="1655"/>
        <v>2922</v>
      </c>
      <c r="AT320" s="84"/>
    </row>
    <row r="321" spans="1:67" outlineLevel="1" x14ac:dyDescent="0.25">
      <c r="A321" s="60"/>
      <c r="B321" s="72" t="s">
        <v>170</v>
      </c>
      <c r="C321" s="62">
        <v>1</v>
      </c>
      <c r="D321" s="68" t="s">
        <v>65</v>
      </c>
      <c r="E321" s="64">
        <f t="shared" si="1656"/>
        <v>900</v>
      </c>
      <c r="F321" s="65">
        <f t="shared" si="1657"/>
        <v>900</v>
      </c>
      <c r="G321" s="147"/>
      <c r="H321" s="67">
        <v>0</v>
      </c>
      <c r="I321" s="67">
        <v>0</v>
      </c>
      <c r="J321" s="67">
        <f t="shared" si="1324"/>
        <v>0</v>
      </c>
      <c r="K321" s="54">
        <v>0</v>
      </c>
      <c r="L321" s="67">
        <f t="shared" si="1671"/>
        <v>0</v>
      </c>
      <c r="M321" s="67">
        <f t="shared" si="1671"/>
        <v>0</v>
      </c>
      <c r="N321" s="67">
        <f t="shared" si="1671"/>
        <v>0</v>
      </c>
      <c r="O321" s="67">
        <f t="shared" si="1639"/>
        <v>0</v>
      </c>
      <c r="P321" s="69">
        <f t="shared" si="1640"/>
        <v>0</v>
      </c>
      <c r="Q321" s="69">
        <f t="shared" si="1641"/>
        <v>0</v>
      </c>
      <c r="R321" s="69">
        <f t="shared" si="1642"/>
        <v>0</v>
      </c>
      <c r="S321" s="69">
        <v>0</v>
      </c>
      <c r="T321" s="69">
        <f t="shared" si="1644"/>
        <v>0</v>
      </c>
      <c r="U321" s="69">
        <v>0</v>
      </c>
      <c r="V321" s="108">
        <f t="shared" ref="V321:W321" si="1674">V310</f>
        <v>0</v>
      </c>
      <c r="W321" s="108">
        <f t="shared" si="1674"/>
        <v>900</v>
      </c>
      <c r="X321" s="67">
        <f t="shared" si="1646"/>
        <v>900</v>
      </c>
      <c r="Y321" s="113">
        <v>0</v>
      </c>
      <c r="Z321" s="69">
        <f t="shared" si="1648"/>
        <v>0</v>
      </c>
      <c r="AA321" s="69">
        <v>0</v>
      </c>
      <c r="AB321" s="70">
        <f t="shared" si="1650"/>
        <v>900</v>
      </c>
      <c r="AC321" s="67">
        <f t="shared" si="1673"/>
        <v>0</v>
      </c>
      <c r="AD321" s="67">
        <f t="shared" si="1673"/>
        <v>0</v>
      </c>
      <c r="AE321" s="67">
        <f t="shared" si="1673"/>
        <v>0</v>
      </c>
      <c r="AF321" s="67">
        <f t="shared" si="1673"/>
        <v>0</v>
      </c>
      <c r="AG321" s="67">
        <f t="shared" si="1673"/>
        <v>0</v>
      </c>
      <c r="AH321" s="67">
        <f t="shared" si="1673"/>
        <v>0</v>
      </c>
      <c r="AI321" s="67">
        <f t="shared" si="1673"/>
        <v>0</v>
      </c>
      <c r="AJ321" s="67">
        <f t="shared" si="1673"/>
        <v>0</v>
      </c>
      <c r="AK321" s="67">
        <f t="shared" si="1673"/>
        <v>900</v>
      </c>
      <c r="AL321" s="67">
        <f t="shared" si="1673"/>
        <v>900</v>
      </c>
      <c r="AM321" s="67">
        <f t="shared" si="1673"/>
        <v>0</v>
      </c>
      <c r="AN321" s="67">
        <f t="shared" si="1673"/>
        <v>0</v>
      </c>
      <c r="AO321" s="67">
        <f t="shared" si="1673"/>
        <v>0</v>
      </c>
      <c r="AP321" s="67">
        <f t="shared" si="1652"/>
        <v>900</v>
      </c>
      <c r="AQ321" s="71">
        <f t="shared" si="1653"/>
        <v>900</v>
      </c>
      <c r="AR321" s="71">
        <f t="shared" si="1654"/>
        <v>0</v>
      </c>
      <c r="AS321" s="71">
        <f t="shared" si="1655"/>
        <v>900</v>
      </c>
      <c r="AT321" s="84"/>
    </row>
    <row r="322" spans="1:67" outlineLevel="1" x14ac:dyDescent="0.25">
      <c r="A322" s="60"/>
      <c r="B322" s="72" t="s">
        <v>171</v>
      </c>
      <c r="C322" s="62">
        <v>1</v>
      </c>
      <c r="D322" s="68" t="s">
        <v>65</v>
      </c>
      <c r="E322" s="64">
        <f t="shared" si="1656"/>
        <v>1200</v>
      </c>
      <c r="F322" s="65">
        <f t="shared" si="1657"/>
        <v>1200</v>
      </c>
      <c r="G322" s="147"/>
      <c r="H322" s="67">
        <v>0</v>
      </c>
      <c r="I322" s="67">
        <v>0</v>
      </c>
      <c r="J322" s="67">
        <f t="shared" si="1324"/>
        <v>0</v>
      </c>
      <c r="K322" s="54">
        <v>0</v>
      </c>
      <c r="L322" s="67">
        <f t="shared" si="1671"/>
        <v>0</v>
      </c>
      <c r="M322" s="67">
        <f t="shared" si="1671"/>
        <v>0</v>
      </c>
      <c r="N322" s="67">
        <f t="shared" si="1671"/>
        <v>0</v>
      </c>
      <c r="O322" s="67">
        <f t="shared" si="1639"/>
        <v>0</v>
      </c>
      <c r="P322" s="69">
        <f t="shared" si="1640"/>
        <v>0</v>
      </c>
      <c r="Q322" s="69">
        <f t="shared" si="1641"/>
        <v>0</v>
      </c>
      <c r="R322" s="69">
        <f t="shared" si="1642"/>
        <v>0</v>
      </c>
      <c r="S322" s="69">
        <v>0</v>
      </c>
      <c r="T322" s="69">
        <f t="shared" si="1644"/>
        <v>0</v>
      </c>
      <c r="U322" s="69">
        <v>0</v>
      </c>
      <c r="V322" s="108">
        <f t="shared" ref="V322:W322" si="1675">V311</f>
        <v>1200</v>
      </c>
      <c r="W322" s="108">
        <f t="shared" si="1675"/>
        <v>0</v>
      </c>
      <c r="X322" s="67">
        <f t="shared" si="1646"/>
        <v>1200</v>
      </c>
      <c r="Y322" s="113">
        <v>0</v>
      </c>
      <c r="Z322" s="69">
        <f t="shared" si="1648"/>
        <v>0</v>
      </c>
      <c r="AA322" s="69">
        <v>0</v>
      </c>
      <c r="AB322" s="70">
        <f t="shared" si="1650"/>
        <v>1200</v>
      </c>
      <c r="AC322" s="67">
        <f t="shared" si="1673"/>
        <v>0</v>
      </c>
      <c r="AD322" s="67">
        <f t="shared" si="1673"/>
        <v>0</v>
      </c>
      <c r="AE322" s="67">
        <f t="shared" si="1673"/>
        <v>0</v>
      </c>
      <c r="AF322" s="67">
        <f t="shared" si="1673"/>
        <v>0</v>
      </c>
      <c r="AG322" s="67">
        <f t="shared" si="1673"/>
        <v>0</v>
      </c>
      <c r="AH322" s="67">
        <f t="shared" si="1673"/>
        <v>0</v>
      </c>
      <c r="AI322" s="67">
        <f t="shared" si="1673"/>
        <v>0</v>
      </c>
      <c r="AJ322" s="67">
        <f t="shared" si="1673"/>
        <v>1200</v>
      </c>
      <c r="AK322" s="67">
        <f t="shared" si="1673"/>
        <v>0</v>
      </c>
      <c r="AL322" s="67">
        <f t="shared" si="1673"/>
        <v>1200</v>
      </c>
      <c r="AM322" s="67">
        <f t="shared" si="1673"/>
        <v>0</v>
      </c>
      <c r="AN322" s="67">
        <f t="shared" si="1673"/>
        <v>0</v>
      </c>
      <c r="AO322" s="67">
        <f t="shared" si="1673"/>
        <v>0</v>
      </c>
      <c r="AP322" s="67">
        <f t="shared" si="1652"/>
        <v>0</v>
      </c>
      <c r="AQ322" s="71">
        <f t="shared" si="1653"/>
        <v>1200</v>
      </c>
      <c r="AR322" s="71">
        <f t="shared" si="1654"/>
        <v>0</v>
      </c>
      <c r="AS322" s="71">
        <f t="shared" si="1655"/>
        <v>1200</v>
      </c>
      <c r="AT322" s="84"/>
    </row>
    <row r="323" spans="1:67" ht="15.75" outlineLevel="1" thickBot="1" x14ac:dyDescent="0.3">
      <c r="A323" s="60"/>
      <c r="B323" s="61"/>
      <c r="C323" s="62"/>
      <c r="D323" s="63"/>
      <c r="E323" s="64"/>
      <c r="F323" s="65"/>
      <c r="G323" s="107"/>
      <c r="H323" s="108"/>
      <c r="I323" s="108"/>
      <c r="J323" s="67"/>
      <c r="K323" s="21"/>
      <c r="L323" s="67"/>
      <c r="M323" s="67"/>
      <c r="N323" s="67"/>
      <c r="O323" s="67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7"/>
      <c r="AA323" s="69"/>
      <c r="AB323" s="69"/>
      <c r="AC323" s="69"/>
      <c r="AD323" s="69"/>
      <c r="AE323" s="69"/>
      <c r="AF323" s="69"/>
      <c r="AG323" s="69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84"/>
    </row>
    <row r="324" spans="1:67" ht="15.75" thickBot="1" x14ac:dyDescent="0.3">
      <c r="A324" s="48">
        <f>A313+1</f>
        <v>39</v>
      </c>
      <c r="B324" s="49" t="s">
        <v>61</v>
      </c>
      <c r="C324" s="50" t="s">
        <v>62</v>
      </c>
      <c r="D324" s="51">
        <f>ROUNDUP((A324*465)/1000,2)</f>
        <v>18.14</v>
      </c>
      <c r="E324" s="52"/>
      <c r="F324" s="53">
        <f>SUM(F325:F334)</f>
        <v>32192.883823529413</v>
      </c>
      <c r="G324" s="107"/>
      <c r="H324" s="110"/>
      <c r="I324" s="110"/>
      <c r="J324" s="56"/>
      <c r="K324" s="57"/>
      <c r="L324" s="58"/>
      <c r="M324" s="58"/>
      <c r="N324" s="58"/>
      <c r="O324" s="57"/>
      <c r="P324" s="58"/>
      <c r="Q324" s="56"/>
      <c r="R324" s="56"/>
      <c r="S324" s="56"/>
      <c r="T324" s="56"/>
      <c r="U324" s="73"/>
      <c r="V324" s="21"/>
      <c r="W324" s="56"/>
      <c r="X324" s="56"/>
      <c r="Y324" s="56"/>
      <c r="Z324" s="57"/>
      <c r="AA324" s="56"/>
      <c r="AB324" s="56"/>
      <c r="AC324" s="59">
        <f>+SUM(AC325:AC334)</f>
        <v>12532.3</v>
      </c>
      <c r="AD324" s="59">
        <f t="shared" ref="AD324:AS324" si="1676">+SUM(AD325:AD334)</f>
        <v>0</v>
      </c>
      <c r="AE324" s="59">
        <f t="shared" si="1676"/>
        <v>0</v>
      </c>
      <c r="AF324" s="59">
        <f t="shared" si="1676"/>
        <v>250.64600000000002</v>
      </c>
      <c r="AG324" s="59">
        <f t="shared" si="1676"/>
        <v>529.21500000000003</v>
      </c>
      <c r="AH324" s="59">
        <f t="shared" si="1676"/>
        <v>13312.161</v>
      </c>
      <c r="AI324" s="59">
        <f t="shared" si="1676"/>
        <v>7151</v>
      </c>
      <c r="AJ324" s="59">
        <f t="shared" si="1676"/>
        <v>1200</v>
      </c>
      <c r="AK324" s="59">
        <f t="shared" si="1676"/>
        <v>900</v>
      </c>
      <c r="AL324" s="59">
        <f t="shared" si="1676"/>
        <v>9251</v>
      </c>
      <c r="AM324" s="59">
        <f t="shared" si="1676"/>
        <v>4513.9325735294124</v>
      </c>
      <c r="AN324" s="59">
        <f t="shared" si="1676"/>
        <v>3328.04025</v>
      </c>
      <c r="AO324" s="59">
        <f t="shared" si="1676"/>
        <v>1787.75</v>
      </c>
      <c r="AP324" s="59">
        <f t="shared" si="1676"/>
        <v>5413.9325735294124</v>
      </c>
      <c r="AQ324" s="59">
        <f t="shared" si="1676"/>
        <v>27077.093573529412</v>
      </c>
      <c r="AR324" s="59">
        <f t="shared" si="1676"/>
        <v>5115.79025</v>
      </c>
      <c r="AS324" s="59">
        <f t="shared" si="1676"/>
        <v>32192.883823529413</v>
      </c>
      <c r="AT324" s="83" t="str">
        <f>IF(F324=AS324,"Matching","Not Matching")</f>
        <v>Matching</v>
      </c>
      <c r="AU324" s="134">
        <f>SUM(AC324:AG324)</f>
        <v>13312.161</v>
      </c>
      <c r="AV324" s="135">
        <f t="shared" ref="AV324" si="1677">AU324/AS324</f>
        <v>0.41351253503640123</v>
      </c>
      <c r="AW324" s="134">
        <f t="shared" ref="AW324" si="1678">AI324</f>
        <v>7151</v>
      </c>
      <c r="AX324" s="135">
        <f t="shared" ref="AX324" si="1679">AW324/AS324</f>
        <v>0.22212983587302654</v>
      </c>
      <c r="AY324" s="134">
        <f t="shared" ref="AY324" si="1680">AJ324</f>
        <v>1200</v>
      </c>
      <c r="AZ324" s="135">
        <f t="shared" ref="AZ324" si="1681">AY324/AS324</f>
        <v>3.7275318563506063E-2</v>
      </c>
      <c r="BA324" s="134">
        <f t="shared" ref="BA324" si="1682">AK324+AM324</f>
        <v>5413.9325735294124</v>
      </c>
      <c r="BB324" s="135">
        <f t="shared" ref="BB324" si="1683">BA324/AS324</f>
        <v>0.16817171779970921</v>
      </c>
      <c r="BC324" s="134">
        <f t="shared" ref="BC324" si="1684">AN324+AO324</f>
        <v>5115.79025</v>
      </c>
      <c r="BD324" s="135">
        <f t="shared" ref="BD324" si="1685">BC324/AS324</f>
        <v>0.15891059272735694</v>
      </c>
      <c r="BE324" s="82" t="str">
        <f t="shared" ref="BE324" si="1686">IF((AU324+AW324+AY324+BA324+BC324)=AS324,"Matching","Not Matching")</f>
        <v>Matching</v>
      </c>
      <c r="BF324" s="134">
        <f>AQ324</f>
        <v>27077.093573529412</v>
      </c>
      <c r="BG324" s="135">
        <f t="shared" ref="BG324" si="1687">BF324/AS324</f>
        <v>0.84108940727264303</v>
      </c>
      <c r="BH324" s="134">
        <f t="shared" ref="BH324" si="1688">AR324</f>
        <v>5115.79025</v>
      </c>
      <c r="BI324" s="135">
        <f t="shared" ref="BI324" si="1689">BH324/AS324</f>
        <v>0.15891059272735694</v>
      </c>
      <c r="BJ324" s="82" t="str">
        <f t="shared" ref="BJ324" si="1690">IF((BH324+BF324)=AS324,"Matching","Not Matching")</f>
        <v>Matching</v>
      </c>
      <c r="BK324" s="134">
        <f>AS324*1.081</f>
        <v>34800.507413235297</v>
      </c>
      <c r="BL324" s="134">
        <f t="shared" ref="BL324" si="1691">ROUND(BK324,-1)</f>
        <v>34800</v>
      </c>
      <c r="BM324" s="134">
        <f>D324*380</f>
        <v>6893.2</v>
      </c>
      <c r="BN324" s="134">
        <f t="shared" ref="BN324" si="1692">BK324-BM324</f>
        <v>27907.307413235296</v>
      </c>
      <c r="BO324" s="134">
        <f>BK324/D324</f>
        <v>1918.4403204650107</v>
      </c>
    </row>
    <row r="325" spans="1:67" outlineLevel="1" x14ac:dyDescent="0.25">
      <c r="A325" s="60"/>
      <c r="B325" s="61"/>
      <c r="C325" s="62"/>
      <c r="D325" s="63"/>
      <c r="E325" s="64"/>
      <c r="F325" s="65"/>
      <c r="G325" s="107"/>
      <c r="H325" s="110"/>
      <c r="I325" s="110"/>
      <c r="J325" s="56"/>
      <c r="K325" s="57"/>
      <c r="L325" s="58"/>
      <c r="M325" s="58"/>
      <c r="N325" s="58"/>
      <c r="O325" s="57"/>
      <c r="P325" s="58"/>
      <c r="Q325" s="56"/>
      <c r="R325" s="56"/>
      <c r="S325" s="56"/>
      <c r="T325" s="56"/>
      <c r="U325" s="73"/>
      <c r="V325" s="21"/>
      <c r="W325" s="56"/>
      <c r="X325" s="56"/>
      <c r="Y325" s="56"/>
      <c r="Z325" s="57"/>
      <c r="AA325" s="56"/>
      <c r="AB325" s="56"/>
      <c r="AC325" s="56"/>
      <c r="AD325" s="56"/>
      <c r="AE325" s="69"/>
      <c r="AF325" s="69"/>
      <c r="AG325" s="69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136"/>
    </row>
    <row r="326" spans="1:67" outlineLevel="1" x14ac:dyDescent="0.25">
      <c r="A326" s="60"/>
      <c r="B326" s="61" t="str">
        <f>"Panneau solaire "&amp;G326</f>
        <v>Panneau solaire JINKO JKM455N-54HL4R-V</v>
      </c>
      <c r="C326" s="62">
        <f>A324</f>
        <v>39</v>
      </c>
      <c r="D326" s="68" t="s">
        <v>63</v>
      </c>
      <c r="E326" s="64">
        <f t="shared" ref="E326" si="1693">AB326</f>
        <v>180.51476470588236</v>
      </c>
      <c r="F326" s="65">
        <f t="shared" ref="F326" si="1694">C326*E326</f>
        <v>7040.0758235294115</v>
      </c>
      <c r="G326" s="107" t="str">
        <f>$G$7</f>
        <v>JINKO JKM455N-54HL4R-V</v>
      </c>
      <c r="H326" s="108">
        <f>H73</f>
        <v>52.4</v>
      </c>
      <c r="I326" s="108">
        <f>I73</f>
        <v>0</v>
      </c>
      <c r="J326" s="67">
        <f t="shared" si="1324"/>
        <v>1.5719999999999998</v>
      </c>
      <c r="K326" s="54">
        <v>0</v>
      </c>
      <c r="L326" s="67">
        <f t="shared" ref="L326:N326" si="1695">H326*(1-$K326)</f>
        <v>52.4</v>
      </c>
      <c r="M326" s="67">
        <f t="shared" si="1695"/>
        <v>0</v>
      </c>
      <c r="N326" s="67">
        <f t="shared" si="1695"/>
        <v>1.5719999999999998</v>
      </c>
      <c r="O326" s="67">
        <f t="shared" ref="O326:O333" si="1696">(L326+M326+N326)</f>
        <v>53.972000000000001</v>
      </c>
      <c r="P326" s="69">
        <f t="shared" ref="P326:P333" si="1697">O326*$P$4</f>
        <v>0</v>
      </c>
      <c r="Q326" s="69">
        <f t="shared" ref="Q326:Q333" si="1698">(O326+P326)*$Q$4</f>
        <v>0</v>
      </c>
      <c r="R326" s="69">
        <f t="shared" ref="R326:R333" si="1699">(O326+P326)*$R$4</f>
        <v>1.07944</v>
      </c>
      <c r="S326" s="69">
        <f t="shared" ref="S326:S330" si="1700">(O326+P326)*$S$4</f>
        <v>2.6986000000000003</v>
      </c>
      <c r="T326" s="69">
        <f t="shared" ref="T326:T333" si="1701">SUM(O326:S326)</f>
        <v>57.750039999999998</v>
      </c>
      <c r="U326" s="69">
        <f>1*$U$4</f>
        <v>65</v>
      </c>
      <c r="V326" s="108">
        <f t="shared" ref="V326:W326" si="1702">V315</f>
        <v>0</v>
      </c>
      <c r="W326" s="108">
        <f t="shared" si="1702"/>
        <v>0</v>
      </c>
      <c r="X326" s="67">
        <f t="shared" ref="X326:X333" si="1703">SUM(U326:W326)</f>
        <v>65</v>
      </c>
      <c r="Y326" s="113">
        <f t="shared" ref="Y326:Y331" si="1704">$Y$4/(1-$Y$4)*(T326+X326+Z326+AA326)</f>
        <v>27.077214705882351</v>
      </c>
      <c r="Z326" s="69">
        <f t="shared" ref="Z326:Z333" si="1705">T326*$Z$4</f>
        <v>14.43751</v>
      </c>
      <c r="AA326" s="69">
        <f t="shared" ref="AA326:AA331" si="1706">X326*$AA$4</f>
        <v>16.25</v>
      </c>
      <c r="AB326" s="70">
        <f t="shared" ref="AB326:AB333" si="1707">T326+X326+Y326+Z326+AA326</f>
        <v>180.51476470588236</v>
      </c>
      <c r="AC326" s="67">
        <f t="shared" ref="AC326:AO326" si="1708">O326*$C326</f>
        <v>2104.9079999999999</v>
      </c>
      <c r="AD326" s="67">
        <f t="shared" si="1708"/>
        <v>0</v>
      </c>
      <c r="AE326" s="67">
        <f t="shared" si="1708"/>
        <v>0</v>
      </c>
      <c r="AF326" s="67">
        <f t="shared" si="1708"/>
        <v>42.09816</v>
      </c>
      <c r="AG326" s="67">
        <f t="shared" si="1708"/>
        <v>105.24540000000002</v>
      </c>
      <c r="AH326" s="67">
        <f t="shared" si="1708"/>
        <v>2252.2515600000002</v>
      </c>
      <c r="AI326" s="67">
        <f t="shared" si="1708"/>
        <v>2535</v>
      </c>
      <c r="AJ326" s="67">
        <f t="shared" si="1708"/>
        <v>0</v>
      </c>
      <c r="AK326" s="67">
        <f t="shared" si="1708"/>
        <v>0</v>
      </c>
      <c r="AL326" s="67">
        <f t="shared" si="1708"/>
        <v>2535</v>
      </c>
      <c r="AM326" s="67">
        <f t="shared" si="1708"/>
        <v>1056.0113735294117</v>
      </c>
      <c r="AN326" s="67">
        <f t="shared" si="1708"/>
        <v>563.06289000000004</v>
      </c>
      <c r="AO326" s="67">
        <f t="shared" si="1708"/>
        <v>633.75</v>
      </c>
      <c r="AP326" s="67">
        <f t="shared" ref="AP326:AP333" si="1709">AM326+AK326</f>
        <v>1056.0113735294117</v>
      </c>
      <c r="AQ326" s="71">
        <f t="shared" ref="AQ326:AQ333" si="1710">AM326+AL326+AH326</f>
        <v>5843.2629335294114</v>
      </c>
      <c r="AR326" s="71">
        <f t="shared" ref="AR326:AR333" si="1711">AO326+AN326</f>
        <v>1196.8128900000002</v>
      </c>
      <c r="AS326" s="71">
        <f t="shared" ref="AS326:AS333" si="1712">AH326+AL326+AM326+AO326+AN326</f>
        <v>7040.0758235294124</v>
      </c>
      <c r="AT326" s="84"/>
    </row>
    <row r="327" spans="1:67" outlineLevel="1" x14ac:dyDescent="0.25">
      <c r="A327" s="60"/>
      <c r="B327" s="61" t="str">
        <f>"Onduleur Huawei "&amp;G327</f>
        <v>Onduleur Huawei SUN2000-17K-MB0</v>
      </c>
      <c r="C327" s="62">
        <v>1</v>
      </c>
      <c r="D327" s="68" t="s">
        <v>63</v>
      </c>
      <c r="E327" s="64">
        <f t="shared" ref="E326:E333" si="1713">AB327</f>
        <v>3522.5285882352946</v>
      </c>
      <c r="F327" s="65">
        <f t="shared" ref="F326:F333" si="1714">C327*E327</f>
        <v>3522.5285882352946</v>
      </c>
      <c r="G327" s="107" t="str">
        <f>$G$305</f>
        <v>SUN2000-17K-MB0</v>
      </c>
      <c r="H327" s="108">
        <f>$H$305</f>
        <v>1766.4</v>
      </c>
      <c r="I327" s="67">
        <f>'Financial Data'!$C$40</f>
        <v>251</v>
      </c>
      <c r="J327" s="67">
        <f t="shared" si="1324"/>
        <v>52.991999999999997</v>
      </c>
      <c r="K327" s="54">
        <v>0</v>
      </c>
      <c r="L327" s="67">
        <f t="shared" ref="L327:N327" si="1715">H327*(1-$K327)</f>
        <v>1766.4</v>
      </c>
      <c r="M327" s="67">
        <f t="shared" si="1715"/>
        <v>251</v>
      </c>
      <c r="N327" s="67">
        <f t="shared" si="1715"/>
        <v>52.991999999999997</v>
      </c>
      <c r="O327" s="67">
        <f t="shared" si="1696"/>
        <v>2070.3920000000003</v>
      </c>
      <c r="P327" s="69">
        <f t="shared" si="1697"/>
        <v>0</v>
      </c>
      <c r="Q327" s="69">
        <f t="shared" si="1698"/>
        <v>0</v>
      </c>
      <c r="R327" s="69">
        <f t="shared" si="1699"/>
        <v>41.407840000000007</v>
      </c>
      <c r="S327" s="69">
        <f t="shared" si="1700"/>
        <v>103.51960000000003</v>
      </c>
      <c r="T327" s="69">
        <f t="shared" si="1701"/>
        <v>2215.3194400000002</v>
      </c>
      <c r="U327" s="69">
        <f>2*$U$5</f>
        <v>180</v>
      </c>
      <c r="V327" s="108">
        <f t="shared" ref="V327:W327" si="1716">V316</f>
        <v>0</v>
      </c>
      <c r="W327" s="108">
        <f t="shared" si="1716"/>
        <v>0</v>
      </c>
      <c r="X327" s="67">
        <f t="shared" si="1703"/>
        <v>180</v>
      </c>
      <c r="Y327" s="113">
        <f t="shared" si="1704"/>
        <v>528.37928823529421</v>
      </c>
      <c r="Z327" s="69">
        <f t="shared" si="1705"/>
        <v>553.82986000000005</v>
      </c>
      <c r="AA327" s="69">
        <f t="shared" si="1706"/>
        <v>45</v>
      </c>
      <c r="AB327" s="70">
        <f t="shared" si="1707"/>
        <v>3522.5285882352946</v>
      </c>
      <c r="AC327" s="67">
        <f t="shared" ref="AC327:AO327" si="1717">O327*$C327</f>
        <v>2070.3920000000003</v>
      </c>
      <c r="AD327" s="67">
        <f t="shared" si="1717"/>
        <v>0</v>
      </c>
      <c r="AE327" s="67">
        <f t="shared" si="1717"/>
        <v>0</v>
      </c>
      <c r="AF327" s="67">
        <f t="shared" si="1717"/>
        <v>41.407840000000007</v>
      </c>
      <c r="AG327" s="67">
        <f t="shared" si="1717"/>
        <v>103.51960000000003</v>
      </c>
      <c r="AH327" s="67">
        <f t="shared" si="1717"/>
        <v>2215.3194400000002</v>
      </c>
      <c r="AI327" s="67">
        <f t="shared" si="1717"/>
        <v>180</v>
      </c>
      <c r="AJ327" s="67">
        <f t="shared" si="1717"/>
        <v>0</v>
      </c>
      <c r="AK327" s="67">
        <f t="shared" si="1717"/>
        <v>0</v>
      </c>
      <c r="AL327" s="67">
        <f t="shared" si="1717"/>
        <v>180</v>
      </c>
      <c r="AM327" s="67">
        <f t="shared" si="1717"/>
        <v>528.37928823529421</v>
      </c>
      <c r="AN327" s="67">
        <f t="shared" si="1717"/>
        <v>553.82986000000005</v>
      </c>
      <c r="AO327" s="67">
        <f t="shared" si="1717"/>
        <v>45</v>
      </c>
      <c r="AP327" s="67">
        <f t="shared" si="1709"/>
        <v>528.37928823529421</v>
      </c>
      <c r="AQ327" s="71">
        <f t="shared" si="1710"/>
        <v>2923.6987282352943</v>
      </c>
      <c r="AR327" s="71">
        <f t="shared" si="1711"/>
        <v>598.82986000000005</v>
      </c>
      <c r="AS327" s="71">
        <f t="shared" si="1712"/>
        <v>3522.5285882352946</v>
      </c>
      <c r="AT327" s="84"/>
    </row>
    <row r="328" spans="1:67" outlineLevel="1" x14ac:dyDescent="0.25">
      <c r="A328" s="60"/>
      <c r="B328" s="61" t="s">
        <v>217</v>
      </c>
      <c r="C328" s="62">
        <v>1</v>
      </c>
      <c r="D328" s="68" t="s">
        <v>65</v>
      </c>
      <c r="E328" s="64">
        <f t="shared" si="1713"/>
        <v>3145.544117647059</v>
      </c>
      <c r="F328" s="65">
        <f t="shared" si="1714"/>
        <v>3145.544117647059</v>
      </c>
      <c r="G328" s="107"/>
      <c r="H328" s="108">
        <f>$H$284</f>
        <v>600</v>
      </c>
      <c r="I328" s="67">
        <f>'Financial Data'!$C$41*C326</f>
        <v>1053</v>
      </c>
      <c r="J328" s="67">
        <f t="shared" si="1324"/>
        <v>18</v>
      </c>
      <c r="K328" s="54">
        <v>0</v>
      </c>
      <c r="L328" s="67">
        <f t="shared" ref="L328:N328" si="1718">H328*(1-$K328)</f>
        <v>600</v>
      </c>
      <c r="M328" s="67">
        <f t="shared" si="1718"/>
        <v>1053</v>
      </c>
      <c r="N328" s="67">
        <f t="shared" si="1718"/>
        <v>18</v>
      </c>
      <c r="O328" s="67">
        <f t="shared" si="1696"/>
        <v>1671</v>
      </c>
      <c r="P328" s="69">
        <f t="shared" si="1697"/>
        <v>0</v>
      </c>
      <c r="Q328" s="69">
        <f t="shared" si="1698"/>
        <v>0</v>
      </c>
      <c r="R328" s="69">
        <f t="shared" si="1699"/>
        <v>33.42</v>
      </c>
      <c r="S328" s="69">
        <f t="shared" si="1700"/>
        <v>83.550000000000011</v>
      </c>
      <c r="T328" s="69">
        <f t="shared" si="1701"/>
        <v>1787.97</v>
      </c>
      <c r="U328" s="69">
        <f>(C326/10)*$U$5</f>
        <v>351</v>
      </c>
      <c r="V328" s="108">
        <f t="shared" ref="V328:W328" si="1719">V317</f>
        <v>0</v>
      </c>
      <c r="W328" s="108">
        <f t="shared" si="1719"/>
        <v>0</v>
      </c>
      <c r="X328" s="67">
        <f t="shared" si="1703"/>
        <v>351</v>
      </c>
      <c r="Y328" s="113">
        <f t="shared" si="1704"/>
        <v>471.83161764705886</v>
      </c>
      <c r="Z328" s="69">
        <f t="shared" si="1705"/>
        <v>446.99250000000001</v>
      </c>
      <c r="AA328" s="69">
        <f t="shared" si="1706"/>
        <v>87.75</v>
      </c>
      <c r="AB328" s="70">
        <f t="shared" si="1707"/>
        <v>3145.544117647059</v>
      </c>
      <c r="AC328" s="67">
        <f t="shared" ref="AC328:AO328" si="1720">O328*$C328</f>
        <v>1671</v>
      </c>
      <c r="AD328" s="67">
        <f t="shared" si="1720"/>
        <v>0</v>
      </c>
      <c r="AE328" s="67">
        <f t="shared" si="1720"/>
        <v>0</v>
      </c>
      <c r="AF328" s="67">
        <f t="shared" si="1720"/>
        <v>33.42</v>
      </c>
      <c r="AG328" s="67">
        <f t="shared" si="1720"/>
        <v>83.550000000000011</v>
      </c>
      <c r="AH328" s="67">
        <f t="shared" si="1720"/>
        <v>1787.97</v>
      </c>
      <c r="AI328" s="67">
        <f t="shared" si="1720"/>
        <v>351</v>
      </c>
      <c r="AJ328" s="67">
        <f t="shared" si="1720"/>
        <v>0</v>
      </c>
      <c r="AK328" s="67">
        <f t="shared" si="1720"/>
        <v>0</v>
      </c>
      <c r="AL328" s="67">
        <f t="shared" si="1720"/>
        <v>351</v>
      </c>
      <c r="AM328" s="67">
        <f t="shared" si="1720"/>
        <v>471.83161764705886</v>
      </c>
      <c r="AN328" s="67">
        <f t="shared" si="1720"/>
        <v>446.99250000000001</v>
      </c>
      <c r="AO328" s="67">
        <f t="shared" si="1720"/>
        <v>87.75</v>
      </c>
      <c r="AP328" s="67">
        <f t="shared" si="1709"/>
        <v>471.83161764705886</v>
      </c>
      <c r="AQ328" s="71">
        <f t="shared" si="1710"/>
        <v>2610.8016176470592</v>
      </c>
      <c r="AR328" s="71">
        <f t="shared" si="1711"/>
        <v>534.74250000000006</v>
      </c>
      <c r="AS328" s="71">
        <f t="shared" si="1712"/>
        <v>3145.544117647059</v>
      </c>
      <c r="AT328" s="84"/>
    </row>
    <row r="329" spans="1:67" outlineLevel="1" x14ac:dyDescent="0.25">
      <c r="A329" s="60"/>
      <c r="B329" s="61" t="s">
        <v>172</v>
      </c>
      <c r="C329" s="62">
        <f>A324</f>
        <v>39</v>
      </c>
      <c r="D329" s="68" t="s">
        <v>63</v>
      </c>
      <c r="E329" s="64">
        <f t="shared" si="1713"/>
        <v>257.66176470588238</v>
      </c>
      <c r="F329" s="65">
        <f t="shared" si="1714"/>
        <v>10048.808823529413</v>
      </c>
      <c r="G329" s="107"/>
      <c r="H329" s="108">
        <f>$H$307</f>
        <v>100</v>
      </c>
      <c r="I329" s="108">
        <v>0</v>
      </c>
      <c r="J329" s="67">
        <f t="shared" si="1324"/>
        <v>3</v>
      </c>
      <c r="K329" s="54">
        <v>0</v>
      </c>
      <c r="L329" s="67">
        <f t="shared" ref="L329:N329" si="1721">H329*(1-$K329)</f>
        <v>100</v>
      </c>
      <c r="M329" s="67">
        <f t="shared" si="1721"/>
        <v>0</v>
      </c>
      <c r="N329" s="67">
        <f t="shared" si="1721"/>
        <v>3</v>
      </c>
      <c r="O329" s="67">
        <f t="shared" si="1696"/>
        <v>103</v>
      </c>
      <c r="P329" s="69">
        <f t="shared" si="1697"/>
        <v>0</v>
      </c>
      <c r="Q329" s="69">
        <f t="shared" si="1698"/>
        <v>0</v>
      </c>
      <c r="R329" s="69">
        <f t="shared" si="1699"/>
        <v>2.06</v>
      </c>
      <c r="S329" s="69">
        <f t="shared" si="1700"/>
        <v>5.15</v>
      </c>
      <c r="T329" s="69">
        <f t="shared" si="1701"/>
        <v>110.21000000000001</v>
      </c>
      <c r="U329" s="69">
        <f>1*$U$4</f>
        <v>65</v>
      </c>
      <c r="V329" s="108">
        <f t="shared" ref="V329:W329" si="1722">V318</f>
        <v>0</v>
      </c>
      <c r="W329" s="108">
        <f t="shared" si="1722"/>
        <v>0</v>
      </c>
      <c r="X329" s="67">
        <f t="shared" si="1703"/>
        <v>65</v>
      </c>
      <c r="Y329" s="113">
        <f t="shared" si="1704"/>
        <v>38.649264705882359</v>
      </c>
      <c r="Z329" s="69">
        <f t="shared" si="1705"/>
        <v>27.552500000000002</v>
      </c>
      <c r="AA329" s="69">
        <f t="shared" si="1706"/>
        <v>16.25</v>
      </c>
      <c r="AB329" s="70">
        <f t="shared" si="1707"/>
        <v>257.66176470588238</v>
      </c>
      <c r="AC329" s="67">
        <f t="shared" ref="AC329:AO329" si="1723">O329*$C329</f>
        <v>4017</v>
      </c>
      <c r="AD329" s="67">
        <f t="shared" si="1723"/>
        <v>0</v>
      </c>
      <c r="AE329" s="67">
        <f t="shared" si="1723"/>
        <v>0</v>
      </c>
      <c r="AF329" s="67">
        <f t="shared" si="1723"/>
        <v>80.34</v>
      </c>
      <c r="AG329" s="67">
        <f t="shared" si="1723"/>
        <v>200.85000000000002</v>
      </c>
      <c r="AH329" s="67">
        <f t="shared" si="1723"/>
        <v>4298.1900000000005</v>
      </c>
      <c r="AI329" s="67">
        <f t="shared" si="1723"/>
        <v>2535</v>
      </c>
      <c r="AJ329" s="67">
        <f t="shared" si="1723"/>
        <v>0</v>
      </c>
      <c r="AK329" s="67">
        <f t="shared" si="1723"/>
        <v>0</v>
      </c>
      <c r="AL329" s="67">
        <f t="shared" si="1723"/>
        <v>2535</v>
      </c>
      <c r="AM329" s="67">
        <f t="shared" si="1723"/>
        <v>1507.321323529412</v>
      </c>
      <c r="AN329" s="67">
        <f t="shared" si="1723"/>
        <v>1074.5475000000001</v>
      </c>
      <c r="AO329" s="67">
        <f t="shared" si="1723"/>
        <v>633.75</v>
      </c>
      <c r="AP329" s="67">
        <f t="shared" si="1709"/>
        <v>1507.321323529412</v>
      </c>
      <c r="AQ329" s="71">
        <f t="shared" si="1710"/>
        <v>8340.511323529412</v>
      </c>
      <c r="AR329" s="71">
        <f t="shared" si="1711"/>
        <v>1708.2975000000001</v>
      </c>
      <c r="AS329" s="71">
        <f t="shared" si="1712"/>
        <v>10048.808823529413</v>
      </c>
      <c r="AT329" s="84"/>
    </row>
    <row r="330" spans="1:67" outlineLevel="1" x14ac:dyDescent="0.25">
      <c r="A330" s="60"/>
      <c r="B330" s="61" t="s">
        <v>66</v>
      </c>
      <c r="C330" s="62">
        <v>1</v>
      </c>
      <c r="D330" s="68" t="s">
        <v>65</v>
      </c>
      <c r="E330" s="64">
        <f t="shared" si="1713"/>
        <v>3413.9264705882347</v>
      </c>
      <c r="F330" s="65">
        <f t="shared" si="1714"/>
        <v>3413.9264705882347</v>
      </c>
      <c r="G330" s="107"/>
      <c r="H330" s="108">
        <f>$H$286</f>
        <v>700</v>
      </c>
      <c r="I330" s="108">
        <f>I319</f>
        <v>0</v>
      </c>
      <c r="J330" s="67">
        <f t="shared" ref="J330:J407" si="1724">H330*$J$4</f>
        <v>21</v>
      </c>
      <c r="K330" s="54">
        <v>0</v>
      </c>
      <c r="L330" s="67">
        <f t="shared" ref="L330:N330" si="1725">H330*(1-$K330)</f>
        <v>700</v>
      </c>
      <c r="M330" s="67">
        <f t="shared" si="1725"/>
        <v>0</v>
      </c>
      <c r="N330" s="67">
        <f t="shared" si="1725"/>
        <v>21</v>
      </c>
      <c r="O330" s="67">
        <f t="shared" si="1696"/>
        <v>721</v>
      </c>
      <c r="P330" s="69">
        <f t="shared" si="1697"/>
        <v>0</v>
      </c>
      <c r="Q330" s="69">
        <f t="shared" si="1698"/>
        <v>0</v>
      </c>
      <c r="R330" s="69">
        <f t="shared" si="1699"/>
        <v>14.42</v>
      </c>
      <c r="S330" s="69">
        <f t="shared" si="1700"/>
        <v>36.050000000000004</v>
      </c>
      <c r="T330" s="69">
        <f t="shared" si="1701"/>
        <v>771.46999999999991</v>
      </c>
      <c r="U330" s="69">
        <f>5*$U$5+600+500</f>
        <v>1550</v>
      </c>
      <c r="V330" s="108">
        <f t="shared" ref="V330:W330" si="1726">V319</f>
        <v>0</v>
      </c>
      <c r="W330" s="108">
        <f t="shared" si="1726"/>
        <v>0</v>
      </c>
      <c r="X330" s="67">
        <f t="shared" si="1703"/>
        <v>1550</v>
      </c>
      <c r="Y330" s="113">
        <f t="shared" si="1704"/>
        <v>512.08897058823527</v>
      </c>
      <c r="Z330" s="69">
        <f t="shared" si="1705"/>
        <v>192.86749999999998</v>
      </c>
      <c r="AA330" s="69">
        <f t="shared" si="1706"/>
        <v>387.5</v>
      </c>
      <c r="AB330" s="70">
        <f t="shared" si="1707"/>
        <v>3413.9264705882347</v>
      </c>
      <c r="AC330" s="67">
        <f t="shared" ref="AC330:AO330" si="1727">O330*$C330</f>
        <v>721</v>
      </c>
      <c r="AD330" s="67">
        <f t="shared" si="1727"/>
        <v>0</v>
      </c>
      <c r="AE330" s="67">
        <f t="shared" si="1727"/>
        <v>0</v>
      </c>
      <c r="AF330" s="67">
        <f t="shared" si="1727"/>
        <v>14.42</v>
      </c>
      <c r="AG330" s="67">
        <f t="shared" si="1727"/>
        <v>36.050000000000004</v>
      </c>
      <c r="AH330" s="67">
        <f t="shared" si="1727"/>
        <v>771.46999999999991</v>
      </c>
      <c r="AI330" s="67">
        <f t="shared" si="1727"/>
        <v>1550</v>
      </c>
      <c r="AJ330" s="67">
        <f t="shared" si="1727"/>
        <v>0</v>
      </c>
      <c r="AK330" s="67">
        <f t="shared" si="1727"/>
        <v>0</v>
      </c>
      <c r="AL330" s="67">
        <f t="shared" si="1727"/>
        <v>1550</v>
      </c>
      <c r="AM330" s="67">
        <f t="shared" si="1727"/>
        <v>512.08897058823527</v>
      </c>
      <c r="AN330" s="67">
        <f t="shared" si="1727"/>
        <v>192.86749999999998</v>
      </c>
      <c r="AO330" s="67">
        <f t="shared" si="1727"/>
        <v>387.5</v>
      </c>
      <c r="AP330" s="67">
        <f t="shared" si="1709"/>
        <v>512.08897058823527</v>
      </c>
      <c r="AQ330" s="71">
        <f t="shared" si="1710"/>
        <v>2833.5589705882353</v>
      </c>
      <c r="AR330" s="71">
        <f t="shared" si="1711"/>
        <v>580.36749999999995</v>
      </c>
      <c r="AS330" s="71">
        <f t="shared" si="1712"/>
        <v>3413.9264705882347</v>
      </c>
      <c r="AT330" s="84"/>
    </row>
    <row r="331" spans="1:67" outlineLevel="1" x14ac:dyDescent="0.25">
      <c r="A331" s="60"/>
      <c r="B331" s="72" t="s">
        <v>169</v>
      </c>
      <c r="C331" s="62">
        <v>1</v>
      </c>
      <c r="D331" s="68" t="s">
        <v>65</v>
      </c>
      <c r="E331" s="64">
        <f t="shared" si="1713"/>
        <v>2922</v>
      </c>
      <c r="F331" s="65">
        <f t="shared" si="1714"/>
        <v>2922</v>
      </c>
      <c r="G331" s="107"/>
      <c r="H331" s="108">
        <f>$H$309</f>
        <v>1600</v>
      </c>
      <c r="I331" s="108">
        <f>$I$232</f>
        <v>300</v>
      </c>
      <c r="J331" s="67">
        <f t="shared" si="1724"/>
        <v>48</v>
      </c>
      <c r="K331" s="54">
        <v>0</v>
      </c>
      <c r="L331" s="67">
        <f t="shared" ref="L331:N333" si="1728">H331*(1-$K331)</f>
        <v>1600</v>
      </c>
      <c r="M331" s="67">
        <f t="shared" si="1728"/>
        <v>300</v>
      </c>
      <c r="N331" s="67">
        <f t="shared" si="1728"/>
        <v>48</v>
      </c>
      <c r="O331" s="67">
        <f t="shared" si="1696"/>
        <v>1948</v>
      </c>
      <c r="P331" s="69">
        <f t="shared" si="1697"/>
        <v>0</v>
      </c>
      <c r="Q331" s="69">
        <f t="shared" si="1698"/>
        <v>0</v>
      </c>
      <c r="R331" s="69">
        <f t="shared" si="1699"/>
        <v>38.96</v>
      </c>
      <c r="S331" s="69">
        <v>0</v>
      </c>
      <c r="T331" s="69">
        <f t="shared" si="1701"/>
        <v>1986.96</v>
      </c>
      <c r="U331" s="69">
        <v>0</v>
      </c>
      <c r="V331" s="108">
        <f t="shared" ref="V331:W331" si="1729">V320</f>
        <v>0</v>
      </c>
      <c r="W331" s="108">
        <f t="shared" si="1729"/>
        <v>0</v>
      </c>
      <c r="X331" s="67">
        <f t="shared" si="1703"/>
        <v>0</v>
      </c>
      <c r="Y331" s="113">
        <f t="shared" si="1704"/>
        <v>438.3</v>
      </c>
      <c r="Z331" s="69">
        <f t="shared" si="1705"/>
        <v>496.74</v>
      </c>
      <c r="AA331" s="69">
        <f t="shared" si="1706"/>
        <v>0</v>
      </c>
      <c r="AB331" s="70">
        <f t="shared" si="1707"/>
        <v>2922</v>
      </c>
      <c r="AC331" s="67">
        <f t="shared" ref="AC331:AO333" si="1730">O331*$C331</f>
        <v>1948</v>
      </c>
      <c r="AD331" s="67">
        <f t="shared" si="1730"/>
        <v>0</v>
      </c>
      <c r="AE331" s="67">
        <f t="shared" si="1730"/>
        <v>0</v>
      </c>
      <c r="AF331" s="67">
        <f t="shared" si="1730"/>
        <v>38.96</v>
      </c>
      <c r="AG331" s="67">
        <f t="shared" si="1730"/>
        <v>0</v>
      </c>
      <c r="AH331" s="67">
        <f t="shared" si="1730"/>
        <v>1986.96</v>
      </c>
      <c r="AI331" s="67">
        <f t="shared" si="1730"/>
        <v>0</v>
      </c>
      <c r="AJ331" s="67">
        <f t="shared" si="1730"/>
        <v>0</v>
      </c>
      <c r="AK331" s="67">
        <f t="shared" si="1730"/>
        <v>0</v>
      </c>
      <c r="AL331" s="67">
        <f t="shared" si="1730"/>
        <v>0</v>
      </c>
      <c r="AM331" s="67">
        <f t="shared" si="1730"/>
        <v>438.3</v>
      </c>
      <c r="AN331" s="67">
        <f t="shared" si="1730"/>
        <v>496.74</v>
      </c>
      <c r="AO331" s="67">
        <f t="shared" si="1730"/>
        <v>0</v>
      </c>
      <c r="AP331" s="67">
        <f t="shared" si="1709"/>
        <v>438.3</v>
      </c>
      <c r="AQ331" s="71">
        <f t="shared" si="1710"/>
        <v>2425.2600000000002</v>
      </c>
      <c r="AR331" s="71">
        <f t="shared" si="1711"/>
        <v>496.74</v>
      </c>
      <c r="AS331" s="71">
        <f t="shared" si="1712"/>
        <v>2922</v>
      </c>
      <c r="AT331" s="84"/>
    </row>
    <row r="332" spans="1:67" outlineLevel="1" x14ac:dyDescent="0.25">
      <c r="A332" s="60"/>
      <c r="B332" s="72" t="s">
        <v>170</v>
      </c>
      <c r="C332" s="62">
        <v>1</v>
      </c>
      <c r="D332" s="68" t="s">
        <v>65</v>
      </c>
      <c r="E332" s="64">
        <f t="shared" si="1713"/>
        <v>900</v>
      </c>
      <c r="F332" s="65">
        <f t="shared" si="1714"/>
        <v>900</v>
      </c>
      <c r="G332" s="147"/>
      <c r="H332" s="67">
        <v>0</v>
      </c>
      <c r="I332" s="67">
        <v>0</v>
      </c>
      <c r="J332" s="67">
        <f t="shared" si="1724"/>
        <v>0</v>
      </c>
      <c r="K332" s="54">
        <v>0</v>
      </c>
      <c r="L332" s="67">
        <f t="shared" si="1728"/>
        <v>0</v>
      </c>
      <c r="M332" s="67">
        <f t="shared" si="1728"/>
        <v>0</v>
      </c>
      <c r="N332" s="67">
        <f t="shared" si="1728"/>
        <v>0</v>
      </c>
      <c r="O332" s="67">
        <f t="shared" si="1696"/>
        <v>0</v>
      </c>
      <c r="P332" s="69">
        <f t="shared" si="1697"/>
        <v>0</v>
      </c>
      <c r="Q332" s="69">
        <f t="shared" si="1698"/>
        <v>0</v>
      </c>
      <c r="R332" s="69">
        <f t="shared" si="1699"/>
        <v>0</v>
      </c>
      <c r="S332" s="69">
        <v>0</v>
      </c>
      <c r="T332" s="69">
        <f t="shared" si="1701"/>
        <v>0</v>
      </c>
      <c r="U332" s="69">
        <v>0</v>
      </c>
      <c r="V332" s="108">
        <f t="shared" ref="V332:W332" si="1731">V321</f>
        <v>0</v>
      </c>
      <c r="W332" s="108">
        <f t="shared" si="1731"/>
        <v>900</v>
      </c>
      <c r="X332" s="67">
        <f t="shared" si="1703"/>
        <v>900</v>
      </c>
      <c r="Y332" s="113">
        <v>0</v>
      </c>
      <c r="Z332" s="69">
        <f t="shared" si="1705"/>
        <v>0</v>
      </c>
      <c r="AA332" s="69">
        <v>0</v>
      </c>
      <c r="AB332" s="70">
        <f t="shared" si="1707"/>
        <v>900</v>
      </c>
      <c r="AC332" s="67">
        <f t="shared" si="1730"/>
        <v>0</v>
      </c>
      <c r="AD332" s="67">
        <f t="shared" si="1730"/>
        <v>0</v>
      </c>
      <c r="AE332" s="67">
        <f t="shared" si="1730"/>
        <v>0</v>
      </c>
      <c r="AF332" s="67">
        <f t="shared" si="1730"/>
        <v>0</v>
      </c>
      <c r="AG332" s="67">
        <f t="shared" si="1730"/>
        <v>0</v>
      </c>
      <c r="AH332" s="67">
        <f t="shared" si="1730"/>
        <v>0</v>
      </c>
      <c r="AI332" s="67">
        <f t="shared" si="1730"/>
        <v>0</v>
      </c>
      <c r="AJ332" s="67">
        <f t="shared" si="1730"/>
        <v>0</v>
      </c>
      <c r="AK332" s="67">
        <f t="shared" si="1730"/>
        <v>900</v>
      </c>
      <c r="AL332" s="67">
        <f t="shared" si="1730"/>
        <v>900</v>
      </c>
      <c r="AM332" s="67">
        <f t="shared" si="1730"/>
        <v>0</v>
      </c>
      <c r="AN332" s="67">
        <f t="shared" si="1730"/>
        <v>0</v>
      </c>
      <c r="AO332" s="67">
        <f t="shared" si="1730"/>
        <v>0</v>
      </c>
      <c r="AP332" s="67">
        <f t="shared" si="1709"/>
        <v>900</v>
      </c>
      <c r="AQ332" s="71">
        <f t="shared" si="1710"/>
        <v>900</v>
      </c>
      <c r="AR332" s="71">
        <f t="shared" si="1711"/>
        <v>0</v>
      </c>
      <c r="AS332" s="71">
        <f t="shared" si="1712"/>
        <v>900</v>
      </c>
      <c r="AT332" s="84"/>
    </row>
    <row r="333" spans="1:67" outlineLevel="1" x14ac:dyDescent="0.25">
      <c r="A333" s="60"/>
      <c r="B333" s="72" t="s">
        <v>171</v>
      </c>
      <c r="C333" s="62">
        <v>1</v>
      </c>
      <c r="D333" s="68" t="s">
        <v>65</v>
      </c>
      <c r="E333" s="64">
        <f t="shared" si="1713"/>
        <v>1200</v>
      </c>
      <c r="F333" s="65">
        <f t="shared" si="1714"/>
        <v>1200</v>
      </c>
      <c r="G333" s="147"/>
      <c r="H333" s="67">
        <v>0</v>
      </c>
      <c r="I333" s="67">
        <v>0</v>
      </c>
      <c r="J333" s="67">
        <f t="shared" si="1724"/>
        <v>0</v>
      </c>
      <c r="K333" s="54">
        <v>0</v>
      </c>
      <c r="L333" s="67">
        <f t="shared" si="1728"/>
        <v>0</v>
      </c>
      <c r="M333" s="67">
        <f t="shared" si="1728"/>
        <v>0</v>
      </c>
      <c r="N333" s="67">
        <f t="shared" si="1728"/>
        <v>0</v>
      </c>
      <c r="O333" s="67">
        <f t="shared" si="1696"/>
        <v>0</v>
      </c>
      <c r="P333" s="69">
        <f t="shared" si="1697"/>
        <v>0</v>
      </c>
      <c r="Q333" s="69">
        <f t="shared" si="1698"/>
        <v>0</v>
      </c>
      <c r="R333" s="69">
        <f t="shared" si="1699"/>
        <v>0</v>
      </c>
      <c r="S333" s="69">
        <v>0</v>
      </c>
      <c r="T333" s="69">
        <f t="shared" si="1701"/>
        <v>0</v>
      </c>
      <c r="U333" s="69">
        <v>0</v>
      </c>
      <c r="V333" s="108">
        <f t="shared" ref="V333:W333" si="1732">V322</f>
        <v>1200</v>
      </c>
      <c r="W333" s="108">
        <f t="shared" si="1732"/>
        <v>0</v>
      </c>
      <c r="X333" s="67">
        <f t="shared" si="1703"/>
        <v>1200</v>
      </c>
      <c r="Y333" s="113">
        <v>0</v>
      </c>
      <c r="Z333" s="69">
        <f t="shared" si="1705"/>
        <v>0</v>
      </c>
      <c r="AA333" s="69">
        <v>0</v>
      </c>
      <c r="AB333" s="70">
        <f t="shared" si="1707"/>
        <v>1200</v>
      </c>
      <c r="AC333" s="67">
        <f t="shared" si="1730"/>
        <v>0</v>
      </c>
      <c r="AD333" s="67">
        <f t="shared" si="1730"/>
        <v>0</v>
      </c>
      <c r="AE333" s="67">
        <f t="shared" si="1730"/>
        <v>0</v>
      </c>
      <c r="AF333" s="67">
        <f t="shared" si="1730"/>
        <v>0</v>
      </c>
      <c r="AG333" s="67">
        <f t="shared" si="1730"/>
        <v>0</v>
      </c>
      <c r="AH333" s="67">
        <f t="shared" si="1730"/>
        <v>0</v>
      </c>
      <c r="AI333" s="67">
        <f t="shared" si="1730"/>
        <v>0</v>
      </c>
      <c r="AJ333" s="67">
        <f t="shared" si="1730"/>
        <v>1200</v>
      </c>
      <c r="AK333" s="67">
        <f t="shared" si="1730"/>
        <v>0</v>
      </c>
      <c r="AL333" s="67">
        <f t="shared" si="1730"/>
        <v>1200</v>
      </c>
      <c r="AM333" s="67">
        <f t="shared" si="1730"/>
        <v>0</v>
      </c>
      <c r="AN333" s="67">
        <f t="shared" si="1730"/>
        <v>0</v>
      </c>
      <c r="AO333" s="67">
        <f t="shared" si="1730"/>
        <v>0</v>
      </c>
      <c r="AP333" s="67">
        <f t="shared" si="1709"/>
        <v>0</v>
      </c>
      <c r="AQ333" s="71">
        <f t="shared" si="1710"/>
        <v>1200</v>
      </c>
      <c r="AR333" s="71">
        <f t="shared" si="1711"/>
        <v>0</v>
      </c>
      <c r="AS333" s="71">
        <f t="shared" si="1712"/>
        <v>1200</v>
      </c>
      <c r="AT333" s="84"/>
    </row>
    <row r="334" spans="1:67" ht="15.75" outlineLevel="1" thickBot="1" x14ac:dyDescent="0.3">
      <c r="A334" s="60"/>
      <c r="B334" s="61"/>
      <c r="C334" s="62"/>
      <c r="D334" s="63"/>
      <c r="E334" s="64"/>
      <c r="F334" s="65"/>
      <c r="G334" s="107"/>
      <c r="H334" s="108"/>
      <c r="I334" s="108"/>
      <c r="J334" s="67"/>
      <c r="K334" s="21"/>
      <c r="L334" s="67"/>
      <c r="M334" s="67"/>
      <c r="N334" s="67"/>
      <c r="O334" s="67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7"/>
      <c r="AA334" s="69"/>
      <c r="AB334" s="69"/>
      <c r="AC334" s="69"/>
      <c r="AD334" s="69"/>
      <c r="AE334" s="69"/>
      <c r="AF334" s="69"/>
      <c r="AG334" s="69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84"/>
    </row>
    <row r="335" spans="1:67" ht="15.75" thickBot="1" x14ac:dyDescent="0.3">
      <c r="A335" s="48">
        <f>A324+1</f>
        <v>40</v>
      </c>
      <c r="B335" s="49" t="s">
        <v>61</v>
      </c>
      <c r="C335" s="50" t="s">
        <v>62</v>
      </c>
      <c r="D335" s="51">
        <f>ROUNDUP((A335*465)/1000,2)</f>
        <v>18.600000000000001</v>
      </c>
      <c r="E335" s="52"/>
      <c r="F335" s="53">
        <f>SUM(F336:F345)</f>
        <v>34077.280941176476</v>
      </c>
      <c r="G335" s="107"/>
      <c r="H335" s="110"/>
      <c r="I335" s="110"/>
      <c r="J335" s="56"/>
      <c r="K335" s="57"/>
      <c r="L335" s="58"/>
      <c r="M335" s="58"/>
      <c r="N335" s="58"/>
      <c r="O335" s="57"/>
      <c r="P335" s="58"/>
      <c r="Q335" s="56"/>
      <c r="R335" s="56"/>
      <c r="S335" s="56"/>
      <c r="T335" s="56"/>
      <c r="U335" s="73"/>
      <c r="V335" s="21"/>
      <c r="W335" s="56"/>
      <c r="X335" s="56"/>
      <c r="Y335" s="56"/>
      <c r="Z335" s="57"/>
      <c r="AA335" s="56"/>
      <c r="AB335" s="56"/>
      <c r="AC335" s="59">
        <f>+SUM(AC336:AC345)</f>
        <v>13643.272000000001</v>
      </c>
      <c r="AD335" s="59">
        <f t="shared" ref="AD335:AS335" si="1733">+SUM(AD336:AD345)</f>
        <v>0</v>
      </c>
      <c r="AE335" s="59">
        <f t="shared" si="1733"/>
        <v>0</v>
      </c>
      <c r="AF335" s="59">
        <f t="shared" si="1733"/>
        <v>272.86544000000004</v>
      </c>
      <c r="AG335" s="59">
        <f t="shared" si="1733"/>
        <v>538.41359999999997</v>
      </c>
      <c r="AH335" s="59">
        <f t="shared" si="1733"/>
        <v>14454.55104</v>
      </c>
      <c r="AI335" s="59">
        <f t="shared" si="1733"/>
        <v>7290</v>
      </c>
      <c r="AJ335" s="59">
        <f t="shared" si="1733"/>
        <v>1200</v>
      </c>
      <c r="AK335" s="59">
        <f t="shared" si="1733"/>
        <v>900</v>
      </c>
      <c r="AL335" s="59">
        <f t="shared" si="1733"/>
        <v>9390</v>
      </c>
      <c r="AM335" s="59">
        <f t="shared" si="1733"/>
        <v>4796.5921411764712</v>
      </c>
      <c r="AN335" s="59">
        <f t="shared" si="1733"/>
        <v>3613.6377600000001</v>
      </c>
      <c r="AO335" s="59">
        <f t="shared" si="1733"/>
        <v>1822.5</v>
      </c>
      <c r="AP335" s="59">
        <f t="shared" si="1733"/>
        <v>5696.5921411764712</v>
      </c>
      <c r="AQ335" s="59">
        <f t="shared" si="1733"/>
        <v>28641.143181176471</v>
      </c>
      <c r="AR335" s="59">
        <f t="shared" si="1733"/>
        <v>5436.1377600000005</v>
      </c>
      <c r="AS335" s="59">
        <f t="shared" si="1733"/>
        <v>34077.280941176476</v>
      </c>
      <c r="AT335" s="83" t="str">
        <f>IF(F335=AS335,"Matching","Not Matching")</f>
        <v>Matching</v>
      </c>
      <c r="AU335" s="134">
        <f>SUM(AC335:AG335)</f>
        <v>14454.55104</v>
      </c>
      <c r="AV335" s="135">
        <f t="shared" ref="AV335" si="1734">AU335/AS335</f>
        <v>0.42416972953185905</v>
      </c>
      <c r="AW335" s="134">
        <f t="shared" ref="AW335" si="1735">AI335</f>
        <v>7290</v>
      </c>
      <c r="AX335" s="135">
        <f t="shared" ref="AX335" si="1736">AW335/AS335</f>
        <v>0.21392551866399942</v>
      </c>
      <c r="AY335" s="134">
        <f t="shared" ref="AY335" si="1737">AJ335</f>
        <v>1200</v>
      </c>
      <c r="AZ335" s="135">
        <f t="shared" ref="AZ335" si="1738">AY335/AS335</f>
        <v>3.5214077146337355E-2</v>
      </c>
      <c r="BA335" s="134">
        <f t="shared" ref="BA335" si="1739">AK335+AM335</f>
        <v>5696.5921411764712</v>
      </c>
      <c r="BB335" s="135">
        <f t="shared" ref="BB335" si="1740">BA335/AS335</f>
        <v>0.16716686260883945</v>
      </c>
      <c r="BC335" s="134">
        <f t="shared" ref="BC335" si="1741">AN335+AO335</f>
        <v>5436.1377599999996</v>
      </c>
      <c r="BD335" s="135">
        <f t="shared" ref="BD335" si="1742">BC335/AS335</f>
        <v>0.1595238120489646</v>
      </c>
      <c r="BE335" s="82" t="str">
        <f t="shared" ref="BE335" si="1743">IF((AU335+AW335+AY335+BA335+BC335)=AS335,"Matching","Not Matching")</f>
        <v>Matching</v>
      </c>
      <c r="BF335" s="134">
        <f>AQ335</f>
        <v>28641.143181176471</v>
      </c>
      <c r="BG335" s="135">
        <f t="shared" ref="BG335" si="1744">BF335/AS335</f>
        <v>0.84047618795103529</v>
      </c>
      <c r="BH335" s="134">
        <f t="shared" ref="BH335" si="1745">AR335</f>
        <v>5436.1377600000005</v>
      </c>
      <c r="BI335" s="135">
        <f t="shared" ref="BI335" si="1746">BH335/AS335</f>
        <v>0.15952381204896462</v>
      </c>
      <c r="BJ335" s="82" t="str">
        <f t="shared" ref="BJ335" si="1747">IF((BH335+BF335)=AS335,"Matching","Not Matching")</f>
        <v>Matching</v>
      </c>
      <c r="BK335" s="134">
        <f>AS335*1.081</f>
        <v>36837.540697411772</v>
      </c>
      <c r="BL335" s="134">
        <f t="shared" ref="BL335" si="1748">ROUND(BK335,-1)</f>
        <v>36840</v>
      </c>
      <c r="BM335" s="134">
        <f>D335*380</f>
        <v>7068.0000000000009</v>
      </c>
      <c r="BN335" s="134">
        <f t="shared" ref="BN335" si="1749">BK335-BM335</f>
        <v>29769.540697411772</v>
      </c>
      <c r="BO335" s="134">
        <f>BK335/D335</f>
        <v>1980.5129407210629</v>
      </c>
    </row>
    <row r="336" spans="1:67" outlineLevel="1" x14ac:dyDescent="0.25">
      <c r="A336" s="60"/>
      <c r="B336" s="61"/>
      <c r="C336" s="62"/>
      <c r="D336" s="63"/>
      <c r="E336" s="64"/>
      <c r="F336" s="65"/>
      <c r="G336" s="107"/>
      <c r="H336" s="110"/>
      <c r="I336" s="110"/>
      <c r="J336" s="56"/>
      <c r="K336" s="57"/>
      <c r="L336" s="58"/>
      <c r="M336" s="58"/>
      <c r="N336" s="58"/>
      <c r="O336" s="57"/>
      <c r="P336" s="58"/>
      <c r="Q336" s="56"/>
      <c r="R336" s="56"/>
      <c r="S336" s="56"/>
      <c r="T336" s="56"/>
      <c r="U336" s="73"/>
      <c r="V336" s="21"/>
      <c r="W336" s="56"/>
      <c r="X336" s="56"/>
      <c r="Y336" s="56"/>
      <c r="Z336" s="57"/>
      <c r="AA336" s="56"/>
      <c r="AB336" s="56"/>
      <c r="AC336" s="56"/>
      <c r="AD336" s="56"/>
      <c r="AE336" s="69"/>
      <c r="AF336" s="69"/>
      <c r="AG336" s="69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136"/>
    </row>
    <row r="337" spans="1:67" outlineLevel="1" x14ac:dyDescent="0.25">
      <c r="A337" s="60"/>
      <c r="B337" s="61" t="str">
        <f>"Panneau solaire "&amp;G337</f>
        <v>Panneau solaire JINKO JKM455N-54HL4R-V</v>
      </c>
      <c r="C337" s="62">
        <f>A335</f>
        <v>40</v>
      </c>
      <c r="D337" s="68" t="s">
        <v>63</v>
      </c>
      <c r="E337" s="64">
        <f t="shared" ref="E337" si="1750">AB337</f>
        <v>180.51476470588236</v>
      </c>
      <c r="F337" s="65">
        <f t="shared" ref="F337" si="1751">C337*E337</f>
        <v>7220.5905882352945</v>
      </c>
      <c r="G337" s="107" t="str">
        <f>$G$7</f>
        <v>JINKO JKM455N-54HL4R-V</v>
      </c>
      <c r="H337" s="108">
        <f>H73</f>
        <v>52.4</v>
      </c>
      <c r="I337" s="108">
        <f>I73</f>
        <v>0</v>
      </c>
      <c r="J337" s="67">
        <f t="shared" si="1724"/>
        <v>1.5719999999999998</v>
      </c>
      <c r="K337" s="54">
        <v>0</v>
      </c>
      <c r="L337" s="67">
        <f t="shared" ref="L337:N337" si="1752">H337*(1-$K337)</f>
        <v>52.4</v>
      </c>
      <c r="M337" s="67">
        <f t="shared" si="1752"/>
        <v>0</v>
      </c>
      <c r="N337" s="67">
        <f t="shared" si="1752"/>
        <v>1.5719999999999998</v>
      </c>
      <c r="O337" s="67">
        <f t="shared" ref="O337:O344" si="1753">(L337+M337+N337)</f>
        <v>53.972000000000001</v>
      </c>
      <c r="P337" s="69">
        <f t="shared" ref="P337:P344" si="1754">O337*$P$4</f>
        <v>0</v>
      </c>
      <c r="Q337" s="69">
        <f t="shared" ref="Q337:Q344" si="1755">(O337+P337)*$Q$4</f>
        <v>0</v>
      </c>
      <c r="R337" s="69">
        <f t="shared" ref="R337:R344" si="1756">(O337+P337)*$R$4</f>
        <v>1.07944</v>
      </c>
      <c r="S337" s="69">
        <f t="shared" ref="S337:S341" si="1757">(O337+P337)*$S$4</f>
        <v>2.6986000000000003</v>
      </c>
      <c r="T337" s="69">
        <f t="shared" ref="T337:T344" si="1758">SUM(O337:S337)</f>
        <v>57.750039999999998</v>
      </c>
      <c r="U337" s="69">
        <f>1*$U$4</f>
        <v>65</v>
      </c>
      <c r="V337" s="108">
        <f t="shared" ref="V337:W337" si="1759">V326</f>
        <v>0</v>
      </c>
      <c r="W337" s="108">
        <f t="shared" si="1759"/>
        <v>0</v>
      </c>
      <c r="X337" s="67">
        <f t="shared" ref="X337:X344" si="1760">SUM(U337:W337)</f>
        <v>65</v>
      </c>
      <c r="Y337" s="113">
        <f t="shared" ref="Y337:Y342" si="1761">$Y$4/(1-$Y$4)*(T337+X337+Z337+AA337)</f>
        <v>27.077214705882351</v>
      </c>
      <c r="Z337" s="69">
        <f t="shared" ref="Z337:Z344" si="1762">T337*$Z$4</f>
        <v>14.43751</v>
      </c>
      <c r="AA337" s="69">
        <f t="shared" ref="AA337:AA342" si="1763">X337*$AA$4</f>
        <v>16.25</v>
      </c>
      <c r="AB337" s="70">
        <f t="shared" ref="AB337:AB344" si="1764">T337+X337+Y337+Z337+AA337</f>
        <v>180.51476470588236</v>
      </c>
      <c r="AC337" s="67">
        <f t="shared" ref="AC337:AO337" si="1765">O337*$C337</f>
        <v>2158.88</v>
      </c>
      <c r="AD337" s="67">
        <f t="shared" si="1765"/>
        <v>0</v>
      </c>
      <c r="AE337" s="67">
        <f t="shared" si="1765"/>
        <v>0</v>
      </c>
      <c r="AF337" s="67">
        <f t="shared" si="1765"/>
        <v>43.177599999999998</v>
      </c>
      <c r="AG337" s="67">
        <f t="shared" si="1765"/>
        <v>107.94400000000002</v>
      </c>
      <c r="AH337" s="67">
        <f t="shared" si="1765"/>
        <v>2310.0016000000001</v>
      </c>
      <c r="AI337" s="67">
        <f t="shared" si="1765"/>
        <v>2600</v>
      </c>
      <c r="AJ337" s="67">
        <f t="shared" si="1765"/>
        <v>0</v>
      </c>
      <c r="AK337" s="67">
        <f t="shared" si="1765"/>
        <v>0</v>
      </c>
      <c r="AL337" s="67">
        <f t="shared" si="1765"/>
        <v>2600</v>
      </c>
      <c r="AM337" s="67">
        <f t="shared" si="1765"/>
        <v>1083.0885882352941</v>
      </c>
      <c r="AN337" s="67">
        <f t="shared" si="1765"/>
        <v>577.50040000000001</v>
      </c>
      <c r="AO337" s="67">
        <f t="shared" si="1765"/>
        <v>650</v>
      </c>
      <c r="AP337" s="67">
        <f t="shared" ref="AP337:AP344" si="1766">AM337+AK337</f>
        <v>1083.0885882352941</v>
      </c>
      <c r="AQ337" s="71">
        <f t="shared" ref="AQ337:AQ344" si="1767">AM337+AL337+AH337</f>
        <v>5993.0901882352937</v>
      </c>
      <c r="AR337" s="71">
        <f t="shared" ref="AR337:AR344" si="1768">AO337+AN337</f>
        <v>1227.5003999999999</v>
      </c>
      <c r="AS337" s="71">
        <f t="shared" ref="AS337:AS344" si="1769">AH337+AL337+AM337+AO337+AN337</f>
        <v>7220.5905882352936</v>
      </c>
      <c r="AT337" s="84"/>
    </row>
    <row r="338" spans="1:67" outlineLevel="1" x14ac:dyDescent="0.25">
      <c r="A338" s="60"/>
      <c r="B338" s="61" t="str">
        <f>"Onduleur Huawei "&amp;G338</f>
        <v>Onduleur Huawei SUN2000-17K-MB0</v>
      </c>
      <c r="C338" s="62">
        <v>1</v>
      </c>
      <c r="D338" s="68" t="s">
        <v>63</v>
      </c>
      <c r="E338" s="64">
        <f t="shared" ref="E337:E344" si="1770">AB338</f>
        <v>3522.5285882352946</v>
      </c>
      <c r="F338" s="65">
        <f t="shared" ref="F337:F344" si="1771">C338*E338</f>
        <v>3522.5285882352946</v>
      </c>
      <c r="G338" s="107" t="str">
        <f>$G$305</f>
        <v>SUN2000-17K-MB0</v>
      </c>
      <c r="H338" s="108">
        <f>$H$305</f>
        <v>1766.4</v>
      </c>
      <c r="I338" s="67">
        <f>'Financial Data'!$C$40</f>
        <v>251</v>
      </c>
      <c r="J338" s="67">
        <f t="shared" si="1724"/>
        <v>52.991999999999997</v>
      </c>
      <c r="K338" s="54">
        <v>0</v>
      </c>
      <c r="L338" s="67">
        <f t="shared" ref="L338:N338" si="1772">H338*(1-$K338)</f>
        <v>1766.4</v>
      </c>
      <c r="M338" s="67">
        <f t="shared" si="1772"/>
        <v>251</v>
      </c>
      <c r="N338" s="67">
        <f t="shared" si="1772"/>
        <v>52.991999999999997</v>
      </c>
      <c r="O338" s="67">
        <f t="shared" si="1753"/>
        <v>2070.3920000000003</v>
      </c>
      <c r="P338" s="69">
        <f t="shared" si="1754"/>
        <v>0</v>
      </c>
      <c r="Q338" s="69">
        <f t="shared" si="1755"/>
        <v>0</v>
      </c>
      <c r="R338" s="69">
        <f t="shared" si="1756"/>
        <v>41.407840000000007</v>
      </c>
      <c r="S338" s="69">
        <f t="shared" si="1757"/>
        <v>103.51960000000003</v>
      </c>
      <c r="T338" s="69">
        <f t="shared" si="1758"/>
        <v>2215.3194400000002</v>
      </c>
      <c r="U338" s="69">
        <f>2*$U$5</f>
        <v>180</v>
      </c>
      <c r="V338" s="108">
        <f t="shared" ref="V338:W338" si="1773">V327</f>
        <v>0</v>
      </c>
      <c r="W338" s="108">
        <f t="shared" si="1773"/>
        <v>0</v>
      </c>
      <c r="X338" s="67">
        <f t="shared" si="1760"/>
        <v>180</v>
      </c>
      <c r="Y338" s="113">
        <f t="shared" si="1761"/>
        <v>528.37928823529421</v>
      </c>
      <c r="Z338" s="69">
        <f t="shared" si="1762"/>
        <v>553.82986000000005</v>
      </c>
      <c r="AA338" s="69">
        <f t="shared" si="1763"/>
        <v>45</v>
      </c>
      <c r="AB338" s="70">
        <f t="shared" si="1764"/>
        <v>3522.5285882352946</v>
      </c>
      <c r="AC338" s="67">
        <f t="shared" ref="AC338:AO338" si="1774">O338*$C338</f>
        <v>2070.3920000000003</v>
      </c>
      <c r="AD338" s="67">
        <f t="shared" si="1774"/>
        <v>0</v>
      </c>
      <c r="AE338" s="67">
        <f t="shared" si="1774"/>
        <v>0</v>
      </c>
      <c r="AF338" s="67">
        <f t="shared" si="1774"/>
        <v>41.407840000000007</v>
      </c>
      <c r="AG338" s="67">
        <f t="shared" si="1774"/>
        <v>103.51960000000003</v>
      </c>
      <c r="AH338" s="67">
        <f t="shared" si="1774"/>
        <v>2215.3194400000002</v>
      </c>
      <c r="AI338" s="67">
        <f t="shared" si="1774"/>
        <v>180</v>
      </c>
      <c r="AJ338" s="67">
        <f t="shared" si="1774"/>
        <v>0</v>
      </c>
      <c r="AK338" s="67">
        <f t="shared" si="1774"/>
        <v>0</v>
      </c>
      <c r="AL338" s="67">
        <f t="shared" si="1774"/>
        <v>180</v>
      </c>
      <c r="AM338" s="67">
        <f t="shared" si="1774"/>
        <v>528.37928823529421</v>
      </c>
      <c r="AN338" s="67">
        <f t="shared" si="1774"/>
        <v>553.82986000000005</v>
      </c>
      <c r="AO338" s="67">
        <f t="shared" si="1774"/>
        <v>45</v>
      </c>
      <c r="AP338" s="67">
        <f t="shared" si="1766"/>
        <v>528.37928823529421</v>
      </c>
      <c r="AQ338" s="71">
        <f t="shared" si="1767"/>
        <v>2923.6987282352943</v>
      </c>
      <c r="AR338" s="71">
        <f t="shared" si="1768"/>
        <v>598.82986000000005</v>
      </c>
      <c r="AS338" s="71">
        <f t="shared" si="1769"/>
        <v>3522.5285882352946</v>
      </c>
      <c r="AT338" s="84"/>
    </row>
    <row r="339" spans="1:67" outlineLevel="1" x14ac:dyDescent="0.25">
      <c r="A339" s="60"/>
      <c r="B339" s="61" t="s">
        <v>217</v>
      </c>
      <c r="C339" s="62">
        <v>1</v>
      </c>
      <c r="D339" s="68" t="s">
        <v>65</v>
      </c>
      <c r="E339" s="64">
        <f t="shared" si="1770"/>
        <v>3201.2647058823532</v>
      </c>
      <c r="F339" s="65">
        <f t="shared" si="1771"/>
        <v>3201.2647058823532</v>
      </c>
      <c r="G339" s="107"/>
      <c r="H339" s="108">
        <f>$H$284</f>
        <v>600</v>
      </c>
      <c r="I339" s="67">
        <f>'Financial Data'!$C$41*C337</f>
        <v>1080</v>
      </c>
      <c r="J339" s="67">
        <f t="shared" si="1724"/>
        <v>18</v>
      </c>
      <c r="K339" s="54">
        <v>0</v>
      </c>
      <c r="L339" s="67">
        <f t="shared" ref="L339:N339" si="1775">H339*(1-$K339)</f>
        <v>600</v>
      </c>
      <c r="M339" s="67">
        <f t="shared" si="1775"/>
        <v>1080</v>
      </c>
      <c r="N339" s="67">
        <f t="shared" si="1775"/>
        <v>18</v>
      </c>
      <c r="O339" s="67">
        <f t="shared" si="1753"/>
        <v>1698</v>
      </c>
      <c r="P339" s="69">
        <f t="shared" si="1754"/>
        <v>0</v>
      </c>
      <c r="Q339" s="69">
        <f t="shared" si="1755"/>
        <v>0</v>
      </c>
      <c r="R339" s="69">
        <f t="shared" si="1756"/>
        <v>33.96</v>
      </c>
      <c r="S339" s="69">
        <f t="shared" si="1757"/>
        <v>84.9</v>
      </c>
      <c r="T339" s="69">
        <f t="shared" si="1758"/>
        <v>1816.8600000000001</v>
      </c>
      <c r="U339" s="69">
        <f>(C337/10)*$U$5</f>
        <v>360</v>
      </c>
      <c r="V339" s="108">
        <f t="shared" ref="V339:W339" si="1776">V328</f>
        <v>0</v>
      </c>
      <c r="W339" s="108">
        <f t="shared" si="1776"/>
        <v>0</v>
      </c>
      <c r="X339" s="67">
        <f t="shared" si="1760"/>
        <v>360</v>
      </c>
      <c r="Y339" s="113">
        <f t="shared" si="1761"/>
        <v>480.189705882353</v>
      </c>
      <c r="Z339" s="69">
        <f t="shared" si="1762"/>
        <v>454.21500000000003</v>
      </c>
      <c r="AA339" s="69">
        <f t="shared" si="1763"/>
        <v>90</v>
      </c>
      <c r="AB339" s="70">
        <f t="shared" si="1764"/>
        <v>3201.2647058823532</v>
      </c>
      <c r="AC339" s="67">
        <f t="shared" ref="AC339:AO339" si="1777">O339*$C339</f>
        <v>1698</v>
      </c>
      <c r="AD339" s="67">
        <f t="shared" si="1777"/>
        <v>0</v>
      </c>
      <c r="AE339" s="67">
        <f t="shared" si="1777"/>
        <v>0</v>
      </c>
      <c r="AF339" s="67">
        <f t="shared" si="1777"/>
        <v>33.96</v>
      </c>
      <c r="AG339" s="67">
        <f t="shared" si="1777"/>
        <v>84.9</v>
      </c>
      <c r="AH339" s="67">
        <f t="shared" si="1777"/>
        <v>1816.8600000000001</v>
      </c>
      <c r="AI339" s="67">
        <f t="shared" si="1777"/>
        <v>360</v>
      </c>
      <c r="AJ339" s="67">
        <f t="shared" si="1777"/>
        <v>0</v>
      </c>
      <c r="AK339" s="67">
        <f t="shared" si="1777"/>
        <v>0</v>
      </c>
      <c r="AL339" s="67">
        <f t="shared" si="1777"/>
        <v>360</v>
      </c>
      <c r="AM339" s="67">
        <f t="shared" si="1777"/>
        <v>480.189705882353</v>
      </c>
      <c r="AN339" s="67">
        <f t="shared" si="1777"/>
        <v>454.21500000000003</v>
      </c>
      <c r="AO339" s="67">
        <f t="shared" si="1777"/>
        <v>90</v>
      </c>
      <c r="AP339" s="67">
        <f t="shared" si="1766"/>
        <v>480.189705882353</v>
      </c>
      <c r="AQ339" s="71">
        <f t="shared" si="1767"/>
        <v>2657.049705882353</v>
      </c>
      <c r="AR339" s="71">
        <f t="shared" si="1768"/>
        <v>544.21500000000003</v>
      </c>
      <c r="AS339" s="71">
        <f t="shared" si="1769"/>
        <v>3201.2647058823532</v>
      </c>
      <c r="AT339" s="84"/>
    </row>
    <row r="340" spans="1:67" outlineLevel="1" x14ac:dyDescent="0.25">
      <c r="A340" s="60"/>
      <c r="B340" s="61" t="s">
        <v>172</v>
      </c>
      <c r="C340" s="62">
        <f>A335</f>
        <v>40</v>
      </c>
      <c r="D340" s="68" t="s">
        <v>63</v>
      </c>
      <c r="E340" s="64">
        <f t="shared" si="1770"/>
        <v>257.66176470588238</v>
      </c>
      <c r="F340" s="65">
        <f t="shared" si="1771"/>
        <v>10306.470588235296</v>
      </c>
      <c r="G340" s="107"/>
      <c r="H340" s="108">
        <f>$H$307</f>
        <v>100</v>
      </c>
      <c r="I340" s="108">
        <v>0</v>
      </c>
      <c r="J340" s="67">
        <f t="shared" si="1724"/>
        <v>3</v>
      </c>
      <c r="K340" s="54">
        <v>0</v>
      </c>
      <c r="L340" s="67">
        <f t="shared" ref="L340:N340" si="1778">H340*(1-$K340)</f>
        <v>100</v>
      </c>
      <c r="M340" s="67">
        <f t="shared" si="1778"/>
        <v>0</v>
      </c>
      <c r="N340" s="67">
        <f t="shared" si="1778"/>
        <v>3</v>
      </c>
      <c r="O340" s="67">
        <f t="shared" si="1753"/>
        <v>103</v>
      </c>
      <c r="P340" s="69">
        <f t="shared" si="1754"/>
        <v>0</v>
      </c>
      <c r="Q340" s="69">
        <f t="shared" si="1755"/>
        <v>0</v>
      </c>
      <c r="R340" s="69">
        <f t="shared" si="1756"/>
        <v>2.06</v>
      </c>
      <c r="S340" s="69">
        <f t="shared" si="1757"/>
        <v>5.15</v>
      </c>
      <c r="T340" s="69">
        <f t="shared" si="1758"/>
        <v>110.21000000000001</v>
      </c>
      <c r="U340" s="69">
        <f>1*$U$4</f>
        <v>65</v>
      </c>
      <c r="V340" s="108">
        <f t="shared" ref="V340:W340" si="1779">V329</f>
        <v>0</v>
      </c>
      <c r="W340" s="108">
        <f t="shared" si="1779"/>
        <v>0</v>
      </c>
      <c r="X340" s="67">
        <f t="shared" si="1760"/>
        <v>65</v>
      </c>
      <c r="Y340" s="113">
        <f t="shared" si="1761"/>
        <v>38.649264705882359</v>
      </c>
      <c r="Z340" s="69">
        <f t="shared" si="1762"/>
        <v>27.552500000000002</v>
      </c>
      <c r="AA340" s="69">
        <f t="shared" si="1763"/>
        <v>16.25</v>
      </c>
      <c r="AB340" s="70">
        <f t="shared" si="1764"/>
        <v>257.66176470588238</v>
      </c>
      <c r="AC340" s="67">
        <f t="shared" ref="AC340:AO340" si="1780">O340*$C340</f>
        <v>4120</v>
      </c>
      <c r="AD340" s="67">
        <f t="shared" si="1780"/>
        <v>0</v>
      </c>
      <c r="AE340" s="67">
        <f t="shared" si="1780"/>
        <v>0</v>
      </c>
      <c r="AF340" s="67">
        <f t="shared" si="1780"/>
        <v>82.4</v>
      </c>
      <c r="AG340" s="67">
        <f t="shared" si="1780"/>
        <v>206</v>
      </c>
      <c r="AH340" s="67">
        <f t="shared" si="1780"/>
        <v>4408.4000000000005</v>
      </c>
      <c r="AI340" s="67">
        <f t="shared" si="1780"/>
        <v>2600</v>
      </c>
      <c r="AJ340" s="67">
        <f t="shared" si="1780"/>
        <v>0</v>
      </c>
      <c r="AK340" s="67">
        <f t="shared" si="1780"/>
        <v>0</v>
      </c>
      <c r="AL340" s="67">
        <f t="shared" si="1780"/>
        <v>2600</v>
      </c>
      <c r="AM340" s="67">
        <f t="shared" si="1780"/>
        <v>1545.9705882352944</v>
      </c>
      <c r="AN340" s="67">
        <f t="shared" si="1780"/>
        <v>1102.1000000000001</v>
      </c>
      <c r="AO340" s="67">
        <f t="shared" si="1780"/>
        <v>650</v>
      </c>
      <c r="AP340" s="67">
        <f t="shared" si="1766"/>
        <v>1545.9705882352944</v>
      </c>
      <c r="AQ340" s="71">
        <f t="shared" si="1767"/>
        <v>8554.3705882352951</v>
      </c>
      <c r="AR340" s="71">
        <f t="shared" si="1768"/>
        <v>1752.1000000000001</v>
      </c>
      <c r="AS340" s="71">
        <f t="shared" si="1769"/>
        <v>10306.470588235296</v>
      </c>
      <c r="AT340" s="84"/>
    </row>
    <row r="341" spans="1:67" outlineLevel="1" x14ac:dyDescent="0.25">
      <c r="A341" s="60"/>
      <c r="B341" s="61" t="s">
        <v>66</v>
      </c>
      <c r="C341" s="62">
        <v>1</v>
      </c>
      <c r="D341" s="68" t="s">
        <v>65</v>
      </c>
      <c r="E341" s="64">
        <f t="shared" si="1770"/>
        <v>3413.9264705882347</v>
      </c>
      <c r="F341" s="65">
        <f t="shared" si="1771"/>
        <v>3413.9264705882347</v>
      </c>
      <c r="G341" s="107"/>
      <c r="H341" s="108">
        <f>$H$286</f>
        <v>700</v>
      </c>
      <c r="I341" s="108">
        <f>I330</f>
        <v>0</v>
      </c>
      <c r="J341" s="67">
        <f t="shared" si="1724"/>
        <v>21</v>
      </c>
      <c r="K341" s="54">
        <v>0</v>
      </c>
      <c r="L341" s="67">
        <f t="shared" ref="L341:N341" si="1781">H341*(1-$K341)</f>
        <v>700</v>
      </c>
      <c r="M341" s="67">
        <f t="shared" si="1781"/>
        <v>0</v>
      </c>
      <c r="N341" s="67">
        <f t="shared" si="1781"/>
        <v>21</v>
      </c>
      <c r="O341" s="67">
        <f t="shared" si="1753"/>
        <v>721</v>
      </c>
      <c r="P341" s="69">
        <f t="shared" si="1754"/>
        <v>0</v>
      </c>
      <c r="Q341" s="69">
        <f t="shared" si="1755"/>
        <v>0</v>
      </c>
      <c r="R341" s="69">
        <f t="shared" si="1756"/>
        <v>14.42</v>
      </c>
      <c r="S341" s="69">
        <f t="shared" si="1757"/>
        <v>36.050000000000004</v>
      </c>
      <c r="T341" s="69">
        <f t="shared" si="1758"/>
        <v>771.46999999999991</v>
      </c>
      <c r="U341" s="69">
        <f>5*$U$5+600+500</f>
        <v>1550</v>
      </c>
      <c r="V341" s="108">
        <f t="shared" ref="V341:W341" si="1782">V330</f>
        <v>0</v>
      </c>
      <c r="W341" s="108">
        <f t="shared" si="1782"/>
        <v>0</v>
      </c>
      <c r="X341" s="67">
        <f t="shared" si="1760"/>
        <v>1550</v>
      </c>
      <c r="Y341" s="113">
        <f t="shared" si="1761"/>
        <v>512.08897058823527</v>
      </c>
      <c r="Z341" s="69">
        <f t="shared" si="1762"/>
        <v>192.86749999999998</v>
      </c>
      <c r="AA341" s="69">
        <f t="shared" si="1763"/>
        <v>387.5</v>
      </c>
      <c r="AB341" s="70">
        <f t="shared" si="1764"/>
        <v>3413.9264705882347</v>
      </c>
      <c r="AC341" s="67">
        <f t="shared" ref="AC341:AO341" si="1783">O341*$C341</f>
        <v>721</v>
      </c>
      <c r="AD341" s="67">
        <f t="shared" si="1783"/>
        <v>0</v>
      </c>
      <c r="AE341" s="67">
        <f t="shared" si="1783"/>
        <v>0</v>
      </c>
      <c r="AF341" s="67">
        <f t="shared" si="1783"/>
        <v>14.42</v>
      </c>
      <c r="AG341" s="67">
        <f t="shared" si="1783"/>
        <v>36.050000000000004</v>
      </c>
      <c r="AH341" s="67">
        <f t="shared" si="1783"/>
        <v>771.46999999999991</v>
      </c>
      <c r="AI341" s="67">
        <f t="shared" si="1783"/>
        <v>1550</v>
      </c>
      <c r="AJ341" s="67">
        <f t="shared" si="1783"/>
        <v>0</v>
      </c>
      <c r="AK341" s="67">
        <f t="shared" si="1783"/>
        <v>0</v>
      </c>
      <c r="AL341" s="67">
        <f t="shared" si="1783"/>
        <v>1550</v>
      </c>
      <c r="AM341" s="67">
        <f t="shared" si="1783"/>
        <v>512.08897058823527</v>
      </c>
      <c r="AN341" s="67">
        <f t="shared" si="1783"/>
        <v>192.86749999999998</v>
      </c>
      <c r="AO341" s="67">
        <f t="shared" si="1783"/>
        <v>387.5</v>
      </c>
      <c r="AP341" s="67">
        <f t="shared" si="1766"/>
        <v>512.08897058823527</v>
      </c>
      <c r="AQ341" s="71">
        <f t="shared" si="1767"/>
        <v>2833.5589705882353</v>
      </c>
      <c r="AR341" s="71">
        <f t="shared" si="1768"/>
        <v>580.36749999999995</v>
      </c>
      <c r="AS341" s="71">
        <f t="shared" si="1769"/>
        <v>3413.9264705882347</v>
      </c>
      <c r="AT341" s="84"/>
    </row>
    <row r="342" spans="1:67" outlineLevel="1" x14ac:dyDescent="0.25">
      <c r="A342" s="60"/>
      <c r="B342" s="72" t="s">
        <v>169</v>
      </c>
      <c r="C342" s="62">
        <v>1</v>
      </c>
      <c r="D342" s="68" t="s">
        <v>65</v>
      </c>
      <c r="E342" s="64">
        <f t="shared" si="1770"/>
        <v>4312.5</v>
      </c>
      <c r="F342" s="65">
        <f t="shared" si="1771"/>
        <v>4312.5</v>
      </c>
      <c r="G342" s="107"/>
      <c r="H342" s="111">
        <v>2500</v>
      </c>
      <c r="I342" s="67">
        <v>300</v>
      </c>
      <c r="J342" s="67">
        <f t="shared" si="1724"/>
        <v>75</v>
      </c>
      <c r="K342" s="54">
        <v>0</v>
      </c>
      <c r="L342" s="67">
        <f t="shared" ref="L342:N344" si="1784">H342*(1-$K342)</f>
        <v>2500</v>
      </c>
      <c r="M342" s="67">
        <f t="shared" si="1784"/>
        <v>300</v>
      </c>
      <c r="N342" s="67">
        <f t="shared" si="1784"/>
        <v>75</v>
      </c>
      <c r="O342" s="67">
        <f t="shared" si="1753"/>
        <v>2875</v>
      </c>
      <c r="P342" s="69">
        <f t="shared" si="1754"/>
        <v>0</v>
      </c>
      <c r="Q342" s="69">
        <f t="shared" si="1755"/>
        <v>0</v>
      </c>
      <c r="R342" s="69">
        <f t="shared" si="1756"/>
        <v>57.5</v>
      </c>
      <c r="S342" s="69">
        <v>0</v>
      </c>
      <c r="T342" s="69">
        <f t="shared" si="1758"/>
        <v>2932.5</v>
      </c>
      <c r="U342" s="69">
        <v>0</v>
      </c>
      <c r="V342" s="108">
        <f t="shared" ref="V342:W342" si="1785">V331</f>
        <v>0</v>
      </c>
      <c r="W342" s="108">
        <f t="shared" si="1785"/>
        <v>0</v>
      </c>
      <c r="X342" s="67">
        <f t="shared" si="1760"/>
        <v>0</v>
      </c>
      <c r="Y342" s="113">
        <f t="shared" si="1761"/>
        <v>646.875</v>
      </c>
      <c r="Z342" s="69">
        <f t="shared" si="1762"/>
        <v>733.125</v>
      </c>
      <c r="AA342" s="69">
        <f t="shared" si="1763"/>
        <v>0</v>
      </c>
      <c r="AB342" s="70">
        <f t="shared" si="1764"/>
        <v>4312.5</v>
      </c>
      <c r="AC342" s="67">
        <f t="shared" ref="AC342:AO344" si="1786">O342*$C342</f>
        <v>2875</v>
      </c>
      <c r="AD342" s="67">
        <f t="shared" si="1786"/>
        <v>0</v>
      </c>
      <c r="AE342" s="67">
        <f t="shared" si="1786"/>
        <v>0</v>
      </c>
      <c r="AF342" s="67">
        <f t="shared" si="1786"/>
        <v>57.5</v>
      </c>
      <c r="AG342" s="67">
        <f t="shared" si="1786"/>
        <v>0</v>
      </c>
      <c r="AH342" s="67">
        <f t="shared" si="1786"/>
        <v>2932.5</v>
      </c>
      <c r="AI342" s="67">
        <f t="shared" si="1786"/>
        <v>0</v>
      </c>
      <c r="AJ342" s="67">
        <f t="shared" si="1786"/>
        <v>0</v>
      </c>
      <c r="AK342" s="67">
        <f t="shared" si="1786"/>
        <v>0</v>
      </c>
      <c r="AL342" s="67">
        <f t="shared" si="1786"/>
        <v>0</v>
      </c>
      <c r="AM342" s="67">
        <f t="shared" si="1786"/>
        <v>646.875</v>
      </c>
      <c r="AN342" s="67">
        <f t="shared" si="1786"/>
        <v>733.125</v>
      </c>
      <c r="AO342" s="67">
        <f t="shared" si="1786"/>
        <v>0</v>
      </c>
      <c r="AP342" s="67">
        <f t="shared" si="1766"/>
        <v>646.875</v>
      </c>
      <c r="AQ342" s="71">
        <f t="shared" si="1767"/>
        <v>3579.375</v>
      </c>
      <c r="AR342" s="71">
        <f t="shared" si="1768"/>
        <v>733.125</v>
      </c>
      <c r="AS342" s="71">
        <f t="shared" si="1769"/>
        <v>4312.5</v>
      </c>
      <c r="AT342" s="84"/>
    </row>
    <row r="343" spans="1:67" outlineLevel="1" x14ac:dyDescent="0.25">
      <c r="A343" s="60"/>
      <c r="B343" s="72" t="s">
        <v>170</v>
      </c>
      <c r="C343" s="62">
        <v>1</v>
      </c>
      <c r="D343" s="68" t="s">
        <v>65</v>
      </c>
      <c r="E343" s="64">
        <f t="shared" si="1770"/>
        <v>900</v>
      </c>
      <c r="F343" s="65">
        <f t="shared" si="1771"/>
        <v>900</v>
      </c>
      <c r="G343" s="147"/>
      <c r="H343" s="67">
        <v>0</v>
      </c>
      <c r="I343" s="67">
        <v>0</v>
      </c>
      <c r="J343" s="67">
        <f t="shared" ref="J343:J344" si="1787">H343*$J$4</f>
        <v>0</v>
      </c>
      <c r="K343" s="54">
        <v>0</v>
      </c>
      <c r="L343" s="67">
        <f t="shared" si="1784"/>
        <v>0</v>
      </c>
      <c r="M343" s="67">
        <f t="shared" si="1784"/>
        <v>0</v>
      </c>
      <c r="N343" s="67">
        <f t="shared" si="1784"/>
        <v>0</v>
      </c>
      <c r="O343" s="67">
        <f t="shared" si="1753"/>
        <v>0</v>
      </c>
      <c r="P343" s="69">
        <f t="shared" si="1754"/>
        <v>0</v>
      </c>
      <c r="Q343" s="69">
        <f t="shared" si="1755"/>
        <v>0</v>
      </c>
      <c r="R343" s="69">
        <f t="shared" si="1756"/>
        <v>0</v>
      </c>
      <c r="S343" s="69">
        <v>0</v>
      </c>
      <c r="T343" s="69">
        <f t="shared" si="1758"/>
        <v>0</v>
      </c>
      <c r="U343" s="69">
        <v>0</v>
      </c>
      <c r="V343" s="108">
        <f t="shared" ref="V343:W343" si="1788">V332</f>
        <v>0</v>
      </c>
      <c r="W343" s="108">
        <f t="shared" si="1788"/>
        <v>900</v>
      </c>
      <c r="X343" s="67">
        <f t="shared" si="1760"/>
        <v>900</v>
      </c>
      <c r="Y343" s="113">
        <v>0</v>
      </c>
      <c r="Z343" s="69">
        <f t="shared" si="1762"/>
        <v>0</v>
      </c>
      <c r="AA343" s="69">
        <v>0</v>
      </c>
      <c r="AB343" s="70">
        <f t="shared" si="1764"/>
        <v>900</v>
      </c>
      <c r="AC343" s="67">
        <f t="shared" si="1786"/>
        <v>0</v>
      </c>
      <c r="AD343" s="67">
        <f t="shared" si="1786"/>
        <v>0</v>
      </c>
      <c r="AE343" s="67">
        <f t="shared" si="1786"/>
        <v>0</v>
      </c>
      <c r="AF343" s="67">
        <f t="shared" si="1786"/>
        <v>0</v>
      </c>
      <c r="AG343" s="67">
        <f t="shared" si="1786"/>
        <v>0</v>
      </c>
      <c r="AH343" s="67">
        <f t="shared" si="1786"/>
        <v>0</v>
      </c>
      <c r="AI343" s="67">
        <f t="shared" si="1786"/>
        <v>0</v>
      </c>
      <c r="AJ343" s="67">
        <f t="shared" si="1786"/>
        <v>0</v>
      </c>
      <c r="AK343" s="67">
        <f t="shared" si="1786"/>
        <v>900</v>
      </c>
      <c r="AL343" s="67">
        <f t="shared" si="1786"/>
        <v>900</v>
      </c>
      <c r="AM343" s="67">
        <f t="shared" si="1786"/>
        <v>0</v>
      </c>
      <c r="AN343" s="67">
        <f t="shared" si="1786"/>
        <v>0</v>
      </c>
      <c r="AO343" s="67">
        <f t="shared" si="1786"/>
        <v>0</v>
      </c>
      <c r="AP343" s="67">
        <f t="shared" si="1766"/>
        <v>900</v>
      </c>
      <c r="AQ343" s="71">
        <f t="shared" si="1767"/>
        <v>900</v>
      </c>
      <c r="AR343" s="71">
        <f t="shared" si="1768"/>
        <v>0</v>
      </c>
      <c r="AS343" s="71">
        <f t="shared" si="1769"/>
        <v>900</v>
      </c>
      <c r="AT343" s="84"/>
    </row>
    <row r="344" spans="1:67" outlineLevel="1" x14ac:dyDescent="0.25">
      <c r="A344" s="60"/>
      <c r="B344" s="72" t="s">
        <v>171</v>
      </c>
      <c r="C344" s="62">
        <v>1</v>
      </c>
      <c r="D344" s="68" t="s">
        <v>65</v>
      </c>
      <c r="E344" s="64">
        <f t="shared" si="1770"/>
        <v>1200</v>
      </c>
      <c r="F344" s="65">
        <f t="shared" si="1771"/>
        <v>1200</v>
      </c>
      <c r="G344" s="147"/>
      <c r="H344" s="67">
        <v>0</v>
      </c>
      <c r="I344" s="67">
        <v>0</v>
      </c>
      <c r="J344" s="67">
        <f t="shared" si="1787"/>
        <v>0</v>
      </c>
      <c r="K344" s="54">
        <v>0</v>
      </c>
      <c r="L344" s="67">
        <f t="shared" si="1784"/>
        <v>0</v>
      </c>
      <c r="M344" s="67">
        <f t="shared" si="1784"/>
        <v>0</v>
      </c>
      <c r="N344" s="67">
        <f t="shared" si="1784"/>
        <v>0</v>
      </c>
      <c r="O344" s="67">
        <f t="shared" si="1753"/>
        <v>0</v>
      </c>
      <c r="P344" s="69">
        <f t="shared" si="1754"/>
        <v>0</v>
      </c>
      <c r="Q344" s="69">
        <f t="shared" si="1755"/>
        <v>0</v>
      </c>
      <c r="R344" s="69">
        <f t="shared" si="1756"/>
        <v>0</v>
      </c>
      <c r="S344" s="69">
        <v>0</v>
      </c>
      <c r="T344" s="69">
        <f t="shared" si="1758"/>
        <v>0</v>
      </c>
      <c r="U344" s="69">
        <v>0</v>
      </c>
      <c r="V344" s="108">
        <f t="shared" ref="V344:W344" si="1789">V333</f>
        <v>1200</v>
      </c>
      <c r="W344" s="108">
        <f t="shared" si="1789"/>
        <v>0</v>
      </c>
      <c r="X344" s="67">
        <f t="shared" si="1760"/>
        <v>1200</v>
      </c>
      <c r="Y344" s="113">
        <v>0</v>
      </c>
      <c r="Z344" s="69">
        <f t="shared" si="1762"/>
        <v>0</v>
      </c>
      <c r="AA344" s="69">
        <v>0</v>
      </c>
      <c r="AB344" s="70">
        <f t="shared" si="1764"/>
        <v>1200</v>
      </c>
      <c r="AC344" s="67">
        <f t="shared" si="1786"/>
        <v>0</v>
      </c>
      <c r="AD344" s="67">
        <f t="shared" si="1786"/>
        <v>0</v>
      </c>
      <c r="AE344" s="67">
        <f t="shared" si="1786"/>
        <v>0</v>
      </c>
      <c r="AF344" s="67">
        <f t="shared" si="1786"/>
        <v>0</v>
      </c>
      <c r="AG344" s="67">
        <f t="shared" si="1786"/>
        <v>0</v>
      </c>
      <c r="AH344" s="67">
        <f t="shared" si="1786"/>
        <v>0</v>
      </c>
      <c r="AI344" s="67">
        <f t="shared" si="1786"/>
        <v>0</v>
      </c>
      <c r="AJ344" s="67">
        <f t="shared" si="1786"/>
        <v>1200</v>
      </c>
      <c r="AK344" s="67">
        <f t="shared" si="1786"/>
        <v>0</v>
      </c>
      <c r="AL344" s="67">
        <f t="shared" si="1786"/>
        <v>1200</v>
      </c>
      <c r="AM344" s="67">
        <f t="shared" si="1786"/>
        <v>0</v>
      </c>
      <c r="AN344" s="67">
        <f t="shared" si="1786"/>
        <v>0</v>
      </c>
      <c r="AO344" s="67">
        <f t="shared" si="1786"/>
        <v>0</v>
      </c>
      <c r="AP344" s="67">
        <f t="shared" si="1766"/>
        <v>0</v>
      </c>
      <c r="AQ344" s="71">
        <f t="shared" si="1767"/>
        <v>1200</v>
      </c>
      <c r="AR344" s="71">
        <f t="shared" si="1768"/>
        <v>0</v>
      </c>
      <c r="AS344" s="71">
        <f t="shared" si="1769"/>
        <v>1200</v>
      </c>
      <c r="AT344" s="84"/>
    </row>
    <row r="345" spans="1:67" ht="15.75" outlineLevel="1" thickBot="1" x14ac:dyDescent="0.3">
      <c r="A345" s="75"/>
      <c r="B345" s="76"/>
      <c r="C345" s="77"/>
      <c r="D345" s="78"/>
      <c r="E345" s="79"/>
      <c r="F345" s="80"/>
      <c r="G345" s="107"/>
      <c r="H345" s="108"/>
      <c r="I345" s="108"/>
      <c r="J345" s="67"/>
      <c r="K345" s="21"/>
      <c r="L345" s="67"/>
      <c r="M345" s="67"/>
      <c r="N345" s="67"/>
      <c r="O345" s="67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7"/>
      <c r="AC345" s="67"/>
      <c r="AD345" s="67"/>
      <c r="AE345" s="69"/>
      <c r="AF345" s="69"/>
      <c r="AG345" s="69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84"/>
    </row>
    <row r="346" spans="1:67" ht="15.75" thickBot="1" x14ac:dyDescent="0.3">
      <c r="A346" s="48">
        <f>A335+1</f>
        <v>41</v>
      </c>
      <c r="B346" s="49" t="s">
        <v>61</v>
      </c>
      <c r="C346" s="50" t="s">
        <v>62</v>
      </c>
      <c r="D346" s="51">
        <f>ROUNDUP((A346*465)/1000,2)</f>
        <v>19.07</v>
      </c>
      <c r="E346" s="52"/>
      <c r="F346" s="53">
        <f>SUM(F347:F356)</f>
        <v>34571.178058823527</v>
      </c>
      <c r="G346" s="107"/>
      <c r="H346" s="110"/>
      <c r="I346" s="110"/>
      <c r="J346" s="56"/>
      <c r="K346" s="57"/>
      <c r="L346" s="58"/>
      <c r="M346" s="58"/>
      <c r="N346" s="58"/>
      <c r="O346" s="57"/>
      <c r="P346" s="58"/>
      <c r="Q346" s="56"/>
      <c r="R346" s="56"/>
      <c r="S346" s="56"/>
      <c r="T346" s="56"/>
      <c r="U346" s="73"/>
      <c r="V346" s="21"/>
      <c r="W346" s="56"/>
      <c r="X346" s="56"/>
      <c r="Y346" s="56"/>
      <c r="Z346" s="57"/>
      <c r="AA346" s="56"/>
      <c r="AB346" s="56"/>
      <c r="AC346" s="59">
        <f>+SUM(AC347:AC356)</f>
        <v>13827.244000000001</v>
      </c>
      <c r="AD346" s="59">
        <f t="shared" ref="AD346:AS346" si="1790">+SUM(AD347:AD356)</f>
        <v>0</v>
      </c>
      <c r="AE346" s="59">
        <f t="shared" si="1790"/>
        <v>0</v>
      </c>
      <c r="AF346" s="59">
        <f t="shared" si="1790"/>
        <v>276.54488000000003</v>
      </c>
      <c r="AG346" s="59">
        <f t="shared" si="1790"/>
        <v>547.61220000000003</v>
      </c>
      <c r="AH346" s="59">
        <f t="shared" si="1790"/>
        <v>14651.40108</v>
      </c>
      <c r="AI346" s="59">
        <f t="shared" si="1790"/>
        <v>7429</v>
      </c>
      <c r="AJ346" s="59">
        <f t="shared" si="1790"/>
        <v>1200</v>
      </c>
      <c r="AK346" s="59">
        <f t="shared" si="1790"/>
        <v>900</v>
      </c>
      <c r="AL346" s="59">
        <f t="shared" si="1790"/>
        <v>9529</v>
      </c>
      <c r="AM346" s="59">
        <f t="shared" si="1790"/>
        <v>4870.6767088235301</v>
      </c>
      <c r="AN346" s="59">
        <f t="shared" si="1790"/>
        <v>3662.8502699999999</v>
      </c>
      <c r="AO346" s="59">
        <f t="shared" si="1790"/>
        <v>1857.25</v>
      </c>
      <c r="AP346" s="59">
        <f t="shared" si="1790"/>
        <v>5770.6767088235301</v>
      </c>
      <c r="AQ346" s="59">
        <f t="shared" si="1790"/>
        <v>29051.077788823528</v>
      </c>
      <c r="AR346" s="59">
        <f t="shared" si="1790"/>
        <v>5520.1002700000008</v>
      </c>
      <c r="AS346" s="59">
        <f t="shared" si="1790"/>
        <v>34571.178058823527</v>
      </c>
      <c r="AT346" s="83" t="str">
        <f>IF(F346=AS346,"Matching","Not Matching")</f>
        <v>Matching</v>
      </c>
      <c r="AU346" s="134">
        <f>SUM(AC346:AG346)</f>
        <v>14651.40108</v>
      </c>
      <c r="AV346" s="135">
        <f t="shared" ref="AV346" si="1791">AU346/AS346</f>
        <v>0.42380392866769995</v>
      </c>
      <c r="AW346" s="134">
        <f t="shared" ref="AW346" si="1792">AI346</f>
        <v>7429</v>
      </c>
      <c r="AX346" s="135">
        <f t="shared" ref="AX346" si="1793">AW346/AS346</f>
        <v>0.2148899868948467</v>
      </c>
      <c r="AY346" s="134">
        <f t="shared" ref="AY346" si="1794">AJ346</f>
        <v>1200</v>
      </c>
      <c r="AZ346" s="135">
        <f t="shared" ref="AZ346" si="1795">AY346/AS346</f>
        <v>3.4710995325591069E-2</v>
      </c>
      <c r="BA346" s="134">
        <f t="shared" ref="BA346" si="1796">AK346+AM346</f>
        <v>5770.6767088235301</v>
      </c>
      <c r="BB346" s="135">
        <f t="shared" ref="BB346" si="1797">BA346/AS346</f>
        <v>0.16692161022122567</v>
      </c>
      <c r="BC346" s="134">
        <f t="shared" ref="BC346" si="1798">AN346+AO346</f>
        <v>5520.1002699999999</v>
      </c>
      <c r="BD346" s="135">
        <f t="shared" ref="BD346" si="1799">BC346/AS346</f>
        <v>0.15967347889063666</v>
      </c>
      <c r="BE346" s="82" t="str">
        <f t="shared" ref="BE346" si="1800">IF((AU346+AW346+AY346+BA346+BC346)=AS346,"Matching","Not Matching")</f>
        <v>Matching</v>
      </c>
      <c r="BF346" s="134">
        <f>AQ346</f>
        <v>29051.077788823528</v>
      </c>
      <c r="BG346" s="135">
        <f t="shared" ref="BG346" si="1801">BF346/AS346</f>
        <v>0.84032652110936334</v>
      </c>
      <c r="BH346" s="134">
        <f t="shared" ref="BH346" si="1802">AR346</f>
        <v>5520.1002700000008</v>
      </c>
      <c r="BI346" s="135">
        <f t="shared" ref="BI346" si="1803">BH346/AS346</f>
        <v>0.15967347889063668</v>
      </c>
      <c r="BJ346" s="82" t="str">
        <f t="shared" ref="BJ346" si="1804">IF((BH346+BF346)=AS346,"Matching","Not Matching")</f>
        <v>Matching</v>
      </c>
      <c r="BK346" s="134">
        <f>AS346*1.081</f>
        <v>37371.443481588234</v>
      </c>
      <c r="BL346" s="134">
        <f t="shared" ref="BL346" si="1805">ROUND(BK346,-1)</f>
        <v>37370</v>
      </c>
      <c r="BM346" s="134">
        <f>D346*380</f>
        <v>7246.6</v>
      </c>
      <c r="BN346" s="134">
        <f t="shared" ref="BN346" si="1806">BK346-BM346</f>
        <v>30124.843481588236</v>
      </c>
      <c r="BO346" s="134">
        <f>BK346/D346</f>
        <v>1959.6981374718528</v>
      </c>
    </row>
    <row r="347" spans="1:67" outlineLevel="1" x14ac:dyDescent="0.25">
      <c r="A347" s="60"/>
      <c r="B347" s="61"/>
      <c r="C347" s="62"/>
      <c r="D347" s="63"/>
      <c r="E347" s="64"/>
      <c r="F347" s="65"/>
      <c r="G347" s="107"/>
      <c r="H347" s="110"/>
      <c r="I347" s="110"/>
      <c r="J347" s="56"/>
      <c r="K347" s="57"/>
      <c r="L347" s="58"/>
      <c r="M347" s="58"/>
      <c r="N347" s="58"/>
      <c r="O347" s="57"/>
      <c r="P347" s="58"/>
      <c r="Q347" s="56"/>
      <c r="R347" s="56"/>
      <c r="S347" s="56"/>
      <c r="T347" s="56"/>
      <c r="U347" s="73"/>
      <c r="V347" s="21"/>
      <c r="W347" s="56"/>
      <c r="X347" s="56"/>
      <c r="Y347" s="56"/>
      <c r="Z347" s="57"/>
      <c r="AA347" s="56"/>
      <c r="AB347" s="56"/>
      <c r="AC347" s="56"/>
      <c r="AD347" s="56"/>
      <c r="AE347" s="69"/>
      <c r="AF347" s="69"/>
      <c r="AG347" s="69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136"/>
    </row>
    <row r="348" spans="1:67" outlineLevel="1" x14ac:dyDescent="0.25">
      <c r="A348" s="60"/>
      <c r="B348" s="61" t="str">
        <f>"Panneau solaire "&amp;G348</f>
        <v>Panneau solaire JINKO JKM455N-54HL4R-V</v>
      </c>
      <c r="C348" s="62">
        <f>A346</f>
        <v>41</v>
      </c>
      <c r="D348" s="68" t="s">
        <v>63</v>
      </c>
      <c r="E348" s="64">
        <f t="shared" ref="E348" si="1807">AB348</f>
        <v>180.51476470588236</v>
      </c>
      <c r="F348" s="65">
        <f t="shared" ref="F348" si="1808">C348*E348</f>
        <v>7401.1053529411765</v>
      </c>
      <c r="G348" s="107" t="str">
        <f>$G$7</f>
        <v>JINKO JKM455N-54HL4R-V</v>
      </c>
      <c r="H348" s="108">
        <f>H73</f>
        <v>52.4</v>
      </c>
      <c r="I348" s="108">
        <f>I73</f>
        <v>0</v>
      </c>
      <c r="J348" s="67">
        <f t="shared" si="1724"/>
        <v>1.5719999999999998</v>
      </c>
      <c r="K348" s="54">
        <v>0</v>
      </c>
      <c r="L348" s="67">
        <f t="shared" ref="L348:N348" si="1809">H348*(1-$K348)</f>
        <v>52.4</v>
      </c>
      <c r="M348" s="67">
        <f t="shared" si="1809"/>
        <v>0</v>
      </c>
      <c r="N348" s="67">
        <f t="shared" si="1809"/>
        <v>1.5719999999999998</v>
      </c>
      <c r="O348" s="67">
        <f t="shared" ref="O348:O355" si="1810">(L348+M348+N348)</f>
        <v>53.972000000000001</v>
      </c>
      <c r="P348" s="69">
        <f t="shared" ref="P348:P355" si="1811">O348*$P$4</f>
        <v>0</v>
      </c>
      <c r="Q348" s="69">
        <f t="shared" ref="Q348:Q355" si="1812">(O348+P348)*$Q$4</f>
        <v>0</v>
      </c>
      <c r="R348" s="69">
        <f t="shared" ref="R348:R355" si="1813">(O348+P348)*$R$4</f>
        <v>1.07944</v>
      </c>
      <c r="S348" s="69">
        <f t="shared" ref="S348:S352" si="1814">(O348+P348)*$S$4</f>
        <v>2.6986000000000003</v>
      </c>
      <c r="T348" s="69">
        <f t="shared" ref="T348:T355" si="1815">SUM(O348:S348)</f>
        <v>57.750039999999998</v>
      </c>
      <c r="U348" s="69">
        <f>1*$U$4</f>
        <v>65</v>
      </c>
      <c r="V348" s="108">
        <f t="shared" ref="V348:W348" si="1816">V337</f>
        <v>0</v>
      </c>
      <c r="W348" s="108">
        <f t="shared" si="1816"/>
        <v>0</v>
      </c>
      <c r="X348" s="67">
        <f t="shared" ref="X348:X355" si="1817">SUM(U348:W348)</f>
        <v>65</v>
      </c>
      <c r="Y348" s="113">
        <f t="shared" ref="Y348:Y353" si="1818">$Y$4/(1-$Y$4)*(T348+X348+Z348+AA348)</f>
        <v>27.077214705882351</v>
      </c>
      <c r="Z348" s="69">
        <f t="shared" ref="Z348:Z355" si="1819">T348*$Z$4</f>
        <v>14.43751</v>
      </c>
      <c r="AA348" s="69">
        <f t="shared" ref="AA348:AA353" si="1820">X348*$AA$4</f>
        <v>16.25</v>
      </c>
      <c r="AB348" s="70">
        <f t="shared" ref="AB348:AB355" si="1821">T348+X348+Y348+Z348+AA348</f>
        <v>180.51476470588236</v>
      </c>
      <c r="AC348" s="67">
        <f t="shared" ref="AC348:AO348" si="1822">O348*$C348</f>
        <v>2212.8519999999999</v>
      </c>
      <c r="AD348" s="67">
        <f t="shared" si="1822"/>
        <v>0</v>
      </c>
      <c r="AE348" s="67">
        <f t="shared" si="1822"/>
        <v>0</v>
      </c>
      <c r="AF348" s="67">
        <f t="shared" si="1822"/>
        <v>44.257039999999996</v>
      </c>
      <c r="AG348" s="67">
        <f t="shared" si="1822"/>
        <v>110.64260000000002</v>
      </c>
      <c r="AH348" s="67">
        <f t="shared" si="1822"/>
        <v>2367.75164</v>
      </c>
      <c r="AI348" s="67">
        <f t="shared" si="1822"/>
        <v>2665</v>
      </c>
      <c r="AJ348" s="67">
        <f t="shared" si="1822"/>
        <v>0</v>
      </c>
      <c r="AK348" s="67">
        <f t="shared" si="1822"/>
        <v>0</v>
      </c>
      <c r="AL348" s="67">
        <f t="shared" si="1822"/>
        <v>2665</v>
      </c>
      <c r="AM348" s="67">
        <f t="shared" si="1822"/>
        <v>1110.1658029411765</v>
      </c>
      <c r="AN348" s="67">
        <f t="shared" si="1822"/>
        <v>591.93790999999999</v>
      </c>
      <c r="AO348" s="67">
        <f t="shared" si="1822"/>
        <v>666.25</v>
      </c>
      <c r="AP348" s="67">
        <f t="shared" ref="AP348:AP355" si="1823">AM348+AK348</f>
        <v>1110.1658029411765</v>
      </c>
      <c r="AQ348" s="71">
        <f t="shared" ref="AQ348:AQ355" si="1824">AM348+AL348+AH348</f>
        <v>6142.917442941176</v>
      </c>
      <c r="AR348" s="71">
        <f t="shared" ref="AR348:AR355" si="1825">AO348+AN348</f>
        <v>1258.1879100000001</v>
      </c>
      <c r="AS348" s="71">
        <f t="shared" ref="AS348:AS355" si="1826">AH348+AL348+AM348+AO348+AN348</f>
        <v>7401.1053529411765</v>
      </c>
      <c r="AT348" s="84"/>
    </row>
    <row r="349" spans="1:67" outlineLevel="1" x14ac:dyDescent="0.25">
      <c r="A349" s="60"/>
      <c r="B349" s="61" t="str">
        <f>"Onduleur Huawei "&amp;G349</f>
        <v>Onduleur Huawei SUN2000-17K-MB0</v>
      </c>
      <c r="C349" s="62">
        <v>1</v>
      </c>
      <c r="D349" s="68" t="s">
        <v>63</v>
      </c>
      <c r="E349" s="64">
        <f t="shared" ref="E348:E355" si="1827">AB349</f>
        <v>3522.5285882352946</v>
      </c>
      <c r="F349" s="65">
        <f t="shared" ref="F348:F355" si="1828">C349*E349</f>
        <v>3522.5285882352946</v>
      </c>
      <c r="G349" s="107" t="str">
        <f>$G$305</f>
        <v>SUN2000-17K-MB0</v>
      </c>
      <c r="H349" s="108">
        <f>$H$305</f>
        <v>1766.4</v>
      </c>
      <c r="I349" s="67">
        <f>'Financial Data'!$C$40</f>
        <v>251</v>
      </c>
      <c r="J349" s="67">
        <f t="shared" si="1724"/>
        <v>52.991999999999997</v>
      </c>
      <c r="K349" s="54">
        <v>0</v>
      </c>
      <c r="L349" s="67">
        <f t="shared" ref="L349:N349" si="1829">H349*(1-$K349)</f>
        <v>1766.4</v>
      </c>
      <c r="M349" s="67">
        <f t="shared" si="1829"/>
        <v>251</v>
      </c>
      <c r="N349" s="67">
        <f t="shared" si="1829"/>
        <v>52.991999999999997</v>
      </c>
      <c r="O349" s="67">
        <f t="shared" si="1810"/>
        <v>2070.3920000000003</v>
      </c>
      <c r="P349" s="69">
        <f t="shared" si="1811"/>
        <v>0</v>
      </c>
      <c r="Q349" s="69">
        <f t="shared" si="1812"/>
        <v>0</v>
      </c>
      <c r="R349" s="69">
        <f t="shared" si="1813"/>
        <v>41.407840000000007</v>
      </c>
      <c r="S349" s="69">
        <f t="shared" si="1814"/>
        <v>103.51960000000003</v>
      </c>
      <c r="T349" s="69">
        <f t="shared" si="1815"/>
        <v>2215.3194400000002</v>
      </c>
      <c r="U349" s="69">
        <f>2*$U$5</f>
        <v>180</v>
      </c>
      <c r="V349" s="108">
        <f t="shared" ref="V349:W349" si="1830">V338</f>
        <v>0</v>
      </c>
      <c r="W349" s="108">
        <f t="shared" si="1830"/>
        <v>0</v>
      </c>
      <c r="X349" s="67">
        <f t="shared" si="1817"/>
        <v>180</v>
      </c>
      <c r="Y349" s="113">
        <f t="shared" si="1818"/>
        <v>528.37928823529421</v>
      </c>
      <c r="Z349" s="69">
        <f t="shared" si="1819"/>
        <v>553.82986000000005</v>
      </c>
      <c r="AA349" s="69">
        <f t="shared" si="1820"/>
        <v>45</v>
      </c>
      <c r="AB349" s="70">
        <f t="shared" si="1821"/>
        <v>3522.5285882352946</v>
      </c>
      <c r="AC349" s="67">
        <f t="shared" ref="AC349:AO349" si="1831">O349*$C349</f>
        <v>2070.3920000000003</v>
      </c>
      <c r="AD349" s="67">
        <f t="shared" si="1831"/>
        <v>0</v>
      </c>
      <c r="AE349" s="67">
        <f t="shared" si="1831"/>
        <v>0</v>
      </c>
      <c r="AF349" s="67">
        <f t="shared" si="1831"/>
        <v>41.407840000000007</v>
      </c>
      <c r="AG349" s="67">
        <f t="shared" si="1831"/>
        <v>103.51960000000003</v>
      </c>
      <c r="AH349" s="67">
        <f t="shared" si="1831"/>
        <v>2215.3194400000002</v>
      </c>
      <c r="AI349" s="67">
        <f t="shared" si="1831"/>
        <v>180</v>
      </c>
      <c r="AJ349" s="67">
        <f t="shared" si="1831"/>
        <v>0</v>
      </c>
      <c r="AK349" s="67">
        <f t="shared" si="1831"/>
        <v>0</v>
      </c>
      <c r="AL349" s="67">
        <f t="shared" si="1831"/>
        <v>180</v>
      </c>
      <c r="AM349" s="67">
        <f t="shared" si="1831"/>
        <v>528.37928823529421</v>
      </c>
      <c r="AN349" s="67">
        <f t="shared" si="1831"/>
        <v>553.82986000000005</v>
      </c>
      <c r="AO349" s="67">
        <f t="shared" si="1831"/>
        <v>45</v>
      </c>
      <c r="AP349" s="67">
        <f t="shared" si="1823"/>
        <v>528.37928823529421</v>
      </c>
      <c r="AQ349" s="71">
        <f t="shared" si="1824"/>
        <v>2923.6987282352943</v>
      </c>
      <c r="AR349" s="71">
        <f t="shared" si="1825"/>
        <v>598.82986000000005</v>
      </c>
      <c r="AS349" s="71">
        <f t="shared" si="1826"/>
        <v>3522.5285882352946</v>
      </c>
      <c r="AT349" s="84"/>
    </row>
    <row r="350" spans="1:67" outlineLevel="1" x14ac:dyDescent="0.25">
      <c r="A350" s="60"/>
      <c r="B350" s="61" t="s">
        <v>217</v>
      </c>
      <c r="C350" s="62">
        <v>1</v>
      </c>
      <c r="D350" s="68" t="s">
        <v>65</v>
      </c>
      <c r="E350" s="64">
        <f t="shared" si="1827"/>
        <v>3256.9852941176468</v>
      </c>
      <c r="F350" s="65">
        <f t="shared" si="1828"/>
        <v>3256.9852941176468</v>
      </c>
      <c r="G350" s="107"/>
      <c r="H350" s="108">
        <f>$H$284</f>
        <v>600</v>
      </c>
      <c r="I350" s="67">
        <f>'Financial Data'!$C$41*C348</f>
        <v>1107</v>
      </c>
      <c r="J350" s="67">
        <f t="shared" si="1724"/>
        <v>18</v>
      </c>
      <c r="K350" s="54">
        <v>0</v>
      </c>
      <c r="L350" s="67">
        <f t="shared" ref="L350:N350" si="1832">H350*(1-$K350)</f>
        <v>600</v>
      </c>
      <c r="M350" s="67">
        <f t="shared" si="1832"/>
        <v>1107</v>
      </c>
      <c r="N350" s="67">
        <f t="shared" si="1832"/>
        <v>18</v>
      </c>
      <c r="O350" s="67">
        <f t="shared" si="1810"/>
        <v>1725</v>
      </c>
      <c r="P350" s="69">
        <f t="shared" si="1811"/>
        <v>0</v>
      </c>
      <c r="Q350" s="69">
        <f t="shared" si="1812"/>
        <v>0</v>
      </c>
      <c r="R350" s="69">
        <f t="shared" si="1813"/>
        <v>34.5</v>
      </c>
      <c r="S350" s="69">
        <f t="shared" si="1814"/>
        <v>86.25</v>
      </c>
      <c r="T350" s="69">
        <f t="shared" si="1815"/>
        <v>1845.75</v>
      </c>
      <c r="U350" s="69">
        <f>(C348/10)*$U$5</f>
        <v>368.99999999999994</v>
      </c>
      <c r="V350" s="108">
        <f t="shared" ref="V350:W350" si="1833">V339</f>
        <v>0</v>
      </c>
      <c r="W350" s="108">
        <f t="shared" si="1833"/>
        <v>0</v>
      </c>
      <c r="X350" s="67">
        <f t="shared" si="1817"/>
        <v>368.99999999999994</v>
      </c>
      <c r="Y350" s="113">
        <f t="shared" si="1818"/>
        <v>488.54779411764707</v>
      </c>
      <c r="Z350" s="69">
        <f t="shared" si="1819"/>
        <v>461.4375</v>
      </c>
      <c r="AA350" s="69">
        <f t="shared" si="1820"/>
        <v>92.249999999999986</v>
      </c>
      <c r="AB350" s="70">
        <f t="shared" si="1821"/>
        <v>3256.9852941176468</v>
      </c>
      <c r="AC350" s="67">
        <f t="shared" ref="AC350:AO350" si="1834">O350*$C350</f>
        <v>1725</v>
      </c>
      <c r="AD350" s="67">
        <f t="shared" si="1834"/>
        <v>0</v>
      </c>
      <c r="AE350" s="67">
        <f t="shared" si="1834"/>
        <v>0</v>
      </c>
      <c r="AF350" s="67">
        <f t="shared" si="1834"/>
        <v>34.5</v>
      </c>
      <c r="AG350" s="67">
        <f t="shared" si="1834"/>
        <v>86.25</v>
      </c>
      <c r="AH350" s="67">
        <f t="shared" si="1834"/>
        <v>1845.75</v>
      </c>
      <c r="AI350" s="67">
        <f t="shared" si="1834"/>
        <v>368.99999999999994</v>
      </c>
      <c r="AJ350" s="67">
        <f t="shared" si="1834"/>
        <v>0</v>
      </c>
      <c r="AK350" s="67">
        <f t="shared" si="1834"/>
        <v>0</v>
      </c>
      <c r="AL350" s="67">
        <f t="shared" si="1834"/>
        <v>368.99999999999994</v>
      </c>
      <c r="AM350" s="67">
        <f t="shared" si="1834"/>
        <v>488.54779411764707</v>
      </c>
      <c r="AN350" s="67">
        <f t="shared" si="1834"/>
        <v>461.4375</v>
      </c>
      <c r="AO350" s="67">
        <f t="shared" si="1834"/>
        <v>92.249999999999986</v>
      </c>
      <c r="AP350" s="67">
        <f t="shared" si="1823"/>
        <v>488.54779411764707</v>
      </c>
      <c r="AQ350" s="71">
        <f t="shared" si="1824"/>
        <v>2703.2977941176468</v>
      </c>
      <c r="AR350" s="71">
        <f t="shared" si="1825"/>
        <v>553.6875</v>
      </c>
      <c r="AS350" s="71">
        <f t="shared" si="1826"/>
        <v>3256.9852941176468</v>
      </c>
      <c r="AT350" s="84"/>
    </row>
    <row r="351" spans="1:67" outlineLevel="1" x14ac:dyDescent="0.25">
      <c r="A351" s="60"/>
      <c r="B351" s="61" t="s">
        <v>172</v>
      </c>
      <c r="C351" s="62">
        <f>A346</f>
        <v>41</v>
      </c>
      <c r="D351" s="68" t="s">
        <v>63</v>
      </c>
      <c r="E351" s="64">
        <f t="shared" si="1827"/>
        <v>257.66176470588238</v>
      </c>
      <c r="F351" s="65">
        <f t="shared" si="1828"/>
        <v>10564.132352941177</v>
      </c>
      <c r="G351" s="107"/>
      <c r="H351" s="108">
        <f>$H$307</f>
        <v>100</v>
      </c>
      <c r="I351" s="108">
        <v>0</v>
      </c>
      <c r="J351" s="67">
        <f t="shared" si="1724"/>
        <v>3</v>
      </c>
      <c r="K351" s="54">
        <v>0</v>
      </c>
      <c r="L351" s="67">
        <f t="shared" ref="L351:N351" si="1835">H351*(1-$K351)</f>
        <v>100</v>
      </c>
      <c r="M351" s="67">
        <f t="shared" si="1835"/>
        <v>0</v>
      </c>
      <c r="N351" s="67">
        <f t="shared" si="1835"/>
        <v>3</v>
      </c>
      <c r="O351" s="67">
        <f t="shared" si="1810"/>
        <v>103</v>
      </c>
      <c r="P351" s="69">
        <f t="shared" si="1811"/>
        <v>0</v>
      </c>
      <c r="Q351" s="69">
        <f t="shared" si="1812"/>
        <v>0</v>
      </c>
      <c r="R351" s="69">
        <f t="shared" si="1813"/>
        <v>2.06</v>
      </c>
      <c r="S351" s="69">
        <f t="shared" si="1814"/>
        <v>5.15</v>
      </c>
      <c r="T351" s="69">
        <f t="shared" si="1815"/>
        <v>110.21000000000001</v>
      </c>
      <c r="U351" s="69">
        <f>1*$U$4</f>
        <v>65</v>
      </c>
      <c r="V351" s="108">
        <f t="shared" ref="V351:W351" si="1836">V340</f>
        <v>0</v>
      </c>
      <c r="W351" s="108">
        <f t="shared" si="1836"/>
        <v>0</v>
      </c>
      <c r="X351" s="67">
        <f t="shared" si="1817"/>
        <v>65</v>
      </c>
      <c r="Y351" s="113">
        <f t="shared" si="1818"/>
        <v>38.649264705882359</v>
      </c>
      <c r="Z351" s="69">
        <f t="shared" si="1819"/>
        <v>27.552500000000002</v>
      </c>
      <c r="AA351" s="69">
        <f t="shared" si="1820"/>
        <v>16.25</v>
      </c>
      <c r="AB351" s="70">
        <f t="shared" si="1821"/>
        <v>257.66176470588238</v>
      </c>
      <c r="AC351" s="67">
        <f t="shared" ref="AC351:AO351" si="1837">O351*$C351</f>
        <v>4223</v>
      </c>
      <c r="AD351" s="67">
        <f t="shared" si="1837"/>
        <v>0</v>
      </c>
      <c r="AE351" s="67">
        <f t="shared" si="1837"/>
        <v>0</v>
      </c>
      <c r="AF351" s="67">
        <f t="shared" si="1837"/>
        <v>84.460000000000008</v>
      </c>
      <c r="AG351" s="67">
        <f t="shared" si="1837"/>
        <v>211.15</v>
      </c>
      <c r="AH351" s="67">
        <f t="shared" si="1837"/>
        <v>4518.6100000000006</v>
      </c>
      <c r="AI351" s="67">
        <f t="shared" si="1837"/>
        <v>2665</v>
      </c>
      <c r="AJ351" s="67">
        <f t="shared" si="1837"/>
        <v>0</v>
      </c>
      <c r="AK351" s="67">
        <f t="shared" si="1837"/>
        <v>0</v>
      </c>
      <c r="AL351" s="67">
        <f t="shared" si="1837"/>
        <v>2665</v>
      </c>
      <c r="AM351" s="67">
        <f t="shared" si="1837"/>
        <v>1584.6198529411768</v>
      </c>
      <c r="AN351" s="67">
        <f t="shared" si="1837"/>
        <v>1129.6525000000001</v>
      </c>
      <c r="AO351" s="67">
        <f t="shared" si="1837"/>
        <v>666.25</v>
      </c>
      <c r="AP351" s="67">
        <f t="shared" si="1823"/>
        <v>1584.6198529411768</v>
      </c>
      <c r="AQ351" s="71">
        <f t="shared" si="1824"/>
        <v>8768.2298529411783</v>
      </c>
      <c r="AR351" s="71">
        <f t="shared" si="1825"/>
        <v>1795.9025000000001</v>
      </c>
      <c r="AS351" s="71">
        <f t="shared" si="1826"/>
        <v>10564.132352941178</v>
      </c>
      <c r="AT351" s="84"/>
    </row>
    <row r="352" spans="1:67" outlineLevel="1" x14ac:dyDescent="0.25">
      <c r="A352" s="60"/>
      <c r="B352" s="61" t="s">
        <v>66</v>
      </c>
      <c r="C352" s="62">
        <v>1</v>
      </c>
      <c r="D352" s="68" t="s">
        <v>65</v>
      </c>
      <c r="E352" s="64">
        <f t="shared" si="1827"/>
        <v>3413.9264705882347</v>
      </c>
      <c r="F352" s="65">
        <f t="shared" si="1828"/>
        <v>3413.9264705882347</v>
      </c>
      <c r="G352" s="107"/>
      <c r="H352" s="108">
        <f>$H$286</f>
        <v>700</v>
      </c>
      <c r="I352" s="108">
        <f>I341</f>
        <v>0</v>
      </c>
      <c r="J352" s="67">
        <f t="shared" si="1724"/>
        <v>21</v>
      </c>
      <c r="K352" s="54">
        <v>0</v>
      </c>
      <c r="L352" s="67">
        <f t="shared" ref="L352:N352" si="1838">H352*(1-$K352)</f>
        <v>700</v>
      </c>
      <c r="M352" s="67">
        <f t="shared" si="1838"/>
        <v>0</v>
      </c>
      <c r="N352" s="67">
        <f t="shared" si="1838"/>
        <v>21</v>
      </c>
      <c r="O352" s="67">
        <f t="shared" si="1810"/>
        <v>721</v>
      </c>
      <c r="P352" s="69">
        <f t="shared" si="1811"/>
        <v>0</v>
      </c>
      <c r="Q352" s="69">
        <f t="shared" si="1812"/>
        <v>0</v>
      </c>
      <c r="R352" s="69">
        <f t="shared" si="1813"/>
        <v>14.42</v>
      </c>
      <c r="S352" s="69">
        <f t="shared" si="1814"/>
        <v>36.050000000000004</v>
      </c>
      <c r="T352" s="69">
        <f t="shared" si="1815"/>
        <v>771.46999999999991</v>
      </c>
      <c r="U352" s="69">
        <f>5*$U$5+600+500</f>
        <v>1550</v>
      </c>
      <c r="V352" s="108">
        <f t="shared" ref="V352:W352" si="1839">V341</f>
        <v>0</v>
      </c>
      <c r="W352" s="108">
        <f t="shared" si="1839"/>
        <v>0</v>
      </c>
      <c r="X352" s="67">
        <f t="shared" si="1817"/>
        <v>1550</v>
      </c>
      <c r="Y352" s="113">
        <f t="shared" si="1818"/>
        <v>512.08897058823527</v>
      </c>
      <c r="Z352" s="69">
        <f t="shared" si="1819"/>
        <v>192.86749999999998</v>
      </c>
      <c r="AA352" s="69">
        <f t="shared" si="1820"/>
        <v>387.5</v>
      </c>
      <c r="AB352" s="70">
        <f t="shared" si="1821"/>
        <v>3413.9264705882347</v>
      </c>
      <c r="AC352" s="67">
        <f t="shared" ref="AC352:AO352" si="1840">O352*$C352</f>
        <v>721</v>
      </c>
      <c r="AD352" s="67">
        <f t="shared" si="1840"/>
        <v>0</v>
      </c>
      <c r="AE352" s="67">
        <f t="shared" si="1840"/>
        <v>0</v>
      </c>
      <c r="AF352" s="67">
        <f t="shared" si="1840"/>
        <v>14.42</v>
      </c>
      <c r="AG352" s="67">
        <f t="shared" si="1840"/>
        <v>36.050000000000004</v>
      </c>
      <c r="AH352" s="67">
        <f t="shared" si="1840"/>
        <v>771.46999999999991</v>
      </c>
      <c r="AI352" s="67">
        <f t="shared" si="1840"/>
        <v>1550</v>
      </c>
      <c r="AJ352" s="67">
        <f t="shared" si="1840"/>
        <v>0</v>
      </c>
      <c r="AK352" s="67">
        <f t="shared" si="1840"/>
        <v>0</v>
      </c>
      <c r="AL352" s="67">
        <f t="shared" si="1840"/>
        <v>1550</v>
      </c>
      <c r="AM352" s="67">
        <f t="shared" si="1840"/>
        <v>512.08897058823527</v>
      </c>
      <c r="AN352" s="67">
        <f t="shared" si="1840"/>
        <v>192.86749999999998</v>
      </c>
      <c r="AO352" s="67">
        <f t="shared" si="1840"/>
        <v>387.5</v>
      </c>
      <c r="AP352" s="67">
        <f t="shared" si="1823"/>
        <v>512.08897058823527</v>
      </c>
      <c r="AQ352" s="71">
        <f t="shared" si="1824"/>
        <v>2833.5589705882353</v>
      </c>
      <c r="AR352" s="71">
        <f t="shared" si="1825"/>
        <v>580.36749999999995</v>
      </c>
      <c r="AS352" s="71">
        <f t="shared" si="1826"/>
        <v>3413.9264705882347</v>
      </c>
      <c r="AT352" s="84"/>
    </row>
    <row r="353" spans="1:67" outlineLevel="1" x14ac:dyDescent="0.25">
      <c r="A353" s="60"/>
      <c r="B353" s="72" t="s">
        <v>169</v>
      </c>
      <c r="C353" s="62">
        <v>1</v>
      </c>
      <c r="D353" s="68" t="s">
        <v>65</v>
      </c>
      <c r="E353" s="64">
        <f t="shared" si="1827"/>
        <v>4312.5</v>
      </c>
      <c r="F353" s="65">
        <f t="shared" si="1828"/>
        <v>4312.5</v>
      </c>
      <c r="G353" s="107"/>
      <c r="H353" s="108">
        <f>$H$342</f>
        <v>2500</v>
      </c>
      <c r="I353" s="108">
        <f>$I$342</f>
        <v>300</v>
      </c>
      <c r="J353" s="67">
        <f t="shared" si="1724"/>
        <v>75</v>
      </c>
      <c r="K353" s="54">
        <v>0</v>
      </c>
      <c r="L353" s="67">
        <f t="shared" ref="L353:N355" si="1841">H353*(1-$K353)</f>
        <v>2500</v>
      </c>
      <c r="M353" s="67">
        <f t="shared" si="1841"/>
        <v>300</v>
      </c>
      <c r="N353" s="67">
        <f t="shared" si="1841"/>
        <v>75</v>
      </c>
      <c r="O353" s="67">
        <f t="shared" si="1810"/>
        <v>2875</v>
      </c>
      <c r="P353" s="69">
        <f t="shared" si="1811"/>
        <v>0</v>
      </c>
      <c r="Q353" s="69">
        <f t="shared" si="1812"/>
        <v>0</v>
      </c>
      <c r="R353" s="69">
        <f t="shared" si="1813"/>
        <v>57.5</v>
      </c>
      <c r="S353" s="69">
        <v>0</v>
      </c>
      <c r="T353" s="69">
        <f t="shared" si="1815"/>
        <v>2932.5</v>
      </c>
      <c r="U353" s="69">
        <v>0</v>
      </c>
      <c r="V353" s="108">
        <f t="shared" ref="V353:W353" si="1842">V342</f>
        <v>0</v>
      </c>
      <c r="W353" s="108">
        <f t="shared" si="1842"/>
        <v>0</v>
      </c>
      <c r="X353" s="67">
        <f t="shared" si="1817"/>
        <v>0</v>
      </c>
      <c r="Y353" s="113">
        <f t="shared" si="1818"/>
        <v>646.875</v>
      </c>
      <c r="Z353" s="69">
        <f t="shared" si="1819"/>
        <v>733.125</v>
      </c>
      <c r="AA353" s="69">
        <f t="shared" si="1820"/>
        <v>0</v>
      </c>
      <c r="AB353" s="70">
        <f t="shared" si="1821"/>
        <v>4312.5</v>
      </c>
      <c r="AC353" s="67">
        <f t="shared" ref="AC353:AO355" si="1843">O353*$C353</f>
        <v>2875</v>
      </c>
      <c r="AD353" s="67">
        <f t="shared" si="1843"/>
        <v>0</v>
      </c>
      <c r="AE353" s="67">
        <f t="shared" si="1843"/>
        <v>0</v>
      </c>
      <c r="AF353" s="67">
        <f t="shared" si="1843"/>
        <v>57.5</v>
      </c>
      <c r="AG353" s="67">
        <f t="shared" si="1843"/>
        <v>0</v>
      </c>
      <c r="AH353" s="67">
        <f t="shared" si="1843"/>
        <v>2932.5</v>
      </c>
      <c r="AI353" s="67">
        <f t="shared" si="1843"/>
        <v>0</v>
      </c>
      <c r="AJ353" s="67">
        <f t="shared" si="1843"/>
        <v>0</v>
      </c>
      <c r="AK353" s="67">
        <f t="shared" si="1843"/>
        <v>0</v>
      </c>
      <c r="AL353" s="67">
        <f t="shared" si="1843"/>
        <v>0</v>
      </c>
      <c r="AM353" s="67">
        <f t="shared" si="1843"/>
        <v>646.875</v>
      </c>
      <c r="AN353" s="67">
        <f t="shared" si="1843"/>
        <v>733.125</v>
      </c>
      <c r="AO353" s="67">
        <f t="shared" si="1843"/>
        <v>0</v>
      </c>
      <c r="AP353" s="67">
        <f t="shared" si="1823"/>
        <v>646.875</v>
      </c>
      <c r="AQ353" s="71">
        <f t="shared" si="1824"/>
        <v>3579.375</v>
      </c>
      <c r="AR353" s="71">
        <f t="shared" si="1825"/>
        <v>733.125</v>
      </c>
      <c r="AS353" s="71">
        <f t="shared" si="1826"/>
        <v>4312.5</v>
      </c>
      <c r="AT353" s="84"/>
    </row>
    <row r="354" spans="1:67" outlineLevel="1" x14ac:dyDescent="0.25">
      <c r="A354" s="60"/>
      <c r="B354" s="72" t="s">
        <v>170</v>
      </c>
      <c r="C354" s="62">
        <v>1</v>
      </c>
      <c r="D354" s="68" t="s">
        <v>65</v>
      </c>
      <c r="E354" s="64">
        <f t="shared" si="1827"/>
        <v>900</v>
      </c>
      <c r="F354" s="65">
        <f t="shared" si="1828"/>
        <v>900</v>
      </c>
      <c r="G354" s="147"/>
      <c r="H354" s="67">
        <v>0</v>
      </c>
      <c r="I354" s="67">
        <v>0</v>
      </c>
      <c r="J354" s="67">
        <f t="shared" si="1724"/>
        <v>0</v>
      </c>
      <c r="K354" s="54">
        <v>0</v>
      </c>
      <c r="L354" s="67">
        <f t="shared" si="1841"/>
        <v>0</v>
      </c>
      <c r="M354" s="67">
        <f t="shared" si="1841"/>
        <v>0</v>
      </c>
      <c r="N354" s="67">
        <f t="shared" si="1841"/>
        <v>0</v>
      </c>
      <c r="O354" s="67">
        <f t="shared" si="1810"/>
        <v>0</v>
      </c>
      <c r="P354" s="69">
        <f t="shared" si="1811"/>
        <v>0</v>
      </c>
      <c r="Q354" s="69">
        <f t="shared" si="1812"/>
        <v>0</v>
      </c>
      <c r="R354" s="69">
        <f t="shared" si="1813"/>
        <v>0</v>
      </c>
      <c r="S354" s="69">
        <v>0</v>
      </c>
      <c r="T354" s="69">
        <f t="shared" si="1815"/>
        <v>0</v>
      </c>
      <c r="U354" s="69">
        <v>0</v>
      </c>
      <c r="V354" s="108">
        <f t="shared" ref="V354:W354" si="1844">V343</f>
        <v>0</v>
      </c>
      <c r="W354" s="108">
        <f t="shared" si="1844"/>
        <v>900</v>
      </c>
      <c r="X354" s="67">
        <f t="shared" si="1817"/>
        <v>900</v>
      </c>
      <c r="Y354" s="113">
        <v>0</v>
      </c>
      <c r="Z354" s="69">
        <f t="shared" si="1819"/>
        <v>0</v>
      </c>
      <c r="AA354" s="69">
        <v>0</v>
      </c>
      <c r="AB354" s="70">
        <f t="shared" si="1821"/>
        <v>900</v>
      </c>
      <c r="AC354" s="67">
        <f t="shared" si="1843"/>
        <v>0</v>
      </c>
      <c r="AD354" s="67">
        <f t="shared" si="1843"/>
        <v>0</v>
      </c>
      <c r="AE354" s="67">
        <f t="shared" si="1843"/>
        <v>0</v>
      </c>
      <c r="AF354" s="67">
        <f t="shared" si="1843"/>
        <v>0</v>
      </c>
      <c r="AG354" s="67">
        <f t="shared" si="1843"/>
        <v>0</v>
      </c>
      <c r="AH354" s="67">
        <f t="shared" si="1843"/>
        <v>0</v>
      </c>
      <c r="AI354" s="67">
        <f t="shared" si="1843"/>
        <v>0</v>
      </c>
      <c r="AJ354" s="67">
        <f t="shared" si="1843"/>
        <v>0</v>
      </c>
      <c r="AK354" s="67">
        <f t="shared" si="1843"/>
        <v>900</v>
      </c>
      <c r="AL354" s="67">
        <f t="shared" si="1843"/>
        <v>900</v>
      </c>
      <c r="AM354" s="67">
        <f t="shared" si="1843"/>
        <v>0</v>
      </c>
      <c r="AN354" s="67">
        <f t="shared" si="1843"/>
        <v>0</v>
      </c>
      <c r="AO354" s="67">
        <f t="shared" si="1843"/>
        <v>0</v>
      </c>
      <c r="AP354" s="67">
        <f t="shared" si="1823"/>
        <v>900</v>
      </c>
      <c r="AQ354" s="71">
        <f t="shared" si="1824"/>
        <v>900</v>
      </c>
      <c r="AR354" s="71">
        <f t="shared" si="1825"/>
        <v>0</v>
      </c>
      <c r="AS354" s="71">
        <f t="shared" si="1826"/>
        <v>900</v>
      </c>
      <c r="AT354" s="84"/>
    </row>
    <row r="355" spans="1:67" outlineLevel="1" x14ac:dyDescent="0.25">
      <c r="A355" s="60"/>
      <c r="B355" s="72" t="s">
        <v>171</v>
      </c>
      <c r="C355" s="62">
        <v>1</v>
      </c>
      <c r="D355" s="68" t="s">
        <v>65</v>
      </c>
      <c r="E355" s="64">
        <f t="shared" si="1827"/>
        <v>1200</v>
      </c>
      <c r="F355" s="65">
        <f t="shared" si="1828"/>
        <v>1200</v>
      </c>
      <c r="G355" s="147"/>
      <c r="H355" s="67">
        <v>0</v>
      </c>
      <c r="I355" s="67">
        <v>0</v>
      </c>
      <c r="J355" s="67">
        <f t="shared" si="1724"/>
        <v>0</v>
      </c>
      <c r="K355" s="54">
        <v>0</v>
      </c>
      <c r="L355" s="67">
        <f t="shared" si="1841"/>
        <v>0</v>
      </c>
      <c r="M355" s="67">
        <f t="shared" si="1841"/>
        <v>0</v>
      </c>
      <c r="N355" s="67">
        <f t="shared" si="1841"/>
        <v>0</v>
      </c>
      <c r="O355" s="67">
        <f t="shared" si="1810"/>
        <v>0</v>
      </c>
      <c r="P355" s="69">
        <f t="shared" si="1811"/>
        <v>0</v>
      </c>
      <c r="Q355" s="69">
        <f t="shared" si="1812"/>
        <v>0</v>
      </c>
      <c r="R355" s="69">
        <f t="shared" si="1813"/>
        <v>0</v>
      </c>
      <c r="S355" s="69">
        <v>0</v>
      </c>
      <c r="T355" s="69">
        <f t="shared" si="1815"/>
        <v>0</v>
      </c>
      <c r="U355" s="69">
        <v>0</v>
      </c>
      <c r="V355" s="108">
        <f t="shared" ref="V355:W355" si="1845">V344</f>
        <v>1200</v>
      </c>
      <c r="W355" s="108">
        <f t="shared" si="1845"/>
        <v>0</v>
      </c>
      <c r="X355" s="67">
        <f t="shared" si="1817"/>
        <v>1200</v>
      </c>
      <c r="Y355" s="113">
        <v>0</v>
      </c>
      <c r="Z355" s="69">
        <f t="shared" si="1819"/>
        <v>0</v>
      </c>
      <c r="AA355" s="69">
        <v>0</v>
      </c>
      <c r="AB355" s="70">
        <f t="shared" si="1821"/>
        <v>1200</v>
      </c>
      <c r="AC355" s="67">
        <f t="shared" si="1843"/>
        <v>0</v>
      </c>
      <c r="AD355" s="67">
        <f t="shared" si="1843"/>
        <v>0</v>
      </c>
      <c r="AE355" s="67">
        <f t="shared" si="1843"/>
        <v>0</v>
      </c>
      <c r="AF355" s="67">
        <f t="shared" si="1843"/>
        <v>0</v>
      </c>
      <c r="AG355" s="67">
        <f t="shared" si="1843"/>
        <v>0</v>
      </c>
      <c r="AH355" s="67">
        <f t="shared" si="1843"/>
        <v>0</v>
      </c>
      <c r="AI355" s="67">
        <f t="shared" si="1843"/>
        <v>0</v>
      </c>
      <c r="AJ355" s="67">
        <f t="shared" si="1843"/>
        <v>1200</v>
      </c>
      <c r="AK355" s="67">
        <f t="shared" si="1843"/>
        <v>0</v>
      </c>
      <c r="AL355" s="67">
        <f t="shared" si="1843"/>
        <v>1200</v>
      </c>
      <c r="AM355" s="67">
        <f t="shared" si="1843"/>
        <v>0</v>
      </c>
      <c r="AN355" s="67">
        <f t="shared" si="1843"/>
        <v>0</v>
      </c>
      <c r="AO355" s="67">
        <f t="shared" si="1843"/>
        <v>0</v>
      </c>
      <c r="AP355" s="67">
        <f t="shared" si="1823"/>
        <v>0</v>
      </c>
      <c r="AQ355" s="71">
        <f t="shared" si="1824"/>
        <v>1200</v>
      </c>
      <c r="AR355" s="71">
        <f t="shared" si="1825"/>
        <v>0</v>
      </c>
      <c r="AS355" s="71">
        <f t="shared" si="1826"/>
        <v>1200</v>
      </c>
      <c r="AT355" s="84"/>
    </row>
    <row r="356" spans="1:67" ht="15.75" outlineLevel="1" thickBot="1" x14ac:dyDescent="0.3">
      <c r="A356" s="75"/>
      <c r="B356" s="76"/>
      <c r="C356" s="77"/>
      <c r="D356" s="78"/>
      <c r="E356" s="79"/>
      <c r="F356" s="80"/>
      <c r="G356" s="107"/>
      <c r="H356" s="108"/>
      <c r="I356" s="108"/>
      <c r="J356" s="67"/>
      <c r="K356" s="21"/>
      <c r="L356" s="67"/>
      <c r="M356" s="67"/>
      <c r="N356" s="67"/>
      <c r="O356" s="67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7"/>
      <c r="AC356" s="67"/>
      <c r="AD356" s="67"/>
      <c r="AE356" s="69"/>
      <c r="AF356" s="69"/>
      <c r="AG356" s="69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84"/>
    </row>
    <row r="357" spans="1:67" ht="15.75" thickBot="1" x14ac:dyDescent="0.3">
      <c r="A357" s="48">
        <f>A346+1</f>
        <v>42</v>
      </c>
      <c r="B357" s="49" t="s">
        <v>61</v>
      </c>
      <c r="C357" s="50" t="s">
        <v>62</v>
      </c>
      <c r="D357" s="51">
        <f>ROUNDUP((A357*465)/1000,2)</f>
        <v>19.53</v>
      </c>
      <c r="E357" s="52"/>
      <c r="F357" s="53">
        <f>SUM(F358:F367)</f>
        <v>35065.075176470593</v>
      </c>
      <c r="G357" s="107"/>
      <c r="H357" s="110"/>
      <c r="I357" s="110"/>
      <c r="J357" s="56"/>
      <c r="K357" s="57"/>
      <c r="L357" s="58"/>
      <c r="M357" s="58"/>
      <c r="N357" s="58"/>
      <c r="O357" s="57"/>
      <c r="P357" s="58"/>
      <c r="Q357" s="56"/>
      <c r="R357" s="56"/>
      <c r="S357" s="56"/>
      <c r="T357" s="56"/>
      <c r="U357" s="73"/>
      <c r="V357" s="21"/>
      <c r="W357" s="56"/>
      <c r="X357" s="56"/>
      <c r="Y357" s="56"/>
      <c r="Z357" s="57"/>
      <c r="AA357" s="56"/>
      <c r="AB357" s="56"/>
      <c r="AC357" s="59">
        <f>+SUM(AC358:AC367)</f>
        <v>14011.216</v>
      </c>
      <c r="AD357" s="59">
        <f t="shared" ref="AD357:AS357" si="1846">+SUM(AD358:AD367)</f>
        <v>0</v>
      </c>
      <c r="AE357" s="59">
        <f t="shared" si="1846"/>
        <v>0</v>
      </c>
      <c r="AF357" s="59">
        <f t="shared" si="1846"/>
        <v>280.22432000000003</v>
      </c>
      <c r="AG357" s="59">
        <f t="shared" si="1846"/>
        <v>556.81079999999997</v>
      </c>
      <c r="AH357" s="59">
        <f t="shared" si="1846"/>
        <v>14848.251119999999</v>
      </c>
      <c r="AI357" s="59">
        <f t="shared" si="1846"/>
        <v>7568</v>
      </c>
      <c r="AJ357" s="59">
        <f t="shared" si="1846"/>
        <v>1200</v>
      </c>
      <c r="AK357" s="59">
        <f t="shared" si="1846"/>
        <v>900</v>
      </c>
      <c r="AL357" s="59">
        <f t="shared" si="1846"/>
        <v>9668</v>
      </c>
      <c r="AM357" s="59">
        <f t="shared" si="1846"/>
        <v>4944.7612764705891</v>
      </c>
      <c r="AN357" s="59">
        <f t="shared" si="1846"/>
        <v>3712.0627799999997</v>
      </c>
      <c r="AO357" s="59">
        <f t="shared" si="1846"/>
        <v>1892</v>
      </c>
      <c r="AP357" s="59">
        <f t="shared" si="1846"/>
        <v>5844.7612764705891</v>
      </c>
      <c r="AQ357" s="59">
        <f t="shared" si="1846"/>
        <v>29461.012396470589</v>
      </c>
      <c r="AR357" s="59">
        <f t="shared" si="1846"/>
        <v>5604.0627800000002</v>
      </c>
      <c r="AS357" s="59">
        <f t="shared" si="1846"/>
        <v>35065.075176470593</v>
      </c>
      <c r="AT357" s="83" t="str">
        <f>IF(F357=AS357,"Matching","Not Matching")</f>
        <v>Matching</v>
      </c>
      <c r="AU357" s="134">
        <f>SUM(AC357:AG357)</f>
        <v>14848.251119999999</v>
      </c>
      <c r="AV357" s="135">
        <f t="shared" ref="AV357" si="1847">AU357/AS357</f>
        <v>0.42344843252934161</v>
      </c>
      <c r="AW357" s="134">
        <f t="shared" ref="AW357" si="1848">AI357</f>
        <v>7568</v>
      </c>
      <c r="AX357" s="135">
        <f t="shared" ref="AX357" si="1849">AW357/AS357</f>
        <v>0.21582728575121629</v>
      </c>
      <c r="AY357" s="134">
        <f t="shared" ref="AY357" si="1850">AJ357</f>
        <v>1200</v>
      </c>
      <c r="AZ357" s="135">
        <f t="shared" ref="AZ357" si="1851">AY357/AS357</f>
        <v>3.4222085478522672E-2</v>
      </c>
      <c r="BA357" s="134">
        <f t="shared" ref="BA357" si="1852">AK357+AM357</f>
        <v>5844.7612764705891</v>
      </c>
      <c r="BB357" s="135">
        <f t="shared" ref="BB357" si="1853">BA357/AS357</f>
        <v>0.16668326667077982</v>
      </c>
      <c r="BC357" s="134">
        <f t="shared" ref="BC357" si="1854">AN357+AO357</f>
        <v>5604.0627800000002</v>
      </c>
      <c r="BD357" s="135">
        <f t="shared" ref="BD357" si="1855">BC357/AS357</f>
        <v>0.15981892957013949</v>
      </c>
      <c r="BE357" s="82" t="str">
        <f t="shared" ref="BE357" si="1856">IF((AU357+AW357+AY357+BA357+BC357)=AS357,"Matching","Not Matching")</f>
        <v>Matching</v>
      </c>
      <c r="BF357" s="134">
        <f>AQ357</f>
        <v>29461.012396470589</v>
      </c>
      <c r="BG357" s="135">
        <f t="shared" ref="BG357" si="1857">BF357/AS357</f>
        <v>0.84018107042986045</v>
      </c>
      <c r="BH357" s="134">
        <f t="shared" ref="BH357" si="1858">AR357</f>
        <v>5604.0627800000002</v>
      </c>
      <c r="BI357" s="135">
        <f t="shared" ref="BI357" si="1859">BH357/AS357</f>
        <v>0.15981892957013949</v>
      </c>
      <c r="BJ357" s="82" t="str">
        <f t="shared" ref="BJ357" si="1860">IF((BH357+BF357)=AS357,"Matching","Not Matching")</f>
        <v>Matching</v>
      </c>
      <c r="BK357" s="134">
        <f>AS357*1.081</f>
        <v>37905.346265764711</v>
      </c>
      <c r="BL357" s="134">
        <f t="shared" ref="BL357" si="1861">ROUND(BK357,-1)</f>
        <v>37910</v>
      </c>
      <c r="BM357" s="134">
        <f>D357*380</f>
        <v>7421.4000000000005</v>
      </c>
      <c r="BN357" s="134">
        <f t="shared" ref="BN357" si="1862">BK357-BM357</f>
        <v>30483.946265764709</v>
      </c>
      <c r="BO357" s="134">
        <f>BK357/D357</f>
        <v>1940.8779449956328</v>
      </c>
    </row>
    <row r="358" spans="1:67" outlineLevel="1" x14ac:dyDescent="0.25">
      <c r="A358" s="60"/>
      <c r="B358" s="61"/>
      <c r="C358" s="62"/>
      <c r="D358" s="63"/>
      <c r="E358" s="64"/>
      <c r="F358" s="65"/>
      <c r="G358" s="107"/>
      <c r="H358" s="110"/>
      <c r="I358" s="110"/>
      <c r="J358" s="56"/>
      <c r="K358" s="57"/>
      <c r="L358" s="58"/>
      <c r="M358" s="58"/>
      <c r="N358" s="58"/>
      <c r="O358" s="57"/>
      <c r="P358" s="58"/>
      <c r="Q358" s="56"/>
      <c r="R358" s="56"/>
      <c r="S358" s="56"/>
      <c r="T358" s="56"/>
      <c r="U358" s="73"/>
      <c r="V358" s="21"/>
      <c r="W358" s="56"/>
      <c r="X358" s="56"/>
      <c r="Y358" s="56"/>
      <c r="Z358" s="57"/>
      <c r="AA358" s="56"/>
      <c r="AB358" s="56"/>
      <c r="AC358" s="56"/>
      <c r="AD358" s="56"/>
      <c r="AE358" s="69"/>
      <c r="AF358" s="69"/>
      <c r="AG358" s="69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136"/>
    </row>
    <row r="359" spans="1:67" outlineLevel="1" x14ac:dyDescent="0.25">
      <c r="A359" s="60"/>
      <c r="B359" s="61" t="str">
        <f>"Panneau solaire "&amp;G359</f>
        <v>Panneau solaire JINKO JKM455N-54HL4R-V</v>
      </c>
      <c r="C359" s="62">
        <f>A357</f>
        <v>42</v>
      </c>
      <c r="D359" s="68" t="s">
        <v>63</v>
      </c>
      <c r="E359" s="64">
        <f t="shared" ref="E359" si="1863">AB359</f>
        <v>180.51476470588236</v>
      </c>
      <c r="F359" s="65">
        <f t="shared" ref="F359" si="1864">C359*E359</f>
        <v>7581.6201176470586</v>
      </c>
      <c r="G359" s="107" t="str">
        <f>$G$7</f>
        <v>JINKO JKM455N-54HL4R-V</v>
      </c>
      <c r="H359" s="108">
        <f>H73</f>
        <v>52.4</v>
      </c>
      <c r="I359" s="108">
        <f>I73</f>
        <v>0</v>
      </c>
      <c r="J359" s="67">
        <f t="shared" si="1724"/>
        <v>1.5719999999999998</v>
      </c>
      <c r="K359" s="54">
        <v>0</v>
      </c>
      <c r="L359" s="67">
        <f t="shared" ref="L359:N359" si="1865">H359*(1-$K359)</f>
        <v>52.4</v>
      </c>
      <c r="M359" s="67">
        <f t="shared" si="1865"/>
        <v>0</v>
      </c>
      <c r="N359" s="67">
        <f t="shared" si="1865"/>
        <v>1.5719999999999998</v>
      </c>
      <c r="O359" s="67">
        <f t="shared" ref="O359:O366" si="1866">(L359+M359+N359)</f>
        <v>53.972000000000001</v>
      </c>
      <c r="P359" s="69">
        <f t="shared" ref="P359:P366" si="1867">O359*$P$4</f>
        <v>0</v>
      </c>
      <c r="Q359" s="69">
        <f t="shared" ref="Q359:Q366" si="1868">(O359+P359)*$Q$4</f>
        <v>0</v>
      </c>
      <c r="R359" s="69">
        <f t="shared" ref="R359:R366" si="1869">(O359+P359)*$R$4</f>
        <v>1.07944</v>
      </c>
      <c r="S359" s="69">
        <f t="shared" ref="S359:S363" si="1870">(O359+P359)*$S$4</f>
        <v>2.6986000000000003</v>
      </c>
      <c r="T359" s="69">
        <f t="shared" ref="T359:T366" si="1871">SUM(O359:S359)</f>
        <v>57.750039999999998</v>
      </c>
      <c r="U359" s="69">
        <f>1*$U$4</f>
        <v>65</v>
      </c>
      <c r="V359" s="108">
        <f t="shared" ref="V359:W359" si="1872">V348</f>
        <v>0</v>
      </c>
      <c r="W359" s="108">
        <f t="shared" si="1872"/>
        <v>0</v>
      </c>
      <c r="X359" s="67">
        <f t="shared" ref="X359:X366" si="1873">SUM(U359:W359)</f>
        <v>65</v>
      </c>
      <c r="Y359" s="113">
        <f t="shared" ref="Y359:Y364" si="1874">$Y$4/(1-$Y$4)*(T359+X359+Z359+AA359)</f>
        <v>27.077214705882351</v>
      </c>
      <c r="Z359" s="69">
        <f t="shared" ref="Z359:Z366" si="1875">T359*$Z$4</f>
        <v>14.43751</v>
      </c>
      <c r="AA359" s="69">
        <f t="shared" ref="AA359:AA364" si="1876">X359*$AA$4</f>
        <v>16.25</v>
      </c>
      <c r="AB359" s="70">
        <f t="shared" ref="AB359:AB366" si="1877">T359+X359+Y359+Z359+AA359</f>
        <v>180.51476470588236</v>
      </c>
      <c r="AC359" s="67">
        <f t="shared" ref="AC359:AO359" si="1878">O359*$C359</f>
        <v>2266.8240000000001</v>
      </c>
      <c r="AD359" s="67">
        <f t="shared" si="1878"/>
        <v>0</v>
      </c>
      <c r="AE359" s="67">
        <f t="shared" si="1878"/>
        <v>0</v>
      </c>
      <c r="AF359" s="67">
        <f t="shared" si="1878"/>
        <v>45.336479999999995</v>
      </c>
      <c r="AG359" s="67">
        <f t="shared" si="1878"/>
        <v>113.34120000000001</v>
      </c>
      <c r="AH359" s="67">
        <f t="shared" si="1878"/>
        <v>2425.5016799999999</v>
      </c>
      <c r="AI359" s="67">
        <f t="shared" si="1878"/>
        <v>2730</v>
      </c>
      <c r="AJ359" s="67">
        <f t="shared" si="1878"/>
        <v>0</v>
      </c>
      <c r="AK359" s="67">
        <f t="shared" si="1878"/>
        <v>0</v>
      </c>
      <c r="AL359" s="67">
        <f t="shared" si="1878"/>
        <v>2730</v>
      </c>
      <c r="AM359" s="67">
        <f t="shared" si="1878"/>
        <v>1137.2430176470587</v>
      </c>
      <c r="AN359" s="67">
        <f t="shared" si="1878"/>
        <v>606.37541999999996</v>
      </c>
      <c r="AO359" s="67">
        <f t="shared" si="1878"/>
        <v>682.5</v>
      </c>
      <c r="AP359" s="67">
        <f t="shared" ref="AP359:AP366" si="1879">AM359+AK359</f>
        <v>1137.2430176470587</v>
      </c>
      <c r="AQ359" s="71">
        <f t="shared" ref="AQ359:AQ366" si="1880">AM359+AL359+AH359</f>
        <v>6292.7446976470583</v>
      </c>
      <c r="AR359" s="71">
        <f t="shared" ref="AR359:AR366" si="1881">AO359+AN359</f>
        <v>1288.8754199999998</v>
      </c>
      <c r="AS359" s="71">
        <f t="shared" ref="AS359:AS366" si="1882">AH359+AL359+AM359+AO359+AN359</f>
        <v>7581.6201176470586</v>
      </c>
      <c r="AT359" s="84"/>
    </row>
    <row r="360" spans="1:67" outlineLevel="1" x14ac:dyDescent="0.25">
      <c r="A360" s="60"/>
      <c r="B360" s="61" t="str">
        <f>"Onduleur Huawei "&amp;G360</f>
        <v>Onduleur Huawei SUN2000-17K-MB0</v>
      </c>
      <c r="C360" s="62">
        <v>1</v>
      </c>
      <c r="D360" s="68" t="s">
        <v>63</v>
      </c>
      <c r="E360" s="64">
        <f t="shared" ref="E359:E366" si="1883">AB360</f>
        <v>3522.5285882352946</v>
      </c>
      <c r="F360" s="65">
        <f t="shared" ref="F359:F366" si="1884">C360*E360</f>
        <v>3522.5285882352946</v>
      </c>
      <c r="G360" s="107" t="str">
        <f>$G$305</f>
        <v>SUN2000-17K-MB0</v>
      </c>
      <c r="H360" s="108">
        <f>$H$305</f>
        <v>1766.4</v>
      </c>
      <c r="I360" s="67">
        <f>'Financial Data'!$C$40</f>
        <v>251</v>
      </c>
      <c r="J360" s="67">
        <f t="shared" si="1724"/>
        <v>52.991999999999997</v>
      </c>
      <c r="K360" s="54">
        <v>0</v>
      </c>
      <c r="L360" s="67">
        <f t="shared" ref="L360:N360" si="1885">H360*(1-$K360)</f>
        <v>1766.4</v>
      </c>
      <c r="M360" s="67">
        <f t="shared" si="1885"/>
        <v>251</v>
      </c>
      <c r="N360" s="67">
        <f t="shared" si="1885"/>
        <v>52.991999999999997</v>
      </c>
      <c r="O360" s="67">
        <f t="shared" si="1866"/>
        <v>2070.3920000000003</v>
      </c>
      <c r="P360" s="69">
        <f t="shared" si="1867"/>
        <v>0</v>
      </c>
      <c r="Q360" s="69">
        <f t="shared" si="1868"/>
        <v>0</v>
      </c>
      <c r="R360" s="69">
        <f t="shared" si="1869"/>
        <v>41.407840000000007</v>
      </c>
      <c r="S360" s="69">
        <f t="shared" si="1870"/>
        <v>103.51960000000003</v>
      </c>
      <c r="T360" s="69">
        <f t="shared" si="1871"/>
        <v>2215.3194400000002</v>
      </c>
      <c r="U360" s="69">
        <f>2*$U$5</f>
        <v>180</v>
      </c>
      <c r="V360" s="108">
        <f t="shared" ref="V360:W360" si="1886">V349</f>
        <v>0</v>
      </c>
      <c r="W360" s="108">
        <f t="shared" si="1886"/>
        <v>0</v>
      </c>
      <c r="X360" s="67">
        <f t="shared" si="1873"/>
        <v>180</v>
      </c>
      <c r="Y360" s="113">
        <f t="shared" si="1874"/>
        <v>528.37928823529421</v>
      </c>
      <c r="Z360" s="69">
        <f t="shared" si="1875"/>
        <v>553.82986000000005</v>
      </c>
      <c r="AA360" s="69">
        <f t="shared" si="1876"/>
        <v>45</v>
      </c>
      <c r="AB360" s="70">
        <f t="shared" si="1877"/>
        <v>3522.5285882352946</v>
      </c>
      <c r="AC360" s="67">
        <f t="shared" ref="AC360:AO360" si="1887">O360*$C360</f>
        <v>2070.3920000000003</v>
      </c>
      <c r="AD360" s="67">
        <f t="shared" si="1887"/>
        <v>0</v>
      </c>
      <c r="AE360" s="67">
        <f t="shared" si="1887"/>
        <v>0</v>
      </c>
      <c r="AF360" s="67">
        <f t="shared" si="1887"/>
        <v>41.407840000000007</v>
      </c>
      <c r="AG360" s="67">
        <f t="shared" si="1887"/>
        <v>103.51960000000003</v>
      </c>
      <c r="AH360" s="67">
        <f t="shared" si="1887"/>
        <v>2215.3194400000002</v>
      </c>
      <c r="AI360" s="67">
        <f t="shared" si="1887"/>
        <v>180</v>
      </c>
      <c r="AJ360" s="67">
        <f t="shared" si="1887"/>
        <v>0</v>
      </c>
      <c r="AK360" s="67">
        <f t="shared" si="1887"/>
        <v>0</v>
      </c>
      <c r="AL360" s="67">
        <f t="shared" si="1887"/>
        <v>180</v>
      </c>
      <c r="AM360" s="67">
        <f t="shared" si="1887"/>
        <v>528.37928823529421</v>
      </c>
      <c r="AN360" s="67">
        <f t="shared" si="1887"/>
        <v>553.82986000000005</v>
      </c>
      <c r="AO360" s="67">
        <f t="shared" si="1887"/>
        <v>45</v>
      </c>
      <c r="AP360" s="67">
        <f t="shared" si="1879"/>
        <v>528.37928823529421</v>
      </c>
      <c r="AQ360" s="71">
        <f t="shared" si="1880"/>
        <v>2923.6987282352943</v>
      </c>
      <c r="AR360" s="71">
        <f t="shared" si="1881"/>
        <v>598.82986000000005</v>
      </c>
      <c r="AS360" s="71">
        <f t="shared" si="1882"/>
        <v>3522.5285882352946</v>
      </c>
      <c r="AT360" s="84"/>
    </row>
    <row r="361" spans="1:67" outlineLevel="1" x14ac:dyDescent="0.25">
      <c r="A361" s="60"/>
      <c r="B361" s="61" t="s">
        <v>217</v>
      </c>
      <c r="C361" s="62">
        <v>1</v>
      </c>
      <c r="D361" s="68" t="s">
        <v>65</v>
      </c>
      <c r="E361" s="64">
        <f t="shared" si="1883"/>
        <v>3312.705882352941</v>
      </c>
      <c r="F361" s="65">
        <f t="shared" si="1884"/>
        <v>3312.705882352941</v>
      </c>
      <c r="G361" s="107"/>
      <c r="H361" s="108">
        <f>$H$284</f>
        <v>600</v>
      </c>
      <c r="I361" s="67">
        <f>'Financial Data'!$C$41*C359</f>
        <v>1134</v>
      </c>
      <c r="J361" s="67">
        <f t="shared" si="1724"/>
        <v>18</v>
      </c>
      <c r="K361" s="54">
        <v>0</v>
      </c>
      <c r="L361" s="67">
        <f t="shared" ref="L361:N361" si="1888">H361*(1-$K361)</f>
        <v>600</v>
      </c>
      <c r="M361" s="67">
        <f t="shared" si="1888"/>
        <v>1134</v>
      </c>
      <c r="N361" s="67">
        <f t="shared" si="1888"/>
        <v>18</v>
      </c>
      <c r="O361" s="67">
        <f t="shared" si="1866"/>
        <v>1752</v>
      </c>
      <c r="P361" s="69">
        <f t="shared" si="1867"/>
        <v>0</v>
      </c>
      <c r="Q361" s="69">
        <f t="shared" si="1868"/>
        <v>0</v>
      </c>
      <c r="R361" s="69">
        <f t="shared" si="1869"/>
        <v>35.04</v>
      </c>
      <c r="S361" s="69">
        <f t="shared" si="1870"/>
        <v>87.600000000000009</v>
      </c>
      <c r="T361" s="69">
        <f t="shared" si="1871"/>
        <v>1874.6399999999999</v>
      </c>
      <c r="U361" s="69">
        <f>(C359/10)*$U$5</f>
        <v>378</v>
      </c>
      <c r="V361" s="108">
        <f t="shared" ref="V361:W361" si="1889">V350</f>
        <v>0</v>
      </c>
      <c r="W361" s="108">
        <f t="shared" si="1889"/>
        <v>0</v>
      </c>
      <c r="X361" s="67">
        <f t="shared" si="1873"/>
        <v>378</v>
      </c>
      <c r="Y361" s="113">
        <f t="shared" si="1874"/>
        <v>496.90588235294115</v>
      </c>
      <c r="Z361" s="69">
        <f t="shared" si="1875"/>
        <v>468.65999999999997</v>
      </c>
      <c r="AA361" s="69">
        <f t="shared" si="1876"/>
        <v>94.5</v>
      </c>
      <c r="AB361" s="70">
        <f t="shared" si="1877"/>
        <v>3312.705882352941</v>
      </c>
      <c r="AC361" s="67">
        <f t="shared" ref="AC361:AO361" si="1890">O361*$C361</f>
        <v>1752</v>
      </c>
      <c r="AD361" s="67">
        <f t="shared" si="1890"/>
        <v>0</v>
      </c>
      <c r="AE361" s="67">
        <f t="shared" si="1890"/>
        <v>0</v>
      </c>
      <c r="AF361" s="67">
        <f t="shared" si="1890"/>
        <v>35.04</v>
      </c>
      <c r="AG361" s="67">
        <f t="shared" si="1890"/>
        <v>87.600000000000009</v>
      </c>
      <c r="AH361" s="67">
        <f t="shared" si="1890"/>
        <v>1874.6399999999999</v>
      </c>
      <c r="AI361" s="67">
        <f t="shared" si="1890"/>
        <v>378</v>
      </c>
      <c r="AJ361" s="67">
        <f t="shared" si="1890"/>
        <v>0</v>
      </c>
      <c r="AK361" s="67">
        <f t="shared" si="1890"/>
        <v>0</v>
      </c>
      <c r="AL361" s="67">
        <f t="shared" si="1890"/>
        <v>378</v>
      </c>
      <c r="AM361" s="67">
        <f t="shared" si="1890"/>
        <v>496.90588235294115</v>
      </c>
      <c r="AN361" s="67">
        <f t="shared" si="1890"/>
        <v>468.65999999999997</v>
      </c>
      <c r="AO361" s="67">
        <f t="shared" si="1890"/>
        <v>94.5</v>
      </c>
      <c r="AP361" s="67">
        <f t="shared" si="1879"/>
        <v>496.90588235294115</v>
      </c>
      <c r="AQ361" s="71">
        <f t="shared" si="1880"/>
        <v>2749.5458823529411</v>
      </c>
      <c r="AR361" s="71">
        <f t="shared" si="1881"/>
        <v>563.16</v>
      </c>
      <c r="AS361" s="71">
        <f t="shared" si="1882"/>
        <v>3312.705882352941</v>
      </c>
      <c r="AT361" s="84"/>
    </row>
    <row r="362" spans="1:67" outlineLevel="1" x14ac:dyDescent="0.25">
      <c r="A362" s="60"/>
      <c r="B362" s="61" t="s">
        <v>172</v>
      </c>
      <c r="C362" s="62">
        <f>A357</f>
        <v>42</v>
      </c>
      <c r="D362" s="68" t="s">
        <v>63</v>
      </c>
      <c r="E362" s="64">
        <f t="shared" si="1883"/>
        <v>257.66176470588238</v>
      </c>
      <c r="F362" s="65">
        <f t="shared" si="1884"/>
        <v>10821.794117647059</v>
      </c>
      <c r="G362" s="107"/>
      <c r="H362" s="108">
        <f>$H$307</f>
        <v>100</v>
      </c>
      <c r="I362" s="108">
        <v>0</v>
      </c>
      <c r="J362" s="67">
        <f t="shared" si="1724"/>
        <v>3</v>
      </c>
      <c r="K362" s="54">
        <v>0</v>
      </c>
      <c r="L362" s="67">
        <f t="shared" ref="L362:N362" si="1891">H362*(1-$K362)</f>
        <v>100</v>
      </c>
      <c r="M362" s="67">
        <f t="shared" si="1891"/>
        <v>0</v>
      </c>
      <c r="N362" s="67">
        <f t="shared" si="1891"/>
        <v>3</v>
      </c>
      <c r="O362" s="67">
        <f t="shared" si="1866"/>
        <v>103</v>
      </c>
      <c r="P362" s="69">
        <f t="shared" si="1867"/>
        <v>0</v>
      </c>
      <c r="Q362" s="69">
        <f t="shared" si="1868"/>
        <v>0</v>
      </c>
      <c r="R362" s="69">
        <f t="shared" si="1869"/>
        <v>2.06</v>
      </c>
      <c r="S362" s="69">
        <f t="shared" si="1870"/>
        <v>5.15</v>
      </c>
      <c r="T362" s="69">
        <f t="shared" si="1871"/>
        <v>110.21000000000001</v>
      </c>
      <c r="U362" s="69">
        <f>1*$U$4</f>
        <v>65</v>
      </c>
      <c r="V362" s="108">
        <f t="shared" ref="V362:W362" si="1892">V351</f>
        <v>0</v>
      </c>
      <c r="W362" s="108">
        <f t="shared" si="1892"/>
        <v>0</v>
      </c>
      <c r="X362" s="67">
        <f t="shared" si="1873"/>
        <v>65</v>
      </c>
      <c r="Y362" s="113">
        <f t="shared" si="1874"/>
        <v>38.649264705882359</v>
      </c>
      <c r="Z362" s="69">
        <f t="shared" si="1875"/>
        <v>27.552500000000002</v>
      </c>
      <c r="AA362" s="69">
        <f t="shared" si="1876"/>
        <v>16.25</v>
      </c>
      <c r="AB362" s="70">
        <f t="shared" si="1877"/>
        <v>257.66176470588238</v>
      </c>
      <c r="AC362" s="67">
        <f t="shared" ref="AC362:AO362" si="1893">O362*$C362</f>
        <v>4326</v>
      </c>
      <c r="AD362" s="67">
        <f t="shared" si="1893"/>
        <v>0</v>
      </c>
      <c r="AE362" s="67">
        <f t="shared" si="1893"/>
        <v>0</v>
      </c>
      <c r="AF362" s="67">
        <f t="shared" si="1893"/>
        <v>86.52</v>
      </c>
      <c r="AG362" s="67">
        <f t="shared" si="1893"/>
        <v>216.3</v>
      </c>
      <c r="AH362" s="67">
        <f t="shared" si="1893"/>
        <v>4628.8200000000006</v>
      </c>
      <c r="AI362" s="67">
        <f t="shared" si="1893"/>
        <v>2730</v>
      </c>
      <c r="AJ362" s="67">
        <f t="shared" si="1893"/>
        <v>0</v>
      </c>
      <c r="AK362" s="67">
        <f t="shared" si="1893"/>
        <v>0</v>
      </c>
      <c r="AL362" s="67">
        <f t="shared" si="1893"/>
        <v>2730</v>
      </c>
      <c r="AM362" s="67">
        <f t="shared" si="1893"/>
        <v>1623.2691176470591</v>
      </c>
      <c r="AN362" s="67">
        <f t="shared" si="1893"/>
        <v>1157.2050000000002</v>
      </c>
      <c r="AO362" s="67">
        <f t="shared" si="1893"/>
        <v>682.5</v>
      </c>
      <c r="AP362" s="67">
        <f t="shared" si="1879"/>
        <v>1623.2691176470591</v>
      </c>
      <c r="AQ362" s="71">
        <f t="shared" si="1880"/>
        <v>8982.0891176470595</v>
      </c>
      <c r="AR362" s="71">
        <f t="shared" si="1881"/>
        <v>1839.7050000000002</v>
      </c>
      <c r="AS362" s="71">
        <f t="shared" si="1882"/>
        <v>10821.794117647059</v>
      </c>
      <c r="AT362" s="84"/>
    </row>
    <row r="363" spans="1:67" outlineLevel="1" x14ac:dyDescent="0.25">
      <c r="A363" s="60"/>
      <c r="B363" s="61" t="s">
        <v>66</v>
      </c>
      <c r="C363" s="62">
        <v>1</v>
      </c>
      <c r="D363" s="68" t="s">
        <v>65</v>
      </c>
      <c r="E363" s="64">
        <f t="shared" si="1883"/>
        <v>3413.9264705882347</v>
      </c>
      <c r="F363" s="65">
        <f t="shared" si="1884"/>
        <v>3413.9264705882347</v>
      </c>
      <c r="G363" s="107"/>
      <c r="H363" s="108">
        <f>$H$286</f>
        <v>700</v>
      </c>
      <c r="I363" s="108">
        <f>I352</f>
        <v>0</v>
      </c>
      <c r="J363" s="67">
        <f t="shared" si="1724"/>
        <v>21</v>
      </c>
      <c r="K363" s="54">
        <v>0</v>
      </c>
      <c r="L363" s="67">
        <f t="shared" ref="L363:N363" si="1894">H363*(1-$K363)</f>
        <v>700</v>
      </c>
      <c r="M363" s="67">
        <f t="shared" si="1894"/>
        <v>0</v>
      </c>
      <c r="N363" s="67">
        <f t="shared" si="1894"/>
        <v>21</v>
      </c>
      <c r="O363" s="67">
        <f t="shared" si="1866"/>
        <v>721</v>
      </c>
      <c r="P363" s="69">
        <f t="shared" si="1867"/>
        <v>0</v>
      </c>
      <c r="Q363" s="69">
        <f t="shared" si="1868"/>
        <v>0</v>
      </c>
      <c r="R363" s="69">
        <f t="shared" si="1869"/>
        <v>14.42</v>
      </c>
      <c r="S363" s="69">
        <f t="shared" si="1870"/>
        <v>36.050000000000004</v>
      </c>
      <c r="T363" s="69">
        <f t="shared" si="1871"/>
        <v>771.46999999999991</v>
      </c>
      <c r="U363" s="69">
        <f>5*$U$5+600+500</f>
        <v>1550</v>
      </c>
      <c r="V363" s="108">
        <f t="shared" ref="V363:W363" si="1895">V352</f>
        <v>0</v>
      </c>
      <c r="W363" s="108">
        <f t="shared" si="1895"/>
        <v>0</v>
      </c>
      <c r="X363" s="67">
        <f t="shared" si="1873"/>
        <v>1550</v>
      </c>
      <c r="Y363" s="113">
        <f t="shared" si="1874"/>
        <v>512.08897058823527</v>
      </c>
      <c r="Z363" s="69">
        <f t="shared" si="1875"/>
        <v>192.86749999999998</v>
      </c>
      <c r="AA363" s="69">
        <f t="shared" si="1876"/>
        <v>387.5</v>
      </c>
      <c r="AB363" s="70">
        <f t="shared" si="1877"/>
        <v>3413.9264705882347</v>
      </c>
      <c r="AC363" s="67">
        <f t="shared" ref="AC363:AO363" si="1896">O363*$C363</f>
        <v>721</v>
      </c>
      <c r="AD363" s="67">
        <f t="shared" si="1896"/>
        <v>0</v>
      </c>
      <c r="AE363" s="67">
        <f t="shared" si="1896"/>
        <v>0</v>
      </c>
      <c r="AF363" s="67">
        <f t="shared" si="1896"/>
        <v>14.42</v>
      </c>
      <c r="AG363" s="67">
        <f t="shared" si="1896"/>
        <v>36.050000000000004</v>
      </c>
      <c r="AH363" s="67">
        <f t="shared" si="1896"/>
        <v>771.46999999999991</v>
      </c>
      <c r="AI363" s="67">
        <f t="shared" si="1896"/>
        <v>1550</v>
      </c>
      <c r="AJ363" s="67">
        <f t="shared" si="1896"/>
        <v>0</v>
      </c>
      <c r="AK363" s="67">
        <f t="shared" si="1896"/>
        <v>0</v>
      </c>
      <c r="AL363" s="67">
        <f t="shared" si="1896"/>
        <v>1550</v>
      </c>
      <c r="AM363" s="67">
        <f t="shared" si="1896"/>
        <v>512.08897058823527</v>
      </c>
      <c r="AN363" s="67">
        <f t="shared" si="1896"/>
        <v>192.86749999999998</v>
      </c>
      <c r="AO363" s="67">
        <f t="shared" si="1896"/>
        <v>387.5</v>
      </c>
      <c r="AP363" s="67">
        <f t="shared" si="1879"/>
        <v>512.08897058823527</v>
      </c>
      <c r="AQ363" s="71">
        <f t="shared" si="1880"/>
        <v>2833.5589705882353</v>
      </c>
      <c r="AR363" s="71">
        <f t="shared" si="1881"/>
        <v>580.36749999999995</v>
      </c>
      <c r="AS363" s="71">
        <f t="shared" si="1882"/>
        <v>3413.9264705882347</v>
      </c>
      <c r="AT363" s="84"/>
    </row>
    <row r="364" spans="1:67" outlineLevel="1" x14ac:dyDescent="0.25">
      <c r="A364" s="60"/>
      <c r="B364" s="72" t="s">
        <v>169</v>
      </c>
      <c r="C364" s="62">
        <v>1</v>
      </c>
      <c r="D364" s="68" t="s">
        <v>65</v>
      </c>
      <c r="E364" s="64">
        <f t="shared" si="1883"/>
        <v>4312.5</v>
      </c>
      <c r="F364" s="65">
        <f t="shared" si="1884"/>
        <v>4312.5</v>
      </c>
      <c r="G364" s="107"/>
      <c r="H364" s="108">
        <f>$H$342</f>
        <v>2500</v>
      </c>
      <c r="I364" s="108">
        <f>$I$342</f>
        <v>300</v>
      </c>
      <c r="J364" s="67">
        <f t="shared" si="1724"/>
        <v>75</v>
      </c>
      <c r="K364" s="54">
        <v>0</v>
      </c>
      <c r="L364" s="67">
        <f t="shared" ref="L364:N366" si="1897">H364*(1-$K364)</f>
        <v>2500</v>
      </c>
      <c r="M364" s="67">
        <f t="shared" si="1897"/>
        <v>300</v>
      </c>
      <c r="N364" s="67">
        <f t="shared" si="1897"/>
        <v>75</v>
      </c>
      <c r="O364" s="67">
        <f t="shared" si="1866"/>
        <v>2875</v>
      </c>
      <c r="P364" s="69">
        <f t="shared" si="1867"/>
        <v>0</v>
      </c>
      <c r="Q364" s="69">
        <f t="shared" si="1868"/>
        <v>0</v>
      </c>
      <c r="R364" s="69">
        <f t="shared" si="1869"/>
        <v>57.5</v>
      </c>
      <c r="S364" s="69">
        <v>0</v>
      </c>
      <c r="T364" s="69">
        <f t="shared" si="1871"/>
        <v>2932.5</v>
      </c>
      <c r="U364" s="69">
        <v>0</v>
      </c>
      <c r="V364" s="108">
        <f t="shared" ref="V364:W364" si="1898">V353</f>
        <v>0</v>
      </c>
      <c r="W364" s="108">
        <f t="shared" si="1898"/>
        <v>0</v>
      </c>
      <c r="X364" s="67">
        <f t="shared" si="1873"/>
        <v>0</v>
      </c>
      <c r="Y364" s="113">
        <f t="shared" si="1874"/>
        <v>646.875</v>
      </c>
      <c r="Z364" s="69">
        <f t="shared" si="1875"/>
        <v>733.125</v>
      </c>
      <c r="AA364" s="69">
        <f t="shared" si="1876"/>
        <v>0</v>
      </c>
      <c r="AB364" s="70">
        <f t="shared" si="1877"/>
        <v>4312.5</v>
      </c>
      <c r="AC364" s="67">
        <f t="shared" ref="AC364:AO366" si="1899">O364*$C364</f>
        <v>2875</v>
      </c>
      <c r="AD364" s="67">
        <f t="shared" si="1899"/>
        <v>0</v>
      </c>
      <c r="AE364" s="67">
        <f t="shared" si="1899"/>
        <v>0</v>
      </c>
      <c r="AF364" s="67">
        <f t="shared" si="1899"/>
        <v>57.5</v>
      </c>
      <c r="AG364" s="67">
        <f t="shared" si="1899"/>
        <v>0</v>
      </c>
      <c r="AH364" s="67">
        <f t="shared" si="1899"/>
        <v>2932.5</v>
      </c>
      <c r="AI364" s="67">
        <f t="shared" si="1899"/>
        <v>0</v>
      </c>
      <c r="AJ364" s="67">
        <f t="shared" si="1899"/>
        <v>0</v>
      </c>
      <c r="AK364" s="67">
        <f t="shared" si="1899"/>
        <v>0</v>
      </c>
      <c r="AL364" s="67">
        <f t="shared" si="1899"/>
        <v>0</v>
      </c>
      <c r="AM364" s="67">
        <f t="shared" si="1899"/>
        <v>646.875</v>
      </c>
      <c r="AN364" s="67">
        <f t="shared" si="1899"/>
        <v>733.125</v>
      </c>
      <c r="AO364" s="67">
        <f t="shared" si="1899"/>
        <v>0</v>
      </c>
      <c r="AP364" s="67">
        <f t="shared" si="1879"/>
        <v>646.875</v>
      </c>
      <c r="AQ364" s="71">
        <f t="shared" si="1880"/>
        <v>3579.375</v>
      </c>
      <c r="AR364" s="71">
        <f t="shared" si="1881"/>
        <v>733.125</v>
      </c>
      <c r="AS364" s="71">
        <f t="shared" si="1882"/>
        <v>4312.5</v>
      </c>
      <c r="AT364" s="84"/>
    </row>
    <row r="365" spans="1:67" outlineLevel="1" x14ac:dyDescent="0.25">
      <c r="A365" s="60"/>
      <c r="B365" s="72" t="s">
        <v>170</v>
      </c>
      <c r="C365" s="62">
        <v>1</v>
      </c>
      <c r="D365" s="68" t="s">
        <v>65</v>
      </c>
      <c r="E365" s="64">
        <f t="shared" si="1883"/>
        <v>900</v>
      </c>
      <c r="F365" s="65">
        <f t="shared" si="1884"/>
        <v>900</v>
      </c>
      <c r="G365" s="147"/>
      <c r="H365" s="67">
        <v>0</v>
      </c>
      <c r="I365" s="67">
        <v>0</v>
      </c>
      <c r="J365" s="67">
        <f t="shared" ref="J365:J366" si="1900">H365*$J$4</f>
        <v>0</v>
      </c>
      <c r="K365" s="54">
        <v>0</v>
      </c>
      <c r="L365" s="67">
        <f t="shared" si="1897"/>
        <v>0</v>
      </c>
      <c r="M365" s="67">
        <f t="shared" si="1897"/>
        <v>0</v>
      </c>
      <c r="N365" s="67">
        <f t="shared" si="1897"/>
        <v>0</v>
      </c>
      <c r="O365" s="67">
        <f t="shared" si="1866"/>
        <v>0</v>
      </c>
      <c r="P365" s="69">
        <f t="shared" si="1867"/>
        <v>0</v>
      </c>
      <c r="Q365" s="69">
        <f t="shared" si="1868"/>
        <v>0</v>
      </c>
      <c r="R365" s="69">
        <f t="shared" si="1869"/>
        <v>0</v>
      </c>
      <c r="S365" s="69">
        <v>0</v>
      </c>
      <c r="T365" s="69">
        <f t="shared" si="1871"/>
        <v>0</v>
      </c>
      <c r="U365" s="69">
        <v>0</v>
      </c>
      <c r="V365" s="108">
        <f t="shared" ref="V365:W365" si="1901">V354</f>
        <v>0</v>
      </c>
      <c r="W365" s="108">
        <f t="shared" si="1901"/>
        <v>900</v>
      </c>
      <c r="X365" s="67">
        <f t="shared" si="1873"/>
        <v>900</v>
      </c>
      <c r="Y365" s="113">
        <v>0</v>
      </c>
      <c r="Z365" s="69">
        <f t="shared" si="1875"/>
        <v>0</v>
      </c>
      <c r="AA365" s="69">
        <v>0</v>
      </c>
      <c r="AB365" s="70">
        <f t="shared" si="1877"/>
        <v>900</v>
      </c>
      <c r="AC365" s="67">
        <f t="shared" si="1899"/>
        <v>0</v>
      </c>
      <c r="AD365" s="67">
        <f t="shared" si="1899"/>
        <v>0</v>
      </c>
      <c r="AE365" s="67">
        <f t="shared" si="1899"/>
        <v>0</v>
      </c>
      <c r="AF365" s="67">
        <f t="shared" si="1899"/>
        <v>0</v>
      </c>
      <c r="AG365" s="67">
        <f t="shared" si="1899"/>
        <v>0</v>
      </c>
      <c r="AH365" s="67">
        <f t="shared" si="1899"/>
        <v>0</v>
      </c>
      <c r="AI365" s="67">
        <f t="shared" si="1899"/>
        <v>0</v>
      </c>
      <c r="AJ365" s="67">
        <f t="shared" si="1899"/>
        <v>0</v>
      </c>
      <c r="AK365" s="67">
        <f t="shared" si="1899"/>
        <v>900</v>
      </c>
      <c r="AL365" s="67">
        <f t="shared" si="1899"/>
        <v>900</v>
      </c>
      <c r="AM365" s="67">
        <f t="shared" si="1899"/>
        <v>0</v>
      </c>
      <c r="AN365" s="67">
        <f t="shared" si="1899"/>
        <v>0</v>
      </c>
      <c r="AO365" s="67">
        <f t="shared" si="1899"/>
        <v>0</v>
      </c>
      <c r="AP365" s="67">
        <f t="shared" si="1879"/>
        <v>900</v>
      </c>
      <c r="AQ365" s="71">
        <f t="shared" si="1880"/>
        <v>900</v>
      </c>
      <c r="AR365" s="71">
        <f t="shared" si="1881"/>
        <v>0</v>
      </c>
      <c r="AS365" s="71">
        <f t="shared" si="1882"/>
        <v>900</v>
      </c>
      <c r="AT365" s="84"/>
    </row>
    <row r="366" spans="1:67" outlineLevel="1" x14ac:dyDescent="0.25">
      <c r="A366" s="60"/>
      <c r="B366" s="72" t="s">
        <v>171</v>
      </c>
      <c r="C366" s="62">
        <v>1</v>
      </c>
      <c r="D366" s="68" t="s">
        <v>65</v>
      </c>
      <c r="E366" s="64">
        <f t="shared" si="1883"/>
        <v>1200</v>
      </c>
      <c r="F366" s="65">
        <f t="shared" si="1884"/>
        <v>1200</v>
      </c>
      <c r="G366" s="147"/>
      <c r="H366" s="67">
        <v>0</v>
      </c>
      <c r="I366" s="67">
        <v>0</v>
      </c>
      <c r="J366" s="67">
        <f t="shared" si="1900"/>
        <v>0</v>
      </c>
      <c r="K366" s="54">
        <v>0</v>
      </c>
      <c r="L366" s="67">
        <f t="shared" si="1897"/>
        <v>0</v>
      </c>
      <c r="M366" s="67">
        <f t="shared" si="1897"/>
        <v>0</v>
      </c>
      <c r="N366" s="67">
        <f t="shared" si="1897"/>
        <v>0</v>
      </c>
      <c r="O366" s="67">
        <f t="shared" si="1866"/>
        <v>0</v>
      </c>
      <c r="P366" s="69">
        <f t="shared" si="1867"/>
        <v>0</v>
      </c>
      <c r="Q366" s="69">
        <f t="shared" si="1868"/>
        <v>0</v>
      </c>
      <c r="R366" s="69">
        <f t="shared" si="1869"/>
        <v>0</v>
      </c>
      <c r="S366" s="69">
        <v>0</v>
      </c>
      <c r="T366" s="69">
        <f t="shared" si="1871"/>
        <v>0</v>
      </c>
      <c r="U366" s="69">
        <v>0</v>
      </c>
      <c r="V366" s="108">
        <f t="shared" ref="V366:W366" si="1902">V355</f>
        <v>1200</v>
      </c>
      <c r="W366" s="108">
        <f t="shared" si="1902"/>
        <v>0</v>
      </c>
      <c r="X366" s="67">
        <f t="shared" si="1873"/>
        <v>1200</v>
      </c>
      <c r="Y366" s="113">
        <v>0</v>
      </c>
      <c r="Z366" s="69">
        <f t="shared" si="1875"/>
        <v>0</v>
      </c>
      <c r="AA366" s="69">
        <v>0</v>
      </c>
      <c r="AB366" s="70">
        <f t="shared" si="1877"/>
        <v>1200</v>
      </c>
      <c r="AC366" s="67">
        <f t="shared" si="1899"/>
        <v>0</v>
      </c>
      <c r="AD366" s="67">
        <f t="shared" si="1899"/>
        <v>0</v>
      </c>
      <c r="AE366" s="67">
        <f t="shared" si="1899"/>
        <v>0</v>
      </c>
      <c r="AF366" s="67">
        <f t="shared" si="1899"/>
        <v>0</v>
      </c>
      <c r="AG366" s="67">
        <f t="shared" si="1899"/>
        <v>0</v>
      </c>
      <c r="AH366" s="67">
        <f t="shared" si="1899"/>
        <v>0</v>
      </c>
      <c r="AI366" s="67">
        <f t="shared" si="1899"/>
        <v>0</v>
      </c>
      <c r="AJ366" s="67">
        <f t="shared" si="1899"/>
        <v>1200</v>
      </c>
      <c r="AK366" s="67">
        <f t="shared" si="1899"/>
        <v>0</v>
      </c>
      <c r="AL366" s="67">
        <f t="shared" si="1899"/>
        <v>1200</v>
      </c>
      <c r="AM366" s="67">
        <f t="shared" si="1899"/>
        <v>0</v>
      </c>
      <c r="AN366" s="67">
        <f t="shared" si="1899"/>
        <v>0</v>
      </c>
      <c r="AO366" s="67">
        <f t="shared" si="1899"/>
        <v>0</v>
      </c>
      <c r="AP366" s="67">
        <f t="shared" si="1879"/>
        <v>0</v>
      </c>
      <c r="AQ366" s="71">
        <f t="shared" si="1880"/>
        <v>1200</v>
      </c>
      <c r="AR366" s="71">
        <f t="shared" si="1881"/>
        <v>0</v>
      </c>
      <c r="AS366" s="71">
        <f t="shared" si="1882"/>
        <v>1200</v>
      </c>
      <c r="AT366" s="84"/>
    </row>
    <row r="367" spans="1:67" ht="15.75" outlineLevel="1" thickBot="1" x14ac:dyDescent="0.3">
      <c r="A367" s="75"/>
      <c r="B367" s="76"/>
      <c r="C367" s="77"/>
      <c r="D367" s="78"/>
      <c r="E367" s="79"/>
      <c r="F367" s="80"/>
      <c r="G367" s="107"/>
      <c r="H367" s="108"/>
      <c r="I367" s="108"/>
      <c r="J367" s="67"/>
      <c r="K367" s="21"/>
      <c r="L367" s="67"/>
      <c r="M367" s="67"/>
      <c r="N367" s="67"/>
      <c r="O367" s="67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7"/>
      <c r="AC367" s="67"/>
      <c r="AD367" s="67"/>
      <c r="AE367" s="69"/>
      <c r="AF367" s="69"/>
      <c r="AG367" s="69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84"/>
    </row>
    <row r="368" spans="1:67" ht="15.75" thickBot="1" x14ac:dyDescent="0.3">
      <c r="A368" s="48">
        <f>A357+1</f>
        <v>43</v>
      </c>
      <c r="B368" s="49" t="s">
        <v>61</v>
      </c>
      <c r="C368" s="50" t="s">
        <v>62</v>
      </c>
      <c r="D368" s="51">
        <f>ROUNDUP((A368*465)/1000,2)</f>
        <v>20</v>
      </c>
      <c r="E368" s="52"/>
      <c r="F368" s="53">
        <f>SUM(F369:F378)</f>
        <v>35720.073382352944</v>
      </c>
      <c r="G368" s="107"/>
      <c r="H368" s="110"/>
      <c r="I368" s="110"/>
      <c r="J368" s="56"/>
      <c r="K368" s="57"/>
      <c r="L368" s="58"/>
      <c r="M368" s="58"/>
      <c r="N368" s="58"/>
      <c r="O368" s="57"/>
      <c r="P368" s="58"/>
      <c r="Q368" s="56"/>
      <c r="R368" s="56"/>
      <c r="S368" s="56"/>
      <c r="T368" s="56"/>
      <c r="U368" s="73"/>
      <c r="V368" s="21"/>
      <c r="W368" s="56"/>
      <c r="X368" s="56"/>
      <c r="Y368" s="56"/>
      <c r="Z368" s="57"/>
      <c r="AA368" s="56"/>
      <c r="AB368" s="56"/>
      <c r="AC368" s="59">
        <f>+SUM(AC369:AC378)</f>
        <v>14297.57</v>
      </c>
      <c r="AD368" s="59">
        <f t="shared" ref="AD368:AS368" si="1903">+SUM(AD369:AD378)</f>
        <v>0</v>
      </c>
      <c r="AE368" s="59">
        <f t="shared" si="1903"/>
        <v>0</v>
      </c>
      <c r="AF368" s="59">
        <f t="shared" si="1903"/>
        <v>285.95140000000004</v>
      </c>
      <c r="AG368" s="59">
        <f t="shared" si="1903"/>
        <v>571.12850000000003</v>
      </c>
      <c r="AH368" s="59">
        <f t="shared" si="1903"/>
        <v>15154.649899999999</v>
      </c>
      <c r="AI368" s="59">
        <f t="shared" si="1903"/>
        <v>7707</v>
      </c>
      <c r="AJ368" s="59">
        <f t="shared" si="1903"/>
        <v>1200</v>
      </c>
      <c r="AK368" s="59">
        <f t="shared" si="1903"/>
        <v>900</v>
      </c>
      <c r="AL368" s="59">
        <f t="shared" si="1903"/>
        <v>9807</v>
      </c>
      <c r="AM368" s="59">
        <f t="shared" si="1903"/>
        <v>5043.0110073529413</v>
      </c>
      <c r="AN368" s="59">
        <f t="shared" si="1903"/>
        <v>3788.6624749999996</v>
      </c>
      <c r="AO368" s="59">
        <f t="shared" si="1903"/>
        <v>1926.75</v>
      </c>
      <c r="AP368" s="59">
        <f t="shared" si="1903"/>
        <v>5943.0110073529413</v>
      </c>
      <c r="AQ368" s="59">
        <f t="shared" si="1903"/>
        <v>30004.660907352943</v>
      </c>
      <c r="AR368" s="59">
        <f t="shared" si="1903"/>
        <v>5715.412475000001</v>
      </c>
      <c r="AS368" s="59">
        <f t="shared" si="1903"/>
        <v>35720.073382352944</v>
      </c>
      <c r="AT368" s="83" t="str">
        <f>IF(F368=AS368,"Matching","Not Matching")</f>
        <v>Matching</v>
      </c>
      <c r="AU368" s="134">
        <f>SUM(AC368:AG368)</f>
        <v>15154.6499</v>
      </c>
      <c r="AV368" s="135">
        <f t="shared" ref="AV368" si="1904">AU368/AS368</f>
        <v>0.42426144363653423</v>
      </c>
      <c r="AW368" s="134">
        <f t="shared" ref="AW368" si="1905">AI368</f>
        <v>7707</v>
      </c>
      <c r="AX368" s="135">
        <f t="shared" ref="AX368" si="1906">AW368/AS368</f>
        <v>0.21576103490894694</v>
      </c>
      <c r="AY368" s="134">
        <f t="shared" ref="AY368" si="1907">AJ368</f>
        <v>1200</v>
      </c>
      <c r="AZ368" s="135">
        <f t="shared" ref="AZ368" si="1908">AY368/AS368</f>
        <v>3.3594555844133428E-2</v>
      </c>
      <c r="BA368" s="134">
        <f t="shared" ref="BA368" si="1909">AK368+AM368</f>
        <v>5943.0110073529413</v>
      </c>
      <c r="BB368" s="135">
        <f t="shared" ref="BB368" si="1910">BA368/AS368</f>
        <v>0.16637734597401505</v>
      </c>
      <c r="BC368" s="134">
        <f t="shared" ref="BC368" si="1911">AN368+AO368</f>
        <v>5715.4124749999992</v>
      </c>
      <c r="BD368" s="135">
        <f t="shared" ref="BD368" si="1912">BC368/AS368</f>
        <v>0.16000561963637028</v>
      </c>
      <c r="BE368" s="82" t="str">
        <f t="shared" ref="BE368" si="1913">IF((AU368+AW368+AY368+BA368+BC368)=AS368,"Matching","Not Matching")</f>
        <v>Matching</v>
      </c>
      <c r="BF368" s="134">
        <f>AQ368</f>
        <v>30004.660907352943</v>
      </c>
      <c r="BG368" s="135">
        <f t="shared" ref="BG368" si="1914">BF368/AS368</f>
        <v>0.83999438036362972</v>
      </c>
      <c r="BH368" s="134">
        <f t="shared" ref="BH368" si="1915">AR368</f>
        <v>5715.412475000001</v>
      </c>
      <c r="BI368" s="135">
        <f t="shared" ref="BI368" si="1916">BH368/AS368</f>
        <v>0.16000561963637031</v>
      </c>
      <c r="BJ368" s="82" t="str">
        <f t="shared" ref="BJ368" si="1917">IF((BH368+BF368)=AS368,"Matching","Not Matching")</f>
        <v>Matching</v>
      </c>
      <c r="BK368" s="134">
        <f>AS368*1.081</f>
        <v>38613.399326323532</v>
      </c>
      <c r="BL368" s="134">
        <f t="shared" ref="BL368" si="1918">ROUND(BK368,-1)</f>
        <v>38610</v>
      </c>
      <c r="BM368" s="134">
        <f>D368*380</f>
        <v>7600</v>
      </c>
      <c r="BN368" s="134">
        <f t="shared" ref="BN368" si="1919">BK368-BM368</f>
        <v>31013.399326323532</v>
      </c>
      <c r="BO368" s="134">
        <f>BK368/D368</f>
        <v>1930.6699663161767</v>
      </c>
    </row>
    <row r="369" spans="1:67" outlineLevel="1" x14ac:dyDescent="0.25">
      <c r="A369" s="60"/>
      <c r="B369" s="61"/>
      <c r="C369" s="62"/>
      <c r="D369" s="63"/>
      <c r="E369" s="64"/>
      <c r="F369" s="65"/>
      <c r="G369" s="107"/>
      <c r="H369" s="110"/>
      <c r="I369" s="110"/>
      <c r="J369" s="56"/>
      <c r="K369" s="57"/>
      <c r="L369" s="58"/>
      <c r="M369" s="58"/>
      <c r="N369" s="58"/>
      <c r="O369" s="57"/>
      <c r="P369" s="58"/>
      <c r="Q369" s="56"/>
      <c r="R369" s="56"/>
      <c r="S369" s="56"/>
      <c r="T369" s="56"/>
      <c r="U369" s="73"/>
      <c r="V369" s="21"/>
      <c r="W369" s="56"/>
      <c r="X369" s="56"/>
      <c r="Y369" s="56"/>
      <c r="Z369" s="57"/>
      <c r="AA369" s="56"/>
      <c r="AB369" s="56"/>
      <c r="AC369" s="56"/>
      <c r="AD369" s="56"/>
      <c r="AE369" s="69"/>
      <c r="AF369" s="69"/>
      <c r="AG369" s="69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136"/>
    </row>
    <row r="370" spans="1:67" outlineLevel="1" x14ac:dyDescent="0.25">
      <c r="A370" s="60"/>
      <c r="B370" s="61" t="str">
        <f>"Panneau solaire "&amp;G370</f>
        <v>Panneau solaire JINKO JKM455N-54HL4R-V</v>
      </c>
      <c r="C370" s="62">
        <f>A368</f>
        <v>43</v>
      </c>
      <c r="D370" s="68" t="s">
        <v>63</v>
      </c>
      <c r="E370" s="64">
        <f t="shared" ref="E370" si="1920">AB370</f>
        <v>180.51476470588236</v>
      </c>
      <c r="F370" s="65">
        <f t="shared" ref="F370" si="1921">C370*E370</f>
        <v>7762.1348823529415</v>
      </c>
      <c r="G370" s="107" t="str">
        <f>$G$7</f>
        <v>JINKO JKM455N-54HL4R-V</v>
      </c>
      <c r="H370" s="108">
        <f>H73</f>
        <v>52.4</v>
      </c>
      <c r="I370" s="108">
        <f>I73</f>
        <v>0</v>
      </c>
      <c r="J370" s="67">
        <f t="shared" si="1724"/>
        <v>1.5719999999999998</v>
      </c>
      <c r="K370" s="54">
        <v>0</v>
      </c>
      <c r="L370" s="67">
        <f t="shared" ref="L370:N370" si="1922">H370*(1-$K370)</f>
        <v>52.4</v>
      </c>
      <c r="M370" s="67">
        <f t="shared" si="1922"/>
        <v>0</v>
      </c>
      <c r="N370" s="67">
        <f t="shared" si="1922"/>
        <v>1.5719999999999998</v>
      </c>
      <c r="O370" s="67">
        <f t="shared" ref="O370:O377" si="1923">(L370+M370+N370)</f>
        <v>53.972000000000001</v>
      </c>
      <c r="P370" s="69">
        <f t="shared" ref="P370:P377" si="1924">O370*$P$4</f>
        <v>0</v>
      </c>
      <c r="Q370" s="69">
        <f t="shared" ref="Q370:Q377" si="1925">(O370+P370)*$Q$4</f>
        <v>0</v>
      </c>
      <c r="R370" s="69">
        <f t="shared" ref="R370:R377" si="1926">(O370+P370)*$R$4</f>
        <v>1.07944</v>
      </c>
      <c r="S370" s="69">
        <f t="shared" ref="S370:S374" si="1927">(O370+P370)*$S$4</f>
        <v>2.6986000000000003</v>
      </c>
      <c r="T370" s="69">
        <f t="shared" ref="T370:T377" si="1928">SUM(O370:S370)</f>
        <v>57.750039999999998</v>
      </c>
      <c r="U370" s="69">
        <f>1*$U$4</f>
        <v>65</v>
      </c>
      <c r="V370" s="108">
        <f t="shared" ref="V370:W370" si="1929">V359</f>
        <v>0</v>
      </c>
      <c r="W370" s="108">
        <f t="shared" si="1929"/>
        <v>0</v>
      </c>
      <c r="X370" s="67">
        <f t="shared" ref="X370:X377" si="1930">SUM(U370:W370)</f>
        <v>65</v>
      </c>
      <c r="Y370" s="113">
        <f t="shared" ref="Y370:Y375" si="1931">$Y$4/(1-$Y$4)*(T370+X370+Z370+AA370)</f>
        <v>27.077214705882351</v>
      </c>
      <c r="Z370" s="69">
        <f t="shared" ref="Z370:Z377" si="1932">T370*$Z$4</f>
        <v>14.43751</v>
      </c>
      <c r="AA370" s="69">
        <f t="shared" ref="AA370:AA375" si="1933">X370*$AA$4</f>
        <v>16.25</v>
      </c>
      <c r="AB370" s="70">
        <f t="shared" ref="AB370:AB377" si="1934">T370+X370+Y370+Z370+AA370</f>
        <v>180.51476470588236</v>
      </c>
      <c r="AC370" s="67">
        <f t="shared" ref="AC370:AO370" si="1935">O370*$C370</f>
        <v>2320.7960000000003</v>
      </c>
      <c r="AD370" s="67">
        <f t="shared" si="1935"/>
        <v>0</v>
      </c>
      <c r="AE370" s="67">
        <f t="shared" si="1935"/>
        <v>0</v>
      </c>
      <c r="AF370" s="67">
        <f t="shared" si="1935"/>
        <v>46.41592</v>
      </c>
      <c r="AG370" s="67">
        <f t="shared" si="1935"/>
        <v>116.03980000000001</v>
      </c>
      <c r="AH370" s="67">
        <f t="shared" si="1935"/>
        <v>2483.2517199999998</v>
      </c>
      <c r="AI370" s="67">
        <f t="shared" si="1935"/>
        <v>2795</v>
      </c>
      <c r="AJ370" s="67">
        <f t="shared" si="1935"/>
        <v>0</v>
      </c>
      <c r="AK370" s="67">
        <f t="shared" si="1935"/>
        <v>0</v>
      </c>
      <c r="AL370" s="67">
        <f t="shared" si="1935"/>
        <v>2795</v>
      </c>
      <c r="AM370" s="67">
        <f t="shared" si="1935"/>
        <v>1164.320232352941</v>
      </c>
      <c r="AN370" s="67">
        <f t="shared" si="1935"/>
        <v>620.81292999999994</v>
      </c>
      <c r="AO370" s="67">
        <f t="shared" si="1935"/>
        <v>698.75</v>
      </c>
      <c r="AP370" s="67">
        <f t="shared" ref="AP370:AP377" si="1936">AM370+AK370</f>
        <v>1164.320232352941</v>
      </c>
      <c r="AQ370" s="71">
        <f t="shared" ref="AQ370:AQ377" si="1937">AM370+AL370+AH370</f>
        <v>6442.5719523529406</v>
      </c>
      <c r="AR370" s="71">
        <f t="shared" ref="AR370:AR377" si="1938">AO370+AN370</f>
        <v>1319.5629300000001</v>
      </c>
      <c r="AS370" s="71">
        <f t="shared" ref="AS370:AS377" si="1939">AH370+AL370+AM370+AO370+AN370</f>
        <v>7762.1348823529415</v>
      </c>
      <c r="AT370" s="84"/>
    </row>
    <row r="371" spans="1:67" outlineLevel="1" x14ac:dyDescent="0.25">
      <c r="A371" s="60"/>
      <c r="B371" s="61" t="str">
        <f>"Onduleur Huawei "&amp;G371</f>
        <v>Onduleur Huawei SUN2000-20K-MB0</v>
      </c>
      <c r="C371" s="62">
        <v>1</v>
      </c>
      <c r="D371" s="68" t="s">
        <v>63</v>
      </c>
      <c r="E371" s="64">
        <f t="shared" ref="E370:E377" si="1940">AB371</f>
        <v>3683.6296764705885</v>
      </c>
      <c r="F371" s="65">
        <f t="shared" ref="F370:F377" si="1941">C371*E371</f>
        <v>3683.6296764705885</v>
      </c>
      <c r="G371" s="99" t="str">
        <f>'Technical Data'!B18</f>
        <v>SUN2000-20K-MB0</v>
      </c>
      <c r="H371" s="85">
        <f>'Financial Data'!C39</f>
        <v>1865.8</v>
      </c>
      <c r="I371" s="67">
        <f>'Financial Data'!$C$40</f>
        <v>251</v>
      </c>
      <c r="J371" s="67">
        <f t="shared" si="1724"/>
        <v>55.973999999999997</v>
      </c>
      <c r="K371" s="54">
        <v>0</v>
      </c>
      <c r="L371" s="67">
        <f t="shared" ref="L371:N371" si="1942">H371*(1-$K371)</f>
        <v>1865.8</v>
      </c>
      <c r="M371" s="67">
        <f t="shared" si="1942"/>
        <v>251</v>
      </c>
      <c r="N371" s="67">
        <f t="shared" si="1942"/>
        <v>55.973999999999997</v>
      </c>
      <c r="O371" s="67">
        <f t="shared" si="1923"/>
        <v>2172.7740000000003</v>
      </c>
      <c r="P371" s="69">
        <f t="shared" si="1924"/>
        <v>0</v>
      </c>
      <c r="Q371" s="69">
        <f t="shared" si="1925"/>
        <v>0</v>
      </c>
      <c r="R371" s="69">
        <f t="shared" si="1926"/>
        <v>43.455480000000009</v>
      </c>
      <c r="S371" s="69">
        <f t="shared" si="1927"/>
        <v>108.63870000000003</v>
      </c>
      <c r="T371" s="69">
        <f t="shared" si="1928"/>
        <v>2324.8681800000004</v>
      </c>
      <c r="U371" s="69">
        <f>2*$U$5</f>
        <v>180</v>
      </c>
      <c r="V371" s="108">
        <f t="shared" ref="V371:W371" si="1943">V360</f>
        <v>0</v>
      </c>
      <c r="W371" s="108">
        <f t="shared" si="1943"/>
        <v>0</v>
      </c>
      <c r="X371" s="67">
        <f t="shared" si="1930"/>
        <v>180</v>
      </c>
      <c r="Y371" s="113">
        <f t="shared" si="1931"/>
        <v>552.54445147058834</v>
      </c>
      <c r="Z371" s="69">
        <f t="shared" si="1932"/>
        <v>581.2170450000001</v>
      </c>
      <c r="AA371" s="69">
        <f t="shared" si="1933"/>
        <v>45</v>
      </c>
      <c r="AB371" s="70">
        <f t="shared" si="1934"/>
        <v>3683.6296764705885</v>
      </c>
      <c r="AC371" s="67">
        <f t="shared" ref="AC371:AO371" si="1944">O371*$C371</f>
        <v>2172.7740000000003</v>
      </c>
      <c r="AD371" s="67">
        <f t="shared" si="1944"/>
        <v>0</v>
      </c>
      <c r="AE371" s="67">
        <f t="shared" si="1944"/>
        <v>0</v>
      </c>
      <c r="AF371" s="67">
        <f t="shared" si="1944"/>
        <v>43.455480000000009</v>
      </c>
      <c r="AG371" s="67">
        <f t="shared" si="1944"/>
        <v>108.63870000000003</v>
      </c>
      <c r="AH371" s="67">
        <f t="shared" si="1944"/>
        <v>2324.8681800000004</v>
      </c>
      <c r="AI371" s="67">
        <f t="shared" si="1944"/>
        <v>180</v>
      </c>
      <c r="AJ371" s="67">
        <f t="shared" si="1944"/>
        <v>0</v>
      </c>
      <c r="AK371" s="67">
        <f t="shared" si="1944"/>
        <v>0</v>
      </c>
      <c r="AL371" s="67">
        <f t="shared" si="1944"/>
        <v>180</v>
      </c>
      <c r="AM371" s="67">
        <f t="shared" si="1944"/>
        <v>552.54445147058834</v>
      </c>
      <c r="AN371" s="67">
        <f t="shared" si="1944"/>
        <v>581.2170450000001</v>
      </c>
      <c r="AO371" s="67">
        <f t="shared" si="1944"/>
        <v>45</v>
      </c>
      <c r="AP371" s="67">
        <f t="shared" si="1936"/>
        <v>552.54445147058834</v>
      </c>
      <c r="AQ371" s="71">
        <f t="shared" si="1937"/>
        <v>3057.4126314705886</v>
      </c>
      <c r="AR371" s="71">
        <f t="shared" si="1938"/>
        <v>626.2170450000001</v>
      </c>
      <c r="AS371" s="71">
        <f t="shared" si="1939"/>
        <v>3683.6296764705885</v>
      </c>
      <c r="AT371" s="84"/>
    </row>
    <row r="372" spans="1:67" outlineLevel="1" x14ac:dyDescent="0.25">
      <c r="A372" s="60"/>
      <c r="B372" s="61" t="s">
        <v>217</v>
      </c>
      <c r="C372" s="62">
        <v>1</v>
      </c>
      <c r="D372" s="68" t="s">
        <v>65</v>
      </c>
      <c r="E372" s="64">
        <f t="shared" si="1940"/>
        <v>3368.4264705882351</v>
      </c>
      <c r="F372" s="65">
        <f t="shared" si="1941"/>
        <v>3368.4264705882351</v>
      </c>
      <c r="G372" s="147"/>
      <c r="H372" s="108">
        <f>$H$284</f>
        <v>600</v>
      </c>
      <c r="I372" s="67">
        <f>'Financial Data'!$C$41*C370</f>
        <v>1161</v>
      </c>
      <c r="J372" s="67">
        <f t="shared" si="1724"/>
        <v>18</v>
      </c>
      <c r="K372" s="54">
        <v>0</v>
      </c>
      <c r="L372" s="67">
        <f t="shared" ref="L372:N372" si="1945">H372*(1-$K372)</f>
        <v>600</v>
      </c>
      <c r="M372" s="67">
        <f t="shared" si="1945"/>
        <v>1161</v>
      </c>
      <c r="N372" s="67">
        <f t="shared" si="1945"/>
        <v>18</v>
      </c>
      <c r="O372" s="67">
        <f t="shared" si="1923"/>
        <v>1779</v>
      </c>
      <c r="P372" s="69">
        <f t="shared" si="1924"/>
        <v>0</v>
      </c>
      <c r="Q372" s="69">
        <f t="shared" si="1925"/>
        <v>0</v>
      </c>
      <c r="R372" s="69">
        <f t="shared" si="1926"/>
        <v>35.58</v>
      </c>
      <c r="S372" s="69">
        <f t="shared" si="1927"/>
        <v>88.95</v>
      </c>
      <c r="T372" s="69">
        <f t="shared" si="1928"/>
        <v>1903.53</v>
      </c>
      <c r="U372" s="69">
        <f>(C370/10)*$U$5</f>
        <v>387</v>
      </c>
      <c r="V372" s="108">
        <f t="shared" ref="V372:W372" si="1946">V361</f>
        <v>0</v>
      </c>
      <c r="W372" s="108">
        <f t="shared" si="1946"/>
        <v>0</v>
      </c>
      <c r="X372" s="67">
        <f t="shared" si="1930"/>
        <v>387</v>
      </c>
      <c r="Y372" s="113">
        <f t="shared" si="1931"/>
        <v>505.26397058823534</v>
      </c>
      <c r="Z372" s="69">
        <f t="shared" si="1932"/>
        <v>475.88249999999999</v>
      </c>
      <c r="AA372" s="69">
        <f t="shared" si="1933"/>
        <v>96.75</v>
      </c>
      <c r="AB372" s="70">
        <f t="shared" si="1934"/>
        <v>3368.4264705882351</v>
      </c>
      <c r="AC372" s="67">
        <f t="shared" ref="AC372:AO372" si="1947">O372*$C372</f>
        <v>1779</v>
      </c>
      <c r="AD372" s="67">
        <f t="shared" si="1947"/>
        <v>0</v>
      </c>
      <c r="AE372" s="67">
        <f t="shared" si="1947"/>
        <v>0</v>
      </c>
      <c r="AF372" s="67">
        <f t="shared" si="1947"/>
        <v>35.58</v>
      </c>
      <c r="AG372" s="67">
        <f t="shared" si="1947"/>
        <v>88.95</v>
      </c>
      <c r="AH372" s="67">
        <f t="shared" si="1947"/>
        <v>1903.53</v>
      </c>
      <c r="AI372" s="67">
        <f t="shared" si="1947"/>
        <v>387</v>
      </c>
      <c r="AJ372" s="67">
        <f t="shared" si="1947"/>
        <v>0</v>
      </c>
      <c r="AK372" s="67">
        <f t="shared" si="1947"/>
        <v>0</v>
      </c>
      <c r="AL372" s="67">
        <f t="shared" si="1947"/>
        <v>387</v>
      </c>
      <c r="AM372" s="67">
        <f t="shared" si="1947"/>
        <v>505.26397058823534</v>
      </c>
      <c r="AN372" s="67">
        <f t="shared" si="1947"/>
        <v>475.88249999999999</v>
      </c>
      <c r="AO372" s="67">
        <f t="shared" si="1947"/>
        <v>96.75</v>
      </c>
      <c r="AP372" s="67">
        <f t="shared" si="1936"/>
        <v>505.26397058823534</v>
      </c>
      <c r="AQ372" s="71">
        <f t="shared" si="1937"/>
        <v>2795.7939705882354</v>
      </c>
      <c r="AR372" s="71">
        <f t="shared" si="1938"/>
        <v>572.63249999999994</v>
      </c>
      <c r="AS372" s="71">
        <f t="shared" si="1939"/>
        <v>3368.4264705882351</v>
      </c>
      <c r="AT372" s="84"/>
    </row>
    <row r="373" spans="1:67" outlineLevel="1" x14ac:dyDescent="0.25">
      <c r="A373" s="60"/>
      <c r="B373" s="61" t="s">
        <v>172</v>
      </c>
      <c r="C373" s="62">
        <f>A368</f>
        <v>43</v>
      </c>
      <c r="D373" s="68" t="s">
        <v>63</v>
      </c>
      <c r="E373" s="64">
        <f t="shared" si="1940"/>
        <v>257.66176470588238</v>
      </c>
      <c r="F373" s="65">
        <f t="shared" si="1941"/>
        <v>11079.455882352942</v>
      </c>
      <c r="G373" s="107"/>
      <c r="H373" s="108">
        <f>H175</f>
        <v>100</v>
      </c>
      <c r="I373" s="111">
        <v>0</v>
      </c>
      <c r="J373" s="67">
        <f t="shared" si="1724"/>
        <v>3</v>
      </c>
      <c r="K373" s="54">
        <v>0</v>
      </c>
      <c r="L373" s="67">
        <f t="shared" ref="L373:N373" si="1948">H373*(1-$K373)</f>
        <v>100</v>
      </c>
      <c r="M373" s="67">
        <f t="shared" si="1948"/>
        <v>0</v>
      </c>
      <c r="N373" s="67">
        <f t="shared" si="1948"/>
        <v>3</v>
      </c>
      <c r="O373" s="67">
        <f t="shared" si="1923"/>
        <v>103</v>
      </c>
      <c r="P373" s="69">
        <f t="shared" si="1924"/>
        <v>0</v>
      </c>
      <c r="Q373" s="69">
        <f t="shared" si="1925"/>
        <v>0</v>
      </c>
      <c r="R373" s="69">
        <f t="shared" si="1926"/>
        <v>2.06</v>
      </c>
      <c r="S373" s="69">
        <f t="shared" si="1927"/>
        <v>5.15</v>
      </c>
      <c r="T373" s="69">
        <f t="shared" si="1928"/>
        <v>110.21000000000001</v>
      </c>
      <c r="U373" s="69">
        <f>1*$U$4</f>
        <v>65</v>
      </c>
      <c r="V373" s="108">
        <f t="shared" ref="V373:W373" si="1949">V362</f>
        <v>0</v>
      </c>
      <c r="W373" s="108">
        <f t="shared" si="1949"/>
        <v>0</v>
      </c>
      <c r="X373" s="67">
        <f t="shared" si="1930"/>
        <v>65</v>
      </c>
      <c r="Y373" s="113">
        <f t="shared" si="1931"/>
        <v>38.649264705882359</v>
      </c>
      <c r="Z373" s="69">
        <f t="shared" si="1932"/>
        <v>27.552500000000002</v>
      </c>
      <c r="AA373" s="69">
        <f t="shared" si="1933"/>
        <v>16.25</v>
      </c>
      <c r="AB373" s="70">
        <f t="shared" si="1934"/>
        <v>257.66176470588238</v>
      </c>
      <c r="AC373" s="67">
        <f t="shared" ref="AC373:AO373" si="1950">O373*$C373</f>
        <v>4429</v>
      </c>
      <c r="AD373" s="67">
        <f t="shared" si="1950"/>
        <v>0</v>
      </c>
      <c r="AE373" s="67">
        <f t="shared" si="1950"/>
        <v>0</v>
      </c>
      <c r="AF373" s="67">
        <f t="shared" si="1950"/>
        <v>88.58</v>
      </c>
      <c r="AG373" s="67">
        <f t="shared" si="1950"/>
        <v>221.45000000000002</v>
      </c>
      <c r="AH373" s="67">
        <f t="shared" si="1950"/>
        <v>4739.0300000000007</v>
      </c>
      <c r="AI373" s="67">
        <f t="shared" si="1950"/>
        <v>2795</v>
      </c>
      <c r="AJ373" s="67">
        <f t="shared" si="1950"/>
        <v>0</v>
      </c>
      <c r="AK373" s="67">
        <f t="shared" si="1950"/>
        <v>0</v>
      </c>
      <c r="AL373" s="67">
        <f t="shared" si="1950"/>
        <v>2795</v>
      </c>
      <c r="AM373" s="67">
        <f t="shared" si="1950"/>
        <v>1661.9183823529415</v>
      </c>
      <c r="AN373" s="67">
        <f t="shared" si="1950"/>
        <v>1184.7575000000002</v>
      </c>
      <c r="AO373" s="67">
        <f t="shared" si="1950"/>
        <v>698.75</v>
      </c>
      <c r="AP373" s="67">
        <f t="shared" si="1936"/>
        <v>1661.9183823529415</v>
      </c>
      <c r="AQ373" s="71">
        <f t="shared" si="1937"/>
        <v>9195.9483823529426</v>
      </c>
      <c r="AR373" s="71">
        <f t="shared" si="1938"/>
        <v>1883.5075000000002</v>
      </c>
      <c r="AS373" s="71">
        <f t="shared" si="1939"/>
        <v>11079.455882352942</v>
      </c>
      <c r="AT373" s="84"/>
    </row>
    <row r="374" spans="1:67" outlineLevel="1" x14ac:dyDescent="0.25">
      <c r="A374" s="60"/>
      <c r="B374" s="61" t="s">
        <v>66</v>
      </c>
      <c r="C374" s="62">
        <v>1</v>
      </c>
      <c r="D374" s="68" t="s">
        <v>65</v>
      </c>
      <c r="E374" s="64">
        <f t="shared" si="1940"/>
        <v>3413.9264705882347</v>
      </c>
      <c r="F374" s="65">
        <f t="shared" si="1941"/>
        <v>3413.9264705882347</v>
      </c>
      <c r="G374" s="107"/>
      <c r="H374" s="108">
        <f>$H$286</f>
        <v>700</v>
      </c>
      <c r="I374" s="111">
        <f>I363</f>
        <v>0</v>
      </c>
      <c r="J374" s="67">
        <f t="shared" si="1724"/>
        <v>21</v>
      </c>
      <c r="K374" s="54">
        <v>0</v>
      </c>
      <c r="L374" s="67">
        <f t="shared" ref="L374:N374" si="1951">H374*(1-$K374)</f>
        <v>700</v>
      </c>
      <c r="M374" s="67">
        <f t="shared" si="1951"/>
        <v>0</v>
      </c>
      <c r="N374" s="67">
        <f t="shared" si="1951"/>
        <v>21</v>
      </c>
      <c r="O374" s="67">
        <f t="shared" si="1923"/>
        <v>721</v>
      </c>
      <c r="P374" s="69">
        <f t="shared" si="1924"/>
        <v>0</v>
      </c>
      <c r="Q374" s="69">
        <f t="shared" si="1925"/>
        <v>0</v>
      </c>
      <c r="R374" s="69">
        <f t="shared" si="1926"/>
        <v>14.42</v>
      </c>
      <c r="S374" s="69">
        <f t="shared" si="1927"/>
        <v>36.050000000000004</v>
      </c>
      <c r="T374" s="69">
        <f t="shared" si="1928"/>
        <v>771.46999999999991</v>
      </c>
      <c r="U374" s="69">
        <f>5*$U$5+600+500</f>
        <v>1550</v>
      </c>
      <c r="V374" s="108">
        <f t="shared" ref="V374:W374" si="1952">V363</f>
        <v>0</v>
      </c>
      <c r="W374" s="108">
        <f t="shared" si="1952"/>
        <v>0</v>
      </c>
      <c r="X374" s="67">
        <f t="shared" si="1930"/>
        <v>1550</v>
      </c>
      <c r="Y374" s="113">
        <f t="shared" si="1931"/>
        <v>512.08897058823527</v>
      </c>
      <c r="Z374" s="69">
        <f t="shared" si="1932"/>
        <v>192.86749999999998</v>
      </c>
      <c r="AA374" s="69">
        <f t="shared" si="1933"/>
        <v>387.5</v>
      </c>
      <c r="AB374" s="70">
        <f t="shared" si="1934"/>
        <v>3413.9264705882347</v>
      </c>
      <c r="AC374" s="67">
        <f t="shared" ref="AC374:AO374" si="1953">O374*$C374</f>
        <v>721</v>
      </c>
      <c r="AD374" s="67">
        <f t="shared" si="1953"/>
        <v>0</v>
      </c>
      <c r="AE374" s="67">
        <f t="shared" si="1953"/>
        <v>0</v>
      </c>
      <c r="AF374" s="67">
        <f t="shared" si="1953"/>
        <v>14.42</v>
      </c>
      <c r="AG374" s="67">
        <f t="shared" si="1953"/>
        <v>36.050000000000004</v>
      </c>
      <c r="AH374" s="67">
        <f t="shared" si="1953"/>
        <v>771.46999999999991</v>
      </c>
      <c r="AI374" s="67">
        <f t="shared" si="1953"/>
        <v>1550</v>
      </c>
      <c r="AJ374" s="67">
        <f t="shared" si="1953"/>
        <v>0</v>
      </c>
      <c r="AK374" s="67">
        <f t="shared" si="1953"/>
        <v>0</v>
      </c>
      <c r="AL374" s="67">
        <f t="shared" si="1953"/>
        <v>1550</v>
      </c>
      <c r="AM374" s="67">
        <f t="shared" si="1953"/>
        <v>512.08897058823527</v>
      </c>
      <c r="AN374" s="67">
        <f t="shared" si="1953"/>
        <v>192.86749999999998</v>
      </c>
      <c r="AO374" s="67">
        <f t="shared" si="1953"/>
        <v>387.5</v>
      </c>
      <c r="AP374" s="67">
        <f t="shared" si="1936"/>
        <v>512.08897058823527</v>
      </c>
      <c r="AQ374" s="71">
        <f t="shared" si="1937"/>
        <v>2833.5589705882353</v>
      </c>
      <c r="AR374" s="71">
        <f t="shared" si="1938"/>
        <v>580.36749999999995</v>
      </c>
      <c r="AS374" s="71">
        <f t="shared" si="1939"/>
        <v>3413.9264705882347</v>
      </c>
      <c r="AT374" s="84"/>
    </row>
    <row r="375" spans="1:67" outlineLevel="1" x14ac:dyDescent="0.25">
      <c r="A375" s="60"/>
      <c r="B375" s="72" t="s">
        <v>169</v>
      </c>
      <c r="C375" s="62">
        <v>1</v>
      </c>
      <c r="D375" s="68" t="s">
        <v>65</v>
      </c>
      <c r="E375" s="64">
        <f t="shared" si="1940"/>
        <v>4312.5</v>
      </c>
      <c r="F375" s="65">
        <f t="shared" si="1941"/>
        <v>4312.5</v>
      </c>
      <c r="G375" s="107"/>
      <c r="H375" s="108">
        <f>$H$342</f>
        <v>2500</v>
      </c>
      <c r="I375" s="108">
        <f>$I$342</f>
        <v>300</v>
      </c>
      <c r="J375" s="67">
        <f t="shared" si="1724"/>
        <v>75</v>
      </c>
      <c r="K375" s="54">
        <v>0</v>
      </c>
      <c r="L375" s="67">
        <f t="shared" ref="L375:N377" si="1954">H375*(1-$K375)</f>
        <v>2500</v>
      </c>
      <c r="M375" s="67">
        <f t="shared" si="1954"/>
        <v>300</v>
      </c>
      <c r="N375" s="67">
        <f t="shared" si="1954"/>
        <v>75</v>
      </c>
      <c r="O375" s="67">
        <f t="shared" si="1923"/>
        <v>2875</v>
      </c>
      <c r="P375" s="69">
        <f t="shared" si="1924"/>
        <v>0</v>
      </c>
      <c r="Q375" s="69">
        <f t="shared" si="1925"/>
        <v>0</v>
      </c>
      <c r="R375" s="69">
        <f t="shared" si="1926"/>
        <v>57.5</v>
      </c>
      <c r="S375" s="69">
        <v>0</v>
      </c>
      <c r="T375" s="69">
        <f t="shared" si="1928"/>
        <v>2932.5</v>
      </c>
      <c r="U375" s="69">
        <v>0</v>
      </c>
      <c r="V375" s="108">
        <f t="shared" ref="V375:W375" si="1955">V364</f>
        <v>0</v>
      </c>
      <c r="W375" s="108">
        <f t="shared" si="1955"/>
        <v>0</v>
      </c>
      <c r="X375" s="67">
        <f t="shared" si="1930"/>
        <v>0</v>
      </c>
      <c r="Y375" s="113">
        <f t="shared" si="1931"/>
        <v>646.875</v>
      </c>
      <c r="Z375" s="69">
        <f t="shared" si="1932"/>
        <v>733.125</v>
      </c>
      <c r="AA375" s="69">
        <f t="shared" si="1933"/>
        <v>0</v>
      </c>
      <c r="AB375" s="70">
        <f t="shared" si="1934"/>
        <v>4312.5</v>
      </c>
      <c r="AC375" s="67">
        <f t="shared" ref="AC375:AO377" si="1956">O375*$C375</f>
        <v>2875</v>
      </c>
      <c r="AD375" s="67">
        <f t="shared" si="1956"/>
        <v>0</v>
      </c>
      <c r="AE375" s="67">
        <f t="shared" si="1956"/>
        <v>0</v>
      </c>
      <c r="AF375" s="67">
        <f t="shared" si="1956"/>
        <v>57.5</v>
      </c>
      <c r="AG375" s="67">
        <f t="shared" si="1956"/>
        <v>0</v>
      </c>
      <c r="AH375" s="67">
        <f t="shared" si="1956"/>
        <v>2932.5</v>
      </c>
      <c r="AI375" s="67">
        <f t="shared" si="1956"/>
        <v>0</v>
      </c>
      <c r="AJ375" s="67">
        <f t="shared" si="1956"/>
        <v>0</v>
      </c>
      <c r="AK375" s="67">
        <f t="shared" si="1956"/>
        <v>0</v>
      </c>
      <c r="AL375" s="67">
        <f t="shared" si="1956"/>
        <v>0</v>
      </c>
      <c r="AM375" s="67">
        <f t="shared" si="1956"/>
        <v>646.875</v>
      </c>
      <c r="AN375" s="67">
        <f t="shared" si="1956"/>
        <v>733.125</v>
      </c>
      <c r="AO375" s="67">
        <f t="shared" si="1956"/>
        <v>0</v>
      </c>
      <c r="AP375" s="67">
        <f t="shared" si="1936"/>
        <v>646.875</v>
      </c>
      <c r="AQ375" s="71">
        <f t="shared" si="1937"/>
        <v>3579.375</v>
      </c>
      <c r="AR375" s="71">
        <f t="shared" si="1938"/>
        <v>733.125</v>
      </c>
      <c r="AS375" s="71">
        <f t="shared" si="1939"/>
        <v>4312.5</v>
      </c>
      <c r="AT375" s="84"/>
    </row>
    <row r="376" spans="1:67" outlineLevel="1" x14ac:dyDescent="0.25">
      <c r="A376" s="60"/>
      <c r="B376" s="72" t="s">
        <v>170</v>
      </c>
      <c r="C376" s="62">
        <v>1</v>
      </c>
      <c r="D376" s="68" t="s">
        <v>65</v>
      </c>
      <c r="E376" s="64">
        <f t="shared" si="1940"/>
        <v>900</v>
      </c>
      <c r="F376" s="65">
        <f t="shared" si="1941"/>
        <v>900</v>
      </c>
      <c r="G376" s="147"/>
      <c r="H376" s="67">
        <v>0</v>
      </c>
      <c r="I376" s="67">
        <v>0</v>
      </c>
      <c r="J376" s="67">
        <f t="shared" si="1724"/>
        <v>0</v>
      </c>
      <c r="K376" s="54">
        <v>0</v>
      </c>
      <c r="L376" s="67">
        <f t="shared" si="1954"/>
        <v>0</v>
      </c>
      <c r="M376" s="67">
        <f t="shared" si="1954"/>
        <v>0</v>
      </c>
      <c r="N376" s="67">
        <f t="shared" si="1954"/>
        <v>0</v>
      </c>
      <c r="O376" s="67">
        <f t="shared" si="1923"/>
        <v>0</v>
      </c>
      <c r="P376" s="69">
        <f t="shared" si="1924"/>
        <v>0</v>
      </c>
      <c r="Q376" s="69">
        <f t="shared" si="1925"/>
        <v>0</v>
      </c>
      <c r="R376" s="69">
        <f t="shared" si="1926"/>
        <v>0</v>
      </c>
      <c r="S376" s="69">
        <v>0</v>
      </c>
      <c r="T376" s="69">
        <f t="shared" si="1928"/>
        <v>0</v>
      </c>
      <c r="U376" s="69">
        <v>0</v>
      </c>
      <c r="V376" s="108">
        <f t="shared" ref="V376:W376" si="1957">V365</f>
        <v>0</v>
      </c>
      <c r="W376" s="108">
        <f t="shared" si="1957"/>
        <v>900</v>
      </c>
      <c r="X376" s="67">
        <f t="shared" si="1930"/>
        <v>900</v>
      </c>
      <c r="Y376" s="113">
        <v>0</v>
      </c>
      <c r="Z376" s="69">
        <f t="shared" si="1932"/>
        <v>0</v>
      </c>
      <c r="AA376" s="69">
        <v>0</v>
      </c>
      <c r="AB376" s="70">
        <f t="shared" si="1934"/>
        <v>900</v>
      </c>
      <c r="AC376" s="67">
        <f t="shared" si="1956"/>
        <v>0</v>
      </c>
      <c r="AD376" s="67">
        <f t="shared" si="1956"/>
        <v>0</v>
      </c>
      <c r="AE376" s="67">
        <f t="shared" si="1956"/>
        <v>0</v>
      </c>
      <c r="AF376" s="67">
        <f t="shared" si="1956"/>
        <v>0</v>
      </c>
      <c r="AG376" s="67">
        <f t="shared" si="1956"/>
        <v>0</v>
      </c>
      <c r="AH376" s="67">
        <f t="shared" si="1956"/>
        <v>0</v>
      </c>
      <c r="AI376" s="67">
        <f t="shared" si="1956"/>
        <v>0</v>
      </c>
      <c r="AJ376" s="67">
        <f t="shared" si="1956"/>
        <v>0</v>
      </c>
      <c r="AK376" s="67">
        <f t="shared" si="1956"/>
        <v>900</v>
      </c>
      <c r="AL376" s="67">
        <f t="shared" si="1956"/>
        <v>900</v>
      </c>
      <c r="AM376" s="67">
        <f t="shared" si="1956"/>
        <v>0</v>
      </c>
      <c r="AN376" s="67">
        <f t="shared" si="1956"/>
        <v>0</v>
      </c>
      <c r="AO376" s="67">
        <f t="shared" si="1956"/>
        <v>0</v>
      </c>
      <c r="AP376" s="67">
        <f t="shared" si="1936"/>
        <v>900</v>
      </c>
      <c r="AQ376" s="71">
        <f t="shared" si="1937"/>
        <v>900</v>
      </c>
      <c r="AR376" s="71">
        <f t="shared" si="1938"/>
        <v>0</v>
      </c>
      <c r="AS376" s="71">
        <f t="shared" si="1939"/>
        <v>900</v>
      </c>
      <c r="AT376" s="84"/>
    </row>
    <row r="377" spans="1:67" outlineLevel="1" x14ac:dyDescent="0.25">
      <c r="A377" s="60"/>
      <c r="B377" s="72" t="s">
        <v>171</v>
      </c>
      <c r="C377" s="62">
        <v>1</v>
      </c>
      <c r="D377" s="68" t="s">
        <v>65</v>
      </c>
      <c r="E377" s="64">
        <f t="shared" si="1940"/>
        <v>1200</v>
      </c>
      <c r="F377" s="65">
        <f t="shared" si="1941"/>
        <v>1200</v>
      </c>
      <c r="G377" s="147"/>
      <c r="H377" s="67">
        <v>0</v>
      </c>
      <c r="I377" s="67">
        <v>0</v>
      </c>
      <c r="J377" s="67">
        <f t="shared" si="1724"/>
        <v>0</v>
      </c>
      <c r="K377" s="54">
        <v>0</v>
      </c>
      <c r="L377" s="67">
        <f t="shared" si="1954"/>
        <v>0</v>
      </c>
      <c r="M377" s="67">
        <f t="shared" si="1954"/>
        <v>0</v>
      </c>
      <c r="N377" s="67">
        <f t="shared" si="1954"/>
        <v>0</v>
      </c>
      <c r="O377" s="67">
        <f t="shared" si="1923"/>
        <v>0</v>
      </c>
      <c r="P377" s="69">
        <f t="shared" si="1924"/>
        <v>0</v>
      </c>
      <c r="Q377" s="69">
        <f t="shared" si="1925"/>
        <v>0</v>
      </c>
      <c r="R377" s="69">
        <f t="shared" si="1926"/>
        <v>0</v>
      </c>
      <c r="S377" s="69">
        <v>0</v>
      </c>
      <c r="T377" s="69">
        <f t="shared" si="1928"/>
        <v>0</v>
      </c>
      <c r="U377" s="69">
        <v>0</v>
      </c>
      <c r="V377" s="108">
        <f t="shared" ref="V377:W377" si="1958">V366</f>
        <v>1200</v>
      </c>
      <c r="W377" s="108">
        <f t="shared" si="1958"/>
        <v>0</v>
      </c>
      <c r="X377" s="67">
        <f t="shared" si="1930"/>
        <v>1200</v>
      </c>
      <c r="Y377" s="113">
        <v>0</v>
      </c>
      <c r="Z377" s="69">
        <f t="shared" si="1932"/>
        <v>0</v>
      </c>
      <c r="AA377" s="69">
        <v>0</v>
      </c>
      <c r="AB377" s="70">
        <f t="shared" si="1934"/>
        <v>1200</v>
      </c>
      <c r="AC377" s="67">
        <f t="shared" si="1956"/>
        <v>0</v>
      </c>
      <c r="AD377" s="67">
        <f t="shared" si="1956"/>
        <v>0</v>
      </c>
      <c r="AE377" s="67">
        <f t="shared" si="1956"/>
        <v>0</v>
      </c>
      <c r="AF377" s="67">
        <f t="shared" si="1956"/>
        <v>0</v>
      </c>
      <c r="AG377" s="67">
        <f t="shared" si="1956"/>
        <v>0</v>
      </c>
      <c r="AH377" s="67">
        <f t="shared" si="1956"/>
        <v>0</v>
      </c>
      <c r="AI377" s="67">
        <f t="shared" si="1956"/>
        <v>0</v>
      </c>
      <c r="AJ377" s="67">
        <f t="shared" si="1956"/>
        <v>1200</v>
      </c>
      <c r="AK377" s="67">
        <f t="shared" si="1956"/>
        <v>0</v>
      </c>
      <c r="AL377" s="67">
        <f t="shared" si="1956"/>
        <v>1200</v>
      </c>
      <c r="AM377" s="67">
        <f t="shared" si="1956"/>
        <v>0</v>
      </c>
      <c r="AN377" s="67">
        <f t="shared" si="1956"/>
        <v>0</v>
      </c>
      <c r="AO377" s="67">
        <f t="shared" si="1956"/>
        <v>0</v>
      </c>
      <c r="AP377" s="67">
        <f t="shared" si="1936"/>
        <v>0</v>
      </c>
      <c r="AQ377" s="71">
        <f t="shared" si="1937"/>
        <v>1200</v>
      </c>
      <c r="AR377" s="71">
        <f t="shared" si="1938"/>
        <v>0</v>
      </c>
      <c r="AS377" s="71">
        <f t="shared" si="1939"/>
        <v>1200</v>
      </c>
      <c r="AT377" s="84"/>
    </row>
    <row r="378" spans="1:67" ht="15.75" outlineLevel="1" thickBot="1" x14ac:dyDescent="0.3">
      <c r="A378" s="75"/>
      <c r="B378" s="76"/>
      <c r="C378" s="77"/>
      <c r="D378" s="78"/>
      <c r="E378" s="79"/>
      <c r="F378" s="80"/>
      <c r="G378" s="107"/>
      <c r="H378" s="108"/>
      <c r="I378" s="108"/>
      <c r="J378" s="67"/>
      <c r="K378" s="21"/>
      <c r="L378" s="67"/>
      <c r="M378" s="67"/>
      <c r="N378" s="67"/>
      <c r="O378" s="67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7"/>
      <c r="AC378" s="67"/>
      <c r="AD378" s="67"/>
      <c r="AE378" s="69"/>
      <c r="AF378" s="69"/>
      <c r="AG378" s="69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84"/>
    </row>
    <row r="379" spans="1:67" ht="15.75" thickBot="1" x14ac:dyDescent="0.3">
      <c r="A379" s="48">
        <f>A368+1</f>
        <v>44</v>
      </c>
      <c r="B379" s="49" t="s">
        <v>61</v>
      </c>
      <c r="C379" s="50" t="s">
        <v>62</v>
      </c>
      <c r="D379" s="51">
        <f>ROUNDUP((A379*465)/1000,2)</f>
        <v>20.46</v>
      </c>
      <c r="E379" s="52"/>
      <c r="F379" s="53">
        <f>SUM(F380:F389)</f>
        <v>36213.970499999996</v>
      </c>
      <c r="G379" s="107"/>
      <c r="H379" s="110"/>
      <c r="I379" s="110"/>
      <c r="J379" s="56"/>
      <c r="K379" s="57"/>
      <c r="L379" s="58"/>
      <c r="M379" s="58"/>
      <c r="N379" s="58"/>
      <c r="O379" s="57"/>
      <c r="P379" s="58"/>
      <c r="Q379" s="56"/>
      <c r="R379" s="56"/>
      <c r="S379" s="56"/>
      <c r="T379" s="56"/>
      <c r="U379" s="73"/>
      <c r="V379" s="21"/>
      <c r="W379" s="56"/>
      <c r="X379" s="56"/>
      <c r="Y379" s="56"/>
      <c r="Z379" s="57"/>
      <c r="AA379" s="56"/>
      <c r="AB379" s="56"/>
      <c r="AC379" s="59">
        <f>+SUM(AC380:AC389)</f>
        <v>14481.542000000001</v>
      </c>
      <c r="AD379" s="59">
        <f t="shared" ref="AD379:AS379" si="1959">+SUM(AD380:AD389)</f>
        <v>0</v>
      </c>
      <c r="AE379" s="59">
        <f t="shared" si="1959"/>
        <v>0</v>
      </c>
      <c r="AF379" s="59">
        <f t="shared" si="1959"/>
        <v>289.63084000000003</v>
      </c>
      <c r="AG379" s="59">
        <f t="shared" si="1959"/>
        <v>580.32709999999997</v>
      </c>
      <c r="AH379" s="59">
        <f t="shared" si="1959"/>
        <v>15351.49994</v>
      </c>
      <c r="AI379" s="59">
        <f t="shared" si="1959"/>
        <v>7846</v>
      </c>
      <c r="AJ379" s="59">
        <f t="shared" si="1959"/>
        <v>1200</v>
      </c>
      <c r="AK379" s="59">
        <f t="shared" si="1959"/>
        <v>900</v>
      </c>
      <c r="AL379" s="59">
        <f t="shared" si="1959"/>
        <v>9946</v>
      </c>
      <c r="AM379" s="59">
        <f t="shared" si="1959"/>
        <v>5117.0955750000003</v>
      </c>
      <c r="AN379" s="59">
        <f t="shared" si="1959"/>
        <v>3837.8749849999999</v>
      </c>
      <c r="AO379" s="59">
        <f t="shared" si="1959"/>
        <v>1961.5</v>
      </c>
      <c r="AP379" s="59">
        <f t="shared" si="1959"/>
        <v>6017.0955750000003</v>
      </c>
      <c r="AQ379" s="59">
        <f t="shared" si="1959"/>
        <v>30414.595515000001</v>
      </c>
      <c r="AR379" s="59">
        <f t="shared" si="1959"/>
        <v>5799.3749850000004</v>
      </c>
      <c r="AS379" s="59">
        <f t="shared" si="1959"/>
        <v>36213.970499999996</v>
      </c>
      <c r="AT379" s="83" t="str">
        <f>IF(F379=AS379,"Matching","Not Matching")</f>
        <v>Matching</v>
      </c>
      <c r="AU379" s="134">
        <f>SUM(AC379:AG379)</f>
        <v>15351.499940000002</v>
      </c>
      <c r="AV379" s="135">
        <f t="shared" ref="AV379" si="1960">AU379/AS379</f>
        <v>0.42391098595499221</v>
      </c>
      <c r="AW379" s="134">
        <f t="shared" ref="AW379" si="1961">AI379</f>
        <v>7846</v>
      </c>
      <c r="AX379" s="135">
        <f t="shared" ref="AX379" si="1962">AW379/AS379</f>
        <v>0.21665671815798274</v>
      </c>
      <c r="AY379" s="134">
        <f t="shared" ref="AY379" si="1963">AJ379</f>
        <v>1200</v>
      </c>
      <c r="AZ379" s="135">
        <f t="shared" ref="AZ379" si="1964">AY379/AS379</f>
        <v>3.3136383098340466E-2</v>
      </c>
      <c r="BA379" s="134">
        <f t="shared" ref="BA379" si="1965">AK379+AM379</f>
        <v>6017.0955750000003</v>
      </c>
      <c r="BB379" s="135">
        <f t="shared" ref="BB379" si="1966">BA379/AS379</f>
        <v>0.16615398676044099</v>
      </c>
      <c r="BC379" s="134">
        <f t="shared" ref="BC379" si="1967">AN379+AO379</f>
        <v>5799.3749850000004</v>
      </c>
      <c r="BD379" s="135">
        <f t="shared" ref="BD379" si="1968">BC379/AS379</f>
        <v>0.16014192602824373</v>
      </c>
      <c r="BE379" s="82" t="str">
        <f t="shared" ref="BE379" si="1969">IF((AU379+AW379+AY379+BA379+BC379)=AS379,"Matching","Not Matching")</f>
        <v>Matching</v>
      </c>
      <c r="BF379" s="134">
        <f>AQ379</f>
        <v>30414.595515000001</v>
      </c>
      <c r="BG379" s="135">
        <f t="shared" ref="BG379" si="1970">BF379/AS379</f>
        <v>0.83985807397175638</v>
      </c>
      <c r="BH379" s="134">
        <f t="shared" ref="BH379" si="1971">AR379</f>
        <v>5799.3749850000004</v>
      </c>
      <c r="BI379" s="135">
        <f t="shared" ref="BI379" si="1972">BH379/AS379</f>
        <v>0.16014192602824373</v>
      </c>
      <c r="BJ379" s="82" t="str">
        <f t="shared" ref="BJ379" si="1973">IF((BH379+BF379)=AS379,"Matching","Not Matching")</f>
        <v>Matching</v>
      </c>
      <c r="BK379" s="134">
        <f>AS379*1.081</f>
        <v>39147.302110499993</v>
      </c>
      <c r="BL379" s="134">
        <f t="shared" ref="BL379" si="1974">ROUND(BK379,-1)</f>
        <v>39150</v>
      </c>
      <c r="BM379" s="134">
        <f>D379*380</f>
        <v>7774.8</v>
      </c>
      <c r="BN379" s="134">
        <f t="shared" ref="BN379" si="1975">BK379-BM379</f>
        <v>31372.502110499994</v>
      </c>
      <c r="BO379" s="134">
        <f>BK379/D379</f>
        <v>1913.3578744134893</v>
      </c>
    </row>
    <row r="380" spans="1:67" outlineLevel="1" x14ac:dyDescent="0.25">
      <c r="A380" s="60"/>
      <c r="B380" s="61"/>
      <c r="C380" s="62"/>
      <c r="D380" s="63"/>
      <c r="E380" s="64"/>
      <c r="F380" s="65"/>
      <c r="G380" s="107"/>
      <c r="H380" s="110"/>
      <c r="I380" s="110"/>
      <c r="J380" s="56"/>
      <c r="K380" s="57"/>
      <c r="L380" s="58"/>
      <c r="M380" s="58"/>
      <c r="N380" s="58"/>
      <c r="O380" s="57"/>
      <c r="P380" s="58"/>
      <c r="Q380" s="56"/>
      <c r="R380" s="56"/>
      <c r="S380" s="56"/>
      <c r="T380" s="56"/>
      <c r="U380" s="73"/>
      <c r="V380" s="21"/>
      <c r="W380" s="56"/>
      <c r="X380" s="56"/>
      <c r="Y380" s="56"/>
      <c r="Z380" s="57"/>
      <c r="AA380" s="56"/>
      <c r="AB380" s="56"/>
      <c r="AC380" s="56"/>
      <c r="AD380" s="56"/>
      <c r="AE380" s="69"/>
      <c r="AF380" s="69"/>
      <c r="AG380" s="69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136"/>
    </row>
    <row r="381" spans="1:67" outlineLevel="1" x14ac:dyDescent="0.25">
      <c r="A381" s="60"/>
      <c r="B381" s="61" t="str">
        <f>"Panneau solaire "&amp;G381</f>
        <v>Panneau solaire JINKO JKM455N-54HL4R-V</v>
      </c>
      <c r="C381" s="62">
        <f>A379</f>
        <v>44</v>
      </c>
      <c r="D381" s="68" t="s">
        <v>63</v>
      </c>
      <c r="E381" s="64">
        <f t="shared" ref="E381" si="1976">AB381</f>
        <v>180.51476470588236</v>
      </c>
      <c r="F381" s="65">
        <f t="shared" ref="F381" si="1977">C381*E381</f>
        <v>7942.6496470588236</v>
      </c>
      <c r="G381" s="107" t="str">
        <f>$G$7</f>
        <v>JINKO JKM455N-54HL4R-V</v>
      </c>
      <c r="H381" s="108">
        <f>H73</f>
        <v>52.4</v>
      </c>
      <c r="I381" s="108">
        <f>I73</f>
        <v>0</v>
      </c>
      <c r="J381" s="67">
        <f t="shared" si="1724"/>
        <v>1.5719999999999998</v>
      </c>
      <c r="K381" s="54">
        <v>0</v>
      </c>
      <c r="L381" s="67">
        <f t="shared" ref="L381:N381" si="1978">H381*(1-$K381)</f>
        <v>52.4</v>
      </c>
      <c r="M381" s="67">
        <f t="shared" si="1978"/>
        <v>0</v>
      </c>
      <c r="N381" s="67">
        <f t="shared" si="1978"/>
        <v>1.5719999999999998</v>
      </c>
      <c r="O381" s="67">
        <f t="shared" ref="O381:O388" si="1979">(L381+M381+N381)</f>
        <v>53.972000000000001</v>
      </c>
      <c r="P381" s="69">
        <f t="shared" ref="P381:P388" si="1980">O381*$P$4</f>
        <v>0</v>
      </c>
      <c r="Q381" s="69">
        <f t="shared" ref="Q381:Q388" si="1981">(O381+P381)*$Q$4</f>
        <v>0</v>
      </c>
      <c r="R381" s="69">
        <f t="shared" ref="R381:R388" si="1982">(O381+P381)*$R$4</f>
        <v>1.07944</v>
      </c>
      <c r="S381" s="69">
        <f t="shared" ref="S381:S385" si="1983">(O381+P381)*$S$4</f>
        <v>2.6986000000000003</v>
      </c>
      <c r="T381" s="69">
        <f t="shared" ref="T381:T388" si="1984">SUM(O381:S381)</f>
        <v>57.750039999999998</v>
      </c>
      <c r="U381" s="69">
        <f>1*$U$4</f>
        <v>65</v>
      </c>
      <c r="V381" s="108">
        <f t="shared" ref="V381:W381" si="1985">V370</f>
        <v>0</v>
      </c>
      <c r="W381" s="108">
        <f t="shared" si="1985"/>
        <v>0</v>
      </c>
      <c r="X381" s="67">
        <f t="shared" ref="X381:X388" si="1986">SUM(U381:W381)</f>
        <v>65</v>
      </c>
      <c r="Y381" s="113">
        <f t="shared" ref="Y381:Y386" si="1987">$Y$4/(1-$Y$4)*(T381+X381+Z381+AA381)</f>
        <v>27.077214705882351</v>
      </c>
      <c r="Z381" s="69">
        <f t="shared" ref="Z381:Z388" si="1988">T381*$Z$4</f>
        <v>14.43751</v>
      </c>
      <c r="AA381" s="69">
        <f t="shared" ref="AA381:AA386" si="1989">X381*$AA$4</f>
        <v>16.25</v>
      </c>
      <c r="AB381" s="70">
        <f t="shared" ref="AB381:AB388" si="1990">T381+X381+Y381+Z381+AA381</f>
        <v>180.51476470588236</v>
      </c>
      <c r="AC381" s="67">
        <f t="shared" ref="AC381:AO381" si="1991">O381*$C381</f>
        <v>2374.768</v>
      </c>
      <c r="AD381" s="67">
        <f t="shared" si="1991"/>
        <v>0</v>
      </c>
      <c r="AE381" s="67">
        <f t="shared" si="1991"/>
        <v>0</v>
      </c>
      <c r="AF381" s="67">
        <f t="shared" si="1991"/>
        <v>47.495359999999998</v>
      </c>
      <c r="AG381" s="67">
        <f t="shared" si="1991"/>
        <v>118.73840000000001</v>
      </c>
      <c r="AH381" s="67">
        <f t="shared" si="1991"/>
        <v>2541.0017600000001</v>
      </c>
      <c r="AI381" s="67">
        <f t="shared" si="1991"/>
        <v>2860</v>
      </c>
      <c r="AJ381" s="67">
        <f t="shared" si="1991"/>
        <v>0</v>
      </c>
      <c r="AK381" s="67">
        <f t="shared" si="1991"/>
        <v>0</v>
      </c>
      <c r="AL381" s="67">
        <f t="shared" si="1991"/>
        <v>2860</v>
      </c>
      <c r="AM381" s="67">
        <f t="shared" si="1991"/>
        <v>1191.3974470588234</v>
      </c>
      <c r="AN381" s="67">
        <f t="shared" si="1991"/>
        <v>635.25044000000003</v>
      </c>
      <c r="AO381" s="67">
        <f t="shared" si="1991"/>
        <v>715</v>
      </c>
      <c r="AP381" s="67">
        <f t="shared" ref="AP381:AP388" si="1992">AM381+AK381</f>
        <v>1191.3974470588234</v>
      </c>
      <c r="AQ381" s="71">
        <f t="shared" ref="AQ381:AQ388" si="1993">AM381+AL381+AH381</f>
        <v>6592.3992070588238</v>
      </c>
      <c r="AR381" s="71">
        <f t="shared" ref="AR381:AR388" si="1994">AO381+AN381</f>
        <v>1350.25044</v>
      </c>
      <c r="AS381" s="71">
        <f t="shared" ref="AS381:AS388" si="1995">AH381+AL381+AM381+AO381+AN381</f>
        <v>7942.6496470588236</v>
      </c>
      <c r="AT381" s="84"/>
    </row>
    <row r="382" spans="1:67" outlineLevel="1" x14ac:dyDescent="0.25">
      <c r="A382" s="60"/>
      <c r="B382" s="61" t="str">
        <f>"Onduleur Huawei "&amp;G382</f>
        <v>Onduleur Huawei SUN2000-20K-MB0</v>
      </c>
      <c r="C382" s="62">
        <v>1</v>
      </c>
      <c r="D382" s="68" t="s">
        <v>63</v>
      </c>
      <c r="E382" s="64">
        <f t="shared" ref="E381:E388" si="1996">AB382</f>
        <v>3683.6296764705885</v>
      </c>
      <c r="F382" s="65">
        <f t="shared" ref="F381:F388" si="1997">C382*E382</f>
        <v>3683.6296764705885</v>
      </c>
      <c r="G382" s="107" t="str">
        <f>$G$371</f>
        <v>SUN2000-20K-MB0</v>
      </c>
      <c r="H382" s="108">
        <f>$H$371</f>
        <v>1865.8</v>
      </c>
      <c r="I382" s="67">
        <f>'Financial Data'!$C$40</f>
        <v>251</v>
      </c>
      <c r="J382" s="67">
        <f t="shared" si="1724"/>
        <v>55.973999999999997</v>
      </c>
      <c r="K382" s="54">
        <v>0</v>
      </c>
      <c r="L382" s="67">
        <f t="shared" ref="L382:N382" si="1998">H382*(1-$K382)</f>
        <v>1865.8</v>
      </c>
      <c r="M382" s="67">
        <f t="shared" si="1998"/>
        <v>251</v>
      </c>
      <c r="N382" s="67">
        <f t="shared" si="1998"/>
        <v>55.973999999999997</v>
      </c>
      <c r="O382" s="67">
        <f t="shared" si="1979"/>
        <v>2172.7740000000003</v>
      </c>
      <c r="P382" s="69">
        <f t="shared" si="1980"/>
        <v>0</v>
      </c>
      <c r="Q382" s="69">
        <f t="shared" si="1981"/>
        <v>0</v>
      </c>
      <c r="R382" s="69">
        <f t="shared" si="1982"/>
        <v>43.455480000000009</v>
      </c>
      <c r="S382" s="69">
        <f t="shared" si="1983"/>
        <v>108.63870000000003</v>
      </c>
      <c r="T382" s="69">
        <f t="shared" si="1984"/>
        <v>2324.8681800000004</v>
      </c>
      <c r="U382" s="69">
        <f>2*$U$5</f>
        <v>180</v>
      </c>
      <c r="V382" s="108">
        <f t="shared" ref="V382:W382" si="1999">V371</f>
        <v>0</v>
      </c>
      <c r="W382" s="108">
        <f t="shared" si="1999"/>
        <v>0</v>
      </c>
      <c r="X382" s="67">
        <f t="shared" si="1986"/>
        <v>180</v>
      </c>
      <c r="Y382" s="113">
        <f t="shared" si="1987"/>
        <v>552.54445147058834</v>
      </c>
      <c r="Z382" s="69">
        <f t="shared" si="1988"/>
        <v>581.2170450000001</v>
      </c>
      <c r="AA382" s="69">
        <f t="shared" si="1989"/>
        <v>45</v>
      </c>
      <c r="AB382" s="70">
        <f t="shared" si="1990"/>
        <v>3683.6296764705885</v>
      </c>
      <c r="AC382" s="67">
        <f t="shared" ref="AC382:AO382" si="2000">O382*$C382</f>
        <v>2172.7740000000003</v>
      </c>
      <c r="AD382" s="67">
        <f t="shared" si="2000"/>
        <v>0</v>
      </c>
      <c r="AE382" s="67">
        <f t="shared" si="2000"/>
        <v>0</v>
      </c>
      <c r="AF382" s="67">
        <f t="shared" si="2000"/>
        <v>43.455480000000009</v>
      </c>
      <c r="AG382" s="67">
        <f t="shared" si="2000"/>
        <v>108.63870000000003</v>
      </c>
      <c r="AH382" s="67">
        <f t="shared" si="2000"/>
        <v>2324.8681800000004</v>
      </c>
      <c r="AI382" s="67">
        <f t="shared" si="2000"/>
        <v>180</v>
      </c>
      <c r="AJ382" s="67">
        <f t="shared" si="2000"/>
        <v>0</v>
      </c>
      <c r="AK382" s="67">
        <f t="shared" si="2000"/>
        <v>0</v>
      </c>
      <c r="AL382" s="67">
        <f t="shared" si="2000"/>
        <v>180</v>
      </c>
      <c r="AM382" s="67">
        <f t="shared" si="2000"/>
        <v>552.54445147058834</v>
      </c>
      <c r="AN382" s="67">
        <f t="shared" si="2000"/>
        <v>581.2170450000001</v>
      </c>
      <c r="AO382" s="67">
        <f t="shared" si="2000"/>
        <v>45</v>
      </c>
      <c r="AP382" s="67">
        <f t="shared" si="1992"/>
        <v>552.54445147058834</v>
      </c>
      <c r="AQ382" s="71">
        <f t="shared" si="1993"/>
        <v>3057.4126314705886</v>
      </c>
      <c r="AR382" s="71">
        <f t="shared" si="1994"/>
        <v>626.2170450000001</v>
      </c>
      <c r="AS382" s="71">
        <f t="shared" si="1995"/>
        <v>3683.6296764705885</v>
      </c>
      <c r="AT382" s="84"/>
    </row>
    <row r="383" spans="1:67" outlineLevel="1" x14ac:dyDescent="0.25">
      <c r="A383" s="60"/>
      <c r="B383" s="61" t="s">
        <v>217</v>
      </c>
      <c r="C383" s="62">
        <v>1</v>
      </c>
      <c r="D383" s="68" t="s">
        <v>65</v>
      </c>
      <c r="E383" s="64">
        <f t="shared" si="1996"/>
        <v>3424.1470588235293</v>
      </c>
      <c r="F383" s="65">
        <f t="shared" si="1997"/>
        <v>3424.1470588235293</v>
      </c>
      <c r="G383" s="107"/>
      <c r="H383" s="108">
        <f>$H$284</f>
        <v>600</v>
      </c>
      <c r="I383" s="67">
        <f>'Financial Data'!$C$41*C381</f>
        <v>1188</v>
      </c>
      <c r="J383" s="67">
        <f t="shared" si="1724"/>
        <v>18</v>
      </c>
      <c r="K383" s="54">
        <v>0</v>
      </c>
      <c r="L383" s="67">
        <f t="shared" ref="L383:N383" si="2001">H383*(1-$K383)</f>
        <v>600</v>
      </c>
      <c r="M383" s="67">
        <f t="shared" si="2001"/>
        <v>1188</v>
      </c>
      <c r="N383" s="67">
        <f t="shared" si="2001"/>
        <v>18</v>
      </c>
      <c r="O383" s="67">
        <f t="shared" si="1979"/>
        <v>1806</v>
      </c>
      <c r="P383" s="69">
        <f t="shared" si="1980"/>
        <v>0</v>
      </c>
      <c r="Q383" s="69">
        <f t="shared" si="1981"/>
        <v>0</v>
      </c>
      <c r="R383" s="69">
        <f t="shared" si="1982"/>
        <v>36.119999999999997</v>
      </c>
      <c r="S383" s="69">
        <f t="shared" si="1983"/>
        <v>90.300000000000011</v>
      </c>
      <c r="T383" s="69">
        <f t="shared" si="1984"/>
        <v>1932.4199999999998</v>
      </c>
      <c r="U383" s="69">
        <f>(C381/10)*$U$5</f>
        <v>396.00000000000006</v>
      </c>
      <c r="V383" s="108">
        <f t="shared" ref="V383:W383" si="2002">V372</f>
        <v>0</v>
      </c>
      <c r="W383" s="108">
        <f t="shared" si="2002"/>
        <v>0</v>
      </c>
      <c r="X383" s="67">
        <f t="shared" si="1986"/>
        <v>396.00000000000006</v>
      </c>
      <c r="Y383" s="113">
        <f t="shared" si="1987"/>
        <v>513.62205882352941</v>
      </c>
      <c r="Z383" s="69">
        <f t="shared" si="1988"/>
        <v>483.10499999999996</v>
      </c>
      <c r="AA383" s="69">
        <f t="shared" si="1989"/>
        <v>99.000000000000014</v>
      </c>
      <c r="AB383" s="70">
        <f t="shared" si="1990"/>
        <v>3424.1470588235293</v>
      </c>
      <c r="AC383" s="67">
        <f t="shared" ref="AC383:AO383" si="2003">O383*$C383</f>
        <v>1806</v>
      </c>
      <c r="AD383" s="67">
        <f t="shared" si="2003"/>
        <v>0</v>
      </c>
      <c r="AE383" s="67">
        <f t="shared" si="2003"/>
        <v>0</v>
      </c>
      <c r="AF383" s="67">
        <f t="shared" si="2003"/>
        <v>36.119999999999997</v>
      </c>
      <c r="AG383" s="67">
        <f t="shared" si="2003"/>
        <v>90.300000000000011</v>
      </c>
      <c r="AH383" s="67">
        <f t="shared" si="2003"/>
        <v>1932.4199999999998</v>
      </c>
      <c r="AI383" s="67">
        <f t="shared" si="2003"/>
        <v>396.00000000000006</v>
      </c>
      <c r="AJ383" s="67">
        <f t="shared" si="2003"/>
        <v>0</v>
      </c>
      <c r="AK383" s="67">
        <f t="shared" si="2003"/>
        <v>0</v>
      </c>
      <c r="AL383" s="67">
        <f t="shared" si="2003"/>
        <v>396.00000000000006</v>
      </c>
      <c r="AM383" s="67">
        <f t="shared" si="2003"/>
        <v>513.62205882352941</v>
      </c>
      <c r="AN383" s="67">
        <f t="shared" si="2003"/>
        <v>483.10499999999996</v>
      </c>
      <c r="AO383" s="67">
        <f t="shared" si="2003"/>
        <v>99.000000000000014</v>
      </c>
      <c r="AP383" s="67">
        <f t="shared" si="1992"/>
        <v>513.62205882352941</v>
      </c>
      <c r="AQ383" s="71">
        <f t="shared" si="1993"/>
        <v>2842.0420588235293</v>
      </c>
      <c r="AR383" s="71">
        <f t="shared" si="1994"/>
        <v>582.10500000000002</v>
      </c>
      <c r="AS383" s="71">
        <f t="shared" si="1995"/>
        <v>3424.1470588235293</v>
      </c>
      <c r="AT383" s="84"/>
    </row>
    <row r="384" spans="1:67" outlineLevel="1" x14ac:dyDescent="0.25">
      <c r="A384" s="60"/>
      <c r="B384" s="61" t="s">
        <v>172</v>
      </c>
      <c r="C384" s="62">
        <f>A379</f>
        <v>44</v>
      </c>
      <c r="D384" s="68" t="s">
        <v>63</v>
      </c>
      <c r="E384" s="64">
        <f t="shared" si="1996"/>
        <v>257.66176470588238</v>
      </c>
      <c r="F384" s="65">
        <f t="shared" si="1997"/>
        <v>11337.117647058825</v>
      </c>
      <c r="G384" s="107"/>
      <c r="H384" s="108">
        <f>$H$373</f>
        <v>100</v>
      </c>
      <c r="I384" s="108">
        <v>0</v>
      </c>
      <c r="J384" s="67">
        <f t="shared" si="1724"/>
        <v>3</v>
      </c>
      <c r="K384" s="54">
        <v>0</v>
      </c>
      <c r="L384" s="67">
        <f t="shared" ref="L384:N384" si="2004">H384*(1-$K384)</f>
        <v>100</v>
      </c>
      <c r="M384" s="67">
        <f t="shared" si="2004"/>
        <v>0</v>
      </c>
      <c r="N384" s="67">
        <f t="shared" si="2004"/>
        <v>3</v>
      </c>
      <c r="O384" s="67">
        <f t="shared" si="1979"/>
        <v>103</v>
      </c>
      <c r="P384" s="69">
        <f t="shared" si="1980"/>
        <v>0</v>
      </c>
      <c r="Q384" s="69">
        <f t="shared" si="1981"/>
        <v>0</v>
      </c>
      <c r="R384" s="69">
        <f t="shared" si="1982"/>
        <v>2.06</v>
      </c>
      <c r="S384" s="69">
        <f t="shared" si="1983"/>
        <v>5.15</v>
      </c>
      <c r="T384" s="69">
        <f t="shared" si="1984"/>
        <v>110.21000000000001</v>
      </c>
      <c r="U384" s="69">
        <f>1*$U$4</f>
        <v>65</v>
      </c>
      <c r="V384" s="108">
        <f t="shared" ref="V384:W384" si="2005">V373</f>
        <v>0</v>
      </c>
      <c r="W384" s="108">
        <f t="shared" si="2005"/>
        <v>0</v>
      </c>
      <c r="X384" s="67">
        <f t="shared" si="1986"/>
        <v>65</v>
      </c>
      <c r="Y384" s="113">
        <f t="shared" si="1987"/>
        <v>38.649264705882359</v>
      </c>
      <c r="Z384" s="69">
        <f t="shared" si="1988"/>
        <v>27.552500000000002</v>
      </c>
      <c r="AA384" s="69">
        <f t="shared" si="1989"/>
        <v>16.25</v>
      </c>
      <c r="AB384" s="70">
        <f t="shared" si="1990"/>
        <v>257.66176470588238</v>
      </c>
      <c r="AC384" s="67">
        <f t="shared" ref="AC384:AO384" si="2006">O384*$C384</f>
        <v>4532</v>
      </c>
      <c r="AD384" s="67">
        <f t="shared" si="2006"/>
        <v>0</v>
      </c>
      <c r="AE384" s="67">
        <f t="shared" si="2006"/>
        <v>0</v>
      </c>
      <c r="AF384" s="67">
        <f t="shared" si="2006"/>
        <v>90.64</v>
      </c>
      <c r="AG384" s="67">
        <f t="shared" si="2006"/>
        <v>226.60000000000002</v>
      </c>
      <c r="AH384" s="67">
        <f t="shared" si="2006"/>
        <v>4849.2400000000007</v>
      </c>
      <c r="AI384" s="67">
        <f t="shared" si="2006"/>
        <v>2860</v>
      </c>
      <c r="AJ384" s="67">
        <f t="shared" si="2006"/>
        <v>0</v>
      </c>
      <c r="AK384" s="67">
        <f t="shared" si="2006"/>
        <v>0</v>
      </c>
      <c r="AL384" s="67">
        <f t="shared" si="2006"/>
        <v>2860</v>
      </c>
      <c r="AM384" s="67">
        <f t="shared" si="2006"/>
        <v>1700.5676470588237</v>
      </c>
      <c r="AN384" s="67">
        <f t="shared" si="2006"/>
        <v>1212.3100000000002</v>
      </c>
      <c r="AO384" s="67">
        <f t="shared" si="2006"/>
        <v>715</v>
      </c>
      <c r="AP384" s="67">
        <f t="shared" si="1992"/>
        <v>1700.5676470588237</v>
      </c>
      <c r="AQ384" s="71">
        <f t="shared" si="1993"/>
        <v>9409.8076470588239</v>
      </c>
      <c r="AR384" s="71">
        <f t="shared" si="1994"/>
        <v>1927.3100000000002</v>
      </c>
      <c r="AS384" s="71">
        <f t="shared" si="1995"/>
        <v>11337.117647058823</v>
      </c>
      <c r="AT384" s="84"/>
    </row>
    <row r="385" spans="1:67" outlineLevel="1" x14ac:dyDescent="0.25">
      <c r="A385" s="60"/>
      <c r="B385" s="61" t="s">
        <v>66</v>
      </c>
      <c r="C385" s="62">
        <v>1</v>
      </c>
      <c r="D385" s="68" t="s">
        <v>65</v>
      </c>
      <c r="E385" s="64">
        <f t="shared" si="1996"/>
        <v>3413.9264705882347</v>
      </c>
      <c r="F385" s="65">
        <f t="shared" si="1997"/>
        <v>3413.9264705882347</v>
      </c>
      <c r="G385" s="107"/>
      <c r="H385" s="108">
        <f>$H$286</f>
        <v>700</v>
      </c>
      <c r="I385" s="108">
        <f>I374</f>
        <v>0</v>
      </c>
      <c r="J385" s="67">
        <f t="shared" si="1724"/>
        <v>21</v>
      </c>
      <c r="K385" s="54">
        <v>0</v>
      </c>
      <c r="L385" s="67">
        <f t="shared" ref="L385:N385" si="2007">H385*(1-$K385)</f>
        <v>700</v>
      </c>
      <c r="M385" s="67">
        <f t="shared" si="2007"/>
        <v>0</v>
      </c>
      <c r="N385" s="67">
        <f t="shared" si="2007"/>
        <v>21</v>
      </c>
      <c r="O385" s="67">
        <f t="shared" si="1979"/>
        <v>721</v>
      </c>
      <c r="P385" s="69">
        <f t="shared" si="1980"/>
        <v>0</v>
      </c>
      <c r="Q385" s="69">
        <f t="shared" si="1981"/>
        <v>0</v>
      </c>
      <c r="R385" s="69">
        <f t="shared" si="1982"/>
        <v>14.42</v>
      </c>
      <c r="S385" s="69">
        <f t="shared" si="1983"/>
        <v>36.050000000000004</v>
      </c>
      <c r="T385" s="69">
        <f t="shared" si="1984"/>
        <v>771.46999999999991</v>
      </c>
      <c r="U385" s="69">
        <f>5*$U$5+600+500</f>
        <v>1550</v>
      </c>
      <c r="V385" s="108">
        <f t="shared" ref="V385:W385" si="2008">V374</f>
        <v>0</v>
      </c>
      <c r="W385" s="108">
        <f t="shared" si="2008"/>
        <v>0</v>
      </c>
      <c r="X385" s="67">
        <f t="shared" si="1986"/>
        <v>1550</v>
      </c>
      <c r="Y385" s="113">
        <f t="shared" si="1987"/>
        <v>512.08897058823527</v>
      </c>
      <c r="Z385" s="69">
        <f t="shared" si="1988"/>
        <v>192.86749999999998</v>
      </c>
      <c r="AA385" s="69">
        <f t="shared" si="1989"/>
        <v>387.5</v>
      </c>
      <c r="AB385" s="70">
        <f t="shared" si="1990"/>
        <v>3413.9264705882347</v>
      </c>
      <c r="AC385" s="67">
        <f t="shared" ref="AC385:AO385" si="2009">O385*$C385</f>
        <v>721</v>
      </c>
      <c r="AD385" s="67">
        <f t="shared" si="2009"/>
        <v>0</v>
      </c>
      <c r="AE385" s="67">
        <f t="shared" si="2009"/>
        <v>0</v>
      </c>
      <c r="AF385" s="67">
        <f t="shared" si="2009"/>
        <v>14.42</v>
      </c>
      <c r="AG385" s="67">
        <f t="shared" si="2009"/>
        <v>36.050000000000004</v>
      </c>
      <c r="AH385" s="67">
        <f t="shared" si="2009"/>
        <v>771.46999999999991</v>
      </c>
      <c r="AI385" s="67">
        <f t="shared" si="2009"/>
        <v>1550</v>
      </c>
      <c r="AJ385" s="67">
        <f t="shared" si="2009"/>
        <v>0</v>
      </c>
      <c r="AK385" s="67">
        <f t="shared" si="2009"/>
        <v>0</v>
      </c>
      <c r="AL385" s="67">
        <f t="shared" si="2009"/>
        <v>1550</v>
      </c>
      <c r="AM385" s="67">
        <f t="shared" si="2009"/>
        <v>512.08897058823527</v>
      </c>
      <c r="AN385" s="67">
        <f t="shared" si="2009"/>
        <v>192.86749999999998</v>
      </c>
      <c r="AO385" s="67">
        <f t="shared" si="2009"/>
        <v>387.5</v>
      </c>
      <c r="AP385" s="67">
        <f t="shared" si="1992"/>
        <v>512.08897058823527</v>
      </c>
      <c r="AQ385" s="71">
        <f t="shared" si="1993"/>
        <v>2833.5589705882353</v>
      </c>
      <c r="AR385" s="71">
        <f t="shared" si="1994"/>
        <v>580.36749999999995</v>
      </c>
      <c r="AS385" s="71">
        <f t="shared" si="1995"/>
        <v>3413.9264705882347</v>
      </c>
      <c r="AT385" s="84"/>
    </row>
    <row r="386" spans="1:67" outlineLevel="1" x14ac:dyDescent="0.25">
      <c r="A386" s="60"/>
      <c r="B386" s="72" t="s">
        <v>169</v>
      </c>
      <c r="C386" s="62">
        <v>1</v>
      </c>
      <c r="D386" s="68" t="s">
        <v>65</v>
      </c>
      <c r="E386" s="64">
        <f t="shared" si="1996"/>
        <v>4312.5</v>
      </c>
      <c r="F386" s="65">
        <f t="shared" si="1997"/>
        <v>4312.5</v>
      </c>
      <c r="G386" s="107"/>
      <c r="H386" s="108">
        <f>$H$375</f>
        <v>2500</v>
      </c>
      <c r="I386" s="108">
        <f>$I$342</f>
        <v>300</v>
      </c>
      <c r="J386" s="67">
        <f t="shared" si="1724"/>
        <v>75</v>
      </c>
      <c r="K386" s="54">
        <v>0</v>
      </c>
      <c r="L386" s="67">
        <f t="shared" ref="L386:N388" si="2010">H386*(1-$K386)</f>
        <v>2500</v>
      </c>
      <c r="M386" s="67">
        <f t="shared" si="2010"/>
        <v>300</v>
      </c>
      <c r="N386" s="67">
        <f t="shared" si="2010"/>
        <v>75</v>
      </c>
      <c r="O386" s="67">
        <f t="shared" si="1979"/>
        <v>2875</v>
      </c>
      <c r="P386" s="69">
        <f t="shared" si="1980"/>
        <v>0</v>
      </c>
      <c r="Q386" s="69">
        <f t="shared" si="1981"/>
        <v>0</v>
      </c>
      <c r="R386" s="69">
        <f t="shared" si="1982"/>
        <v>57.5</v>
      </c>
      <c r="S386" s="69">
        <v>0</v>
      </c>
      <c r="T386" s="69">
        <f t="shared" si="1984"/>
        <v>2932.5</v>
      </c>
      <c r="U386" s="69">
        <v>0</v>
      </c>
      <c r="V386" s="108">
        <f t="shared" ref="V386:W386" si="2011">V375</f>
        <v>0</v>
      </c>
      <c r="W386" s="108">
        <f t="shared" si="2011"/>
        <v>0</v>
      </c>
      <c r="X386" s="67">
        <f t="shared" si="1986"/>
        <v>0</v>
      </c>
      <c r="Y386" s="113">
        <f t="shared" si="1987"/>
        <v>646.875</v>
      </c>
      <c r="Z386" s="69">
        <f t="shared" si="1988"/>
        <v>733.125</v>
      </c>
      <c r="AA386" s="69">
        <f t="shared" si="1989"/>
        <v>0</v>
      </c>
      <c r="AB386" s="70">
        <f t="shared" si="1990"/>
        <v>4312.5</v>
      </c>
      <c r="AC386" s="67">
        <f t="shared" ref="AC386:AO388" si="2012">O386*$C386</f>
        <v>2875</v>
      </c>
      <c r="AD386" s="67">
        <f t="shared" si="2012"/>
        <v>0</v>
      </c>
      <c r="AE386" s="67">
        <f t="shared" si="2012"/>
        <v>0</v>
      </c>
      <c r="AF386" s="67">
        <f t="shared" si="2012"/>
        <v>57.5</v>
      </c>
      <c r="AG386" s="67">
        <f t="shared" si="2012"/>
        <v>0</v>
      </c>
      <c r="AH386" s="67">
        <f t="shared" si="2012"/>
        <v>2932.5</v>
      </c>
      <c r="AI386" s="67">
        <f t="shared" si="2012"/>
        <v>0</v>
      </c>
      <c r="AJ386" s="67">
        <f t="shared" si="2012"/>
        <v>0</v>
      </c>
      <c r="AK386" s="67">
        <f t="shared" si="2012"/>
        <v>0</v>
      </c>
      <c r="AL386" s="67">
        <f t="shared" si="2012"/>
        <v>0</v>
      </c>
      <c r="AM386" s="67">
        <f t="shared" si="2012"/>
        <v>646.875</v>
      </c>
      <c r="AN386" s="67">
        <f t="shared" si="2012"/>
        <v>733.125</v>
      </c>
      <c r="AO386" s="67">
        <f t="shared" si="2012"/>
        <v>0</v>
      </c>
      <c r="AP386" s="67">
        <f t="shared" si="1992"/>
        <v>646.875</v>
      </c>
      <c r="AQ386" s="71">
        <f t="shared" si="1993"/>
        <v>3579.375</v>
      </c>
      <c r="AR386" s="71">
        <f t="shared" si="1994"/>
        <v>733.125</v>
      </c>
      <c r="AS386" s="71">
        <f t="shared" si="1995"/>
        <v>4312.5</v>
      </c>
      <c r="AT386" s="84"/>
    </row>
    <row r="387" spans="1:67" outlineLevel="1" x14ac:dyDescent="0.25">
      <c r="A387" s="60"/>
      <c r="B387" s="72" t="s">
        <v>170</v>
      </c>
      <c r="C387" s="62">
        <v>1</v>
      </c>
      <c r="D387" s="68" t="s">
        <v>65</v>
      </c>
      <c r="E387" s="64">
        <f t="shared" si="1996"/>
        <v>900</v>
      </c>
      <c r="F387" s="65">
        <f t="shared" si="1997"/>
        <v>900</v>
      </c>
      <c r="G387" s="147"/>
      <c r="H387" s="67">
        <v>0</v>
      </c>
      <c r="I387" s="67">
        <v>0</v>
      </c>
      <c r="J387" s="67">
        <f t="shared" ref="J387:J388" si="2013">H387*$J$4</f>
        <v>0</v>
      </c>
      <c r="K387" s="54">
        <v>0</v>
      </c>
      <c r="L387" s="67">
        <f t="shared" si="2010"/>
        <v>0</v>
      </c>
      <c r="M387" s="67">
        <f t="shared" si="2010"/>
        <v>0</v>
      </c>
      <c r="N387" s="67">
        <f t="shared" si="2010"/>
        <v>0</v>
      </c>
      <c r="O387" s="67">
        <f t="shared" si="1979"/>
        <v>0</v>
      </c>
      <c r="P387" s="69">
        <f t="shared" si="1980"/>
        <v>0</v>
      </c>
      <c r="Q387" s="69">
        <f t="shared" si="1981"/>
        <v>0</v>
      </c>
      <c r="R387" s="69">
        <f t="shared" si="1982"/>
        <v>0</v>
      </c>
      <c r="S387" s="69">
        <v>0</v>
      </c>
      <c r="T387" s="69">
        <f t="shared" si="1984"/>
        <v>0</v>
      </c>
      <c r="U387" s="69">
        <v>0</v>
      </c>
      <c r="V387" s="108">
        <f t="shared" ref="V387:W387" si="2014">V376</f>
        <v>0</v>
      </c>
      <c r="W387" s="108">
        <f t="shared" si="2014"/>
        <v>900</v>
      </c>
      <c r="X387" s="67">
        <f t="shared" si="1986"/>
        <v>900</v>
      </c>
      <c r="Y387" s="113">
        <v>0</v>
      </c>
      <c r="Z387" s="69">
        <f t="shared" si="1988"/>
        <v>0</v>
      </c>
      <c r="AA387" s="69">
        <v>0</v>
      </c>
      <c r="AB387" s="70">
        <f t="shared" si="1990"/>
        <v>900</v>
      </c>
      <c r="AC387" s="67">
        <f t="shared" si="2012"/>
        <v>0</v>
      </c>
      <c r="AD387" s="67">
        <f t="shared" si="2012"/>
        <v>0</v>
      </c>
      <c r="AE387" s="67">
        <f t="shared" si="2012"/>
        <v>0</v>
      </c>
      <c r="AF387" s="67">
        <f t="shared" si="2012"/>
        <v>0</v>
      </c>
      <c r="AG387" s="67">
        <f t="shared" si="2012"/>
        <v>0</v>
      </c>
      <c r="AH387" s="67">
        <f t="shared" si="2012"/>
        <v>0</v>
      </c>
      <c r="AI387" s="67">
        <f t="shared" si="2012"/>
        <v>0</v>
      </c>
      <c r="AJ387" s="67">
        <f t="shared" si="2012"/>
        <v>0</v>
      </c>
      <c r="AK387" s="67">
        <f t="shared" si="2012"/>
        <v>900</v>
      </c>
      <c r="AL387" s="67">
        <f t="shared" si="2012"/>
        <v>900</v>
      </c>
      <c r="AM387" s="67">
        <f t="shared" si="2012"/>
        <v>0</v>
      </c>
      <c r="AN387" s="67">
        <f t="shared" si="2012"/>
        <v>0</v>
      </c>
      <c r="AO387" s="67">
        <f t="shared" si="2012"/>
        <v>0</v>
      </c>
      <c r="AP387" s="67">
        <f t="shared" si="1992"/>
        <v>900</v>
      </c>
      <c r="AQ387" s="71">
        <f t="shared" si="1993"/>
        <v>900</v>
      </c>
      <c r="AR387" s="71">
        <f t="shared" si="1994"/>
        <v>0</v>
      </c>
      <c r="AS387" s="71">
        <f t="shared" si="1995"/>
        <v>900</v>
      </c>
      <c r="AT387" s="84"/>
    </row>
    <row r="388" spans="1:67" outlineLevel="1" x14ac:dyDescent="0.25">
      <c r="A388" s="60"/>
      <c r="B388" s="72" t="s">
        <v>171</v>
      </c>
      <c r="C388" s="62">
        <v>1</v>
      </c>
      <c r="D388" s="68" t="s">
        <v>65</v>
      </c>
      <c r="E388" s="64">
        <f t="shared" si="1996"/>
        <v>1200</v>
      </c>
      <c r="F388" s="65">
        <f t="shared" si="1997"/>
        <v>1200</v>
      </c>
      <c r="G388" s="147"/>
      <c r="H388" s="67">
        <v>0</v>
      </c>
      <c r="I388" s="67">
        <v>0</v>
      </c>
      <c r="J388" s="67">
        <f t="shared" si="2013"/>
        <v>0</v>
      </c>
      <c r="K388" s="54">
        <v>0</v>
      </c>
      <c r="L388" s="67">
        <f t="shared" si="2010"/>
        <v>0</v>
      </c>
      <c r="M388" s="67">
        <f t="shared" si="2010"/>
        <v>0</v>
      </c>
      <c r="N388" s="67">
        <f t="shared" si="2010"/>
        <v>0</v>
      </c>
      <c r="O388" s="67">
        <f t="shared" si="1979"/>
        <v>0</v>
      </c>
      <c r="P388" s="69">
        <f t="shared" si="1980"/>
        <v>0</v>
      </c>
      <c r="Q388" s="69">
        <f t="shared" si="1981"/>
        <v>0</v>
      </c>
      <c r="R388" s="69">
        <f t="shared" si="1982"/>
        <v>0</v>
      </c>
      <c r="S388" s="69">
        <v>0</v>
      </c>
      <c r="T388" s="69">
        <f t="shared" si="1984"/>
        <v>0</v>
      </c>
      <c r="U388" s="69">
        <v>0</v>
      </c>
      <c r="V388" s="108">
        <f t="shared" ref="V388:W388" si="2015">V377</f>
        <v>1200</v>
      </c>
      <c r="W388" s="108">
        <f t="shared" si="2015"/>
        <v>0</v>
      </c>
      <c r="X388" s="67">
        <f t="shared" si="1986"/>
        <v>1200</v>
      </c>
      <c r="Y388" s="113">
        <v>0</v>
      </c>
      <c r="Z388" s="69">
        <f t="shared" si="1988"/>
        <v>0</v>
      </c>
      <c r="AA388" s="69">
        <v>0</v>
      </c>
      <c r="AB388" s="70">
        <f t="shared" si="1990"/>
        <v>1200</v>
      </c>
      <c r="AC388" s="67">
        <f t="shared" si="2012"/>
        <v>0</v>
      </c>
      <c r="AD388" s="67">
        <f t="shared" si="2012"/>
        <v>0</v>
      </c>
      <c r="AE388" s="67">
        <f t="shared" si="2012"/>
        <v>0</v>
      </c>
      <c r="AF388" s="67">
        <f t="shared" si="2012"/>
        <v>0</v>
      </c>
      <c r="AG388" s="67">
        <f t="shared" si="2012"/>
        <v>0</v>
      </c>
      <c r="AH388" s="67">
        <f t="shared" si="2012"/>
        <v>0</v>
      </c>
      <c r="AI388" s="67">
        <f t="shared" si="2012"/>
        <v>0</v>
      </c>
      <c r="AJ388" s="67">
        <f t="shared" si="2012"/>
        <v>1200</v>
      </c>
      <c r="AK388" s="67">
        <f t="shared" si="2012"/>
        <v>0</v>
      </c>
      <c r="AL388" s="67">
        <f t="shared" si="2012"/>
        <v>1200</v>
      </c>
      <c r="AM388" s="67">
        <f t="shared" si="2012"/>
        <v>0</v>
      </c>
      <c r="AN388" s="67">
        <f t="shared" si="2012"/>
        <v>0</v>
      </c>
      <c r="AO388" s="67">
        <f t="shared" si="2012"/>
        <v>0</v>
      </c>
      <c r="AP388" s="67">
        <f t="shared" si="1992"/>
        <v>0</v>
      </c>
      <c r="AQ388" s="71">
        <f t="shared" si="1993"/>
        <v>1200</v>
      </c>
      <c r="AR388" s="71">
        <f t="shared" si="1994"/>
        <v>0</v>
      </c>
      <c r="AS388" s="71">
        <f t="shared" si="1995"/>
        <v>1200</v>
      </c>
      <c r="AT388" s="84"/>
    </row>
    <row r="389" spans="1:67" ht="15.75" outlineLevel="1" thickBot="1" x14ac:dyDescent="0.3">
      <c r="A389" s="75"/>
      <c r="B389" s="76"/>
      <c r="C389" s="77"/>
      <c r="D389" s="78"/>
      <c r="E389" s="79"/>
      <c r="F389" s="80"/>
      <c r="G389" s="107"/>
      <c r="H389" s="108"/>
      <c r="I389" s="108"/>
      <c r="J389" s="67"/>
      <c r="K389" s="21"/>
      <c r="L389" s="67"/>
      <c r="M389" s="67"/>
      <c r="N389" s="67"/>
      <c r="O389" s="67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7"/>
      <c r="AC389" s="67"/>
      <c r="AD389" s="67"/>
      <c r="AE389" s="69"/>
      <c r="AF389" s="69"/>
      <c r="AG389" s="69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84"/>
    </row>
    <row r="390" spans="1:67" ht="15.75" thickBot="1" x14ac:dyDescent="0.3">
      <c r="A390" s="48">
        <f>A379+1</f>
        <v>45</v>
      </c>
      <c r="B390" s="49" t="s">
        <v>61</v>
      </c>
      <c r="C390" s="50" t="s">
        <v>62</v>
      </c>
      <c r="D390" s="51">
        <f>ROUNDUP((A390*465)/1000,2)</f>
        <v>20.930000000000003</v>
      </c>
      <c r="E390" s="52"/>
      <c r="F390" s="53">
        <f>SUM(F391:F400)</f>
        <v>37113.051441176474</v>
      </c>
      <c r="G390" s="107"/>
      <c r="H390" s="110"/>
      <c r="I390" s="110"/>
      <c r="J390" s="56"/>
      <c r="K390" s="57"/>
      <c r="L390" s="58"/>
      <c r="M390" s="58"/>
      <c r="N390" s="58"/>
      <c r="O390" s="57"/>
      <c r="P390" s="58"/>
      <c r="Q390" s="56"/>
      <c r="R390" s="56"/>
      <c r="S390" s="56"/>
      <c r="T390" s="56"/>
      <c r="U390" s="73"/>
      <c r="V390" s="21"/>
      <c r="W390" s="56"/>
      <c r="X390" s="56"/>
      <c r="Y390" s="56"/>
      <c r="Z390" s="57"/>
      <c r="AA390" s="56"/>
      <c r="AB390" s="56"/>
      <c r="AC390" s="59">
        <f>+SUM(AC391:AC400)</f>
        <v>14923.014000000001</v>
      </c>
      <c r="AD390" s="59">
        <f t="shared" ref="AD390:AS390" si="2016">+SUM(AD391:AD400)</f>
        <v>0</v>
      </c>
      <c r="AE390" s="59">
        <f t="shared" si="2016"/>
        <v>0</v>
      </c>
      <c r="AF390" s="59">
        <f t="shared" si="2016"/>
        <v>298.46028000000001</v>
      </c>
      <c r="AG390" s="59">
        <f t="shared" si="2016"/>
        <v>602.40070000000014</v>
      </c>
      <c r="AH390" s="59">
        <f t="shared" si="2016"/>
        <v>15823.874980000001</v>
      </c>
      <c r="AI390" s="59">
        <f t="shared" si="2016"/>
        <v>7985</v>
      </c>
      <c r="AJ390" s="59">
        <f t="shared" si="2016"/>
        <v>1200</v>
      </c>
      <c r="AK390" s="59">
        <f t="shared" si="2016"/>
        <v>900</v>
      </c>
      <c r="AL390" s="59">
        <f t="shared" si="2016"/>
        <v>10085</v>
      </c>
      <c r="AM390" s="59">
        <f t="shared" si="2016"/>
        <v>5251.9577161764719</v>
      </c>
      <c r="AN390" s="59">
        <f t="shared" si="2016"/>
        <v>3955.9687450000001</v>
      </c>
      <c r="AO390" s="59">
        <f t="shared" si="2016"/>
        <v>1996.25</v>
      </c>
      <c r="AP390" s="59">
        <f t="shared" si="2016"/>
        <v>6151.9577161764719</v>
      </c>
      <c r="AQ390" s="59">
        <f t="shared" si="2016"/>
        <v>31160.832696176476</v>
      </c>
      <c r="AR390" s="59">
        <f t="shared" si="2016"/>
        <v>5952.2187450000001</v>
      </c>
      <c r="AS390" s="59">
        <f t="shared" si="2016"/>
        <v>37113.051441176474</v>
      </c>
      <c r="AT390" s="83" t="str">
        <f>IF(F390=AS390,"Matching","Not Matching")</f>
        <v>Matching</v>
      </c>
      <c r="AU390" s="134">
        <f>SUM(AC390:AG390)</f>
        <v>15823.874980000001</v>
      </c>
      <c r="AV390" s="135">
        <f t="shared" ref="AV390" si="2017">AU390/AS390</f>
        <v>0.4263695483267001</v>
      </c>
      <c r="AW390" s="134">
        <f t="shared" ref="AW390" si="2018">AI390</f>
        <v>7985</v>
      </c>
      <c r="AX390" s="135">
        <f t="shared" ref="AX390" si="2019">AW390/AS390</f>
        <v>0.21515342150337821</v>
      </c>
      <c r="AY390" s="134">
        <f t="shared" ref="AY390" si="2020">AJ390</f>
        <v>1200</v>
      </c>
      <c r="AZ390" s="135">
        <f t="shared" ref="AZ390" si="2021">AY390/AS390</f>
        <v>3.2333638798253454E-2</v>
      </c>
      <c r="BA390" s="134">
        <f t="shared" ref="BA390" si="2022">AK390+AM390</f>
        <v>6151.9577161764719</v>
      </c>
      <c r="BB390" s="135">
        <f t="shared" ref="BB390" si="2023">BA390/AS390</f>
        <v>0.16576264891414857</v>
      </c>
      <c r="BC390" s="134">
        <f t="shared" ref="BC390" si="2024">AN390+AO390</f>
        <v>5952.2187450000001</v>
      </c>
      <c r="BD390" s="135">
        <f t="shared" ref="BD390" si="2025">BC390/AS390</f>
        <v>0.16038074245751957</v>
      </c>
      <c r="BE390" s="82" t="str">
        <f t="shared" ref="BE390" si="2026">IF((AU390+AW390+AY390+BA390+BC390)=AS390,"Matching","Not Matching")</f>
        <v>Matching</v>
      </c>
      <c r="BF390" s="134">
        <f>AQ390</f>
        <v>31160.832696176476</v>
      </c>
      <c r="BG390" s="135">
        <f t="shared" ref="BG390" si="2027">BF390/AS390</f>
        <v>0.83961925754248046</v>
      </c>
      <c r="BH390" s="134">
        <f t="shared" ref="BH390" si="2028">AR390</f>
        <v>5952.2187450000001</v>
      </c>
      <c r="BI390" s="135">
        <f t="shared" ref="BI390" si="2029">BH390/AS390</f>
        <v>0.16038074245751957</v>
      </c>
      <c r="BJ390" s="82" t="str">
        <f t="shared" ref="BJ390" si="2030">IF((BH390+BF390)=AS390,"Matching","Not Matching")</f>
        <v>Matching</v>
      </c>
      <c r="BK390" s="134">
        <f>AS390*1.081</f>
        <v>40119.208607911765</v>
      </c>
      <c r="BL390" s="134">
        <f t="shared" ref="BL390" si="2031">ROUND(BK390,-1)</f>
        <v>40120</v>
      </c>
      <c r="BM390" s="134">
        <f>D390*380</f>
        <v>7953.4000000000015</v>
      </c>
      <c r="BN390" s="134">
        <f t="shared" ref="BN390" si="2032">BK390-BM390</f>
        <v>32165.808607911764</v>
      </c>
      <c r="BO390" s="134">
        <f>BK390/D390</f>
        <v>1916.8279315772461</v>
      </c>
    </row>
    <row r="391" spans="1:67" outlineLevel="1" x14ac:dyDescent="0.25">
      <c r="A391" s="60"/>
      <c r="B391" s="61"/>
      <c r="C391" s="62"/>
      <c r="D391" s="63"/>
      <c r="E391" s="64"/>
      <c r="F391" s="65"/>
      <c r="G391" s="107"/>
      <c r="H391" s="110"/>
      <c r="I391" s="110"/>
      <c r="J391" s="56"/>
      <c r="K391" s="57"/>
      <c r="L391" s="58"/>
      <c r="M391" s="58"/>
      <c r="N391" s="58"/>
      <c r="O391" s="57"/>
      <c r="P391" s="58"/>
      <c r="Q391" s="56"/>
      <c r="R391" s="56"/>
      <c r="S391" s="56"/>
      <c r="T391" s="56"/>
      <c r="U391" s="73"/>
      <c r="V391" s="21"/>
      <c r="W391" s="56"/>
      <c r="X391" s="56"/>
      <c r="Y391" s="56"/>
      <c r="Z391" s="57"/>
      <c r="AA391" s="56"/>
      <c r="AB391" s="56"/>
      <c r="AC391" s="56"/>
      <c r="AD391" s="56"/>
      <c r="AE391" s="69"/>
      <c r="AF391" s="69"/>
      <c r="AG391" s="69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136"/>
    </row>
    <row r="392" spans="1:67" outlineLevel="1" x14ac:dyDescent="0.25">
      <c r="A392" s="60"/>
      <c r="B392" s="61" t="str">
        <f>"Panneau solaire "&amp;G392</f>
        <v>Panneau solaire JINKO JKM455N-54HL4R-V</v>
      </c>
      <c r="C392" s="62">
        <f>A390</f>
        <v>45</v>
      </c>
      <c r="D392" s="68" t="s">
        <v>63</v>
      </c>
      <c r="E392" s="64">
        <f t="shared" ref="E392" si="2033">AB392</f>
        <v>180.51476470588236</v>
      </c>
      <c r="F392" s="65">
        <f t="shared" ref="F392" si="2034">C392*E392</f>
        <v>8123.1644117647056</v>
      </c>
      <c r="G392" s="107" t="str">
        <f>$G$7</f>
        <v>JINKO JKM455N-54HL4R-V</v>
      </c>
      <c r="H392" s="108">
        <f>H73</f>
        <v>52.4</v>
      </c>
      <c r="I392" s="108">
        <f>I73</f>
        <v>0</v>
      </c>
      <c r="J392" s="67">
        <f t="shared" si="1724"/>
        <v>1.5719999999999998</v>
      </c>
      <c r="K392" s="54">
        <v>0</v>
      </c>
      <c r="L392" s="67">
        <f t="shared" ref="L392:N392" si="2035">H392*(1-$K392)</f>
        <v>52.4</v>
      </c>
      <c r="M392" s="67">
        <f t="shared" si="2035"/>
        <v>0</v>
      </c>
      <c r="N392" s="67">
        <f t="shared" si="2035"/>
        <v>1.5719999999999998</v>
      </c>
      <c r="O392" s="67">
        <f t="shared" ref="O392:O399" si="2036">(L392+M392+N392)</f>
        <v>53.972000000000001</v>
      </c>
      <c r="P392" s="69">
        <f t="shared" ref="P392:P399" si="2037">O392*$P$4</f>
        <v>0</v>
      </c>
      <c r="Q392" s="69">
        <f t="shared" ref="Q392:Q399" si="2038">(O392+P392)*$Q$4</f>
        <v>0</v>
      </c>
      <c r="R392" s="69">
        <f t="shared" ref="R392:R399" si="2039">(O392+P392)*$R$4</f>
        <v>1.07944</v>
      </c>
      <c r="S392" s="69">
        <f t="shared" ref="S392:S396" si="2040">(O392+P392)*$S$4</f>
        <v>2.6986000000000003</v>
      </c>
      <c r="T392" s="69">
        <f t="shared" ref="T392:T399" si="2041">SUM(O392:S392)</f>
        <v>57.750039999999998</v>
      </c>
      <c r="U392" s="69">
        <f>1*$U$4</f>
        <v>65</v>
      </c>
      <c r="V392" s="108">
        <f t="shared" ref="V392:W392" si="2042">V381</f>
        <v>0</v>
      </c>
      <c r="W392" s="108">
        <f t="shared" si="2042"/>
        <v>0</v>
      </c>
      <c r="X392" s="67">
        <f t="shared" ref="X392:X399" si="2043">SUM(U392:W392)</f>
        <v>65</v>
      </c>
      <c r="Y392" s="113">
        <f t="shared" ref="Y392:Y397" si="2044">$Y$4/(1-$Y$4)*(T392+X392+Z392+AA392)</f>
        <v>27.077214705882351</v>
      </c>
      <c r="Z392" s="69">
        <f t="shared" ref="Z392:Z399" si="2045">T392*$Z$4</f>
        <v>14.43751</v>
      </c>
      <c r="AA392" s="69">
        <f t="shared" ref="AA392:AA397" si="2046">X392*$AA$4</f>
        <v>16.25</v>
      </c>
      <c r="AB392" s="70">
        <f t="shared" ref="AB392:AB399" si="2047">T392+X392+Y392+Z392+AA392</f>
        <v>180.51476470588236</v>
      </c>
      <c r="AC392" s="67">
        <f t="shared" ref="AC392:AO392" si="2048">O392*$C392</f>
        <v>2428.7400000000002</v>
      </c>
      <c r="AD392" s="67">
        <f t="shared" si="2048"/>
        <v>0</v>
      </c>
      <c r="AE392" s="67">
        <f t="shared" si="2048"/>
        <v>0</v>
      </c>
      <c r="AF392" s="67">
        <f t="shared" si="2048"/>
        <v>48.574799999999996</v>
      </c>
      <c r="AG392" s="67">
        <f t="shared" si="2048"/>
        <v>121.43700000000001</v>
      </c>
      <c r="AH392" s="67">
        <f t="shared" si="2048"/>
        <v>2598.7518</v>
      </c>
      <c r="AI392" s="67">
        <f t="shared" si="2048"/>
        <v>2925</v>
      </c>
      <c r="AJ392" s="67">
        <f t="shared" si="2048"/>
        <v>0</v>
      </c>
      <c r="AK392" s="67">
        <f t="shared" si="2048"/>
        <v>0</v>
      </c>
      <c r="AL392" s="67">
        <f t="shared" si="2048"/>
        <v>2925</v>
      </c>
      <c r="AM392" s="67">
        <f t="shared" si="2048"/>
        <v>1218.4746617647058</v>
      </c>
      <c r="AN392" s="67">
        <f t="shared" si="2048"/>
        <v>649.68795</v>
      </c>
      <c r="AO392" s="67">
        <f t="shared" si="2048"/>
        <v>731.25</v>
      </c>
      <c r="AP392" s="67">
        <f t="shared" ref="AP392:AP399" si="2049">AM392+AK392</f>
        <v>1218.4746617647058</v>
      </c>
      <c r="AQ392" s="71">
        <f t="shared" ref="AQ392:AQ399" si="2050">AM392+AL392+AH392</f>
        <v>6742.2264617647061</v>
      </c>
      <c r="AR392" s="71">
        <f t="shared" ref="AR392:AR399" si="2051">AO392+AN392</f>
        <v>1380.93795</v>
      </c>
      <c r="AS392" s="71">
        <f t="shared" ref="AS392:AS399" si="2052">AH392+AL392+AM392+AO392+AN392</f>
        <v>8123.1644117647065</v>
      </c>
      <c r="AT392" s="84"/>
    </row>
    <row r="393" spans="1:67" outlineLevel="1" x14ac:dyDescent="0.25">
      <c r="A393" s="60"/>
      <c r="B393" s="61" t="str">
        <f>"Onduleur Huawei "&amp;G393</f>
        <v>Onduleur Huawei SUN2000-20K-MB0</v>
      </c>
      <c r="C393" s="62">
        <v>1</v>
      </c>
      <c r="D393" s="68" t="s">
        <v>63</v>
      </c>
      <c r="E393" s="64">
        <f t="shared" ref="E392:E399" si="2053">AB393</f>
        <v>3683.6296764705885</v>
      </c>
      <c r="F393" s="65">
        <f t="shared" ref="F392:F399" si="2054">C393*E393</f>
        <v>3683.6296764705885</v>
      </c>
      <c r="G393" s="107" t="str">
        <f>$G$371</f>
        <v>SUN2000-20K-MB0</v>
      </c>
      <c r="H393" s="108">
        <f>$H$371</f>
        <v>1865.8</v>
      </c>
      <c r="I393" s="67">
        <f>'Financial Data'!$C$40</f>
        <v>251</v>
      </c>
      <c r="J393" s="67">
        <f t="shared" si="1724"/>
        <v>55.973999999999997</v>
      </c>
      <c r="K393" s="54">
        <v>0</v>
      </c>
      <c r="L393" s="67">
        <f t="shared" ref="L393:N393" si="2055">H393*(1-$K393)</f>
        <v>1865.8</v>
      </c>
      <c r="M393" s="67">
        <f t="shared" si="2055"/>
        <v>251</v>
      </c>
      <c r="N393" s="67">
        <f t="shared" si="2055"/>
        <v>55.973999999999997</v>
      </c>
      <c r="O393" s="67">
        <f t="shared" si="2036"/>
        <v>2172.7740000000003</v>
      </c>
      <c r="P393" s="69">
        <f t="shared" si="2037"/>
        <v>0</v>
      </c>
      <c r="Q393" s="69">
        <f t="shared" si="2038"/>
        <v>0</v>
      </c>
      <c r="R393" s="69">
        <f t="shared" si="2039"/>
        <v>43.455480000000009</v>
      </c>
      <c r="S393" s="69">
        <f t="shared" si="2040"/>
        <v>108.63870000000003</v>
      </c>
      <c r="T393" s="69">
        <f t="shared" si="2041"/>
        <v>2324.8681800000004</v>
      </c>
      <c r="U393" s="69">
        <f>2*$U$5</f>
        <v>180</v>
      </c>
      <c r="V393" s="108">
        <f t="shared" ref="V393:W393" si="2056">V382</f>
        <v>0</v>
      </c>
      <c r="W393" s="108">
        <f t="shared" si="2056"/>
        <v>0</v>
      </c>
      <c r="X393" s="67">
        <f t="shared" si="2043"/>
        <v>180</v>
      </c>
      <c r="Y393" s="113">
        <f t="shared" si="2044"/>
        <v>552.54445147058834</v>
      </c>
      <c r="Z393" s="69">
        <f t="shared" si="2045"/>
        <v>581.2170450000001</v>
      </c>
      <c r="AA393" s="69">
        <f t="shared" si="2046"/>
        <v>45</v>
      </c>
      <c r="AB393" s="70">
        <f t="shared" si="2047"/>
        <v>3683.6296764705885</v>
      </c>
      <c r="AC393" s="67">
        <f t="shared" ref="AC393:AO393" si="2057">O393*$C393</f>
        <v>2172.7740000000003</v>
      </c>
      <c r="AD393" s="67">
        <f t="shared" si="2057"/>
        <v>0</v>
      </c>
      <c r="AE393" s="67">
        <f t="shared" si="2057"/>
        <v>0</v>
      </c>
      <c r="AF393" s="67">
        <f t="shared" si="2057"/>
        <v>43.455480000000009</v>
      </c>
      <c r="AG393" s="67">
        <f t="shared" si="2057"/>
        <v>108.63870000000003</v>
      </c>
      <c r="AH393" s="67">
        <f t="shared" si="2057"/>
        <v>2324.8681800000004</v>
      </c>
      <c r="AI393" s="67">
        <f t="shared" si="2057"/>
        <v>180</v>
      </c>
      <c r="AJ393" s="67">
        <f t="shared" si="2057"/>
        <v>0</v>
      </c>
      <c r="AK393" s="67">
        <f t="shared" si="2057"/>
        <v>0</v>
      </c>
      <c r="AL393" s="67">
        <f t="shared" si="2057"/>
        <v>180</v>
      </c>
      <c r="AM393" s="67">
        <f t="shared" si="2057"/>
        <v>552.54445147058834</v>
      </c>
      <c r="AN393" s="67">
        <f t="shared" si="2057"/>
        <v>581.2170450000001</v>
      </c>
      <c r="AO393" s="67">
        <f t="shared" si="2057"/>
        <v>45</v>
      </c>
      <c r="AP393" s="67">
        <f t="shared" si="2049"/>
        <v>552.54445147058834</v>
      </c>
      <c r="AQ393" s="71">
        <f t="shared" si="2050"/>
        <v>3057.4126314705886</v>
      </c>
      <c r="AR393" s="71">
        <f t="shared" si="2051"/>
        <v>626.2170450000001</v>
      </c>
      <c r="AS393" s="71">
        <f t="shared" si="2052"/>
        <v>3683.6296764705885</v>
      </c>
      <c r="AT393" s="84"/>
    </row>
    <row r="394" spans="1:67" outlineLevel="1" x14ac:dyDescent="0.25">
      <c r="A394" s="60"/>
      <c r="B394" s="61" t="s">
        <v>217</v>
      </c>
      <c r="C394" s="62">
        <v>1</v>
      </c>
      <c r="D394" s="68" t="s">
        <v>65</v>
      </c>
      <c r="E394" s="64">
        <f t="shared" si="2053"/>
        <v>3722.9779411764707</v>
      </c>
      <c r="F394" s="65">
        <f t="shared" si="2054"/>
        <v>3722.9779411764707</v>
      </c>
      <c r="G394" s="107"/>
      <c r="H394" s="85">
        <v>750</v>
      </c>
      <c r="I394" s="67">
        <f>'Financial Data'!$C$41*C392</f>
        <v>1215</v>
      </c>
      <c r="J394" s="67">
        <f t="shared" si="1724"/>
        <v>22.5</v>
      </c>
      <c r="K394" s="54">
        <v>0</v>
      </c>
      <c r="L394" s="67">
        <f t="shared" ref="L394:N394" si="2058">H394*(1-$K394)</f>
        <v>750</v>
      </c>
      <c r="M394" s="67">
        <f t="shared" si="2058"/>
        <v>1215</v>
      </c>
      <c r="N394" s="67">
        <f t="shared" si="2058"/>
        <v>22.5</v>
      </c>
      <c r="O394" s="67">
        <f t="shared" si="2036"/>
        <v>1987.5</v>
      </c>
      <c r="P394" s="69">
        <f t="shared" si="2037"/>
        <v>0</v>
      </c>
      <c r="Q394" s="69">
        <f t="shared" si="2038"/>
        <v>0</v>
      </c>
      <c r="R394" s="69">
        <f t="shared" si="2039"/>
        <v>39.75</v>
      </c>
      <c r="S394" s="69">
        <f t="shared" si="2040"/>
        <v>99.375</v>
      </c>
      <c r="T394" s="69">
        <f t="shared" si="2041"/>
        <v>2126.625</v>
      </c>
      <c r="U394" s="69">
        <f>(C392/10)*$U$5</f>
        <v>405</v>
      </c>
      <c r="V394" s="108">
        <f t="shared" ref="V394:W394" si="2059">V383</f>
        <v>0</v>
      </c>
      <c r="W394" s="108">
        <f t="shared" si="2059"/>
        <v>0</v>
      </c>
      <c r="X394" s="67">
        <f t="shared" si="2043"/>
        <v>405</v>
      </c>
      <c r="Y394" s="113">
        <f t="shared" si="2044"/>
        <v>558.44669117647061</v>
      </c>
      <c r="Z394" s="69">
        <f t="shared" si="2045"/>
        <v>531.65625</v>
      </c>
      <c r="AA394" s="69">
        <f t="shared" si="2046"/>
        <v>101.25</v>
      </c>
      <c r="AB394" s="70">
        <f t="shared" si="2047"/>
        <v>3722.9779411764707</v>
      </c>
      <c r="AC394" s="67">
        <f t="shared" ref="AC394:AO394" si="2060">O394*$C394</f>
        <v>1987.5</v>
      </c>
      <c r="AD394" s="67">
        <f t="shared" si="2060"/>
        <v>0</v>
      </c>
      <c r="AE394" s="67">
        <f t="shared" si="2060"/>
        <v>0</v>
      </c>
      <c r="AF394" s="67">
        <f t="shared" si="2060"/>
        <v>39.75</v>
      </c>
      <c r="AG394" s="67">
        <f t="shared" si="2060"/>
        <v>99.375</v>
      </c>
      <c r="AH394" s="67">
        <f t="shared" si="2060"/>
        <v>2126.625</v>
      </c>
      <c r="AI394" s="67">
        <f t="shared" si="2060"/>
        <v>405</v>
      </c>
      <c r="AJ394" s="67">
        <f t="shared" si="2060"/>
        <v>0</v>
      </c>
      <c r="AK394" s="67">
        <f t="shared" si="2060"/>
        <v>0</v>
      </c>
      <c r="AL394" s="67">
        <f t="shared" si="2060"/>
        <v>405</v>
      </c>
      <c r="AM394" s="67">
        <f t="shared" si="2060"/>
        <v>558.44669117647061</v>
      </c>
      <c r="AN394" s="67">
        <f t="shared" si="2060"/>
        <v>531.65625</v>
      </c>
      <c r="AO394" s="67">
        <f t="shared" si="2060"/>
        <v>101.25</v>
      </c>
      <c r="AP394" s="67">
        <f t="shared" si="2049"/>
        <v>558.44669117647061</v>
      </c>
      <c r="AQ394" s="71">
        <f t="shared" si="2050"/>
        <v>3090.0716911764707</v>
      </c>
      <c r="AR394" s="71">
        <f t="shared" si="2051"/>
        <v>632.90625</v>
      </c>
      <c r="AS394" s="71">
        <f t="shared" si="2052"/>
        <v>3722.9779411764707</v>
      </c>
      <c r="AT394" s="84"/>
    </row>
    <row r="395" spans="1:67" outlineLevel="1" x14ac:dyDescent="0.25">
      <c r="A395" s="60"/>
      <c r="B395" s="61" t="s">
        <v>172</v>
      </c>
      <c r="C395" s="62">
        <f>A390</f>
        <v>45</v>
      </c>
      <c r="D395" s="68" t="s">
        <v>63</v>
      </c>
      <c r="E395" s="64">
        <f t="shared" si="2053"/>
        <v>257.66176470588238</v>
      </c>
      <c r="F395" s="65">
        <f t="shared" si="2054"/>
        <v>11594.779411764706</v>
      </c>
      <c r="G395" s="107"/>
      <c r="H395" s="108">
        <f>$H$373</f>
        <v>100</v>
      </c>
      <c r="I395" s="108">
        <v>0</v>
      </c>
      <c r="J395" s="67">
        <f t="shared" si="1724"/>
        <v>3</v>
      </c>
      <c r="K395" s="54">
        <v>0</v>
      </c>
      <c r="L395" s="67">
        <f t="shared" ref="L395:N395" si="2061">H395*(1-$K395)</f>
        <v>100</v>
      </c>
      <c r="M395" s="67">
        <f t="shared" si="2061"/>
        <v>0</v>
      </c>
      <c r="N395" s="67">
        <f t="shared" si="2061"/>
        <v>3</v>
      </c>
      <c r="O395" s="67">
        <f t="shared" si="2036"/>
        <v>103</v>
      </c>
      <c r="P395" s="69">
        <f t="shared" si="2037"/>
        <v>0</v>
      </c>
      <c r="Q395" s="69">
        <f t="shared" si="2038"/>
        <v>0</v>
      </c>
      <c r="R395" s="69">
        <f t="shared" si="2039"/>
        <v>2.06</v>
      </c>
      <c r="S395" s="69">
        <f t="shared" si="2040"/>
        <v>5.15</v>
      </c>
      <c r="T395" s="69">
        <f t="shared" si="2041"/>
        <v>110.21000000000001</v>
      </c>
      <c r="U395" s="69">
        <f>1*$U$4</f>
        <v>65</v>
      </c>
      <c r="V395" s="108">
        <f t="shared" ref="V395:W395" si="2062">V384</f>
        <v>0</v>
      </c>
      <c r="W395" s="108">
        <f t="shared" si="2062"/>
        <v>0</v>
      </c>
      <c r="X395" s="67">
        <f t="shared" si="2043"/>
        <v>65</v>
      </c>
      <c r="Y395" s="113">
        <f t="shared" si="2044"/>
        <v>38.649264705882359</v>
      </c>
      <c r="Z395" s="69">
        <f t="shared" si="2045"/>
        <v>27.552500000000002</v>
      </c>
      <c r="AA395" s="69">
        <f t="shared" si="2046"/>
        <v>16.25</v>
      </c>
      <c r="AB395" s="70">
        <f t="shared" si="2047"/>
        <v>257.66176470588238</v>
      </c>
      <c r="AC395" s="67">
        <f t="shared" ref="AC395:AO395" si="2063">O395*$C395</f>
        <v>4635</v>
      </c>
      <c r="AD395" s="67">
        <f t="shared" si="2063"/>
        <v>0</v>
      </c>
      <c r="AE395" s="67">
        <f t="shared" si="2063"/>
        <v>0</v>
      </c>
      <c r="AF395" s="67">
        <f t="shared" si="2063"/>
        <v>92.7</v>
      </c>
      <c r="AG395" s="67">
        <f t="shared" si="2063"/>
        <v>231.75000000000003</v>
      </c>
      <c r="AH395" s="67">
        <f t="shared" si="2063"/>
        <v>4959.4500000000007</v>
      </c>
      <c r="AI395" s="67">
        <f t="shared" si="2063"/>
        <v>2925</v>
      </c>
      <c r="AJ395" s="67">
        <f t="shared" si="2063"/>
        <v>0</v>
      </c>
      <c r="AK395" s="67">
        <f t="shared" si="2063"/>
        <v>0</v>
      </c>
      <c r="AL395" s="67">
        <f t="shared" si="2063"/>
        <v>2925</v>
      </c>
      <c r="AM395" s="67">
        <f t="shared" si="2063"/>
        <v>1739.2169117647061</v>
      </c>
      <c r="AN395" s="67">
        <f t="shared" si="2063"/>
        <v>1239.8625000000002</v>
      </c>
      <c r="AO395" s="67">
        <f t="shared" si="2063"/>
        <v>731.25</v>
      </c>
      <c r="AP395" s="67">
        <f t="shared" si="2049"/>
        <v>1739.2169117647061</v>
      </c>
      <c r="AQ395" s="71">
        <f t="shared" si="2050"/>
        <v>9623.666911764707</v>
      </c>
      <c r="AR395" s="71">
        <f t="shared" si="2051"/>
        <v>1971.1125000000002</v>
      </c>
      <c r="AS395" s="71">
        <f t="shared" si="2052"/>
        <v>11594.779411764706</v>
      </c>
      <c r="AT395" s="84"/>
    </row>
    <row r="396" spans="1:67" outlineLevel="1" x14ac:dyDescent="0.25">
      <c r="A396" s="60"/>
      <c r="B396" s="61" t="s">
        <v>66</v>
      </c>
      <c r="C396" s="62">
        <v>1</v>
      </c>
      <c r="D396" s="68" t="s">
        <v>65</v>
      </c>
      <c r="E396" s="64">
        <f t="shared" si="2053"/>
        <v>3576.0000000000005</v>
      </c>
      <c r="F396" s="65">
        <f t="shared" si="2054"/>
        <v>3576.0000000000005</v>
      </c>
      <c r="G396" s="107"/>
      <c r="H396" s="85">
        <v>800</v>
      </c>
      <c r="I396" s="108">
        <f>I385</f>
        <v>0</v>
      </c>
      <c r="J396" s="67">
        <f t="shared" si="1724"/>
        <v>24</v>
      </c>
      <c r="K396" s="54">
        <v>0</v>
      </c>
      <c r="L396" s="67">
        <f t="shared" ref="L396:N396" si="2064">H396*(1-$K396)</f>
        <v>800</v>
      </c>
      <c r="M396" s="67">
        <f t="shared" si="2064"/>
        <v>0</v>
      </c>
      <c r="N396" s="67">
        <f t="shared" si="2064"/>
        <v>24</v>
      </c>
      <c r="O396" s="67">
        <f t="shared" si="2036"/>
        <v>824</v>
      </c>
      <c r="P396" s="69">
        <f t="shared" si="2037"/>
        <v>0</v>
      </c>
      <c r="Q396" s="69">
        <f t="shared" si="2038"/>
        <v>0</v>
      </c>
      <c r="R396" s="69">
        <f t="shared" si="2039"/>
        <v>16.48</v>
      </c>
      <c r="S396" s="69">
        <f t="shared" si="2040"/>
        <v>41.2</v>
      </c>
      <c r="T396" s="69">
        <f t="shared" si="2041"/>
        <v>881.68000000000006</v>
      </c>
      <c r="U396" s="69">
        <f>5*$U$5+600+500</f>
        <v>1550</v>
      </c>
      <c r="V396" s="108">
        <f t="shared" ref="V396:W396" si="2065">V385</f>
        <v>0</v>
      </c>
      <c r="W396" s="108">
        <f t="shared" si="2065"/>
        <v>0</v>
      </c>
      <c r="X396" s="67">
        <f t="shared" si="2043"/>
        <v>1550</v>
      </c>
      <c r="Y396" s="113">
        <f t="shared" si="2044"/>
        <v>536.40000000000009</v>
      </c>
      <c r="Z396" s="69">
        <f t="shared" si="2045"/>
        <v>220.42000000000002</v>
      </c>
      <c r="AA396" s="69">
        <f t="shared" si="2046"/>
        <v>387.5</v>
      </c>
      <c r="AB396" s="70">
        <f t="shared" si="2047"/>
        <v>3576.0000000000005</v>
      </c>
      <c r="AC396" s="67">
        <f t="shared" ref="AC396:AO396" si="2066">O396*$C396</f>
        <v>824</v>
      </c>
      <c r="AD396" s="67">
        <f t="shared" si="2066"/>
        <v>0</v>
      </c>
      <c r="AE396" s="67">
        <f t="shared" si="2066"/>
        <v>0</v>
      </c>
      <c r="AF396" s="67">
        <f t="shared" si="2066"/>
        <v>16.48</v>
      </c>
      <c r="AG396" s="67">
        <f t="shared" si="2066"/>
        <v>41.2</v>
      </c>
      <c r="AH396" s="67">
        <f t="shared" si="2066"/>
        <v>881.68000000000006</v>
      </c>
      <c r="AI396" s="67">
        <f t="shared" si="2066"/>
        <v>1550</v>
      </c>
      <c r="AJ396" s="67">
        <f t="shared" si="2066"/>
        <v>0</v>
      </c>
      <c r="AK396" s="67">
        <f t="shared" si="2066"/>
        <v>0</v>
      </c>
      <c r="AL396" s="67">
        <f t="shared" si="2066"/>
        <v>1550</v>
      </c>
      <c r="AM396" s="67">
        <f t="shared" si="2066"/>
        <v>536.40000000000009</v>
      </c>
      <c r="AN396" s="67">
        <f t="shared" si="2066"/>
        <v>220.42000000000002</v>
      </c>
      <c r="AO396" s="67">
        <f t="shared" si="2066"/>
        <v>387.5</v>
      </c>
      <c r="AP396" s="67">
        <f t="shared" si="2049"/>
        <v>536.40000000000009</v>
      </c>
      <c r="AQ396" s="71">
        <f t="shared" si="2050"/>
        <v>2968.08</v>
      </c>
      <c r="AR396" s="71">
        <f t="shared" si="2051"/>
        <v>607.92000000000007</v>
      </c>
      <c r="AS396" s="71">
        <f t="shared" si="2052"/>
        <v>3576.0000000000005</v>
      </c>
      <c r="AT396" s="84"/>
    </row>
    <row r="397" spans="1:67" outlineLevel="1" x14ac:dyDescent="0.25">
      <c r="A397" s="60"/>
      <c r="B397" s="72" t="s">
        <v>169</v>
      </c>
      <c r="C397" s="62">
        <v>1</v>
      </c>
      <c r="D397" s="68" t="s">
        <v>65</v>
      </c>
      <c r="E397" s="64">
        <f t="shared" si="2053"/>
        <v>4312.5</v>
      </c>
      <c r="F397" s="65">
        <f t="shared" si="2054"/>
        <v>4312.5</v>
      </c>
      <c r="G397" s="107"/>
      <c r="H397" s="108">
        <f>$H$375</f>
        <v>2500</v>
      </c>
      <c r="I397" s="108">
        <f>$I$342</f>
        <v>300</v>
      </c>
      <c r="J397" s="67">
        <f t="shared" si="1724"/>
        <v>75</v>
      </c>
      <c r="K397" s="54">
        <v>0</v>
      </c>
      <c r="L397" s="67">
        <f t="shared" ref="L397:N399" si="2067">H397*(1-$K397)</f>
        <v>2500</v>
      </c>
      <c r="M397" s="67">
        <f t="shared" si="2067"/>
        <v>300</v>
      </c>
      <c r="N397" s="67">
        <f t="shared" si="2067"/>
        <v>75</v>
      </c>
      <c r="O397" s="67">
        <f t="shared" si="2036"/>
        <v>2875</v>
      </c>
      <c r="P397" s="69">
        <f t="shared" si="2037"/>
        <v>0</v>
      </c>
      <c r="Q397" s="69">
        <f t="shared" si="2038"/>
        <v>0</v>
      </c>
      <c r="R397" s="69">
        <f t="shared" si="2039"/>
        <v>57.5</v>
      </c>
      <c r="S397" s="69">
        <v>0</v>
      </c>
      <c r="T397" s="69">
        <f t="shared" si="2041"/>
        <v>2932.5</v>
      </c>
      <c r="U397" s="69">
        <v>0</v>
      </c>
      <c r="V397" s="108">
        <f t="shared" ref="V397:W397" si="2068">V386</f>
        <v>0</v>
      </c>
      <c r="W397" s="108">
        <f t="shared" si="2068"/>
        <v>0</v>
      </c>
      <c r="X397" s="67">
        <f t="shared" si="2043"/>
        <v>0</v>
      </c>
      <c r="Y397" s="113">
        <f t="shared" si="2044"/>
        <v>646.875</v>
      </c>
      <c r="Z397" s="69">
        <f t="shared" si="2045"/>
        <v>733.125</v>
      </c>
      <c r="AA397" s="69">
        <f t="shared" si="2046"/>
        <v>0</v>
      </c>
      <c r="AB397" s="70">
        <f t="shared" si="2047"/>
        <v>4312.5</v>
      </c>
      <c r="AC397" s="67">
        <f t="shared" ref="AC397:AO399" si="2069">O397*$C397</f>
        <v>2875</v>
      </c>
      <c r="AD397" s="67">
        <f t="shared" si="2069"/>
        <v>0</v>
      </c>
      <c r="AE397" s="67">
        <f t="shared" si="2069"/>
        <v>0</v>
      </c>
      <c r="AF397" s="67">
        <f t="shared" si="2069"/>
        <v>57.5</v>
      </c>
      <c r="AG397" s="67">
        <f t="shared" si="2069"/>
        <v>0</v>
      </c>
      <c r="AH397" s="67">
        <f t="shared" si="2069"/>
        <v>2932.5</v>
      </c>
      <c r="AI397" s="67">
        <f t="shared" si="2069"/>
        <v>0</v>
      </c>
      <c r="AJ397" s="67">
        <f t="shared" si="2069"/>
        <v>0</v>
      </c>
      <c r="AK397" s="67">
        <f t="shared" si="2069"/>
        <v>0</v>
      </c>
      <c r="AL397" s="67">
        <f t="shared" si="2069"/>
        <v>0</v>
      </c>
      <c r="AM397" s="67">
        <f t="shared" si="2069"/>
        <v>646.875</v>
      </c>
      <c r="AN397" s="67">
        <f t="shared" si="2069"/>
        <v>733.125</v>
      </c>
      <c r="AO397" s="67">
        <f t="shared" si="2069"/>
        <v>0</v>
      </c>
      <c r="AP397" s="67">
        <f t="shared" si="2049"/>
        <v>646.875</v>
      </c>
      <c r="AQ397" s="71">
        <f t="shared" si="2050"/>
        <v>3579.375</v>
      </c>
      <c r="AR397" s="71">
        <f t="shared" si="2051"/>
        <v>733.125</v>
      </c>
      <c r="AS397" s="71">
        <f t="shared" si="2052"/>
        <v>4312.5</v>
      </c>
      <c r="AT397" s="84"/>
    </row>
    <row r="398" spans="1:67" outlineLevel="1" x14ac:dyDescent="0.25">
      <c r="A398" s="60"/>
      <c r="B398" s="72" t="s">
        <v>170</v>
      </c>
      <c r="C398" s="62">
        <v>1</v>
      </c>
      <c r="D398" s="68" t="s">
        <v>65</v>
      </c>
      <c r="E398" s="64">
        <f t="shared" si="2053"/>
        <v>900</v>
      </c>
      <c r="F398" s="65">
        <f t="shared" si="2054"/>
        <v>900</v>
      </c>
      <c r="G398" s="147"/>
      <c r="H398" s="67">
        <v>0</v>
      </c>
      <c r="I398" s="67">
        <v>0</v>
      </c>
      <c r="J398" s="67">
        <f t="shared" si="1724"/>
        <v>0</v>
      </c>
      <c r="K398" s="54">
        <v>0</v>
      </c>
      <c r="L398" s="67">
        <f t="shared" si="2067"/>
        <v>0</v>
      </c>
      <c r="M398" s="67">
        <f t="shared" si="2067"/>
        <v>0</v>
      </c>
      <c r="N398" s="67">
        <f t="shared" si="2067"/>
        <v>0</v>
      </c>
      <c r="O398" s="67">
        <f t="shared" si="2036"/>
        <v>0</v>
      </c>
      <c r="P398" s="69">
        <f t="shared" si="2037"/>
        <v>0</v>
      </c>
      <c r="Q398" s="69">
        <f t="shared" si="2038"/>
        <v>0</v>
      </c>
      <c r="R398" s="69">
        <f t="shared" si="2039"/>
        <v>0</v>
      </c>
      <c r="S398" s="69">
        <v>0</v>
      </c>
      <c r="T398" s="69">
        <f t="shared" si="2041"/>
        <v>0</v>
      </c>
      <c r="U398" s="69">
        <v>0</v>
      </c>
      <c r="V398" s="108">
        <f t="shared" ref="V398:W398" si="2070">V387</f>
        <v>0</v>
      </c>
      <c r="W398" s="108">
        <f t="shared" si="2070"/>
        <v>900</v>
      </c>
      <c r="X398" s="67">
        <f t="shared" si="2043"/>
        <v>900</v>
      </c>
      <c r="Y398" s="113">
        <v>0</v>
      </c>
      <c r="Z398" s="69">
        <f t="shared" si="2045"/>
        <v>0</v>
      </c>
      <c r="AA398" s="69">
        <v>0</v>
      </c>
      <c r="AB398" s="70">
        <f t="shared" si="2047"/>
        <v>900</v>
      </c>
      <c r="AC398" s="67">
        <f t="shared" si="2069"/>
        <v>0</v>
      </c>
      <c r="AD398" s="67">
        <f t="shared" si="2069"/>
        <v>0</v>
      </c>
      <c r="AE398" s="67">
        <f t="shared" si="2069"/>
        <v>0</v>
      </c>
      <c r="AF398" s="67">
        <f t="shared" si="2069"/>
        <v>0</v>
      </c>
      <c r="AG398" s="67">
        <f t="shared" si="2069"/>
        <v>0</v>
      </c>
      <c r="AH398" s="67">
        <f t="shared" si="2069"/>
        <v>0</v>
      </c>
      <c r="AI398" s="67">
        <f t="shared" si="2069"/>
        <v>0</v>
      </c>
      <c r="AJ398" s="67">
        <f t="shared" si="2069"/>
        <v>0</v>
      </c>
      <c r="AK398" s="67">
        <f t="shared" si="2069"/>
        <v>900</v>
      </c>
      <c r="AL398" s="67">
        <f t="shared" si="2069"/>
        <v>900</v>
      </c>
      <c r="AM398" s="67">
        <f t="shared" si="2069"/>
        <v>0</v>
      </c>
      <c r="AN398" s="67">
        <f t="shared" si="2069"/>
        <v>0</v>
      </c>
      <c r="AO398" s="67">
        <f t="shared" si="2069"/>
        <v>0</v>
      </c>
      <c r="AP398" s="67">
        <f t="shared" si="2049"/>
        <v>900</v>
      </c>
      <c r="AQ398" s="71">
        <f t="shared" si="2050"/>
        <v>900</v>
      </c>
      <c r="AR398" s="71">
        <f t="shared" si="2051"/>
        <v>0</v>
      </c>
      <c r="AS398" s="71">
        <f t="shared" si="2052"/>
        <v>900</v>
      </c>
      <c r="AT398" s="84"/>
    </row>
    <row r="399" spans="1:67" outlineLevel="1" x14ac:dyDescent="0.25">
      <c r="A399" s="60"/>
      <c r="B399" s="72" t="s">
        <v>171</v>
      </c>
      <c r="C399" s="62">
        <v>1</v>
      </c>
      <c r="D399" s="68" t="s">
        <v>65</v>
      </c>
      <c r="E399" s="64">
        <f t="shared" si="2053"/>
        <v>1200</v>
      </c>
      <c r="F399" s="65">
        <f t="shared" si="2054"/>
        <v>1200</v>
      </c>
      <c r="G399" s="147"/>
      <c r="H399" s="67">
        <v>0</v>
      </c>
      <c r="I399" s="67">
        <v>0</v>
      </c>
      <c r="J399" s="67">
        <f t="shared" si="1724"/>
        <v>0</v>
      </c>
      <c r="K399" s="54">
        <v>0</v>
      </c>
      <c r="L399" s="67">
        <f t="shared" si="2067"/>
        <v>0</v>
      </c>
      <c r="M399" s="67">
        <f t="shared" si="2067"/>
        <v>0</v>
      </c>
      <c r="N399" s="67">
        <f t="shared" si="2067"/>
        <v>0</v>
      </c>
      <c r="O399" s="67">
        <f t="shared" si="2036"/>
        <v>0</v>
      </c>
      <c r="P399" s="69">
        <f t="shared" si="2037"/>
        <v>0</v>
      </c>
      <c r="Q399" s="69">
        <f t="shared" si="2038"/>
        <v>0</v>
      </c>
      <c r="R399" s="69">
        <f t="shared" si="2039"/>
        <v>0</v>
      </c>
      <c r="S399" s="69">
        <v>0</v>
      </c>
      <c r="T399" s="69">
        <f t="shared" si="2041"/>
        <v>0</v>
      </c>
      <c r="U399" s="69">
        <v>0</v>
      </c>
      <c r="V399" s="108">
        <f t="shared" ref="V399:W399" si="2071">V388</f>
        <v>1200</v>
      </c>
      <c r="W399" s="108">
        <f t="shared" si="2071"/>
        <v>0</v>
      </c>
      <c r="X399" s="67">
        <f t="shared" si="2043"/>
        <v>1200</v>
      </c>
      <c r="Y399" s="113">
        <v>0</v>
      </c>
      <c r="Z399" s="69">
        <f t="shared" si="2045"/>
        <v>0</v>
      </c>
      <c r="AA399" s="69">
        <v>0</v>
      </c>
      <c r="AB399" s="70">
        <f t="shared" si="2047"/>
        <v>1200</v>
      </c>
      <c r="AC399" s="67">
        <f t="shared" si="2069"/>
        <v>0</v>
      </c>
      <c r="AD399" s="67">
        <f t="shared" si="2069"/>
        <v>0</v>
      </c>
      <c r="AE399" s="67">
        <f t="shared" si="2069"/>
        <v>0</v>
      </c>
      <c r="AF399" s="67">
        <f t="shared" si="2069"/>
        <v>0</v>
      </c>
      <c r="AG399" s="67">
        <f t="shared" si="2069"/>
        <v>0</v>
      </c>
      <c r="AH399" s="67">
        <f t="shared" si="2069"/>
        <v>0</v>
      </c>
      <c r="AI399" s="67">
        <f t="shared" si="2069"/>
        <v>0</v>
      </c>
      <c r="AJ399" s="67">
        <f t="shared" si="2069"/>
        <v>1200</v>
      </c>
      <c r="AK399" s="67">
        <f t="shared" si="2069"/>
        <v>0</v>
      </c>
      <c r="AL399" s="67">
        <f t="shared" si="2069"/>
        <v>1200</v>
      </c>
      <c r="AM399" s="67">
        <f t="shared" si="2069"/>
        <v>0</v>
      </c>
      <c r="AN399" s="67">
        <f t="shared" si="2069"/>
        <v>0</v>
      </c>
      <c r="AO399" s="67">
        <f t="shared" si="2069"/>
        <v>0</v>
      </c>
      <c r="AP399" s="67">
        <f t="shared" si="2049"/>
        <v>0</v>
      </c>
      <c r="AQ399" s="71">
        <f t="shared" si="2050"/>
        <v>1200</v>
      </c>
      <c r="AR399" s="71">
        <f t="shared" si="2051"/>
        <v>0</v>
      </c>
      <c r="AS399" s="71">
        <f t="shared" si="2052"/>
        <v>1200</v>
      </c>
      <c r="AT399" s="84"/>
    </row>
    <row r="400" spans="1:67" ht="15.75" outlineLevel="1" thickBot="1" x14ac:dyDescent="0.3">
      <c r="A400" s="75"/>
      <c r="B400" s="76"/>
      <c r="C400" s="77"/>
      <c r="D400" s="78"/>
      <c r="E400" s="79"/>
      <c r="F400" s="80"/>
      <c r="G400" s="107"/>
      <c r="H400" s="108"/>
      <c r="I400" s="108"/>
      <c r="J400" s="67"/>
      <c r="K400" s="21"/>
      <c r="L400" s="67"/>
      <c r="M400" s="67"/>
      <c r="N400" s="67"/>
      <c r="O400" s="67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7"/>
      <c r="AC400" s="67"/>
      <c r="AD400" s="67"/>
      <c r="AE400" s="69"/>
      <c r="AF400" s="69"/>
      <c r="AG400" s="69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84"/>
    </row>
    <row r="401" spans="1:67" ht="15.75" thickBot="1" x14ac:dyDescent="0.3">
      <c r="A401" s="48">
        <f>A390+1</f>
        <v>46</v>
      </c>
      <c r="B401" s="49" t="s">
        <v>61</v>
      </c>
      <c r="C401" s="50" t="s">
        <v>62</v>
      </c>
      <c r="D401" s="51">
        <f>ROUNDUP((A401*465)/1000,2)</f>
        <v>21.39</v>
      </c>
      <c r="E401" s="52"/>
      <c r="F401" s="53">
        <f>SUM(F402:F411)</f>
        <v>37606.948558823526</v>
      </c>
      <c r="G401" s="107"/>
      <c r="H401" s="110"/>
      <c r="I401" s="110"/>
      <c r="J401" s="56"/>
      <c r="K401" s="57"/>
      <c r="L401" s="58"/>
      <c r="M401" s="58"/>
      <c r="N401" s="58"/>
      <c r="O401" s="57"/>
      <c r="P401" s="58"/>
      <c r="Q401" s="56"/>
      <c r="R401" s="56"/>
      <c r="S401" s="56"/>
      <c r="T401" s="56"/>
      <c r="U401" s="73"/>
      <c r="V401" s="21"/>
      <c r="W401" s="56"/>
      <c r="X401" s="56"/>
      <c r="Y401" s="56"/>
      <c r="Z401" s="57"/>
      <c r="AA401" s="56"/>
      <c r="AB401" s="56"/>
      <c r="AC401" s="59">
        <f>+SUM(AC402:AC411)</f>
        <v>15106.986000000001</v>
      </c>
      <c r="AD401" s="59">
        <f t="shared" ref="AD401:AS401" si="2072">+SUM(AD402:AD411)</f>
        <v>0</v>
      </c>
      <c r="AE401" s="59">
        <f t="shared" si="2072"/>
        <v>0</v>
      </c>
      <c r="AF401" s="59">
        <f t="shared" si="2072"/>
        <v>302.13972000000001</v>
      </c>
      <c r="AG401" s="59">
        <f t="shared" si="2072"/>
        <v>611.59930000000008</v>
      </c>
      <c r="AH401" s="59">
        <f t="shared" si="2072"/>
        <v>16020.725020000002</v>
      </c>
      <c r="AI401" s="59">
        <f t="shared" si="2072"/>
        <v>8124</v>
      </c>
      <c r="AJ401" s="59">
        <f t="shared" si="2072"/>
        <v>1200</v>
      </c>
      <c r="AK401" s="59">
        <f t="shared" si="2072"/>
        <v>900</v>
      </c>
      <c r="AL401" s="59">
        <f t="shared" si="2072"/>
        <v>10224</v>
      </c>
      <c r="AM401" s="59">
        <f t="shared" si="2072"/>
        <v>5326.0422838235299</v>
      </c>
      <c r="AN401" s="59">
        <f t="shared" si="2072"/>
        <v>4005.1812550000004</v>
      </c>
      <c r="AO401" s="59">
        <f t="shared" si="2072"/>
        <v>2031</v>
      </c>
      <c r="AP401" s="59">
        <f t="shared" si="2072"/>
        <v>6226.0422838235299</v>
      </c>
      <c r="AQ401" s="59">
        <f t="shared" si="2072"/>
        <v>31570.76730382353</v>
      </c>
      <c r="AR401" s="59">
        <f t="shared" si="2072"/>
        <v>6036.1812550000004</v>
      </c>
      <c r="AS401" s="59">
        <f t="shared" si="2072"/>
        <v>37606.948558823533</v>
      </c>
      <c r="AT401" s="83" t="str">
        <f>IF(F401=AS401,"Matching","Not Matching")</f>
        <v>Matching</v>
      </c>
      <c r="AU401" s="134">
        <f>SUM(AC401:AG401)</f>
        <v>16020.72502</v>
      </c>
      <c r="AV401" s="135">
        <f t="shared" ref="AV401" si="2073">AU401/AS401</f>
        <v>0.42600438573049648</v>
      </c>
      <c r="AW401" s="134">
        <f t="shared" ref="AW401" si="2074">AI401</f>
        <v>8124</v>
      </c>
      <c r="AX401" s="135">
        <f t="shared" ref="AX401" si="2075">AW401/AS401</f>
        <v>0.21602390811614802</v>
      </c>
      <c r="AY401" s="134">
        <f t="shared" ref="AY401" si="2076">AJ401</f>
        <v>1200</v>
      </c>
      <c r="AZ401" s="135">
        <f t="shared" ref="AZ401" si="2077">AY401/AS401</f>
        <v>3.1908996767525559E-2</v>
      </c>
      <c r="BA401" s="134">
        <f t="shared" ref="BA401" si="2078">AK401+AM401</f>
        <v>6226.0422838235299</v>
      </c>
      <c r="BB401" s="135">
        <f t="shared" ref="BB401" si="2079">BA401/AS401</f>
        <v>0.16555563592416872</v>
      </c>
      <c r="BC401" s="134">
        <f t="shared" ref="BC401" si="2080">AN401+AO401</f>
        <v>6036.1812550000004</v>
      </c>
      <c r="BD401" s="135">
        <f t="shared" ref="BD401" si="2081">BC401/AS401</f>
        <v>0.16050707346166115</v>
      </c>
      <c r="BE401" s="82" t="str">
        <f t="shared" ref="BE401" si="2082">IF((AU401+AW401+AY401+BA401+BC401)=AS401,"Matching","Not Matching")</f>
        <v>Matching</v>
      </c>
      <c r="BF401" s="134">
        <f>AQ401</f>
        <v>31570.76730382353</v>
      </c>
      <c r="BG401" s="135">
        <f t="shared" ref="BG401" si="2083">BF401/AS401</f>
        <v>0.83949292653833874</v>
      </c>
      <c r="BH401" s="134">
        <f t="shared" ref="BH401" si="2084">AR401</f>
        <v>6036.1812550000004</v>
      </c>
      <c r="BI401" s="135">
        <f t="shared" ref="BI401" si="2085">BH401/AS401</f>
        <v>0.16050707346166115</v>
      </c>
      <c r="BJ401" s="82" t="str">
        <f t="shared" ref="BJ401" si="2086">IF((BH401+BF401)=AS401,"Matching","Not Matching")</f>
        <v>Matching</v>
      </c>
      <c r="BK401" s="134">
        <f>AS401*1.081</f>
        <v>40653.111392088234</v>
      </c>
      <c r="BL401" s="134">
        <f t="shared" ref="BL401" si="2087">ROUND(BK401,-1)</f>
        <v>40650</v>
      </c>
      <c r="BM401" s="134">
        <f>D401*380</f>
        <v>8128.2</v>
      </c>
      <c r="BN401" s="134">
        <f t="shared" ref="BN401" si="2088">BK401-BM401</f>
        <v>32524.911392088234</v>
      </c>
      <c r="BO401" s="134">
        <f>BK401/D401</f>
        <v>1900.566217488931</v>
      </c>
    </row>
    <row r="402" spans="1:67" outlineLevel="1" x14ac:dyDescent="0.25">
      <c r="A402" s="60"/>
      <c r="B402" s="61"/>
      <c r="C402" s="62"/>
      <c r="D402" s="63"/>
      <c r="E402" s="64"/>
      <c r="F402" s="65"/>
      <c r="G402" s="107"/>
      <c r="H402" s="110"/>
      <c r="I402" s="110"/>
      <c r="J402" s="56"/>
      <c r="K402" s="57"/>
      <c r="L402" s="58"/>
      <c r="M402" s="58"/>
      <c r="N402" s="58"/>
      <c r="O402" s="57"/>
      <c r="P402" s="58"/>
      <c r="Q402" s="56"/>
      <c r="R402" s="56"/>
      <c r="S402" s="56"/>
      <c r="T402" s="56"/>
      <c r="U402" s="73"/>
      <c r="V402" s="21"/>
      <c r="W402" s="56"/>
      <c r="X402" s="56"/>
      <c r="Y402" s="56"/>
      <c r="Z402" s="57"/>
      <c r="AA402" s="56"/>
      <c r="AB402" s="56"/>
      <c r="AC402" s="56"/>
      <c r="AD402" s="56"/>
      <c r="AE402" s="69"/>
      <c r="AF402" s="69"/>
      <c r="AG402" s="69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136"/>
    </row>
    <row r="403" spans="1:67" outlineLevel="1" x14ac:dyDescent="0.25">
      <c r="A403" s="60"/>
      <c r="B403" s="61" t="str">
        <f>"Panneau solaire "&amp;G403</f>
        <v>Panneau solaire JINKO JKM455N-54HL4R-V</v>
      </c>
      <c r="C403" s="62">
        <f>A401</f>
        <v>46</v>
      </c>
      <c r="D403" s="68" t="s">
        <v>63</v>
      </c>
      <c r="E403" s="64">
        <f t="shared" ref="E403" si="2089">AB403</f>
        <v>180.51476470588236</v>
      </c>
      <c r="F403" s="65">
        <f t="shared" ref="F403" si="2090">C403*E403</f>
        <v>8303.6791764705886</v>
      </c>
      <c r="G403" s="107" t="str">
        <f>$G$7</f>
        <v>JINKO JKM455N-54HL4R-V</v>
      </c>
      <c r="H403" s="108">
        <f>H73</f>
        <v>52.4</v>
      </c>
      <c r="I403" s="108">
        <f>I73</f>
        <v>0</v>
      </c>
      <c r="J403" s="67">
        <f t="shared" si="1724"/>
        <v>1.5719999999999998</v>
      </c>
      <c r="K403" s="54">
        <v>0</v>
      </c>
      <c r="L403" s="67">
        <f t="shared" ref="L403:N403" si="2091">H403*(1-$K403)</f>
        <v>52.4</v>
      </c>
      <c r="M403" s="67">
        <f t="shared" si="2091"/>
        <v>0</v>
      </c>
      <c r="N403" s="67">
        <f t="shared" si="2091"/>
        <v>1.5719999999999998</v>
      </c>
      <c r="O403" s="67">
        <f t="shared" ref="O403:O410" si="2092">(L403+M403+N403)</f>
        <v>53.972000000000001</v>
      </c>
      <c r="P403" s="69">
        <f t="shared" ref="P403:P410" si="2093">O403*$P$4</f>
        <v>0</v>
      </c>
      <c r="Q403" s="69">
        <f t="shared" ref="Q403:Q410" si="2094">(O403+P403)*$Q$4</f>
        <v>0</v>
      </c>
      <c r="R403" s="69">
        <f t="shared" ref="R403:R410" si="2095">(O403+P403)*$R$4</f>
        <v>1.07944</v>
      </c>
      <c r="S403" s="69">
        <f t="shared" ref="S403:S407" si="2096">(O403+P403)*$S$4</f>
        <v>2.6986000000000003</v>
      </c>
      <c r="T403" s="69">
        <f t="shared" ref="T403:T410" si="2097">SUM(O403:S403)</f>
        <v>57.750039999999998</v>
      </c>
      <c r="U403" s="69">
        <f>1*$U$4</f>
        <v>65</v>
      </c>
      <c r="V403" s="108">
        <f t="shared" ref="V403:W403" si="2098">V392</f>
        <v>0</v>
      </c>
      <c r="W403" s="108">
        <f t="shared" si="2098"/>
        <v>0</v>
      </c>
      <c r="X403" s="67">
        <f t="shared" ref="X403:X410" si="2099">SUM(U403:W403)</f>
        <v>65</v>
      </c>
      <c r="Y403" s="113">
        <f t="shared" ref="Y403:Y408" si="2100">$Y$4/(1-$Y$4)*(T403+X403+Z403+AA403)</f>
        <v>27.077214705882351</v>
      </c>
      <c r="Z403" s="69">
        <f t="shared" ref="Z403:Z410" si="2101">T403*$Z$4</f>
        <v>14.43751</v>
      </c>
      <c r="AA403" s="69">
        <f t="shared" ref="AA403:AA408" si="2102">X403*$AA$4</f>
        <v>16.25</v>
      </c>
      <c r="AB403" s="70">
        <f t="shared" ref="AB403:AB410" si="2103">T403+X403+Y403+Z403+AA403</f>
        <v>180.51476470588236</v>
      </c>
      <c r="AC403" s="67">
        <f t="shared" ref="AC403:AO403" si="2104">O403*$C403</f>
        <v>2482.712</v>
      </c>
      <c r="AD403" s="67">
        <f t="shared" si="2104"/>
        <v>0</v>
      </c>
      <c r="AE403" s="67">
        <f t="shared" si="2104"/>
        <v>0</v>
      </c>
      <c r="AF403" s="67">
        <f t="shared" si="2104"/>
        <v>49.654240000000001</v>
      </c>
      <c r="AG403" s="67">
        <f t="shared" si="2104"/>
        <v>124.13560000000001</v>
      </c>
      <c r="AH403" s="67">
        <f t="shared" si="2104"/>
        <v>2656.5018399999999</v>
      </c>
      <c r="AI403" s="67">
        <f t="shared" si="2104"/>
        <v>2990</v>
      </c>
      <c r="AJ403" s="67">
        <f t="shared" si="2104"/>
        <v>0</v>
      </c>
      <c r="AK403" s="67">
        <f t="shared" si="2104"/>
        <v>0</v>
      </c>
      <c r="AL403" s="67">
        <f t="shared" si="2104"/>
        <v>2990</v>
      </c>
      <c r="AM403" s="67">
        <f t="shared" si="2104"/>
        <v>1245.5518764705882</v>
      </c>
      <c r="AN403" s="67">
        <f t="shared" si="2104"/>
        <v>664.12545999999998</v>
      </c>
      <c r="AO403" s="67">
        <f t="shared" si="2104"/>
        <v>747.5</v>
      </c>
      <c r="AP403" s="67">
        <f t="shared" ref="AP403:AP410" si="2105">AM403+AK403</f>
        <v>1245.5518764705882</v>
      </c>
      <c r="AQ403" s="71">
        <f t="shared" ref="AQ403:AQ410" si="2106">AM403+AL403+AH403</f>
        <v>6892.0537164705884</v>
      </c>
      <c r="AR403" s="71">
        <f t="shared" ref="AR403:AR410" si="2107">AO403+AN403</f>
        <v>1411.62546</v>
      </c>
      <c r="AS403" s="71">
        <f t="shared" ref="AS403:AS410" si="2108">AH403+AL403+AM403+AO403+AN403</f>
        <v>8303.6791764705886</v>
      </c>
      <c r="AT403" s="84"/>
    </row>
    <row r="404" spans="1:67" outlineLevel="1" x14ac:dyDescent="0.25">
      <c r="A404" s="60"/>
      <c r="B404" s="61" t="str">
        <f>"Onduleur Huawei "&amp;G404</f>
        <v>Onduleur Huawei SUN2000-20K-MB0</v>
      </c>
      <c r="C404" s="62">
        <v>1</v>
      </c>
      <c r="D404" s="68" t="s">
        <v>63</v>
      </c>
      <c r="E404" s="64">
        <f t="shared" ref="E403:E410" si="2109">AB404</f>
        <v>3683.6296764705885</v>
      </c>
      <c r="F404" s="65">
        <f t="shared" ref="F403:F410" si="2110">C404*E404</f>
        <v>3683.6296764705885</v>
      </c>
      <c r="G404" s="107" t="str">
        <f>$G$371</f>
        <v>SUN2000-20K-MB0</v>
      </c>
      <c r="H404" s="108">
        <f>$H$371</f>
        <v>1865.8</v>
      </c>
      <c r="I404" s="67">
        <f>'Financial Data'!$C$40</f>
        <v>251</v>
      </c>
      <c r="J404" s="67">
        <f t="shared" si="1724"/>
        <v>55.973999999999997</v>
      </c>
      <c r="K404" s="54">
        <v>0</v>
      </c>
      <c r="L404" s="67">
        <f t="shared" ref="L404:N404" si="2111">H404*(1-$K404)</f>
        <v>1865.8</v>
      </c>
      <c r="M404" s="67">
        <f t="shared" si="2111"/>
        <v>251</v>
      </c>
      <c r="N404" s="67">
        <f t="shared" si="2111"/>
        <v>55.973999999999997</v>
      </c>
      <c r="O404" s="67">
        <f t="shared" si="2092"/>
        <v>2172.7740000000003</v>
      </c>
      <c r="P404" s="69">
        <f t="shared" si="2093"/>
        <v>0</v>
      </c>
      <c r="Q404" s="69">
        <f t="shared" si="2094"/>
        <v>0</v>
      </c>
      <c r="R404" s="69">
        <f t="shared" si="2095"/>
        <v>43.455480000000009</v>
      </c>
      <c r="S404" s="69">
        <f t="shared" si="2096"/>
        <v>108.63870000000003</v>
      </c>
      <c r="T404" s="69">
        <f t="shared" si="2097"/>
        <v>2324.8681800000004</v>
      </c>
      <c r="U404" s="69">
        <f>2*$U$5</f>
        <v>180</v>
      </c>
      <c r="V404" s="108">
        <f t="shared" ref="V404:W404" si="2112">V393</f>
        <v>0</v>
      </c>
      <c r="W404" s="108">
        <f t="shared" si="2112"/>
        <v>0</v>
      </c>
      <c r="X404" s="67">
        <f t="shared" si="2099"/>
        <v>180</v>
      </c>
      <c r="Y404" s="113">
        <f t="shared" si="2100"/>
        <v>552.54445147058834</v>
      </c>
      <c r="Z404" s="69">
        <f t="shared" si="2101"/>
        <v>581.2170450000001</v>
      </c>
      <c r="AA404" s="69">
        <f t="shared" si="2102"/>
        <v>45</v>
      </c>
      <c r="AB404" s="70">
        <f t="shared" si="2103"/>
        <v>3683.6296764705885</v>
      </c>
      <c r="AC404" s="67">
        <f t="shared" ref="AC404:AO404" si="2113">O404*$C404</f>
        <v>2172.7740000000003</v>
      </c>
      <c r="AD404" s="67">
        <f t="shared" si="2113"/>
        <v>0</v>
      </c>
      <c r="AE404" s="67">
        <f t="shared" si="2113"/>
        <v>0</v>
      </c>
      <c r="AF404" s="67">
        <f t="shared" si="2113"/>
        <v>43.455480000000009</v>
      </c>
      <c r="AG404" s="67">
        <f t="shared" si="2113"/>
        <v>108.63870000000003</v>
      </c>
      <c r="AH404" s="67">
        <f t="shared" si="2113"/>
        <v>2324.8681800000004</v>
      </c>
      <c r="AI404" s="67">
        <f t="shared" si="2113"/>
        <v>180</v>
      </c>
      <c r="AJ404" s="67">
        <f t="shared" si="2113"/>
        <v>0</v>
      </c>
      <c r="AK404" s="67">
        <f t="shared" si="2113"/>
        <v>0</v>
      </c>
      <c r="AL404" s="67">
        <f t="shared" si="2113"/>
        <v>180</v>
      </c>
      <c r="AM404" s="67">
        <f t="shared" si="2113"/>
        <v>552.54445147058834</v>
      </c>
      <c r="AN404" s="67">
        <f t="shared" si="2113"/>
        <v>581.2170450000001</v>
      </c>
      <c r="AO404" s="67">
        <f t="shared" si="2113"/>
        <v>45</v>
      </c>
      <c r="AP404" s="67">
        <f t="shared" si="2105"/>
        <v>552.54445147058834</v>
      </c>
      <c r="AQ404" s="71">
        <f t="shared" si="2106"/>
        <v>3057.4126314705886</v>
      </c>
      <c r="AR404" s="71">
        <f t="shared" si="2107"/>
        <v>626.2170450000001</v>
      </c>
      <c r="AS404" s="71">
        <f t="shared" si="2108"/>
        <v>3683.6296764705885</v>
      </c>
      <c r="AT404" s="84"/>
    </row>
    <row r="405" spans="1:67" outlineLevel="1" x14ac:dyDescent="0.25">
      <c r="A405" s="60"/>
      <c r="B405" s="61" t="s">
        <v>217</v>
      </c>
      <c r="C405" s="62">
        <v>1</v>
      </c>
      <c r="D405" s="68" t="s">
        <v>65</v>
      </c>
      <c r="E405" s="64">
        <f t="shared" si="2109"/>
        <v>3778.6985294117644</v>
      </c>
      <c r="F405" s="65">
        <f t="shared" si="2110"/>
        <v>3778.6985294117644</v>
      </c>
      <c r="G405" s="107"/>
      <c r="H405" s="108">
        <f>$H$394</f>
        <v>750</v>
      </c>
      <c r="I405" s="67">
        <f>'Financial Data'!$C$41*C403</f>
        <v>1242</v>
      </c>
      <c r="J405" s="67">
        <f t="shared" si="1724"/>
        <v>22.5</v>
      </c>
      <c r="K405" s="54">
        <v>0</v>
      </c>
      <c r="L405" s="67">
        <f t="shared" ref="L405:N405" si="2114">H405*(1-$K405)</f>
        <v>750</v>
      </c>
      <c r="M405" s="67">
        <f t="shared" si="2114"/>
        <v>1242</v>
      </c>
      <c r="N405" s="67">
        <f t="shared" si="2114"/>
        <v>22.5</v>
      </c>
      <c r="O405" s="67">
        <f t="shared" si="2092"/>
        <v>2014.5</v>
      </c>
      <c r="P405" s="69">
        <f t="shared" si="2093"/>
        <v>0</v>
      </c>
      <c r="Q405" s="69">
        <f t="shared" si="2094"/>
        <v>0</v>
      </c>
      <c r="R405" s="69">
        <f t="shared" si="2095"/>
        <v>40.29</v>
      </c>
      <c r="S405" s="69">
        <f t="shared" si="2096"/>
        <v>100.72500000000001</v>
      </c>
      <c r="T405" s="69">
        <f t="shared" si="2097"/>
        <v>2155.5149999999999</v>
      </c>
      <c r="U405" s="69">
        <f>(C403/10)*$U$5</f>
        <v>413.99999999999994</v>
      </c>
      <c r="V405" s="108">
        <f t="shared" ref="V405:W405" si="2115">V394</f>
        <v>0</v>
      </c>
      <c r="W405" s="108">
        <f t="shared" si="2115"/>
        <v>0</v>
      </c>
      <c r="X405" s="67">
        <f t="shared" si="2099"/>
        <v>413.99999999999994</v>
      </c>
      <c r="Y405" s="113">
        <f t="shared" si="2100"/>
        <v>566.80477941176468</v>
      </c>
      <c r="Z405" s="69">
        <f t="shared" si="2101"/>
        <v>538.87874999999997</v>
      </c>
      <c r="AA405" s="69">
        <f t="shared" si="2102"/>
        <v>103.49999999999999</v>
      </c>
      <c r="AB405" s="70">
        <f t="shared" si="2103"/>
        <v>3778.6985294117644</v>
      </c>
      <c r="AC405" s="67">
        <f t="shared" ref="AC405:AO405" si="2116">O405*$C405</f>
        <v>2014.5</v>
      </c>
      <c r="AD405" s="67">
        <f t="shared" si="2116"/>
        <v>0</v>
      </c>
      <c r="AE405" s="67">
        <f t="shared" si="2116"/>
        <v>0</v>
      </c>
      <c r="AF405" s="67">
        <f t="shared" si="2116"/>
        <v>40.29</v>
      </c>
      <c r="AG405" s="67">
        <f t="shared" si="2116"/>
        <v>100.72500000000001</v>
      </c>
      <c r="AH405" s="67">
        <f t="shared" si="2116"/>
        <v>2155.5149999999999</v>
      </c>
      <c r="AI405" s="67">
        <f t="shared" si="2116"/>
        <v>413.99999999999994</v>
      </c>
      <c r="AJ405" s="67">
        <f t="shared" si="2116"/>
        <v>0</v>
      </c>
      <c r="AK405" s="67">
        <f t="shared" si="2116"/>
        <v>0</v>
      </c>
      <c r="AL405" s="67">
        <f t="shared" si="2116"/>
        <v>413.99999999999994</v>
      </c>
      <c r="AM405" s="67">
        <f t="shared" si="2116"/>
        <v>566.80477941176468</v>
      </c>
      <c r="AN405" s="67">
        <f t="shared" si="2116"/>
        <v>538.87874999999997</v>
      </c>
      <c r="AO405" s="67">
        <f t="shared" si="2116"/>
        <v>103.49999999999999</v>
      </c>
      <c r="AP405" s="67">
        <f t="shared" si="2105"/>
        <v>566.80477941176468</v>
      </c>
      <c r="AQ405" s="71">
        <f t="shared" si="2106"/>
        <v>3136.3197794117646</v>
      </c>
      <c r="AR405" s="71">
        <f t="shared" si="2107"/>
        <v>642.37874999999997</v>
      </c>
      <c r="AS405" s="71">
        <f t="shared" si="2108"/>
        <v>3778.6985294117644</v>
      </c>
      <c r="AT405" s="84"/>
    </row>
    <row r="406" spans="1:67" outlineLevel="1" x14ac:dyDescent="0.25">
      <c r="A406" s="60"/>
      <c r="B406" s="61" t="s">
        <v>172</v>
      </c>
      <c r="C406" s="62">
        <f>A401</f>
        <v>46</v>
      </c>
      <c r="D406" s="68" t="s">
        <v>63</v>
      </c>
      <c r="E406" s="64">
        <f t="shared" si="2109"/>
        <v>257.66176470588238</v>
      </c>
      <c r="F406" s="65">
        <f t="shared" si="2110"/>
        <v>11852.441176470589</v>
      </c>
      <c r="G406" s="107"/>
      <c r="H406" s="108">
        <f>$H$373</f>
        <v>100</v>
      </c>
      <c r="I406" s="108">
        <v>0</v>
      </c>
      <c r="J406" s="67">
        <f t="shared" si="1724"/>
        <v>3</v>
      </c>
      <c r="K406" s="54">
        <v>0</v>
      </c>
      <c r="L406" s="67">
        <f t="shared" ref="L406:N406" si="2117">H406*(1-$K406)</f>
        <v>100</v>
      </c>
      <c r="M406" s="67">
        <f t="shared" si="2117"/>
        <v>0</v>
      </c>
      <c r="N406" s="67">
        <f t="shared" si="2117"/>
        <v>3</v>
      </c>
      <c r="O406" s="67">
        <f t="shared" si="2092"/>
        <v>103</v>
      </c>
      <c r="P406" s="69">
        <f t="shared" si="2093"/>
        <v>0</v>
      </c>
      <c r="Q406" s="69">
        <f t="shared" si="2094"/>
        <v>0</v>
      </c>
      <c r="R406" s="69">
        <f t="shared" si="2095"/>
        <v>2.06</v>
      </c>
      <c r="S406" s="69">
        <f t="shared" si="2096"/>
        <v>5.15</v>
      </c>
      <c r="T406" s="69">
        <f t="shared" si="2097"/>
        <v>110.21000000000001</v>
      </c>
      <c r="U406" s="69">
        <f>1*$U$4</f>
        <v>65</v>
      </c>
      <c r="V406" s="108">
        <f t="shared" ref="V406:W406" si="2118">V395</f>
        <v>0</v>
      </c>
      <c r="W406" s="108">
        <f t="shared" si="2118"/>
        <v>0</v>
      </c>
      <c r="X406" s="67">
        <f t="shared" si="2099"/>
        <v>65</v>
      </c>
      <c r="Y406" s="113">
        <f t="shared" si="2100"/>
        <v>38.649264705882359</v>
      </c>
      <c r="Z406" s="69">
        <f t="shared" si="2101"/>
        <v>27.552500000000002</v>
      </c>
      <c r="AA406" s="69">
        <f t="shared" si="2102"/>
        <v>16.25</v>
      </c>
      <c r="AB406" s="70">
        <f t="shared" si="2103"/>
        <v>257.66176470588238</v>
      </c>
      <c r="AC406" s="67">
        <f t="shared" ref="AC406:AO406" si="2119">O406*$C406</f>
        <v>4738</v>
      </c>
      <c r="AD406" s="67">
        <f t="shared" si="2119"/>
        <v>0</v>
      </c>
      <c r="AE406" s="67">
        <f t="shared" si="2119"/>
        <v>0</v>
      </c>
      <c r="AF406" s="67">
        <f t="shared" si="2119"/>
        <v>94.76</v>
      </c>
      <c r="AG406" s="67">
        <f t="shared" si="2119"/>
        <v>236.9</v>
      </c>
      <c r="AH406" s="67">
        <f t="shared" si="2119"/>
        <v>5069.6600000000008</v>
      </c>
      <c r="AI406" s="67">
        <f t="shared" si="2119"/>
        <v>2990</v>
      </c>
      <c r="AJ406" s="67">
        <f t="shared" si="2119"/>
        <v>0</v>
      </c>
      <c r="AK406" s="67">
        <f t="shared" si="2119"/>
        <v>0</v>
      </c>
      <c r="AL406" s="67">
        <f t="shared" si="2119"/>
        <v>2990</v>
      </c>
      <c r="AM406" s="67">
        <f t="shared" si="2119"/>
        <v>1777.8661764705885</v>
      </c>
      <c r="AN406" s="67">
        <f t="shared" si="2119"/>
        <v>1267.4150000000002</v>
      </c>
      <c r="AO406" s="67">
        <f t="shared" si="2119"/>
        <v>747.5</v>
      </c>
      <c r="AP406" s="67">
        <f t="shared" si="2105"/>
        <v>1777.8661764705885</v>
      </c>
      <c r="AQ406" s="71">
        <f t="shared" si="2106"/>
        <v>9837.5261764705901</v>
      </c>
      <c r="AR406" s="71">
        <f t="shared" si="2107"/>
        <v>2014.9150000000002</v>
      </c>
      <c r="AS406" s="71">
        <f t="shared" si="2108"/>
        <v>11852.441176470591</v>
      </c>
      <c r="AT406" s="84"/>
    </row>
    <row r="407" spans="1:67" outlineLevel="1" x14ac:dyDescent="0.25">
      <c r="A407" s="60"/>
      <c r="B407" s="61" t="s">
        <v>66</v>
      </c>
      <c r="C407" s="62">
        <v>1</v>
      </c>
      <c r="D407" s="68" t="s">
        <v>65</v>
      </c>
      <c r="E407" s="64">
        <f t="shared" si="2109"/>
        <v>3576.0000000000005</v>
      </c>
      <c r="F407" s="65">
        <f t="shared" si="2110"/>
        <v>3576.0000000000005</v>
      </c>
      <c r="G407" s="107"/>
      <c r="H407" s="108">
        <f>$H$396</f>
        <v>800</v>
      </c>
      <c r="I407" s="108">
        <f>I396</f>
        <v>0</v>
      </c>
      <c r="J407" s="67">
        <f t="shared" si="1724"/>
        <v>24</v>
      </c>
      <c r="K407" s="54">
        <v>0</v>
      </c>
      <c r="L407" s="67">
        <f t="shared" ref="L407:N407" si="2120">H407*(1-$K407)</f>
        <v>800</v>
      </c>
      <c r="M407" s="67">
        <f t="shared" si="2120"/>
        <v>0</v>
      </c>
      <c r="N407" s="67">
        <f t="shared" si="2120"/>
        <v>24</v>
      </c>
      <c r="O407" s="67">
        <f t="shared" si="2092"/>
        <v>824</v>
      </c>
      <c r="P407" s="69">
        <f t="shared" si="2093"/>
        <v>0</v>
      </c>
      <c r="Q407" s="69">
        <f t="shared" si="2094"/>
        <v>0</v>
      </c>
      <c r="R407" s="69">
        <f t="shared" si="2095"/>
        <v>16.48</v>
      </c>
      <c r="S407" s="69">
        <f t="shared" si="2096"/>
        <v>41.2</v>
      </c>
      <c r="T407" s="69">
        <f t="shared" si="2097"/>
        <v>881.68000000000006</v>
      </c>
      <c r="U407" s="69">
        <f>5*$U$5+600+500</f>
        <v>1550</v>
      </c>
      <c r="V407" s="108">
        <f t="shared" ref="V407:W407" si="2121">V396</f>
        <v>0</v>
      </c>
      <c r="W407" s="108">
        <f t="shared" si="2121"/>
        <v>0</v>
      </c>
      <c r="X407" s="67">
        <f t="shared" si="2099"/>
        <v>1550</v>
      </c>
      <c r="Y407" s="113">
        <f t="shared" si="2100"/>
        <v>536.40000000000009</v>
      </c>
      <c r="Z407" s="69">
        <f t="shared" si="2101"/>
        <v>220.42000000000002</v>
      </c>
      <c r="AA407" s="69">
        <f t="shared" si="2102"/>
        <v>387.5</v>
      </c>
      <c r="AB407" s="70">
        <f t="shared" si="2103"/>
        <v>3576.0000000000005</v>
      </c>
      <c r="AC407" s="67">
        <f t="shared" ref="AC407:AO407" si="2122">O407*$C407</f>
        <v>824</v>
      </c>
      <c r="AD407" s="67">
        <f t="shared" si="2122"/>
        <v>0</v>
      </c>
      <c r="AE407" s="67">
        <f t="shared" si="2122"/>
        <v>0</v>
      </c>
      <c r="AF407" s="67">
        <f t="shared" si="2122"/>
        <v>16.48</v>
      </c>
      <c r="AG407" s="67">
        <f t="shared" si="2122"/>
        <v>41.2</v>
      </c>
      <c r="AH407" s="67">
        <f t="shared" si="2122"/>
        <v>881.68000000000006</v>
      </c>
      <c r="AI407" s="67">
        <f t="shared" si="2122"/>
        <v>1550</v>
      </c>
      <c r="AJ407" s="67">
        <f t="shared" si="2122"/>
        <v>0</v>
      </c>
      <c r="AK407" s="67">
        <f t="shared" si="2122"/>
        <v>0</v>
      </c>
      <c r="AL407" s="67">
        <f t="shared" si="2122"/>
        <v>1550</v>
      </c>
      <c r="AM407" s="67">
        <f t="shared" si="2122"/>
        <v>536.40000000000009</v>
      </c>
      <c r="AN407" s="67">
        <f t="shared" si="2122"/>
        <v>220.42000000000002</v>
      </c>
      <c r="AO407" s="67">
        <f t="shared" si="2122"/>
        <v>387.5</v>
      </c>
      <c r="AP407" s="67">
        <f t="shared" si="2105"/>
        <v>536.40000000000009</v>
      </c>
      <c r="AQ407" s="71">
        <f t="shared" si="2106"/>
        <v>2968.08</v>
      </c>
      <c r="AR407" s="71">
        <f t="shared" si="2107"/>
        <v>607.92000000000007</v>
      </c>
      <c r="AS407" s="71">
        <f t="shared" si="2108"/>
        <v>3576.0000000000005</v>
      </c>
      <c r="AT407" s="84"/>
    </row>
    <row r="408" spans="1:67" outlineLevel="1" x14ac:dyDescent="0.25">
      <c r="A408" s="60"/>
      <c r="B408" s="72" t="s">
        <v>169</v>
      </c>
      <c r="C408" s="62">
        <v>1</v>
      </c>
      <c r="D408" s="68" t="s">
        <v>65</v>
      </c>
      <c r="E408" s="64">
        <f t="shared" si="2109"/>
        <v>4312.5</v>
      </c>
      <c r="F408" s="65">
        <f t="shared" si="2110"/>
        <v>4312.5</v>
      </c>
      <c r="G408" s="107"/>
      <c r="H408" s="108">
        <f>$H$375</f>
        <v>2500</v>
      </c>
      <c r="I408" s="108">
        <f>$I$342</f>
        <v>300</v>
      </c>
      <c r="J408" s="67">
        <f t="shared" ref="J408:J454" si="2123">H408*$J$4</f>
        <v>75</v>
      </c>
      <c r="K408" s="54">
        <v>0</v>
      </c>
      <c r="L408" s="67">
        <f t="shared" ref="L408:N410" si="2124">H408*(1-$K408)</f>
        <v>2500</v>
      </c>
      <c r="M408" s="67">
        <f t="shared" si="2124"/>
        <v>300</v>
      </c>
      <c r="N408" s="67">
        <f t="shared" si="2124"/>
        <v>75</v>
      </c>
      <c r="O408" s="67">
        <f t="shared" si="2092"/>
        <v>2875</v>
      </c>
      <c r="P408" s="69">
        <f t="shared" si="2093"/>
        <v>0</v>
      </c>
      <c r="Q408" s="69">
        <f t="shared" si="2094"/>
        <v>0</v>
      </c>
      <c r="R408" s="69">
        <f t="shared" si="2095"/>
        <v>57.5</v>
      </c>
      <c r="S408" s="69">
        <v>0</v>
      </c>
      <c r="T408" s="69">
        <f t="shared" si="2097"/>
        <v>2932.5</v>
      </c>
      <c r="U408" s="69">
        <v>0</v>
      </c>
      <c r="V408" s="108">
        <f t="shared" ref="V408:W408" si="2125">V397</f>
        <v>0</v>
      </c>
      <c r="W408" s="108">
        <f t="shared" si="2125"/>
        <v>0</v>
      </c>
      <c r="X408" s="67">
        <f t="shared" si="2099"/>
        <v>0</v>
      </c>
      <c r="Y408" s="113">
        <f t="shared" si="2100"/>
        <v>646.875</v>
      </c>
      <c r="Z408" s="69">
        <f t="shared" si="2101"/>
        <v>733.125</v>
      </c>
      <c r="AA408" s="69">
        <f t="shared" si="2102"/>
        <v>0</v>
      </c>
      <c r="AB408" s="70">
        <f t="shared" si="2103"/>
        <v>4312.5</v>
      </c>
      <c r="AC408" s="67">
        <f t="shared" ref="AC408:AO410" si="2126">O408*$C408</f>
        <v>2875</v>
      </c>
      <c r="AD408" s="67">
        <f t="shared" si="2126"/>
        <v>0</v>
      </c>
      <c r="AE408" s="67">
        <f t="shared" si="2126"/>
        <v>0</v>
      </c>
      <c r="AF408" s="67">
        <f t="shared" si="2126"/>
        <v>57.5</v>
      </c>
      <c r="AG408" s="67">
        <f t="shared" si="2126"/>
        <v>0</v>
      </c>
      <c r="AH408" s="67">
        <f t="shared" si="2126"/>
        <v>2932.5</v>
      </c>
      <c r="AI408" s="67">
        <f t="shared" si="2126"/>
        <v>0</v>
      </c>
      <c r="AJ408" s="67">
        <f t="shared" si="2126"/>
        <v>0</v>
      </c>
      <c r="AK408" s="67">
        <f t="shared" si="2126"/>
        <v>0</v>
      </c>
      <c r="AL408" s="67">
        <f t="shared" si="2126"/>
        <v>0</v>
      </c>
      <c r="AM408" s="67">
        <f t="shared" si="2126"/>
        <v>646.875</v>
      </c>
      <c r="AN408" s="67">
        <f t="shared" si="2126"/>
        <v>733.125</v>
      </c>
      <c r="AO408" s="67">
        <f t="shared" si="2126"/>
        <v>0</v>
      </c>
      <c r="AP408" s="67">
        <f t="shared" si="2105"/>
        <v>646.875</v>
      </c>
      <c r="AQ408" s="71">
        <f t="shared" si="2106"/>
        <v>3579.375</v>
      </c>
      <c r="AR408" s="71">
        <f t="shared" si="2107"/>
        <v>733.125</v>
      </c>
      <c r="AS408" s="71">
        <f t="shared" si="2108"/>
        <v>4312.5</v>
      </c>
      <c r="AT408" s="84"/>
    </row>
    <row r="409" spans="1:67" outlineLevel="1" x14ac:dyDescent="0.25">
      <c r="A409" s="60"/>
      <c r="B409" s="72" t="s">
        <v>170</v>
      </c>
      <c r="C409" s="62">
        <v>1</v>
      </c>
      <c r="D409" s="68" t="s">
        <v>65</v>
      </c>
      <c r="E409" s="64">
        <f t="shared" si="2109"/>
        <v>900</v>
      </c>
      <c r="F409" s="65">
        <f t="shared" si="2110"/>
        <v>900</v>
      </c>
      <c r="G409" s="147"/>
      <c r="H409" s="67">
        <v>0</v>
      </c>
      <c r="I409" s="67">
        <v>0</v>
      </c>
      <c r="J409" s="67">
        <f t="shared" si="2123"/>
        <v>0</v>
      </c>
      <c r="K409" s="54">
        <v>0</v>
      </c>
      <c r="L409" s="67">
        <f t="shared" si="2124"/>
        <v>0</v>
      </c>
      <c r="M409" s="67">
        <f t="shared" si="2124"/>
        <v>0</v>
      </c>
      <c r="N409" s="67">
        <f t="shared" si="2124"/>
        <v>0</v>
      </c>
      <c r="O409" s="67">
        <f t="shared" si="2092"/>
        <v>0</v>
      </c>
      <c r="P409" s="69">
        <f t="shared" si="2093"/>
        <v>0</v>
      </c>
      <c r="Q409" s="69">
        <f t="shared" si="2094"/>
        <v>0</v>
      </c>
      <c r="R409" s="69">
        <f t="shared" si="2095"/>
        <v>0</v>
      </c>
      <c r="S409" s="69">
        <v>0</v>
      </c>
      <c r="T409" s="69">
        <f t="shared" si="2097"/>
        <v>0</v>
      </c>
      <c r="U409" s="69">
        <v>0</v>
      </c>
      <c r="V409" s="108">
        <f t="shared" ref="V409:W409" si="2127">V398</f>
        <v>0</v>
      </c>
      <c r="W409" s="108">
        <f t="shared" si="2127"/>
        <v>900</v>
      </c>
      <c r="X409" s="67">
        <f t="shared" si="2099"/>
        <v>900</v>
      </c>
      <c r="Y409" s="113">
        <v>0</v>
      </c>
      <c r="Z409" s="69">
        <f t="shared" si="2101"/>
        <v>0</v>
      </c>
      <c r="AA409" s="69">
        <v>0</v>
      </c>
      <c r="AB409" s="70">
        <f t="shared" si="2103"/>
        <v>900</v>
      </c>
      <c r="AC409" s="67">
        <f t="shared" si="2126"/>
        <v>0</v>
      </c>
      <c r="AD409" s="67">
        <f t="shared" si="2126"/>
        <v>0</v>
      </c>
      <c r="AE409" s="67">
        <f t="shared" si="2126"/>
        <v>0</v>
      </c>
      <c r="AF409" s="67">
        <f t="shared" si="2126"/>
        <v>0</v>
      </c>
      <c r="AG409" s="67">
        <f t="shared" si="2126"/>
        <v>0</v>
      </c>
      <c r="AH409" s="67">
        <f t="shared" si="2126"/>
        <v>0</v>
      </c>
      <c r="AI409" s="67">
        <f t="shared" si="2126"/>
        <v>0</v>
      </c>
      <c r="AJ409" s="67">
        <f t="shared" si="2126"/>
        <v>0</v>
      </c>
      <c r="AK409" s="67">
        <f t="shared" si="2126"/>
        <v>900</v>
      </c>
      <c r="AL409" s="67">
        <f t="shared" si="2126"/>
        <v>900</v>
      </c>
      <c r="AM409" s="67">
        <f t="shared" si="2126"/>
        <v>0</v>
      </c>
      <c r="AN409" s="67">
        <f t="shared" si="2126"/>
        <v>0</v>
      </c>
      <c r="AO409" s="67">
        <f t="shared" si="2126"/>
        <v>0</v>
      </c>
      <c r="AP409" s="67">
        <f t="shared" si="2105"/>
        <v>900</v>
      </c>
      <c r="AQ409" s="71">
        <f t="shared" si="2106"/>
        <v>900</v>
      </c>
      <c r="AR409" s="71">
        <f t="shared" si="2107"/>
        <v>0</v>
      </c>
      <c r="AS409" s="71">
        <f t="shared" si="2108"/>
        <v>900</v>
      </c>
      <c r="AT409" s="84"/>
    </row>
    <row r="410" spans="1:67" outlineLevel="1" x14ac:dyDescent="0.25">
      <c r="A410" s="60"/>
      <c r="B410" s="72" t="s">
        <v>171</v>
      </c>
      <c r="C410" s="62">
        <v>1</v>
      </c>
      <c r="D410" s="68" t="s">
        <v>65</v>
      </c>
      <c r="E410" s="64">
        <f t="shared" si="2109"/>
        <v>1200</v>
      </c>
      <c r="F410" s="65">
        <f t="shared" si="2110"/>
        <v>1200</v>
      </c>
      <c r="G410" s="147"/>
      <c r="H410" s="67">
        <v>0</v>
      </c>
      <c r="I410" s="67">
        <v>0</v>
      </c>
      <c r="J410" s="67">
        <f t="shared" si="2123"/>
        <v>0</v>
      </c>
      <c r="K410" s="54">
        <v>0</v>
      </c>
      <c r="L410" s="67">
        <f t="shared" si="2124"/>
        <v>0</v>
      </c>
      <c r="M410" s="67">
        <f t="shared" si="2124"/>
        <v>0</v>
      </c>
      <c r="N410" s="67">
        <f t="shared" si="2124"/>
        <v>0</v>
      </c>
      <c r="O410" s="67">
        <f t="shared" si="2092"/>
        <v>0</v>
      </c>
      <c r="P410" s="69">
        <f t="shared" si="2093"/>
        <v>0</v>
      </c>
      <c r="Q410" s="69">
        <f t="shared" si="2094"/>
        <v>0</v>
      </c>
      <c r="R410" s="69">
        <f t="shared" si="2095"/>
        <v>0</v>
      </c>
      <c r="S410" s="69">
        <v>0</v>
      </c>
      <c r="T410" s="69">
        <f t="shared" si="2097"/>
        <v>0</v>
      </c>
      <c r="U410" s="69">
        <v>0</v>
      </c>
      <c r="V410" s="108">
        <f t="shared" ref="V410:W410" si="2128">V399</f>
        <v>1200</v>
      </c>
      <c r="W410" s="108">
        <f t="shared" si="2128"/>
        <v>0</v>
      </c>
      <c r="X410" s="67">
        <f t="shared" si="2099"/>
        <v>1200</v>
      </c>
      <c r="Y410" s="113">
        <v>0</v>
      </c>
      <c r="Z410" s="69">
        <f t="shared" si="2101"/>
        <v>0</v>
      </c>
      <c r="AA410" s="69">
        <v>0</v>
      </c>
      <c r="AB410" s="70">
        <f t="shared" si="2103"/>
        <v>1200</v>
      </c>
      <c r="AC410" s="67">
        <f t="shared" si="2126"/>
        <v>0</v>
      </c>
      <c r="AD410" s="67">
        <f t="shared" si="2126"/>
        <v>0</v>
      </c>
      <c r="AE410" s="67">
        <f t="shared" si="2126"/>
        <v>0</v>
      </c>
      <c r="AF410" s="67">
        <f t="shared" si="2126"/>
        <v>0</v>
      </c>
      <c r="AG410" s="67">
        <f t="shared" si="2126"/>
        <v>0</v>
      </c>
      <c r="AH410" s="67">
        <f t="shared" si="2126"/>
        <v>0</v>
      </c>
      <c r="AI410" s="67">
        <f t="shared" si="2126"/>
        <v>0</v>
      </c>
      <c r="AJ410" s="67">
        <f t="shared" si="2126"/>
        <v>1200</v>
      </c>
      <c r="AK410" s="67">
        <f t="shared" si="2126"/>
        <v>0</v>
      </c>
      <c r="AL410" s="67">
        <f t="shared" si="2126"/>
        <v>1200</v>
      </c>
      <c r="AM410" s="67">
        <f t="shared" si="2126"/>
        <v>0</v>
      </c>
      <c r="AN410" s="67">
        <f t="shared" si="2126"/>
        <v>0</v>
      </c>
      <c r="AO410" s="67">
        <f t="shared" si="2126"/>
        <v>0</v>
      </c>
      <c r="AP410" s="67">
        <f t="shared" si="2105"/>
        <v>0</v>
      </c>
      <c r="AQ410" s="71">
        <f t="shared" si="2106"/>
        <v>1200</v>
      </c>
      <c r="AR410" s="71">
        <f t="shared" si="2107"/>
        <v>0</v>
      </c>
      <c r="AS410" s="71">
        <f t="shared" si="2108"/>
        <v>1200</v>
      </c>
      <c r="AT410" s="84"/>
    </row>
    <row r="411" spans="1:67" ht="15.75" outlineLevel="1" thickBot="1" x14ac:dyDescent="0.3">
      <c r="A411" s="75"/>
      <c r="B411" s="76"/>
      <c r="C411" s="77"/>
      <c r="D411" s="78"/>
      <c r="E411" s="79"/>
      <c r="F411" s="80"/>
      <c r="G411" s="107"/>
      <c r="H411" s="108"/>
      <c r="I411" s="108"/>
      <c r="J411" s="67"/>
      <c r="K411" s="21"/>
      <c r="L411" s="67"/>
      <c r="M411" s="67"/>
      <c r="N411" s="67"/>
      <c r="O411" s="67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7"/>
      <c r="AC411" s="67"/>
      <c r="AD411" s="67"/>
      <c r="AE411" s="69"/>
      <c r="AF411" s="69"/>
      <c r="AG411" s="69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84"/>
    </row>
    <row r="412" spans="1:67" ht="15.75" thickBot="1" x14ac:dyDescent="0.3">
      <c r="A412" s="48">
        <f>A401+1</f>
        <v>47</v>
      </c>
      <c r="B412" s="49" t="s">
        <v>61</v>
      </c>
      <c r="C412" s="50" t="s">
        <v>62</v>
      </c>
      <c r="D412" s="51">
        <f>ROUNDUP((A412*465)/1000,2)</f>
        <v>21.860000000000003</v>
      </c>
      <c r="E412" s="52"/>
      <c r="F412" s="53">
        <f>SUM(F413:F422)</f>
        <v>38100.845676470592</v>
      </c>
      <c r="G412" s="107"/>
      <c r="H412" s="110"/>
      <c r="I412" s="110"/>
      <c r="J412" s="56"/>
      <c r="K412" s="57"/>
      <c r="L412" s="58"/>
      <c r="M412" s="58"/>
      <c r="N412" s="58"/>
      <c r="O412" s="57"/>
      <c r="P412" s="58"/>
      <c r="Q412" s="56"/>
      <c r="R412" s="56"/>
      <c r="S412" s="56"/>
      <c r="T412" s="56"/>
      <c r="U412" s="73"/>
      <c r="V412" s="21"/>
      <c r="W412" s="56"/>
      <c r="X412" s="56"/>
      <c r="Y412" s="56"/>
      <c r="Z412" s="57"/>
      <c r="AA412" s="56"/>
      <c r="AB412" s="56"/>
      <c r="AC412" s="59">
        <f>+SUM(AC413:AC422)</f>
        <v>15290.958000000001</v>
      </c>
      <c r="AD412" s="59">
        <f t="shared" ref="AD412:AS412" si="2129">+SUM(AD413:AD422)</f>
        <v>0</v>
      </c>
      <c r="AE412" s="59">
        <f t="shared" si="2129"/>
        <v>0</v>
      </c>
      <c r="AF412" s="59">
        <f t="shared" si="2129"/>
        <v>305.81916000000001</v>
      </c>
      <c r="AG412" s="59">
        <f t="shared" si="2129"/>
        <v>620.79790000000003</v>
      </c>
      <c r="AH412" s="59">
        <f t="shared" si="2129"/>
        <v>16217.575060000001</v>
      </c>
      <c r="AI412" s="59">
        <f t="shared" si="2129"/>
        <v>8263</v>
      </c>
      <c r="AJ412" s="59">
        <f t="shared" si="2129"/>
        <v>1200</v>
      </c>
      <c r="AK412" s="59">
        <f t="shared" si="2129"/>
        <v>900</v>
      </c>
      <c r="AL412" s="59">
        <f t="shared" si="2129"/>
        <v>10363</v>
      </c>
      <c r="AM412" s="59">
        <f t="shared" si="2129"/>
        <v>5400.126851470588</v>
      </c>
      <c r="AN412" s="59">
        <f t="shared" si="2129"/>
        <v>4054.3937650000003</v>
      </c>
      <c r="AO412" s="59">
        <f t="shared" si="2129"/>
        <v>2065.75</v>
      </c>
      <c r="AP412" s="59">
        <f t="shared" si="2129"/>
        <v>6300.126851470588</v>
      </c>
      <c r="AQ412" s="59">
        <f t="shared" si="2129"/>
        <v>31980.701911470591</v>
      </c>
      <c r="AR412" s="59">
        <f t="shared" si="2129"/>
        <v>6120.1437650000007</v>
      </c>
      <c r="AS412" s="59">
        <f t="shared" si="2129"/>
        <v>38100.845676470592</v>
      </c>
      <c r="AT412" s="83" t="str">
        <f>IF(F412=AS412,"Matching","Not Matching")</f>
        <v>Matching</v>
      </c>
      <c r="AU412" s="134">
        <f>SUM(AC412:AG412)</f>
        <v>16217.575060000001</v>
      </c>
      <c r="AV412" s="135">
        <f t="shared" ref="AV412" si="2130">AU412/AS412</f>
        <v>0.4256486902603126</v>
      </c>
      <c r="AW412" s="134">
        <f t="shared" ref="AW412" si="2131">AI412</f>
        <v>8263</v>
      </c>
      <c r="AX412" s="135">
        <f t="shared" ref="AX412" si="2132">AW412/AS412</f>
        <v>0.21687182668238952</v>
      </c>
      <c r="AY412" s="134">
        <f t="shared" ref="AY412" si="2133">AJ412</f>
        <v>1200</v>
      </c>
      <c r="AZ412" s="135">
        <f t="shared" ref="AZ412" si="2134">AY412/AS412</f>
        <v>3.149536391369568E-2</v>
      </c>
      <c r="BA412" s="134">
        <f t="shared" ref="BA412" si="2135">AK412+AM412</f>
        <v>6300.126851470588</v>
      </c>
      <c r="BB412" s="135">
        <f t="shared" ref="BB412" si="2136">BA412/AS412</f>
        <v>0.16535398990792663</v>
      </c>
      <c r="BC412" s="134">
        <f t="shared" ref="BC412" si="2137">AN412+AO412</f>
        <v>6120.1437650000007</v>
      </c>
      <c r="BD412" s="135">
        <f t="shared" ref="BD412" si="2138">BC412/AS412</f>
        <v>0.16063012923567555</v>
      </c>
      <c r="BE412" s="82" t="str">
        <f t="shared" ref="BE412" si="2139">IF((AU412+AW412+AY412+BA412+BC412)=AS412,"Matching","Not Matching")</f>
        <v>Matching</v>
      </c>
      <c r="BF412" s="134">
        <f>AQ412</f>
        <v>31980.701911470591</v>
      </c>
      <c r="BG412" s="135">
        <f t="shared" ref="BG412" si="2140">BF412/AS412</f>
        <v>0.83936987076432445</v>
      </c>
      <c r="BH412" s="134">
        <f t="shared" ref="BH412" si="2141">AR412</f>
        <v>6120.1437650000007</v>
      </c>
      <c r="BI412" s="135">
        <f t="shared" ref="BI412" si="2142">BH412/AS412</f>
        <v>0.16063012923567555</v>
      </c>
      <c r="BJ412" s="82" t="str">
        <f t="shared" ref="BJ412" si="2143">IF((BH412+BF412)=AS412,"Matching","Not Matching")</f>
        <v>Matching</v>
      </c>
      <c r="BK412" s="134">
        <f>AS412*1.081</f>
        <v>41187.014176264711</v>
      </c>
      <c r="BL412" s="134">
        <f t="shared" ref="BL412" si="2144">ROUND(BK412,-1)</f>
        <v>41190</v>
      </c>
      <c r="BM412" s="134">
        <f>D412*380</f>
        <v>8306.8000000000011</v>
      </c>
      <c r="BN412" s="134">
        <f t="shared" ref="BN412" si="2145">BK412-BM412</f>
        <v>32880.214176264708</v>
      </c>
      <c r="BO412" s="134">
        <f>BK412/D412</f>
        <v>1884.1269065079921</v>
      </c>
    </row>
    <row r="413" spans="1:67" outlineLevel="1" x14ac:dyDescent="0.25">
      <c r="A413" s="60"/>
      <c r="B413" s="61"/>
      <c r="C413" s="62"/>
      <c r="D413" s="63"/>
      <c r="E413" s="64"/>
      <c r="F413" s="65"/>
      <c r="G413" s="107"/>
      <c r="H413" s="110"/>
      <c r="I413" s="110"/>
      <c r="J413" s="56"/>
      <c r="K413" s="57"/>
      <c r="L413" s="58"/>
      <c r="M413" s="58"/>
      <c r="N413" s="58"/>
      <c r="O413" s="57"/>
      <c r="P413" s="58"/>
      <c r="Q413" s="56"/>
      <c r="R413" s="56"/>
      <c r="S413" s="56"/>
      <c r="T413" s="56"/>
      <c r="U413" s="73"/>
      <c r="V413" s="21"/>
      <c r="W413" s="56"/>
      <c r="X413" s="56"/>
      <c r="Y413" s="56"/>
      <c r="Z413" s="57"/>
      <c r="AA413" s="56"/>
      <c r="AB413" s="56"/>
      <c r="AC413" s="56"/>
      <c r="AD413" s="56"/>
      <c r="AE413" s="69"/>
      <c r="AF413" s="69"/>
      <c r="AG413" s="69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136"/>
    </row>
    <row r="414" spans="1:67" outlineLevel="1" x14ac:dyDescent="0.25">
      <c r="A414" s="60"/>
      <c r="B414" s="61" t="str">
        <f>"Panneau solaire "&amp;G414</f>
        <v>Panneau solaire JINKO JKM455N-54HL4R-V</v>
      </c>
      <c r="C414" s="62">
        <f>A412</f>
        <v>47</v>
      </c>
      <c r="D414" s="68" t="s">
        <v>63</v>
      </c>
      <c r="E414" s="64">
        <f t="shared" ref="E414" si="2146">AB414</f>
        <v>180.51476470588236</v>
      </c>
      <c r="F414" s="65">
        <f t="shared" ref="F414" si="2147">C414*E414</f>
        <v>8484.1939411764706</v>
      </c>
      <c r="G414" s="107" t="str">
        <f>$G$7</f>
        <v>JINKO JKM455N-54HL4R-V</v>
      </c>
      <c r="H414" s="108">
        <f>H73</f>
        <v>52.4</v>
      </c>
      <c r="I414" s="108">
        <f>I73</f>
        <v>0</v>
      </c>
      <c r="J414" s="67">
        <f t="shared" si="2123"/>
        <v>1.5719999999999998</v>
      </c>
      <c r="K414" s="54">
        <v>0</v>
      </c>
      <c r="L414" s="67">
        <f t="shared" ref="L414:N414" si="2148">H414*(1-$K414)</f>
        <v>52.4</v>
      </c>
      <c r="M414" s="67">
        <f t="shared" si="2148"/>
        <v>0</v>
      </c>
      <c r="N414" s="67">
        <f t="shared" si="2148"/>
        <v>1.5719999999999998</v>
      </c>
      <c r="O414" s="67">
        <f t="shared" ref="O414:O421" si="2149">(L414+M414+N414)</f>
        <v>53.972000000000001</v>
      </c>
      <c r="P414" s="69">
        <f t="shared" ref="P414:P421" si="2150">O414*$P$4</f>
        <v>0</v>
      </c>
      <c r="Q414" s="69">
        <f t="shared" ref="Q414:Q421" si="2151">(O414+P414)*$Q$4</f>
        <v>0</v>
      </c>
      <c r="R414" s="69">
        <f t="shared" ref="R414:R421" si="2152">(O414+P414)*$R$4</f>
        <v>1.07944</v>
      </c>
      <c r="S414" s="69">
        <f t="shared" ref="S414:S418" si="2153">(O414+P414)*$S$4</f>
        <v>2.6986000000000003</v>
      </c>
      <c r="T414" s="69">
        <f t="shared" ref="T414:T421" si="2154">SUM(O414:S414)</f>
        <v>57.750039999999998</v>
      </c>
      <c r="U414" s="69">
        <f>1*$U$4</f>
        <v>65</v>
      </c>
      <c r="V414" s="108">
        <f t="shared" ref="V414:W414" si="2155">V403</f>
        <v>0</v>
      </c>
      <c r="W414" s="108">
        <f t="shared" si="2155"/>
        <v>0</v>
      </c>
      <c r="X414" s="67">
        <f t="shared" ref="X414:X421" si="2156">SUM(U414:W414)</f>
        <v>65</v>
      </c>
      <c r="Y414" s="113">
        <f t="shared" ref="Y414:Y419" si="2157">$Y$4/(1-$Y$4)*(T414+X414+Z414+AA414)</f>
        <v>27.077214705882351</v>
      </c>
      <c r="Z414" s="69">
        <f t="shared" ref="Z414:Z421" si="2158">T414*$Z$4</f>
        <v>14.43751</v>
      </c>
      <c r="AA414" s="69">
        <f t="shared" ref="AA414:AA419" si="2159">X414*$AA$4</f>
        <v>16.25</v>
      </c>
      <c r="AB414" s="70">
        <f t="shared" ref="AB414:AB421" si="2160">T414+X414+Y414+Z414+AA414</f>
        <v>180.51476470588236</v>
      </c>
      <c r="AC414" s="67">
        <f t="shared" ref="AC414:AO414" si="2161">O414*$C414</f>
        <v>2536.6840000000002</v>
      </c>
      <c r="AD414" s="67">
        <f t="shared" si="2161"/>
        <v>0</v>
      </c>
      <c r="AE414" s="67">
        <f t="shared" si="2161"/>
        <v>0</v>
      </c>
      <c r="AF414" s="67">
        <f t="shared" si="2161"/>
        <v>50.73368</v>
      </c>
      <c r="AG414" s="67">
        <f t="shared" si="2161"/>
        <v>126.83420000000001</v>
      </c>
      <c r="AH414" s="67">
        <f t="shared" si="2161"/>
        <v>2714.2518799999998</v>
      </c>
      <c r="AI414" s="67">
        <f t="shared" si="2161"/>
        <v>3055</v>
      </c>
      <c r="AJ414" s="67">
        <f t="shared" si="2161"/>
        <v>0</v>
      </c>
      <c r="AK414" s="67">
        <f t="shared" si="2161"/>
        <v>0</v>
      </c>
      <c r="AL414" s="67">
        <f t="shared" si="2161"/>
        <v>3055</v>
      </c>
      <c r="AM414" s="67">
        <f t="shared" si="2161"/>
        <v>1272.6290911764704</v>
      </c>
      <c r="AN414" s="67">
        <f t="shared" si="2161"/>
        <v>678.56296999999995</v>
      </c>
      <c r="AO414" s="67">
        <f t="shared" si="2161"/>
        <v>763.75</v>
      </c>
      <c r="AP414" s="67">
        <f t="shared" ref="AP414:AP421" si="2162">AM414+AK414</f>
        <v>1272.6290911764704</v>
      </c>
      <c r="AQ414" s="71">
        <f t="shared" ref="AQ414:AQ421" si="2163">AM414+AL414+AH414</f>
        <v>7041.8809711764698</v>
      </c>
      <c r="AR414" s="71">
        <f t="shared" ref="AR414:AR421" si="2164">AO414+AN414</f>
        <v>1442.31297</v>
      </c>
      <c r="AS414" s="71">
        <f t="shared" ref="AS414:AS421" si="2165">AH414+AL414+AM414+AO414+AN414</f>
        <v>8484.1939411764688</v>
      </c>
      <c r="AT414" s="84"/>
    </row>
    <row r="415" spans="1:67" outlineLevel="1" x14ac:dyDescent="0.25">
      <c r="A415" s="60"/>
      <c r="B415" s="61" t="str">
        <f>"Onduleur Huawei "&amp;G415</f>
        <v>Onduleur Huawei SUN2000-20K-MB0</v>
      </c>
      <c r="C415" s="62">
        <v>1</v>
      </c>
      <c r="D415" s="68" t="s">
        <v>63</v>
      </c>
      <c r="E415" s="64">
        <f t="shared" ref="E414:E421" si="2166">AB415</f>
        <v>3683.6296764705885</v>
      </c>
      <c r="F415" s="65">
        <f t="shared" ref="F414:F421" si="2167">C415*E415</f>
        <v>3683.6296764705885</v>
      </c>
      <c r="G415" s="107" t="str">
        <f>$G$371</f>
        <v>SUN2000-20K-MB0</v>
      </c>
      <c r="H415" s="108">
        <f>$H$371</f>
        <v>1865.8</v>
      </c>
      <c r="I415" s="67">
        <f>'Financial Data'!$C$40</f>
        <v>251</v>
      </c>
      <c r="J415" s="67">
        <f t="shared" si="2123"/>
        <v>55.973999999999997</v>
      </c>
      <c r="K415" s="54">
        <v>0</v>
      </c>
      <c r="L415" s="67">
        <f t="shared" ref="L415:N415" si="2168">H415*(1-$K415)</f>
        <v>1865.8</v>
      </c>
      <c r="M415" s="67">
        <f t="shared" si="2168"/>
        <v>251</v>
      </c>
      <c r="N415" s="67">
        <f t="shared" si="2168"/>
        <v>55.973999999999997</v>
      </c>
      <c r="O415" s="67">
        <f t="shared" si="2149"/>
        <v>2172.7740000000003</v>
      </c>
      <c r="P415" s="69">
        <f t="shared" si="2150"/>
        <v>0</v>
      </c>
      <c r="Q415" s="69">
        <f t="shared" si="2151"/>
        <v>0</v>
      </c>
      <c r="R415" s="69">
        <f t="shared" si="2152"/>
        <v>43.455480000000009</v>
      </c>
      <c r="S415" s="69">
        <f t="shared" si="2153"/>
        <v>108.63870000000003</v>
      </c>
      <c r="T415" s="69">
        <f t="shared" si="2154"/>
        <v>2324.8681800000004</v>
      </c>
      <c r="U415" s="69">
        <f>2*$U$5</f>
        <v>180</v>
      </c>
      <c r="V415" s="108">
        <f t="shared" ref="V415:W415" si="2169">V404</f>
        <v>0</v>
      </c>
      <c r="W415" s="108">
        <f t="shared" si="2169"/>
        <v>0</v>
      </c>
      <c r="X415" s="67">
        <f t="shared" si="2156"/>
        <v>180</v>
      </c>
      <c r="Y415" s="113">
        <f t="shared" si="2157"/>
        <v>552.54445147058834</v>
      </c>
      <c r="Z415" s="69">
        <f t="shared" si="2158"/>
        <v>581.2170450000001</v>
      </c>
      <c r="AA415" s="69">
        <f t="shared" si="2159"/>
        <v>45</v>
      </c>
      <c r="AB415" s="70">
        <f t="shared" si="2160"/>
        <v>3683.6296764705885</v>
      </c>
      <c r="AC415" s="67">
        <f t="shared" ref="AC415:AO415" si="2170">O415*$C415</f>
        <v>2172.7740000000003</v>
      </c>
      <c r="AD415" s="67">
        <f t="shared" si="2170"/>
        <v>0</v>
      </c>
      <c r="AE415" s="67">
        <f t="shared" si="2170"/>
        <v>0</v>
      </c>
      <c r="AF415" s="67">
        <f t="shared" si="2170"/>
        <v>43.455480000000009</v>
      </c>
      <c r="AG415" s="67">
        <f t="shared" si="2170"/>
        <v>108.63870000000003</v>
      </c>
      <c r="AH415" s="67">
        <f t="shared" si="2170"/>
        <v>2324.8681800000004</v>
      </c>
      <c r="AI415" s="67">
        <f t="shared" si="2170"/>
        <v>180</v>
      </c>
      <c r="AJ415" s="67">
        <f t="shared" si="2170"/>
        <v>0</v>
      </c>
      <c r="AK415" s="67">
        <f t="shared" si="2170"/>
        <v>0</v>
      </c>
      <c r="AL415" s="67">
        <f t="shared" si="2170"/>
        <v>180</v>
      </c>
      <c r="AM415" s="67">
        <f t="shared" si="2170"/>
        <v>552.54445147058834</v>
      </c>
      <c r="AN415" s="67">
        <f t="shared" si="2170"/>
        <v>581.2170450000001</v>
      </c>
      <c r="AO415" s="67">
        <f t="shared" si="2170"/>
        <v>45</v>
      </c>
      <c r="AP415" s="67">
        <f t="shared" si="2162"/>
        <v>552.54445147058834</v>
      </c>
      <c r="AQ415" s="71">
        <f t="shared" si="2163"/>
        <v>3057.4126314705886</v>
      </c>
      <c r="AR415" s="71">
        <f t="shared" si="2164"/>
        <v>626.2170450000001</v>
      </c>
      <c r="AS415" s="71">
        <f t="shared" si="2165"/>
        <v>3683.6296764705885</v>
      </c>
      <c r="AT415" s="84"/>
    </row>
    <row r="416" spans="1:67" outlineLevel="1" x14ac:dyDescent="0.25">
      <c r="A416" s="60"/>
      <c r="B416" s="61" t="s">
        <v>217</v>
      </c>
      <c r="C416" s="62">
        <v>1</v>
      </c>
      <c r="D416" s="68" t="s">
        <v>65</v>
      </c>
      <c r="E416" s="64">
        <f t="shared" si="2166"/>
        <v>3834.4191176470586</v>
      </c>
      <c r="F416" s="65">
        <f t="shared" si="2167"/>
        <v>3834.4191176470586</v>
      </c>
      <c r="G416" s="107"/>
      <c r="H416" s="108">
        <f>$H$394</f>
        <v>750</v>
      </c>
      <c r="I416" s="67">
        <f>'Financial Data'!$C$41*C414</f>
        <v>1269</v>
      </c>
      <c r="J416" s="67">
        <f t="shared" si="2123"/>
        <v>22.5</v>
      </c>
      <c r="K416" s="54">
        <v>0</v>
      </c>
      <c r="L416" s="67">
        <f t="shared" ref="L416:N416" si="2171">H416*(1-$K416)</f>
        <v>750</v>
      </c>
      <c r="M416" s="67">
        <f t="shared" si="2171"/>
        <v>1269</v>
      </c>
      <c r="N416" s="67">
        <f t="shared" si="2171"/>
        <v>22.5</v>
      </c>
      <c r="O416" s="67">
        <f t="shared" si="2149"/>
        <v>2041.5</v>
      </c>
      <c r="P416" s="69">
        <f t="shared" si="2150"/>
        <v>0</v>
      </c>
      <c r="Q416" s="69">
        <f t="shared" si="2151"/>
        <v>0</v>
      </c>
      <c r="R416" s="69">
        <f t="shared" si="2152"/>
        <v>40.83</v>
      </c>
      <c r="S416" s="69">
        <f t="shared" si="2153"/>
        <v>102.075</v>
      </c>
      <c r="T416" s="69">
        <f t="shared" si="2154"/>
        <v>2184.4049999999997</v>
      </c>
      <c r="U416" s="69">
        <f>(C414/10)*$U$5</f>
        <v>423</v>
      </c>
      <c r="V416" s="108">
        <f t="shared" ref="V416:W416" si="2172">V405</f>
        <v>0</v>
      </c>
      <c r="W416" s="108">
        <f t="shared" si="2172"/>
        <v>0</v>
      </c>
      <c r="X416" s="67">
        <f t="shared" si="2156"/>
        <v>423</v>
      </c>
      <c r="Y416" s="113">
        <f t="shared" si="2157"/>
        <v>575.16286764705876</v>
      </c>
      <c r="Z416" s="69">
        <f t="shared" si="2158"/>
        <v>546.10124999999994</v>
      </c>
      <c r="AA416" s="69">
        <f t="shared" si="2159"/>
        <v>105.75</v>
      </c>
      <c r="AB416" s="70">
        <f t="shared" si="2160"/>
        <v>3834.4191176470586</v>
      </c>
      <c r="AC416" s="67">
        <f t="shared" ref="AC416:AO416" si="2173">O416*$C416</f>
        <v>2041.5</v>
      </c>
      <c r="AD416" s="67">
        <f t="shared" si="2173"/>
        <v>0</v>
      </c>
      <c r="AE416" s="67">
        <f t="shared" si="2173"/>
        <v>0</v>
      </c>
      <c r="AF416" s="67">
        <f t="shared" si="2173"/>
        <v>40.83</v>
      </c>
      <c r="AG416" s="67">
        <f t="shared" si="2173"/>
        <v>102.075</v>
      </c>
      <c r="AH416" s="67">
        <f t="shared" si="2173"/>
        <v>2184.4049999999997</v>
      </c>
      <c r="AI416" s="67">
        <f t="shared" si="2173"/>
        <v>423</v>
      </c>
      <c r="AJ416" s="67">
        <f t="shared" si="2173"/>
        <v>0</v>
      </c>
      <c r="AK416" s="67">
        <f t="shared" si="2173"/>
        <v>0</v>
      </c>
      <c r="AL416" s="67">
        <f t="shared" si="2173"/>
        <v>423</v>
      </c>
      <c r="AM416" s="67">
        <f t="shared" si="2173"/>
        <v>575.16286764705876</v>
      </c>
      <c r="AN416" s="67">
        <f t="shared" si="2173"/>
        <v>546.10124999999994</v>
      </c>
      <c r="AO416" s="67">
        <f t="shared" si="2173"/>
        <v>105.75</v>
      </c>
      <c r="AP416" s="67">
        <f t="shared" si="2162"/>
        <v>575.16286764705876</v>
      </c>
      <c r="AQ416" s="71">
        <f t="shared" si="2163"/>
        <v>3182.5678676470584</v>
      </c>
      <c r="AR416" s="71">
        <f t="shared" si="2164"/>
        <v>651.85124999999994</v>
      </c>
      <c r="AS416" s="71">
        <f t="shared" si="2165"/>
        <v>3834.4191176470586</v>
      </c>
      <c r="AT416" s="84"/>
    </row>
    <row r="417" spans="1:67" outlineLevel="1" x14ac:dyDescent="0.25">
      <c r="A417" s="60"/>
      <c r="B417" s="61" t="s">
        <v>172</v>
      </c>
      <c r="C417" s="62">
        <f>A412</f>
        <v>47</v>
      </c>
      <c r="D417" s="68" t="s">
        <v>63</v>
      </c>
      <c r="E417" s="64">
        <f t="shared" si="2166"/>
        <v>257.66176470588238</v>
      </c>
      <c r="F417" s="65">
        <f t="shared" si="2167"/>
        <v>12110.102941176472</v>
      </c>
      <c r="G417" s="107"/>
      <c r="H417" s="108">
        <f>$H$373</f>
        <v>100</v>
      </c>
      <c r="I417" s="108">
        <v>0</v>
      </c>
      <c r="J417" s="67">
        <f t="shared" si="2123"/>
        <v>3</v>
      </c>
      <c r="K417" s="54">
        <v>0</v>
      </c>
      <c r="L417" s="67">
        <f t="shared" ref="L417:N417" si="2174">H417*(1-$K417)</f>
        <v>100</v>
      </c>
      <c r="M417" s="67">
        <f t="shared" si="2174"/>
        <v>0</v>
      </c>
      <c r="N417" s="67">
        <f t="shared" si="2174"/>
        <v>3</v>
      </c>
      <c r="O417" s="67">
        <f t="shared" si="2149"/>
        <v>103</v>
      </c>
      <c r="P417" s="69">
        <f t="shared" si="2150"/>
        <v>0</v>
      </c>
      <c r="Q417" s="69">
        <f t="shared" si="2151"/>
        <v>0</v>
      </c>
      <c r="R417" s="69">
        <f t="shared" si="2152"/>
        <v>2.06</v>
      </c>
      <c r="S417" s="69">
        <f t="shared" si="2153"/>
        <v>5.15</v>
      </c>
      <c r="T417" s="69">
        <f t="shared" si="2154"/>
        <v>110.21000000000001</v>
      </c>
      <c r="U417" s="69">
        <f>1*$U$4</f>
        <v>65</v>
      </c>
      <c r="V417" s="108">
        <f t="shared" ref="V417:W417" si="2175">V406</f>
        <v>0</v>
      </c>
      <c r="W417" s="108">
        <f t="shared" si="2175"/>
        <v>0</v>
      </c>
      <c r="X417" s="67">
        <f t="shared" si="2156"/>
        <v>65</v>
      </c>
      <c r="Y417" s="113">
        <f t="shared" si="2157"/>
        <v>38.649264705882359</v>
      </c>
      <c r="Z417" s="69">
        <f t="shared" si="2158"/>
        <v>27.552500000000002</v>
      </c>
      <c r="AA417" s="69">
        <f t="shared" si="2159"/>
        <v>16.25</v>
      </c>
      <c r="AB417" s="70">
        <f t="shared" si="2160"/>
        <v>257.66176470588238</v>
      </c>
      <c r="AC417" s="67">
        <f t="shared" ref="AC417:AO417" si="2176">O417*$C417</f>
        <v>4841</v>
      </c>
      <c r="AD417" s="67">
        <f t="shared" si="2176"/>
        <v>0</v>
      </c>
      <c r="AE417" s="67">
        <f t="shared" si="2176"/>
        <v>0</v>
      </c>
      <c r="AF417" s="67">
        <f t="shared" si="2176"/>
        <v>96.820000000000007</v>
      </c>
      <c r="AG417" s="67">
        <f t="shared" si="2176"/>
        <v>242.05</v>
      </c>
      <c r="AH417" s="67">
        <f t="shared" si="2176"/>
        <v>5179.8700000000008</v>
      </c>
      <c r="AI417" s="67">
        <f t="shared" si="2176"/>
        <v>3055</v>
      </c>
      <c r="AJ417" s="67">
        <f t="shared" si="2176"/>
        <v>0</v>
      </c>
      <c r="AK417" s="67">
        <f t="shared" si="2176"/>
        <v>0</v>
      </c>
      <c r="AL417" s="67">
        <f t="shared" si="2176"/>
        <v>3055</v>
      </c>
      <c r="AM417" s="67">
        <f t="shared" si="2176"/>
        <v>1816.5154411764709</v>
      </c>
      <c r="AN417" s="67">
        <f t="shared" si="2176"/>
        <v>1294.9675000000002</v>
      </c>
      <c r="AO417" s="67">
        <f t="shared" si="2176"/>
        <v>763.75</v>
      </c>
      <c r="AP417" s="67">
        <f t="shared" si="2162"/>
        <v>1816.5154411764709</v>
      </c>
      <c r="AQ417" s="71">
        <f t="shared" si="2163"/>
        <v>10051.385441176471</v>
      </c>
      <c r="AR417" s="71">
        <f t="shared" si="2164"/>
        <v>2058.7175000000002</v>
      </c>
      <c r="AS417" s="71">
        <f t="shared" si="2165"/>
        <v>12110.102941176472</v>
      </c>
      <c r="AT417" s="84"/>
    </row>
    <row r="418" spans="1:67" outlineLevel="1" x14ac:dyDescent="0.25">
      <c r="A418" s="60"/>
      <c r="B418" s="61" t="s">
        <v>66</v>
      </c>
      <c r="C418" s="62">
        <v>1</v>
      </c>
      <c r="D418" s="68" t="s">
        <v>65</v>
      </c>
      <c r="E418" s="64">
        <f t="shared" si="2166"/>
        <v>3576.0000000000005</v>
      </c>
      <c r="F418" s="65">
        <f t="shared" si="2167"/>
        <v>3576.0000000000005</v>
      </c>
      <c r="G418" s="107"/>
      <c r="H418" s="108">
        <f>$H$396</f>
        <v>800</v>
      </c>
      <c r="I418" s="108">
        <f>I407</f>
        <v>0</v>
      </c>
      <c r="J418" s="67">
        <f t="shared" si="2123"/>
        <v>24</v>
      </c>
      <c r="K418" s="54">
        <v>0</v>
      </c>
      <c r="L418" s="67">
        <f t="shared" ref="L418:N418" si="2177">H418*(1-$K418)</f>
        <v>800</v>
      </c>
      <c r="M418" s="67">
        <f t="shared" si="2177"/>
        <v>0</v>
      </c>
      <c r="N418" s="67">
        <f t="shared" si="2177"/>
        <v>24</v>
      </c>
      <c r="O418" s="67">
        <f t="shared" si="2149"/>
        <v>824</v>
      </c>
      <c r="P418" s="69">
        <f t="shared" si="2150"/>
        <v>0</v>
      </c>
      <c r="Q418" s="69">
        <f t="shared" si="2151"/>
        <v>0</v>
      </c>
      <c r="R418" s="69">
        <f t="shared" si="2152"/>
        <v>16.48</v>
      </c>
      <c r="S418" s="69">
        <f t="shared" si="2153"/>
        <v>41.2</v>
      </c>
      <c r="T418" s="69">
        <f t="shared" si="2154"/>
        <v>881.68000000000006</v>
      </c>
      <c r="U418" s="69">
        <f>5*$U$5+600+500</f>
        <v>1550</v>
      </c>
      <c r="V418" s="108">
        <f t="shared" ref="V418:W418" si="2178">V407</f>
        <v>0</v>
      </c>
      <c r="W418" s="108">
        <f t="shared" si="2178"/>
        <v>0</v>
      </c>
      <c r="X418" s="67">
        <f t="shared" si="2156"/>
        <v>1550</v>
      </c>
      <c r="Y418" s="113">
        <f t="shared" si="2157"/>
        <v>536.40000000000009</v>
      </c>
      <c r="Z418" s="69">
        <f t="shared" si="2158"/>
        <v>220.42000000000002</v>
      </c>
      <c r="AA418" s="69">
        <f t="shared" si="2159"/>
        <v>387.5</v>
      </c>
      <c r="AB418" s="70">
        <f t="shared" si="2160"/>
        <v>3576.0000000000005</v>
      </c>
      <c r="AC418" s="67">
        <f t="shared" ref="AC418:AO418" si="2179">O418*$C418</f>
        <v>824</v>
      </c>
      <c r="AD418" s="67">
        <f t="shared" si="2179"/>
        <v>0</v>
      </c>
      <c r="AE418" s="67">
        <f t="shared" si="2179"/>
        <v>0</v>
      </c>
      <c r="AF418" s="67">
        <f t="shared" si="2179"/>
        <v>16.48</v>
      </c>
      <c r="AG418" s="67">
        <f t="shared" si="2179"/>
        <v>41.2</v>
      </c>
      <c r="AH418" s="67">
        <f t="shared" si="2179"/>
        <v>881.68000000000006</v>
      </c>
      <c r="AI418" s="67">
        <f t="shared" si="2179"/>
        <v>1550</v>
      </c>
      <c r="AJ418" s="67">
        <f t="shared" si="2179"/>
        <v>0</v>
      </c>
      <c r="AK418" s="67">
        <f t="shared" si="2179"/>
        <v>0</v>
      </c>
      <c r="AL418" s="67">
        <f t="shared" si="2179"/>
        <v>1550</v>
      </c>
      <c r="AM418" s="67">
        <f t="shared" si="2179"/>
        <v>536.40000000000009</v>
      </c>
      <c r="AN418" s="67">
        <f t="shared" si="2179"/>
        <v>220.42000000000002</v>
      </c>
      <c r="AO418" s="67">
        <f t="shared" si="2179"/>
        <v>387.5</v>
      </c>
      <c r="AP418" s="67">
        <f t="shared" si="2162"/>
        <v>536.40000000000009</v>
      </c>
      <c r="AQ418" s="71">
        <f t="shared" si="2163"/>
        <v>2968.08</v>
      </c>
      <c r="AR418" s="71">
        <f t="shared" si="2164"/>
        <v>607.92000000000007</v>
      </c>
      <c r="AS418" s="71">
        <f t="shared" si="2165"/>
        <v>3576.0000000000005</v>
      </c>
      <c r="AT418" s="84"/>
    </row>
    <row r="419" spans="1:67" outlineLevel="1" x14ac:dyDescent="0.25">
      <c r="A419" s="60"/>
      <c r="B419" s="72" t="s">
        <v>169</v>
      </c>
      <c r="C419" s="62">
        <v>1</v>
      </c>
      <c r="D419" s="68" t="s">
        <v>65</v>
      </c>
      <c r="E419" s="64">
        <f t="shared" si="2166"/>
        <v>4312.5</v>
      </c>
      <c r="F419" s="65">
        <f t="shared" si="2167"/>
        <v>4312.5</v>
      </c>
      <c r="G419" s="107"/>
      <c r="H419" s="108">
        <f>$H$375</f>
        <v>2500</v>
      </c>
      <c r="I419" s="108">
        <f>$I$342</f>
        <v>300</v>
      </c>
      <c r="J419" s="67">
        <f t="shared" si="2123"/>
        <v>75</v>
      </c>
      <c r="K419" s="54">
        <v>0</v>
      </c>
      <c r="L419" s="67">
        <f t="shared" ref="L419:N421" si="2180">H419*(1-$K419)</f>
        <v>2500</v>
      </c>
      <c r="M419" s="67">
        <f t="shared" si="2180"/>
        <v>300</v>
      </c>
      <c r="N419" s="67">
        <f t="shared" si="2180"/>
        <v>75</v>
      </c>
      <c r="O419" s="67">
        <f t="shared" si="2149"/>
        <v>2875</v>
      </c>
      <c r="P419" s="69">
        <f t="shared" si="2150"/>
        <v>0</v>
      </c>
      <c r="Q419" s="69">
        <f t="shared" si="2151"/>
        <v>0</v>
      </c>
      <c r="R419" s="69">
        <f t="shared" si="2152"/>
        <v>57.5</v>
      </c>
      <c r="S419" s="69">
        <v>0</v>
      </c>
      <c r="T419" s="69">
        <f t="shared" si="2154"/>
        <v>2932.5</v>
      </c>
      <c r="U419" s="69">
        <v>0</v>
      </c>
      <c r="V419" s="108">
        <f t="shared" ref="V419:W419" si="2181">V408</f>
        <v>0</v>
      </c>
      <c r="W419" s="108">
        <f t="shared" si="2181"/>
        <v>0</v>
      </c>
      <c r="X419" s="67">
        <f t="shared" si="2156"/>
        <v>0</v>
      </c>
      <c r="Y419" s="113">
        <f t="shared" si="2157"/>
        <v>646.875</v>
      </c>
      <c r="Z419" s="69">
        <f t="shared" si="2158"/>
        <v>733.125</v>
      </c>
      <c r="AA419" s="69">
        <f t="shared" si="2159"/>
        <v>0</v>
      </c>
      <c r="AB419" s="70">
        <f t="shared" si="2160"/>
        <v>4312.5</v>
      </c>
      <c r="AC419" s="67">
        <f t="shared" ref="AC419:AO421" si="2182">O419*$C419</f>
        <v>2875</v>
      </c>
      <c r="AD419" s="67">
        <f t="shared" si="2182"/>
        <v>0</v>
      </c>
      <c r="AE419" s="67">
        <f t="shared" si="2182"/>
        <v>0</v>
      </c>
      <c r="AF419" s="67">
        <f t="shared" si="2182"/>
        <v>57.5</v>
      </c>
      <c r="AG419" s="67">
        <f t="shared" si="2182"/>
        <v>0</v>
      </c>
      <c r="AH419" s="67">
        <f t="shared" si="2182"/>
        <v>2932.5</v>
      </c>
      <c r="AI419" s="67">
        <f t="shared" si="2182"/>
        <v>0</v>
      </c>
      <c r="AJ419" s="67">
        <f t="shared" si="2182"/>
        <v>0</v>
      </c>
      <c r="AK419" s="67">
        <f t="shared" si="2182"/>
        <v>0</v>
      </c>
      <c r="AL419" s="67">
        <f t="shared" si="2182"/>
        <v>0</v>
      </c>
      <c r="AM419" s="67">
        <f t="shared" si="2182"/>
        <v>646.875</v>
      </c>
      <c r="AN419" s="67">
        <f t="shared" si="2182"/>
        <v>733.125</v>
      </c>
      <c r="AO419" s="67">
        <f t="shared" si="2182"/>
        <v>0</v>
      </c>
      <c r="AP419" s="67">
        <f t="shared" si="2162"/>
        <v>646.875</v>
      </c>
      <c r="AQ419" s="71">
        <f t="shared" si="2163"/>
        <v>3579.375</v>
      </c>
      <c r="AR419" s="71">
        <f t="shared" si="2164"/>
        <v>733.125</v>
      </c>
      <c r="AS419" s="71">
        <f t="shared" si="2165"/>
        <v>4312.5</v>
      </c>
      <c r="AT419" s="84"/>
    </row>
    <row r="420" spans="1:67" outlineLevel="1" x14ac:dyDescent="0.25">
      <c r="A420" s="60"/>
      <c r="B420" s="72" t="s">
        <v>170</v>
      </c>
      <c r="C420" s="62">
        <v>1</v>
      </c>
      <c r="D420" s="68" t="s">
        <v>65</v>
      </c>
      <c r="E420" s="64">
        <f t="shared" si="2166"/>
        <v>900</v>
      </c>
      <c r="F420" s="65">
        <f t="shared" si="2167"/>
        <v>900</v>
      </c>
      <c r="G420" s="147"/>
      <c r="H420" s="67">
        <v>0</v>
      </c>
      <c r="I420" s="67">
        <v>0</v>
      </c>
      <c r="J420" s="67">
        <f t="shared" ref="J420:J421" si="2183">H420*$J$4</f>
        <v>0</v>
      </c>
      <c r="K420" s="54">
        <v>0</v>
      </c>
      <c r="L420" s="67">
        <f t="shared" si="2180"/>
        <v>0</v>
      </c>
      <c r="M420" s="67">
        <f t="shared" si="2180"/>
        <v>0</v>
      </c>
      <c r="N420" s="67">
        <f t="shared" si="2180"/>
        <v>0</v>
      </c>
      <c r="O420" s="67">
        <f t="shared" si="2149"/>
        <v>0</v>
      </c>
      <c r="P420" s="69">
        <f t="shared" si="2150"/>
        <v>0</v>
      </c>
      <c r="Q420" s="69">
        <f t="shared" si="2151"/>
        <v>0</v>
      </c>
      <c r="R420" s="69">
        <f t="shared" si="2152"/>
        <v>0</v>
      </c>
      <c r="S420" s="69">
        <v>0</v>
      </c>
      <c r="T420" s="69">
        <f t="shared" si="2154"/>
        <v>0</v>
      </c>
      <c r="U420" s="69">
        <v>0</v>
      </c>
      <c r="V420" s="108">
        <f t="shared" ref="V420:W420" si="2184">V409</f>
        <v>0</v>
      </c>
      <c r="W420" s="108">
        <f t="shared" si="2184"/>
        <v>900</v>
      </c>
      <c r="X420" s="67">
        <f t="shared" si="2156"/>
        <v>900</v>
      </c>
      <c r="Y420" s="113">
        <v>0</v>
      </c>
      <c r="Z420" s="69">
        <f t="shared" si="2158"/>
        <v>0</v>
      </c>
      <c r="AA420" s="69">
        <v>0</v>
      </c>
      <c r="AB420" s="70">
        <f t="shared" si="2160"/>
        <v>900</v>
      </c>
      <c r="AC420" s="67">
        <f t="shared" si="2182"/>
        <v>0</v>
      </c>
      <c r="AD420" s="67">
        <f t="shared" si="2182"/>
        <v>0</v>
      </c>
      <c r="AE420" s="67">
        <f t="shared" si="2182"/>
        <v>0</v>
      </c>
      <c r="AF420" s="67">
        <f t="shared" si="2182"/>
        <v>0</v>
      </c>
      <c r="AG420" s="67">
        <f t="shared" si="2182"/>
        <v>0</v>
      </c>
      <c r="AH420" s="67">
        <f t="shared" si="2182"/>
        <v>0</v>
      </c>
      <c r="AI420" s="67">
        <f t="shared" si="2182"/>
        <v>0</v>
      </c>
      <c r="AJ420" s="67">
        <f t="shared" si="2182"/>
        <v>0</v>
      </c>
      <c r="AK420" s="67">
        <f t="shared" si="2182"/>
        <v>900</v>
      </c>
      <c r="AL420" s="67">
        <f t="shared" si="2182"/>
        <v>900</v>
      </c>
      <c r="AM420" s="67">
        <f t="shared" si="2182"/>
        <v>0</v>
      </c>
      <c r="AN420" s="67">
        <f t="shared" si="2182"/>
        <v>0</v>
      </c>
      <c r="AO420" s="67">
        <f t="shared" si="2182"/>
        <v>0</v>
      </c>
      <c r="AP420" s="67">
        <f t="shared" si="2162"/>
        <v>900</v>
      </c>
      <c r="AQ420" s="71">
        <f t="shared" si="2163"/>
        <v>900</v>
      </c>
      <c r="AR420" s="71">
        <f t="shared" si="2164"/>
        <v>0</v>
      </c>
      <c r="AS420" s="71">
        <f t="shared" si="2165"/>
        <v>900</v>
      </c>
      <c r="AT420" s="84"/>
    </row>
    <row r="421" spans="1:67" outlineLevel="1" x14ac:dyDescent="0.25">
      <c r="A421" s="60"/>
      <c r="B421" s="72" t="s">
        <v>171</v>
      </c>
      <c r="C421" s="62">
        <v>1</v>
      </c>
      <c r="D421" s="68" t="s">
        <v>65</v>
      </c>
      <c r="E421" s="64">
        <f t="shared" si="2166"/>
        <v>1200</v>
      </c>
      <c r="F421" s="65">
        <f t="shared" si="2167"/>
        <v>1200</v>
      </c>
      <c r="G421" s="147"/>
      <c r="H421" s="67">
        <v>0</v>
      </c>
      <c r="I421" s="67">
        <v>0</v>
      </c>
      <c r="J421" s="67">
        <f t="shared" si="2183"/>
        <v>0</v>
      </c>
      <c r="K421" s="54">
        <v>0</v>
      </c>
      <c r="L421" s="67">
        <f t="shared" si="2180"/>
        <v>0</v>
      </c>
      <c r="M421" s="67">
        <f t="shared" si="2180"/>
        <v>0</v>
      </c>
      <c r="N421" s="67">
        <f t="shared" si="2180"/>
        <v>0</v>
      </c>
      <c r="O421" s="67">
        <f t="shared" si="2149"/>
        <v>0</v>
      </c>
      <c r="P421" s="69">
        <f t="shared" si="2150"/>
        <v>0</v>
      </c>
      <c r="Q421" s="69">
        <f t="shared" si="2151"/>
        <v>0</v>
      </c>
      <c r="R421" s="69">
        <f t="shared" si="2152"/>
        <v>0</v>
      </c>
      <c r="S421" s="69">
        <v>0</v>
      </c>
      <c r="T421" s="69">
        <f t="shared" si="2154"/>
        <v>0</v>
      </c>
      <c r="U421" s="69">
        <v>0</v>
      </c>
      <c r="V421" s="108">
        <f t="shared" ref="V421:W421" si="2185">V410</f>
        <v>1200</v>
      </c>
      <c r="W421" s="108">
        <f t="shared" si="2185"/>
        <v>0</v>
      </c>
      <c r="X421" s="67">
        <f t="shared" si="2156"/>
        <v>1200</v>
      </c>
      <c r="Y421" s="113">
        <v>0</v>
      </c>
      <c r="Z421" s="69">
        <f t="shared" si="2158"/>
        <v>0</v>
      </c>
      <c r="AA421" s="69">
        <v>0</v>
      </c>
      <c r="AB421" s="70">
        <f t="shared" si="2160"/>
        <v>1200</v>
      </c>
      <c r="AC421" s="67">
        <f t="shared" si="2182"/>
        <v>0</v>
      </c>
      <c r="AD421" s="67">
        <f t="shared" si="2182"/>
        <v>0</v>
      </c>
      <c r="AE421" s="67">
        <f t="shared" si="2182"/>
        <v>0</v>
      </c>
      <c r="AF421" s="67">
        <f t="shared" si="2182"/>
        <v>0</v>
      </c>
      <c r="AG421" s="67">
        <f t="shared" si="2182"/>
        <v>0</v>
      </c>
      <c r="AH421" s="67">
        <f t="shared" si="2182"/>
        <v>0</v>
      </c>
      <c r="AI421" s="67">
        <f t="shared" si="2182"/>
        <v>0</v>
      </c>
      <c r="AJ421" s="67">
        <f t="shared" si="2182"/>
        <v>1200</v>
      </c>
      <c r="AK421" s="67">
        <f t="shared" si="2182"/>
        <v>0</v>
      </c>
      <c r="AL421" s="67">
        <f t="shared" si="2182"/>
        <v>1200</v>
      </c>
      <c r="AM421" s="67">
        <f t="shared" si="2182"/>
        <v>0</v>
      </c>
      <c r="AN421" s="67">
        <f t="shared" si="2182"/>
        <v>0</v>
      </c>
      <c r="AO421" s="67">
        <f t="shared" si="2182"/>
        <v>0</v>
      </c>
      <c r="AP421" s="67">
        <f t="shared" si="2162"/>
        <v>0</v>
      </c>
      <c r="AQ421" s="71">
        <f t="shared" si="2163"/>
        <v>1200</v>
      </c>
      <c r="AR421" s="71">
        <f t="shared" si="2164"/>
        <v>0</v>
      </c>
      <c r="AS421" s="71">
        <f t="shared" si="2165"/>
        <v>1200</v>
      </c>
      <c r="AT421" s="84"/>
    </row>
    <row r="422" spans="1:67" ht="15.75" outlineLevel="1" thickBot="1" x14ac:dyDescent="0.3">
      <c r="A422" s="75"/>
      <c r="B422" s="76"/>
      <c r="C422" s="77"/>
      <c r="D422" s="78"/>
      <c r="E422" s="79"/>
      <c r="F422" s="80"/>
      <c r="G422" s="107"/>
      <c r="H422" s="108"/>
      <c r="I422" s="108"/>
      <c r="J422" s="67"/>
      <c r="K422" s="21"/>
      <c r="L422" s="67"/>
      <c r="M422" s="67"/>
      <c r="N422" s="67"/>
      <c r="O422" s="67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7"/>
      <c r="AC422" s="67"/>
      <c r="AD422" s="67"/>
      <c r="AE422" s="69"/>
      <c r="AF422" s="69"/>
      <c r="AG422" s="69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84"/>
    </row>
    <row r="423" spans="1:67" ht="15.75" thickBot="1" x14ac:dyDescent="0.3">
      <c r="A423" s="48">
        <f>A412+1</f>
        <v>48</v>
      </c>
      <c r="B423" s="49" t="s">
        <v>61</v>
      </c>
      <c r="C423" s="50" t="s">
        <v>62</v>
      </c>
      <c r="D423" s="51">
        <f>ROUNDUP((A423*465)/1000,2)</f>
        <v>22.32</v>
      </c>
      <c r="E423" s="52"/>
      <c r="F423" s="53">
        <f>SUM(F424:F433)</f>
        <v>38594.742794117643</v>
      </c>
      <c r="G423" s="107"/>
      <c r="H423" s="110"/>
      <c r="I423" s="110"/>
      <c r="J423" s="56"/>
      <c r="K423" s="57"/>
      <c r="L423" s="58"/>
      <c r="M423" s="58"/>
      <c r="N423" s="58"/>
      <c r="O423" s="57"/>
      <c r="P423" s="58"/>
      <c r="Q423" s="56"/>
      <c r="R423" s="56"/>
      <c r="S423" s="56"/>
      <c r="T423" s="56"/>
      <c r="U423" s="73"/>
      <c r="V423" s="21"/>
      <c r="W423" s="56"/>
      <c r="X423" s="56"/>
      <c r="Y423" s="56"/>
      <c r="Z423" s="57"/>
      <c r="AA423" s="56"/>
      <c r="AB423" s="56"/>
      <c r="AC423" s="59">
        <f>+SUM(AC424:AC433)</f>
        <v>15474.93</v>
      </c>
      <c r="AD423" s="59">
        <f t="shared" ref="AD423:AS423" si="2186">+SUM(AD424:AD433)</f>
        <v>0</v>
      </c>
      <c r="AE423" s="59">
        <f t="shared" si="2186"/>
        <v>0</v>
      </c>
      <c r="AF423" s="59">
        <f t="shared" si="2186"/>
        <v>309.49860000000001</v>
      </c>
      <c r="AG423" s="59">
        <f t="shared" si="2186"/>
        <v>629.99650000000008</v>
      </c>
      <c r="AH423" s="59">
        <f t="shared" si="2186"/>
        <v>16414.4251</v>
      </c>
      <c r="AI423" s="59">
        <f t="shared" si="2186"/>
        <v>8402</v>
      </c>
      <c r="AJ423" s="59">
        <f t="shared" si="2186"/>
        <v>1200</v>
      </c>
      <c r="AK423" s="59">
        <f t="shared" si="2186"/>
        <v>900</v>
      </c>
      <c r="AL423" s="59">
        <f t="shared" si="2186"/>
        <v>10502</v>
      </c>
      <c r="AM423" s="59">
        <f t="shared" si="2186"/>
        <v>5474.2114191176479</v>
      </c>
      <c r="AN423" s="59">
        <f t="shared" si="2186"/>
        <v>4103.6062750000001</v>
      </c>
      <c r="AO423" s="59">
        <f t="shared" si="2186"/>
        <v>2100.5</v>
      </c>
      <c r="AP423" s="59">
        <f t="shared" si="2186"/>
        <v>6374.2114191176479</v>
      </c>
      <c r="AQ423" s="59">
        <f t="shared" si="2186"/>
        <v>32390.636519117652</v>
      </c>
      <c r="AR423" s="59">
        <f t="shared" si="2186"/>
        <v>6204.1062750000001</v>
      </c>
      <c r="AS423" s="59">
        <f t="shared" si="2186"/>
        <v>38594.742794117643</v>
      </c>
      <c r="AT423" s="83" t="str">
        <f>IF(F423=AS423,"Matching","Not Matching")</f>
        <v>Matching</v>
      </c>
      <c r="AU423" s="134">
        <f>SUM(AC423:AG423)</f>
        <v>16414.4251</v>
      </c>
      <c r="AV423" s="135">
        <f t="shared" ref="AV423" si="2187">AU423/AS423</f>
        <v>0.42530209846357053</v>
      </c>
      <c r="AW423" s="134">
        <f t="shared" ref="AW423" si="2188">AI423</f>
        <v>8402</v>
      </c>
      <c r="AX423" s="135">
        <f t="shared" ref="AX423" si="2189">AW423/AS423</f>
        <v>0.21769804361231751</v>
      </c>
      <c r="AY423" s="134">
        <f t="shared" ref="AY423" si="2190">AJ423</f>
        <v>1200</v>
      </c>
      <c r="AZ423" s="135">
        <f t="shared" ref="AZ423" si="2191">AY423/AS423</f>
        <v>3.1092317583287434E-2</v>
      </c>
      <c r="BA423" s="134">
        <f t="shared" ref="BA423" si="2192">AK423+AM423</f>
        <v>6374.2114191176479</v>
      </c>
      <c r="BB423" s="135">
        <f t="shared" ref="BB423" si="2193">BA423/AS423</f>
        <v>0.16515750482185265</v>
      </c>
      <c r="BC423" s="134">
        <f t="shared" ref="BC423" si="2194">AN423+AO423</f>
        <v>6204.1062750000001</v>
      </c>
      <c r="BD423" s="135">
        <f t="shared" ref="BD423" si="2195">BC423/AS423</f>
        <v>0.16075003551897202</v>
      </c>
      <c r="BE423" s="82" t="str">
        <f t="shared" ref="BE423" si="2196">IF((AU423+AW423+AY423+BA423+BC423)=AS423,"Matching","Not Matching")</f>
        <v>Not Matching</v>
      </c>
      <c r="BF423" s="134">
        <f>AQ423</f>
        <v>32390.636519117652</v>
      </c>
      <c r="BG423" s="135">
        <f t="shared" ref="BG423" si="2197">BF423/AS423</f>
        <v>0.83924996448102818</v>
      </c>
      <c r="BH423" s="134">
        <f t="shared" ref="BH423" si="2198">AR423</f>
        <v>6204.1062750000001</v>
      </c>
      <c r="BI423" s="135">
        <f t="shared" ref="BI423" si="2199">BH423/AS423</f>
        <v>0.16075003551897202</v>
      </c>
      <c r="BJ423" s="82" t="str">
        <f t="shared" ref="BJ423" si="2200">IF((BH423+BF423)=AS423,"Matching","Not Matching")</f>
        <v>Not Matching</v>
      </c>
      <c r="BK423" s="134">
        <f>AS423*1.081</f>
        <v>41720.916960441173</v>
      </c>
      <c r="BL423" s="134">
        <f t="shared" ref="BL423" si="2201">ROUND(BK423,-1)</f>
        <v>41720</v>
      </c>
      <c r="BM423" s="134">
        <f>D423*380</f>
        <v>8481.6</v>
      </c>
      <c r="BN423" s="134">
        <f t="shared" ref="BN423" si="2202">BK423-BM423</f>
        <v>33239.316960441174</v>
      </c>
      <c r="BO423" s="134">
        <f>BK423/D423</f>
        <v>1869.216709697185</v>
      </c>
    </row>
    <row r="424" spans="1:67" outlineLevel="1" x14ac:dyDescent="0.25">
      <c r="A424" s="60"/>
      <c r="B424" s="61"/>
      <c r="C424" s="62"/>
      <c r="D424" s="63"/>
      <c r="E424" s="64"/>
      <c r="F424" s="65"/>
      <c r="G424" s="107"/>
      <c r="H424" s="110"/>
      <c r="I424" s="110"/>
      <c r="J424" s="56"/>
      <c r="K424" s="57"/>
      <c r="L424" s="58"/>
      <c r="M424" s="58"/>
      <c r="N424" s="58"/>
      <c r="O424" s="57"/>
      <c r="P424" s="58"/>
      <c r="Q424" s="56"/>
      <c r="R424" s="56"/>
      <c r="S424" s="56"/>
      <c r="T424" s="56"/>
      <c r="U424" s="73"/>
      <c r="V424" s="21"/>
      <c r="W424" s="56"/>
      <c r="X424" s="56"/>
      <c r="Y424" s="56"/>
      <c r="Z424" s="57"/>
      <c r="AA424" s="56"/>
      <c r="AB424" s="56"/>
      <c r="AC424" s="56"/>
      <c r="AD424" s="56"/>
      <c r="AE424" s="69"/>
      <c r="AF424" s="69"/>
      <c r="AG424" s="69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136"/>
    </row>
    <row r="425" spans="1:67" outlineLevel="1" x14ac:dyDescent="0.25">
      <c r="A425" s="60"/>
      <c r="B425" s="61" t="str">
        <f>"Panneau solaire "&amp;G425</f>
        <v>Panneau solaire JINKO JKM455N-54HL4R-V</v>
      </c>
      <c r="C425" s="62">
        <f>A423</f>
        <v>48</v>
      </c>
      <c r="D425" s="68" t="s">
        <v>63</v>
      </c>
      <c r="E425" s="64">
        <f t="shared" ref="E425" si="2203">AB425</f>
        <v>180.51476470588236</v>
      </c>
      <c r="F425" s="65">
        <f t="shared" ref="F425" si="2204">C425*E425</f>
        <v>8664.7087058823527</v>
      </c>
      <c r="G425" s="107" t="str">
        <f>$G$7</f>
        <v>JINKO JKM455N-54HL4R-V</v>
      </c>
      <c r="H425" s="108">
        <f>H73</f>
        <v>52.4</v>
      </c>
      <c r="I425" s="108">
        <f>I73</f>
        <v>0</v>
      </c>
      <c r="J425" s="67">
        <f t="shared" si="2123"/>
        <v>1.5719999999999998</v>
      </c>
      <c r="K425" s="54">
        <v>0</v>
      </c>
      <c r="L425" s="67">
        <f t="shared" ref="L425:N425" si="2205">H425*(1-$K425)</f>
        <v>52.4</v>
      </c>
      <c r="M425" s="67">
        <f t="shared" si="2205"/>
        <v>0</v>
      </c>
      <c r="N425" s="67">
        <f t="shared" si="2205"/>
        <v>1.5719999999999998</v>
      </c>
      <c r="O425" s="67">
        <f t="shared" ref="O425:O432" si="2206">(L425+M425+N425)</f>
        <v>53.972000000000001</v>
      </c>
      <c r="P425" s="69">
        <f t="shared" ref="P425:P432" si="2207">O425*$P$4</f>
        <v>0</v>
      </c>
      <c r="Q425" s="69">
        <f t="shared" ref="Q425:Q432" si="2208">(O425+P425)*$Q$4</f>
        <v>0</v>
      </c>
      <c r="R425" s="69">
        <f t="shared" ref="R425:R432" si="2209">(O425+P425)*$R$4</f>
        <v>1.07944</v>
      </c>
      <c r="S425" s="69">
        <f t="shared" ref="S425:S429" si="2210">(O425+P425)*$S$4</f>
        <v>2.6986000000000003</v>
      </c>
      <c r="T425" s="69">
        <f t="shared" ref="T425:T432" si="2211">SUM(O425:S425)</f>
        <v>57.750039999999998</v>
      </c>
      <c r="U425" s="69">
        <f>1*$U$4</f>
        <v>65</v>
      </c>
      <c r="V425" s="108">
        <f t="shared" ref="V425:W425" si="2212">V414</f>
        <v>0</v>
      </c>
      <c r="W425" s="108">
        <f t="shared" si="2212"/>
        <v>0</v>
      </c>
      <c r="X425" s="67">
        <f t="shared" ref="X425:X432" si="2213">SUM(U425:W425)</f>
        <v>65</v>
      </c>
      <c r="Y425" s="113">
        <f t="shared" ref="Y425:Y430" si="2214">$Y$4/(1-$Y$4)*(T425+X425+Z425+AA425)</f>
        <v>27.077214705882351</v>
      </c>
      <c r="Z425" s="69">
        <f t="shared" ref="Z425:Z432" si="2215">T425*$Z$4</f>
        <v>14.43751</v>
      </c>
      <c r="AA425" s="69">
        <f t="shared" ref="AA425:AA430" si="2216">X425*$AA$4</f>
        <v>16.25</v>
      </c>
      <c r="AB425" s="70">
        <f t="shared" ref="AB425:AB432" si="2217">T425+X425+Y425+Z425+AA425</f>
        <v>180.51476470588236</v>
      </c>
      <c r="AC425" s="67">
        <f t="shared" ref="AC425:AO425" si="2218">O425*$C425</f>
        <v>2590.6559999999999</v>
      </c>
      <c r="AD425" s="67">
        <f t="shared" si="2218"/>
        <v>0</v>
      </c>
      <c r="AE425" s="67">
        <f t="shared" si="2218"/>
        <v>0</v>
      </c>
      <c r="AF425" s="67">
        <f t="shared" si="2218"/>
        <v>51.813119999999998</v>
      </c>
      <c r="AG425" s="67">
        <f t="shared" si="2218"/>
        <v>129.53280000000001</v>
      </c>
      <c r="AH425" s="67">
        <f t="shared" si="2218"/>
        <v>2772.0019199999997</v>
      </c>
      <c r="AI425" s="67">
        <f t="shared" si="2218"/>
        <v>3120</v>
      </c>
      <c r="AJ425" s="67">
        <f t="shared" si="2218"/>
        <v>0</v>
      </c>
      <c r="AK425" s="67">
        <f t="shared" si="2218"/>
        <v>0</v>
      </c>
      <c r="AL425" s="67">
        <f t="shared" si="2218"/>
        <v>3120</v>
      </c>
      <c r="AM425" s="67">
        <f t="shared" si="2218"/>
        <v>1299.7063058823528</v>
      </c>
      <c r="AN425" s="67">
        <f t="shared" si="2218"/>
        <v>693.00047999999992</v>
      </c>
      <c r="AO425" s="67">
        <f t="shared" si="2218"/>
        <v>780</v>
      </c>
      <c r="AP425" s="67">
        <f t="shared" ref="AP425:AP432" si="2219">AM425+AK425</f>
        <v>1299.7063058823528</v>
      </c>
      <c r="AQ425" s="71">
        <f t="shared" ref="AQ425:AQ432" si="2220">AM425+AL425+AH425</f>
        <v>7191.708225882353</v>
      </c>
      <c r="AR425" s="71">
        <f t="shared" ref="AR425:AR432" si="2221">AO425+AN425</f>
        <v>1473.0004799999999</v>
      </c>
      <c r="AS425" s="71">
        <f t="shared" ref="AS425:AS432" si="2222">AH425+AL425+AM425+AO425+AN425</f>
        <v>8664.7087058823527</v>
      </c>
      <c r="AT425" s="84"/>
    </row>
    <row r="426" spans="1:67" outlineLevel="1" x14ac:dyDescent="0.25">
      <c r="A426" s="60"/>
      <c r="B426" s="61" t="str">
        <f>"Onduleur Huawei "&amp;G426</f>
        <v>Onduleur Huawei SUN2000-20K-MB0</v>
      </c>
      <c r="C426" s="62">
        <v>1</v>
      </c>
      <c r="D426" s="68" t="s">
        <v>63</v>
      </c>
      <c r="E426" s="64">
        <f t="shared" ref="E425:E432" si="2223">AB426</f>
        <v>3683.6296764705885</v>
      </c>
      <c r="F426" s="65">
        <f t="shared" ref="F425:F432" si="2224">C426*E426</f>
        <v>3683.6296764705885</v>
      </c>
      <c r="G426" s="107" t="str">
        <f>$G$371</f>
        <v>SUN2000-20K-MB0</v>
      </c>
      <c r="H426" s="108">
        <f>$H$371</f>
        <v>1865.8</v>
      </c>
      <c r="I426" s="67">
        <f>'Financial Data'!$C$40</f>
        <v>251</v>
      </c>
      <c r="J426" s="67">
        <f t="shared" si="2123"/>
        <v>55.973999999999997</v>
      </c>
      <c r="K426" s="54">
        <v>0</v>
      </c>
      <c r="L426" s="67">
        <f t="shared" ref="L426:N426" si="2225">H426*(1-$K426)</f>
        <v>1865.8</v>
      </c>
      <c r="M426" s="67">
        <f t="shared" si="2225"/>
        <v>251</v>
      </c>
      <c r="N426" s="67">
        <f t="shared" si="2225"/>
        <v>55.973999999999997</v>
      </c>
      <c r="O426" s="67">
        <f t="shared" si="2206"/>
        <v>2172.7740000000003</v>
      </c>
      <c r="P426" s="69">
        <f t="shared" si="2207"/>
        <v>0</v>
      </c>
      <c r="Q426" s="69">
        <f t="shared" si="2208"/>
        <v>0</v>
      </c>
      <c r="R426" s="69">
        <f t="shared" si="2209"/>
        <v>43.455480000000009</v>
      </c>
      <c r="S426" s="69">
        <f t="shared" si="2210"/>
        <v>108.63870000000003</v>
      </c>
      <c r="T426" s="69">
        <f t="shared" si="2211"/>
        <v>2324.8681800000004</v>
      </c>
      <c r="U426" s="69">
        <f>2*$U$5</f>
        <v>180</v>
      </c>
      <c r="V426" s="108">
        <f t="shared" ref="V426:W426" si="2226">V415</f>
        <v>0</v>
      </c>
      <c r="W426" s="108">
        <f t="shared" si="2226"/>
        <v>0</v>
      </c>
      <c r="X426" s="67">
        <f t="shared" si="2213"/>
        <v>180</v>
      </c>
      <c r="Y426" s="113">
        <f t="shared" si="2214"/>
        <v>552.54445147058834</v>
      </c>
      <c r="Z426" s="69">
        <f t="shared" si="2215"/>
        <v>581.2170450000001</v>
      </c>
      <c r="AA426" s="69">
        <f t="shared" si="2216"/>
        <v>45</v>
      </c>
      <c r="AB426" s="70">
        <f t="shared" si="2217"/>
        <v>3683.6296764705885</v>
      </c>
      <c r="AC426" s="67">
        <f t="shared" ref="AC426:AO426" si="2227">O426*$C426</f>
        <v>2172.7740000000003</v>
      </c>
      <c r="AD426" s="67">
        <f t="shared" si="2227"/>
        <v>0</v>
      </c>
      <c r="AE426" s="67">
        <f t="shared" si="2227"/>
        <v>0</v>
      </c>
      <c r="AF426" s="67">
        <f t="shared" si="2227"/>
        <v>43.455480000000009</v>
      </c>
      <c r="AG426" s="67">
        <f t="shared" si="2227"/>
        <v>108.63870000000003</v>
      </c>
      <c r="AH426" s="67">
        <f t="shared" si="2227"/>
        <v>2324.8681800000004</v>
      </c>
      <c r="AI426" s="67">
        <f t="shared" si="2227"/>
        <v>180</v>
      </c>
      <c r="AJ426" s="67">
        <f t="shared" si="2227"/>
        <v>0</v>
      </c>
      <c r="AK426" s="67">
        <f t="shared" si="2227"/>
        <v>0</v>
      </c>
      <c r="AL426" s="67">
        <f t="shared" si="2227"/>
        <v>180</v>
      </c>
      <c r="AM426" s="67">
        <f t="shared" si="2227"/>
        <v>552.54445147058834</v>
      </c>
      <c r="AN426" s="67">
        <f t="shared" si="2227"/>
        <v>581.2170450000001</v>
      </c>
      <c r="AO426" s="67">
        <f t="shared" si="2227"/>
        <v>45</v>
      </c>
      <c r="AP426" s="67">
        <f t="shared" si="2219"/>
        <v>552.54445147058834</v>
      </c>
      <c r="AQ426" s="71">
        <f t="shared" si="2220"/>
        <v>3057.4126314705886</v>
      </c>
      <c r="AR426" s="71">
        <f t="shared" si="2221"/>
        <v>626.2170450000001</v>
      </c>
      <c r="AS426" s="71">
        <f t="shared" si="2222"/>
        <v>3683.6296764705885</v>
      </c>
      <c r="AT426" s="84"/>
    </row>
    <row r="427" spans="1:67" outlineLevel="1" x14ac:dyDescent="0.25">
      <c r="A427" s="60"/>
      <c r="B427" s="61" t="s">
        <v>217</v>
      </c>
      <c r="C427" s="62">
        <v>1</v>
      </c>
      <c r="D427" s="68" t="s">
        <v>65</v>
      </c>
      <c r="E427" s="64">
        <f t="shared" si="2223"/>
        <v>3890.1397058823532</v>
      </c>
      <c r="F427" s="65">
        <f t="shared" si="2224"/>
        <v>3890.1397058823532</v>
      </c>
      <c r="G427" s="107"/>
      <c r="H427" s="108">
        <f>$H$394</f>
        <v>750</v>
      </c>
      <c r="I427" s="67">
        <f>'Financial Data'!$C$41*C425</f>
        <v>1296</v>
      </c>
      <c r="J427" s="67">
        <f t="shared" si="2123"/>
        <v>22.5</v>
      </c>
      <c r="K427" s="54">
        <v>0</v>
      </c>
      <c r="L427" s="67">
        <f t="shared" ref="L427:N427" si="2228">H427*(1-$K427)</f>
        <v>750</v>
      </c>
      <c r="M427" s="67">
        <f t="shared" si="2228"/>
        <v>1296</v>
      </c>
      <c r="N427" s="67">
        <f t="shared" si="2228"/>
        <v>22.5</v>
      </c>
      <c r="O427" s="67">
        <f t="shared" si="2206"/>
        <v>2068.5</v>
      </c>
      <c r="P427" s="69">
        <f t="shared" si="2207"/>
        <v>0</v>
      </c>
      <c r="Q427" s="69">
        <f t="shared" si="2208"/>
        <v>0</v>
      </c>
      <c r="R427" s="69">
        <f t="shared" si="2209"/>
        <v>41.37</v>
      </c>
      <c r="S427" s="69">
        <f t="shared" si="2210"/>
        <v>103.42500000000001</v>
      </c>
      <c r="T427" s="69">
        <f t="shared" si="2211"/>
        <v>2213.2950000000001</v>
      </c>
      <c r="U427" s="69">
        <f>(C425/10)*$U$5</f>
        <v>432</v>
      </c>
      <c r="V427" s="108">
        <f t="shared" ref="V427:W427" si="2229">V416</f>
        <v>0</v>
      </c>
      <c r="W427" s="108">
        <f t="shared" si="2229"/>
        <v>0</v>
      </c>
      <c r="X427" s="67">
        <f t="shared" si="2213"/>
        <v>432</v>
      </c>
      <c r="Y427" s="113">
        <f t="shared" si="2214"/>
        <v>583.52095588235295</v>
      </c>
      <c r="Z427" s="69">
        <f t="shared" si="2215"/>
        <v>553.32375000000002</v>
      </c>
      <c r="AA427" s="69">
        <f t="shared" si="2216"/>
        <v>108</v>
      </c>
      <c r="AB427" s="70">
        <f t="shared" si="2217"/>
        <v>3890.1397058823532</v>
      </c>
      <c r="AC427" s="67">
        <f t="shared" ref="AC427:AO427" si="2230">O427*$C427</f>
        <v>2068.5</v>
      </c>
      <c r="AD427" s="67">
        <f t="shared" si="2230"/>
        <v>0</v>
      </c>
      <c r="AE427" s="67">
        <f t="shared" si="2230"/>
        <v>0</v>
      </c>
      <c r="AF427" s="67">
        <f t="shared" si="2230"/>
        <v>41.37</v>
      </c>
      <c r="AG427" s="67">
        <f t="shared" si="2230"/>
        <v>103.42500000000001</v>
      </c>
      <c r="AH427" s="67">
        <f t="shared" si="2230"/>
        <v>2213.2950000000001</v>
      </c>
      <c r="AI427" s="67">
        <f t="shared" si="2230"/>
        <v>432</v>
      </c>
      <c r="AJ427" s="67">
        <f t="shared" si="2230"/>
        <v>0</v>
      </c>
      <c r="AK427" s="67">
        <f t="shared" si="2230"/>
        <v>0</v>
      </c>
      <c r="AL427" s="67">
        <f t="shared" si="2230"/>
        <v>432</v>
      </c>
      <c r="AM427" s="67">
        <f t="shared" si="2230"/>
        <v>583.52095588235295</v>
      </c>
      <c r="AN427" s="67">
        <f t="shared" si="2230"/>
        <v>553.32375000000002</v>
      </c>
      <c r="AO427" s="67">
        <f t="shared" si="2230"/>
        <v>108</v>
      </c>
      <c r="AP427" s="67">
        <f t="shared" si="2219"/>
        <v>583.52095588235295</v>
      </c>
      <c r="AQ427" s="71">
        <f t="shared" si="2220"/>
        <v>3228.8159558823531</v>
      </c>
      <c r="AR427" s="71">
        <f t="shared" si="2221"/>
        <v>661.32375000000002</v>
      </c>
      <c r="AS427" s="71">
        <f t="shared" si="2222"/>
        <v>3890.1397058823532</v>
      </c>
      <c r="AT427" s="84"/>
    </row>
    <row r="428" spans="1:67" outlineLevel="1" x14ac:dyDescent="0.25">
      <c r="A428" s="60"/>
      <c r="B428" s="61" t="s">
        <v>172</v>
      </c>
      <c r="C428" s="62">
        <f>A423</f>
        <v>48</v>
      </c>
      <c r="D428" s="68" t="s">
        <v>63</v>
      </c>
      <c r="E428" s="64">
        <f t="shared" si="2223"/>
        <v>257.66176470588238</v>
      </c>
      <c r="F428" s="65">
        <f t="shared" si="2224"/>
        <v>12367.764705882353</v>
      </c>
      <c r="G428" s="107"/>
      <c r="H428" s="108">
        <f>$H$373</f>
        <v>100</v>
      </c>
      <c r="I428" s="108">
        <v>0</v>
      </c>
      <c r="J428" s="67">
        <f t="shared" si="2123"/>
        <v>3</v>
      </c>
      <c r="K428" s="54">
        <v>0</v>
      </c>
      <c r="L428" s="67">
        <f t="shared" ref="L428:N428" si="2231">H428*(1-$K428)</f>
        <v>100</v>
      </c>
      <c r="M428" s="67">
        <f t="shared" si="2231"/>
        <v>0</v>
      </c>
      <c r="N428" s="67">
        <f t="shared" si="2231"/>
        <v>3</v>
      </c>
      <c r="O428" s="67">
        <f t="shared" si="2206"/>
        <v>103</v>
      </c>
      <c r="P428" s="69">
        <f t="shared" si="2207"/>
        <v>0</v>
      </c>
      <c r="Q428" s="69">
        <f t="shared" si="2208"/>
        <v>0</v>
      </c>
      <c r="R428" s="69">
        <f t="shared" si="2209"/>
        <v>2.06</v>
      </c>
      <c r="S428" s="69">
        <f t="shared" si="2210"/>
        <v>5.15</v>
      </c>
      <c r="T428" s="69">
        <f t="shared" si="2211"/>
        <v>110.21000000000001</v>
      </c>
      <c r="U428" s="69">
        <f>1*$U$4</f>
        <v>65</v>
      </c>
      <c r="V428" s="108">
        <f t="shared" ref="V428:W428" si="2232">V417</f>
        <v>0</v>
      </c>
      <c r="W428" s="108">
        <f t="shared" si="2232"/>
        <v>0</v>
      </c>
      <c r="X428" s="67">
        <f t="shared" si="2213"/>
        <v>65</v>
      </c>
      <c r="Y428" s="113">
        <f t="shared" si="2214"/>
        <v>38.649264705882359</v>
      </c>
      <c r="Z428" s="69">
        <f t="shared" si="2215"/>
        <v>27.552500000000002</v>
      </c>
      <c r="AA428" s="69">
        <f t="shared" si="2216"/>
        <v>16.25</v>
      </c>
      <c r="AB428" s="70">
        <f t="shared" si="2217"/>
        <v>257.66176470588238</v>
      </c>
      <c r="AC428" s="67">
        <f t="shared" ref="AC428:AO428" si="2233">O428*$C428</f>
        <v>4944</v>
      </c>
      <c r="AD428" s="67">
        <f t="shared" si="2233"/>
        <v>0</v>
      </c>
      <c r="AE428" s="67">
        <f t="shared" si="2233"/>
        <v>0</v>
      </c>
      <c r="AF428" s="67">
        <f t="shared" si="2233"/>
        <v>98.88</v>
      </c>
      <c r="AG428" s="67">
        <f t="shared" si="2233"/>
        <v>247.20000000000002</v>
      </c>
      <c r="AH428" s="67">
        <f t="shared" si="2233"/>
        <v>5290.08</v>
      </c>
      <c r="AI428" s="67">
        <f t="shared" si="2233"/>
        <v>3120</v>
      </c>
      <c r="AJ428" s="67">
        <f t="shared" si="2233"/>
        <v>0</v>
      </c>
      <c r="AK428" s="67">
        <f t="shared" si="2233"/>
        <v>0</v>
      </c>
      <c r="AL428" s="67">
        <f t="shared" si="2233"/>
        <v>3120</v>
      </c>
      <c r="AM428" s="67">
        <f t="shared" si="2233"/>
        <v>1855.1647058823532</v>
      </c>
      <c r="AN428" s="67">
        <f t="shared" si="2233"/>
        <v>1322.52</v>
      </c>
      <c r="AO428" s="67">
        <f t="shared" si="2233"/>
        <v>780</v>
      </c>
      <c r="AP428" s="67">
        <f t="shared" si="2219"/>
        <v>1855.1647058823532</v>
      </c>
      <c r="AQ428" s="71">
        <f t="shared" si="2220"/>
        <v>10265.244705882353</v>
      </c>
      <c r="AR428" s="71">
        <f t="shared" si="2221"/>
        <v>2102.52</v>
      </c>
      <c r="AS428" s="71">
        <f t="shared" si="2222"/>
        <v>12367.764705882353</v>
      </c>
      <c r="AT428" s="84"/>
    </row>
    <row r="429" spans="1:67" outlineLevel="1" x14ac:dyDescent="0.25">
      <c r="A429" s="60"/>
      <c r="B429" s="61" t="s">
        <v>66</v>
      </c>
      <c r="C429" s="62">
        <v>1</v>
      </c>
      <c r="D429" s="68" t="s">
        <v>65</v>
      </c>
      <c r="E429" s="64">
        <f t="shared" si="2223"/>
        <v>3576.0000000000005</v>
      </c>
      <c r="F429" s="65">
        <f t="shared" si="2224"/>
        <v>3576.0000000000005</v>
      </c>
      <c r="G429" s="107"/>
      <c r="H429" s="108">
        <f>$H$396</f>
        <v>800</v>
      </c>
      <c r="I429" s="108">
        <f>I418</f>
        <v>0</v>
      </c>
      <c r="J429" s="67">
        <f t="shared" si="2123"/>
        <v>24</v>
      </c>
      <c r="K429" s="54">
        <v>0</v>
      </c>
      <c r="L429" s="67">
        <f t="shared" ref="L429:N429" si="2234">H429*(1-$K429)</f>
        <v>800</v>
      </c>
      <c r="M429" s="67">
        <f t="shared" si="2234"/>
        <v>0</v>
      </c>
      <c r="N429" s="67">
        <f t="shared" si="2234"/>
        <v>24</v>
      </c>
      <c r="O429" s="67">
        <f t="shared" si="2206"/>
        <v>824</v>
      </c>
      <c r="P429" s="69">
        <f t="shared" si="2207"/>
        <v>0</v>
      </c>
      <c r="Q429" s="69">
        <f t="shared" si="2208"/>
        <v>0</v>
      </c>
      <c r="R429" s="69">
        <f t="shared" si="2209"/>
        <v>16.48</v>
      </c>
      <c r="S429" s="69">
        <f t="shared" si="2210"/>
        <v>41.2</v>
      </c>
      <c r="T429" s="69">
        <f t="shared" si="2211"/>
        <v>881.68000000000006</v>
      </c>
      <c r="U429" s="69">
        <f>5*$U$5+600+500</f>
        <v>1550</v>
      </c>
      <c r="V429" s="108">
        <f t="shared" ref="V429:W429" si="2235">V418</f>
        <v>0</v>
      </c>
      <c r="W429" s="108">
        <f t="shared" si="2235"/>
        <v>0</v>
      </c>
      <c r="X429" s="67">
        <f t="shared" si="2213"/>
        <v>1550</v>
      </c>
      <c r="Y429" s="113">
        <f t="shared" si="2214"/>
        <v>536.40000000000009</v>
      </c>
      <c r="Z429" s="69">
        <f t="shared" si="2215"/>
        <v>220.42000000000002</v>
      </c>
      <c r="AA429" s="69">
        <f t="shared" si="2216"/>
        <v>387.5</v>
      </c>
      <c r="AB429" s="70">
        <f t="shared" si="2217"/>
        <v>3576.0000000000005</v>
      </c>
      <c r="AC429" s="67">
        <f t="shared" ref="AC429:AO429" si="2236">O429*$C429</f>
        <v>824</v>
      </c>
      <c r="AD429" s="67">
        <f t="shared" si="2236"/>
        <v>0</v>
      </c>
      <c r="AE429" s="67">
        <f t="shared" si="2236"/>
        <v>0</v>
      </c>
      <c r="AF429" s="67">
        <f t="shared" si="2236"/>
        <v>16.48</v>
      </c>
      <c r="AG429" s="67">
        <f t="shared" si="2236"/>
        <v>41.2</v>
      </c>
      <c r="AH429" s="67">
        <f t="shared" si="2236"/>
        <v>881.68000000000006</v>
      </c>
      <c r="AI429" s="67">
        <f t="shared" si="2236"/>
        <v>1550</v>
      </c>
      <c r="AJ429" s="67">
        <f t="shared" si="2236"/>
        <v>0</v>
      </c>
      <c r="AK429" s="67">
        <f t="shared" si="2236"/>
        <v>0</v>
      </c>
      <c r="AL429" s="67">
        <f t="shared" si="2236"/>
        <v>1550</v>
      </c>
      <c r="AM429" s="67">
        <f t="shared" si="2236"/>
        <v>536.40000000000009</v>
      </c>
      <c r="AN429" s="67">
        <f t="shared" si="2236"/>
        <v>220.42000000000002</v>
      </c>
      <c r="AO429" s="67">
        <f t="shared" si="2236"/>
        <v>387.5</v>
      </c>
      <c r="AP429" s="67">
        <f t="shared" si="2219"/>
        <v>536.40000000000009</v>
      </c>
      <c r="AQ429" s="71">
        <f t="shared" si="2220"/>
        <v>2968.08</v>
      </c>
      <c r="AR429" s="71">
        <f t="shared" si="2221"/>
        <v>607.92000000000007</v>
      </c>
      <c r="AS429" s="71">
        <f t="shared" si="2222"/>
        <v>3576.0000000000005</v>
      </c>
      <c r="AT429" s="84"/>
    </row>
    <row r="430" spans="1:67" outlineLevel="1" x14ac:dyDescent="0.25">
      <c r="A430" s="60"/>
      <c r="B430" s="72" t="s">
        <v>169</v>
      </c>
      <c r="C430" s="62">
        <v>1</v>
      </c>
      <c r="D430" s="68" t="s">
        <v>65</v>
      </c>
      <c r="E430" s="64">
        <f t="shared" si="2223"/>
        <v>4312.5</v>
      </c>
      <c r="F430" s="65">
        <f t="shared" si="2224"/>
        <v>4312.5</v>
      </c>
      <c r="G430" s="107"/>
      <c r="H430" s="108">
        <f>$H$375</f>
        <v>2500</v>
      </c>
      <c r="I430" s="108">
        <f>$I$342</f>
        <v>300</v>
      </c>
      <c r="J430" s="67">
        <f t="shared" si="2123"/>
        <v>75</v>
      </c>
      <c r="K430" s="54">
        <v>0</v>
      </c>
      <c r="L430" s="67">
        <f t="shared" ref="L430:N432" si="2237">H430*(1-$K430)</f>
        <v>2500</v>
      </c>
      <c r="M430" s="67">
        <f t="shared" si="2237"/>
        <v>300</v>
      </c>
      <c r="N430" s="67">
        <f t="shared" si="2237"/>
        <v>75</v>
      </c>
      <c r="O430" s="67">
        <f t="shared" si="2206"/>
        <v>2875</v>
      </c>
      <c r="P430" s="69">
        <f t="shared" si="2207"/>
        <v>0</v>
      </c>
      <c r="Q430" s="69">
        <f t="shared" si="2208"/>
        <v>0</v>
      </c>
      <c r="R430" s="69">
        <f t="shared" si="2209"/>
        <v>57.5</v>
      </c>
      <c r="S430" s="69">
        <v>0</v>
      </c>
      <c r="T430" s="69">
        <f t="shared" si="2211"/>
        <v>2932.5</v>
      </c>
      <c r="U430" s="69">
        <v>0</v>
      </c>
      <c r="V430" s="108">
        <f t="shared" ref="V430:W430" si="2238">V419</f>
        <v>0</v>
      </c>
      <c r="W430" s="108">
        <f t="shared" si="2238"/>
        <v>0</v>
      </c>
      <c r="X430" s="67">
        <f t="shared" si="2213"/>
        <v>0</v>
      </c>
      <c r="Y430" s="113">
        <f t="shared" si="2214"/>
        <v>646.875</v>
      </c>
      <c r="Z430" s="69">
        <f t="shared" si="2215"/>
        <v>733.125</v>
      </c>
      <c r="AA430" s="69">
        <f t="shared" si="2216"/>
        <v>0</v>
      </c>
      <c r="AB430" s="70">
        <f t="shared" si="2217"/>
        <v>4312.5</v>
      </c>
      <c r="AC430" s="67">
        <f t="shared" ref="AC430:AO432" si="2239">O430*$C430</f>
        <v>2875</v>
      </c>
      <c r="AD430" s="67">
        <f t="shared" si="2239"/>
        <v>0</v>
      </c>
      <c r="AE430" s="67">
        <f t="shared" si="2239"/>
        <v>0</v>
      </c>
      <c r="AF430" s="67">
        <f t="shared" si="2239"/>
        <v>57.5</v>
      </c>
      <c r="AG430" s="67">
        <f t="shared" si="2239"/>
        <v>0</v>
      </c>
      <c r="AH430" s="67">
        <f t="shared" si="2239"/>
        <v>2932.5</v>
      </c>
      <c r="AI430" s="67">
        <f t="shared" si="2239"/>
        <v>0</v>
      </c>
      <c r="AJ430" s="67">
        <f t="shared" si="2239"/>
        <v>0</v>
      </c>
      <c r="AK430" s="67">
        <f t="shared" si="2239"/>
        <v>0</v>
      </c>
      <c r="AL430" s="67">
        <f t="shared" si="2239"/>
        <v>0</v>
      </c>
      <c r="AM430" s="67">
        <f t="shared" si="2239"/>
        <v>646.875</v>
      </c>
      <c r="AN430" s="67">
        <f t="shared" si="2239"/>
        <v>733.125</v>
      </c>
      <c r="AO430" s="67">
        <f t="shared" si="2239"/>
        <v>0</v>
      </c>
      <c r="AP430" s="67">
        <f t="shared" si="2219"/>
        <v>646.875</v>
      </c>
      <c r="AQ430" s="71">
        <f t="shared" si="2220"/>
        <v>3579.375</v>
      </c>
      <c r="AR430" s="71">
        <f t="shared" si="2221"/>
        <v>733.125</v>
      </c>
      <c r="AS430" s="71">
        <f t="shared" si="2222"/>
        <v>4312.5</v>
      </c>
      <c r="AT430" s="84"/>
    </row>
    <row r="431" spans="1:67" outlineLevel="1" x14ac:dyDescent="0.25">
      <c r="A431" s="60"/>
      <c r="B431" s="72" t="s">
        <v>170</v>
      </c>
      <c r="C431" s="62">
        <v>1</v>
      </c>
      <c r="D431" s="68" t="s">
        <v>65</v>
      </c>
      <c r="E431" s="64">
        <f t="shared" si="2223"/>
        <v>900</v>
      </c>
      <c r="F431" s="65">
        <f t="shared" si="2224"/>
        <v>900</v>
      </c>
      <c r="G431" s="147"/>
      <c r="H431" s="67">
        <v>0</v>
      </c>
      <c r="I431" s="67">
        <v>0</v>
      </c>
      <c r="J431" s="67">
        <f t="shared" si="2123"/>
        <v>0</v>
      </c>
      <c r="K431" s="54">
        <v>0</v>
      </c>
      <c r="L431" s="67">
        <f t="shared" si="2237"/>
        <v>0</v>
      </c>
      <c r="M431" s="67">
        <f t="shared" si="2237"/>
        <v>0</v>
      </c>
      <c r="N431" s="67">
        <f t="shared" si="2237"/>
        <v>0</v>
      </c>
      <c r="O431" s="67">
        <f t="shared" si="2206"/>
        <v>0</v>
      </c>
      <c r="P431" s="69">
        <f t="shared" si="2207"/>
        <v>0</v>
      </c>
      <c r="Q431" s="69">
        <f t="shared" si="2208"/>
        <v>0</v>
      </c>
      <c r="R431" s="69">
        <f t="shared" si="2209"/>
        <v>0</v>
      </c>
      <c r="S431" s="69">
        <v>0</v>
      </c>
      <c r="T431" s="69">
        <f t="shared" si="2211"/>
        <v>0</v>
      </c>
      <c r="U431" s="69">
        <v>0</v>
      </c>
      <c r="V431" s="108">
        <f t="shared" ref="V431:W431" si="2240">V420</f>
        <v>0</v>
      </c>
      <c r="W431" s="108">
        <f t="shared" si="2240"/>
        <v>900</v>
      </c>
      <c r="X431" s="67">
        <f t="shared" si="2213"/>
        <v>900</v>
      </c>
      <c r="Y431" s="113">
        <v>0</v>
      </c>
      <c r="Z431" s="69">
        <f t="shared" si="2215"/>
        <v>0</v>
      </c>
      <c r="AA431" s="69">
        <v>0</v>
      </c>
      <c r="AB431" s="70">
        <f t="shared" si="2217"/>
        <v>900</v>
      </c>
      <c r="AC431" s="67">
        <f t="shared" si="2239"/>
        <v>0</v>
      </c>
      <c r="AD431" s="67">
        <f t="shared" si="2239"/>
        <v>0</v>
      </c>
      <c r="AE431" s="67">
        <f t="shared" si="2239"/>
        <v>0</v>
      </c>
      <c r="AF431" s="67">
        <f t="shared" si="2239"/>
        <v>0</v>
      </c>
      <c r="AG431" s="67">
        <f t="shared" si="2239"/>
        <v>0</v>
      </c>
      <c r="AH431" s="67">
        <f t="shared" si="2239"/>
        <v>0</v>
      </c>
      <c r="AI431" s="67">
        <f t="shared" si="2239"/>
        <v>0</v>
      </c>
      <c r="AJ431" s="67">
        <f t="shared" si="2239"/>
        <v>0</v>
      </c>
      <c r="AK431" s="67">
        <f t="shared" si="2239"/>
        <v>900</v>
      </c>
      <c r="AL431" s="67">
        <f t="shared" si="2239"/>
        <v>900</v>
      </c>
      <c r="AM431" s="67">
        <f t="shared" si="2239"/>
        <v>0</v>
      </c>
      <c r="AN431" s="67">
        <f t="shared" si="2239"/>
        <v>0</v>
      </c>
      <c r="AO431" s="67">
        <f t="shared" si="2239"/>
        <v>0</v>
      </c>
      <c r="AP431" s="67">
        <f t="shared" si="2219"/>
        <v>900</v>
      </c>
      <c r="AQ431" s="71">
        <f t="shared" si="2220"/>
        <v>900</v>
      </c>
      <c r="AR431" s="71">
        <f t="shared" si="2221"/>
        <v>0</v>
      </c>
      <c r="AS431" s="71">
        <f t="shared" si="2222"/>
        <v>900</v>
      </c>
      <c r="AT431" s="84"/>
    </row>
    <row r="432" spans="1:67" outlineLevel="1" x14ac:dyDescent="0.25">
      <c r="A432" s="60"/>
      <c r="B432" s="72" t="s">
        <v>171</v>
      </c>
      <c r="C432" s="62">
        <v>1</v>
      </c>
      <c r="D432" s="68" t="s">
        <v>65</v>
      </c>
      <c r="E432" s="64">
        <f t="shared" si="2223"/>
        <v>1200</v>
      </c>
      <c r="F432" s="65">
        <f t="shared" si="2224"/>
        <v>1200</v>
      </c>
      <c r="G432" s="147"/>
      <c r="H432" s="67">
        <v>0</v>
      </c>
      <c r="I432" s="67">
        <v>0</v>
      </c>
      <c r="J432" s="67">
        <f t="shared" si="2123"/>
        <v>0</v>
      </c>
      <c r="K432" s="54">
        <v>0</v>
      </c>
      <c r="L432" s="67">
        <f t="shared" si="2237"/>
        <v>0</v>
      </c>
      <c r="M432" s="67">
        <f t="shared" si="2237"/>
        <v>0</v>
      </c>
      <c r="N432" s="67">
        <f t="shared" si="2237"/>
        <v>0</v>
      </c>
      <c r="O432" s="67">
        <f t="shared" si="2206"/>
        <v>0</v>
      </c>
      <c r="P432" s="69">
        <f t="shared" si="2207"/>
        <v>0</v>
      </c>
      <c r="Q432" s="69">
        <f t="shared" si="2208"/>
        <v>0</v>
      </c>
      <c r="R432" s="69">
        <f t="shared" si="2209"/>
        <v>0</v>
      </c>
      <c r="S432" s="69">
        <v>0</v>
      </c>
      <c r="T432" s="69">
        <f t="shared" si="2211"/>
        <v>0</v>
      </c>
      <c r="U432" s="69">
        <v>0</v>
      </c>
      <c r="V432" s="108">
        <f t="shared" ref="V432:W432" si="2241">V421</f>
        <v>1200</v>
      </c>
      <c r="W432" s="108">
        <f t="shared" si="2241"/>
        <v>0</v>
      </c>
      <c r="X432" s="67">
        <f t="shared" si="2213"/>
        <v>1200</v>
      </c>
      <c r="Y432" s="113">
        <v>0</v>
      </c>
      <c r="Z432" s="69">
        <f t="shared" si="2215"/>
        <v>0</v>
      </c>
      <c r="AA432" s="69">
        <v>0</v>
      </c>
      <c r="AB432" s="70">
        <f t="shared" si="2217"/>
        <v>1200</v>
      </c>
      <c r="AC432" s="67">
        <f t="shared" si="2239"/>
        <v>0</v>
      </c>
      <c r="AD432" s="67">
        <f t="shared" si="2239"/>
        <v>0</v>
      </c>
      <c r="AE432" s="67">
        <f t="shared" si="2239"/>
        <v>0</v>
      </c>
      <c r="AF432" s="67">
        <f t="shared" si="2239"/>
        <v>0</v>
      </c>
      <c r="AG432" s="67">
        <f t="shared" si="2239"/>
        <v>0</v>
      </c>
      <c r="AH432" s="67">
        <f t="shared" si="2239"/>
        <v>0</v>
      </c>
      <c r="AI432" s="67">
        <f t="shared" si="2239"/>
        <v>0</v>
      </c>
      <c r="AJ432" s="67">
        <f t="shared" si="2239"/>
        <v>1200</v>
      </c>
      <c r="AK432" s="67">
        <f t="shared" si="2239"/>
        <v>0</v>
      </c>
      <c r="AL432" s="67">
        <f t="shared" si="2239"/>
        <v>1200</v>
      </c>
      <c r="AM432" s="67">
        <f t="shared" si="2239"/>
        <v>0</v>
      </c>
      <c r="AN432" s="67">
        <f t="shared" si="2239"/>
        <v>0</v>
      </c>
      <c r="AO432" s="67">
        <f t="shared" si="2239"/>
        <v>0</v>
      </c>
      <c r="AP432" s="67">
        <f t="shared" si="2219"/>
        <v>0</v>
      </c>
      <c r="AQ432" s="71">
        <f t="shared" si="2220"/>
        <v>1200</v>
      </c>
      <c r="AR432" s="71">
        <f t="shared" si="2221"/>
        <v>0</v>
      </c>
      <c r="AS432" s="71">
        <f t="shared" si="2222"/>
        <v>1200</v>
      </c>
      <c r="AT432" s="84"/>
    </row>
    <row r="433" spans="1:67" ht="15.75" outlineLevel="1" thickBot="1" x14ac:dyDescent="0.3">
      <c r="A433" s="75"/>
      <c r="B433" s="76"/>
      <c r="C433" s="77"/>
      <c r="D433" s="78"/>
      <c r="E433" s="79"/>
      <c r="F433" s="80"/>
      <c r="G433" s="107"/>
      <c r="H433" s="108"/>
      <c r="I433" s="108"/>
      <c r="J433" s="67"/>
      <c r="K433" s="21"/>
      <c r="L433" s="67"/>
      <c r="M433" s="67"/>
      <c r="N433" s="67"/>
      <c r="O433" s="67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7"/>
      <c r="AC433" s="67"/>
      <c r="AD433" s="67"/>
      <c r="AE433" s="69"/>
      <c r="AF433" s="69"/>
      <c r="AG433" s="69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84"/>
    </row>
    <row r="434" spans="1:67" ht="15.75" thickBot="1" x14ac:dyDescent="0.3">
      <c r="A434" s="48">
        <f>A423+1</f>
        <v>49</v>
      </c>
      <c r="B434" s="49" t="s">
        <v>61</v>
      </c>
      <c r="C434" s="50" t="s">
        <v>62</v>
      </c>
      <c r="D434" s="51">
        <f>ROUNDUP((A434*465)/1000,2)</f>
        <v>22.790000000000003</v>
      </c>
      <c r="E434" s="52"/>
      <c r="F434" s="53">
        <f>SUM(F435:F444)</f>
        <v>39088.639911764709</v>
      </c>
      <c r="G434" s="107"/>
      <c r="H434" s="110"/>
      <c r="I434" s="110"/>
      <c r="J434" s="56"/>
      <c r="K434" s="57"/>
      <c r="L434" s="58"/>
      <c r="M434" s="58"/>
      <c r="N434" s="58"/>
      <c r="O434" s="57"/>
      <c r="P434" s="58"/>
      <c r="Q434" s="56"/>
      <c r="R434" s="56"/>
      <c r="S434" s="56"/>
      <c r="T434" s="56"/>
      <c r="U434" s="73"/>
      <c r="V434" s="21"/>
      <c r="W434" s="56"/>
      <c r="X434" s="56"/>
      <c r="Y434" s="56"/>
      <c r="Z434" s="57"/>
      <c r="AA434" s="56"/>
      <c r="AB434" s="56"/>
      <c r="AC434" s="59">
        <f>+SUM(AC435:AC444)</f>
        <v>15658.902</v>
      </c>
      <c r="AD434" s="59">
        <f t="shared" ref="AD434:AS434" si="2242">+SUM(AD435:AD444)</f>
        <v>0</v>
      </c>
      <c r="AE434" s="59">
        <f t="shared" si="2242"/>
        <v>0</v>
      </c>
      <c r="AF434" s="59">
        <f t="shared" si="2242"/>
        <v>313.17804000000001</v>
      </c>
      <c r="AG434" s="59">
        <f t="shared" si="2242"/>
        <v>639.19510000000014</v>
      </c>
      <c r="AH434" s="59">
        <f t="shared" si="2242"/>
        <v>16611.275140000002</v>
      </c>
      <c r="AI434" s="59">
        <f t="shared" si="2242"/>
        <v>8541</v>
      </c>
      <c r="AJ434" s="59">
        <f t="shared" si="2242"/>
        <v>1200</v>
      </c>
      <c r="AK434" s="59">
        <f t="shared" si="2242"/>
        <v>900</v>
      </c>
      <c r="AL434" s="59">
        <f t="shared" si="2242"/>
        <v>10641</v>
      </c>
      <c r="AM434" s="59">
        <f t="shared" si="2242"/>
        <v>5548.295986764706</v>
      </c>
      <c r="AN434" s="59">
        <f t="shared" si="2242"/>
        <v>4152.8187850000004</v>
      </c>
      <c r="AO434" s="59">
        <f t="shared" si="2242"/>
        <v>2135.25</v>
      </c>
      <c r="AP434" s="59">
        <f t="shared" si="2242"/>
        <v>6448.295986764706</v>
      </c>
      <c r="AQ434" s="59">
        <f t="shared" si="2242"/>
        <v>32800.571126764706</v>
      </c>
      <c r="AR434" s="59">
        <f t="shared" si="2242"/>
        <v>6288.0687849999995</v>
      </c>
      <c r="AS434" s="59">
        <f t="shared" si="2242"/>
        <v>39088.639911764709</v>
      </c>
      <c r="AT434" s="83" t="str">
        <f>IF(F434=AS434,"Matching","Not Matching")</f>
        <v>Matching</v>
      </c>
      <c r="AU434" s="134">
        <f>SUM(AC434:AG434)</f>
        <v>16611.275140000002</v>
      </c>
      <c r="AV434" s="135">
        <f t="shared" ref="AV434" si="2243">AU434/AS434</f>
        <v>0.42496426525703751</v>
      </c>
      <c r="AW434" s="134">
        <f t="shared" ref="AW434" si="2244">AI434</f>
        <v>8541</v>
      </c>
      <c r="AX434" s="135">
        <f t="shared" ref="AX434" si="2245">AW434/AS434</f>
        <v>0.21850338152669699</v>
      </c>
      <c r="AY434" s="134">
        <f t="shared" ref="AY434" si="2246">AJ434</f>
        <v>1200</v>
      </c>
      <c r="AZ434" s="135">
        <f t="shared" ref="AZ434" si="2247">AY434/AS434</f>
        <v>3.069945648425669E-2</v>
      </c>
      <c r="BA434" s="134">
        <f t="shared" ref="BA434" si="2248">AK434+AM434</f>
        <v>6448.295986764706</v>
      </c>
      <c r="BB434" s="135">
        <f t="shared" ref="BB434" si="2249">BA434/AS434</f>
        <v>0.16496598503607512</v>
      </c>
      <c r="BC434" s="134">
        <f t="shared" ref="BC434" si="2250">AN434+AO434</f>
        <v>6288.0687850000004</v>
      </c>
      <c r="BD434" s="135">
        <f t="shared" ref="BD434" si="2251">BC434/AS434</f>
        <v>0.16086691169593365</v>
      </c>
      <c r="BE434" s="82" t="str">
        <f t="shared" ref="BE434" si="2252">IF((AU434+AW434+AY434+BA434+BC434)=AS434,"Matching","Not Matching")</f>
        <v>Matching</v>
      </c>
      <c r="BF434" s="134">
        <f>AQ434</f>
        <v>32800.571126764706</v>
      </c>
      <c r="BG434" s="135">
        <f t="shared" ref="BG434" si="2253">BF434/AS434</f>
        <v>0.8391330883040663</v>
      </c>
      <c r="BH434" s="134">
        <f t="shared" ref="BH434" si="2254">AR434</f>
        <v>6288.0687849999995</v>
      </c>
      <c r="BI434" s="135">
        <f t="shared" ref="BI434" si="2255">BH434/AS434</f>
        <v>0.16086691169593362</v>
      </c>
      <c r="BJ434" s="82" t="str">
        <f t="shared" ref="BJ434" si="2256">IF((BH434+BF434)=AS434,"Matching","Not Matching")</f>
        <v>Matching</v>
      </c>
      <c r="BK434" s="134">
        <f>AS434*1.081</f>
        <v>42254.819744617649</v>
      </c>
      <c r="BL434" s="134">
        <f t="shared" ref="BL434" si="2257">ROUND(BK434,-1)</f>
        <v>42250</v>
      </c>
      <c r="BM434" s="134">
        <f>D434*380</f>
        <v>8660.2000000000007</v>
      </c>
      <c r="BN434" s="134">
        <f t="shared" ref="BN434" si="2258">BK434-BM434</f>
        <v>33594.619744617652</v>
      </c>
      <c r="BO434" s="134">
        <f>BK434/D434</f>
        <v>1854.0947672056886</v>
      </c>
    </row>
    <row r="435" spans="1:67" outlineLevel="1" x14ac:dyDescent="0.25">
      <c r="A435" s="60"/>
      <c r="B435" s="61"/>
      <c r="C435" s="62"/>
      <c r="D435" s="63"/>
      <c r="E435" s="64"/>
      <c r="F435" s="65"/>
      <c r="G435" s="107"/>
      <c r="H435" s="110"/>
      <c r="I435" s="110"/>
      <c r="J435" s="56"/>
      <c r="K435" s="57"/>
      <c r="L435" s="58"/>
      <c r="M435" s="58"/>
      <c r="N435" s="58"/>
      <c r="O435" s="57"/>
      <c r="P435" s="58"/>
      <c r="Q435" s="56"/>
      <c r="R435" s="56"/>
      <c r="S435" s="56"/>
      <c r="T435" s="56"/>
      <c r="U435" s="73"/>
      <c r="V435" s="21"/>
      <c r="W435" s="56"/>
      <c r="X435" s="56"/>
      <c r="Y435" s="56"/>
      <c r="Z435" s="57"/>
      <c r="AA435" s="56"/>
      <c r="AB435" s="56"/>
      <c r="AC435" s="56"/>
      <c r="AD435" s="56"/>
      <c r="AE435" s="69"/>
      <c r="AF435" s="69"/>
      <c r="AG435" s="69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136"/>
    </row>
    <row r="436" spans="1:67" outlineLevel="1" x14ac:dyDescent="0.25">
      <c r="A436" s="60"/>
      <c r="B436" s="61" t="str">
        <f>"Panneau solaire "&amp;G436</f>
        <v>Panneau solaire JINKO JKM455N-54HL4R-V</v>
      </c>
      <c r="C436" s="62">
        <f>A434</f>
        <v>49</v>
      </c>
      <c r="D436" s="68" t="s">
        <v>63</v>
      </c>
      <c r="E436" s="64">
        <f t="shared" ref="E436" si="2259">AB436</f>
        <v>180.51476470588236</v>
      </c>
      <c r="F436" s="65">
        <f t="shared" ref="F436" si="2260">C436*E436</f>
        <v>8845.2234705882347</v>
      </c>
      <c r="G436" s="107" t="str">
        <f>$G$7</f>
        <v>JINKO JKM455N-54HL4R-V</v>
      </c>
      <c r="H436" s="108">
        <f>H73</f>
        <v>52.4</v>
      </c>
      <c r="I436" s="108">
        <f>I73</f>
        <v>0</v>
      </c>
      <c r="J436" s="67">
        <f t="shared" si="2123"/>
        <v>1.5719999999999998</v>
      </c>
      <c r="K436" s="54">
        <v>0</v>
      </c>
      <c r="L436" s="67">
        <f t="shared" ref="L436:N436" si="2261">H436*(1-$K436)</f>
        <v>52.4</v>
      </c>
      <c r="M436" s="67">
        <f t="shared" si="2261"/>
        <v>0</v>
      </c>
      <c r="N436" s="67">
        <f t="shared" si="2261"/>
        <v>1.5719999999999998</v>
      </c>
      <c r="O436" s="67">
        <f t="shared" ref="O436:O443" si="2262">(L436+M436+N436)</f>
        <v>53.972000000000001</v>
      </c>
      <c r="P436" s="69">
        <f t="shared" ref="P436:P443" si="2263">O436*$P$4</f>
        <v>0</v>
      </c>
      <c r="Q436" s="69">
        <f t="shared" ref="Q436:Q443" si="2264">(O436+P436)*$Q$4</f>
        <v>0</v>
      </c>
      <c r="R436" s="69">
        <f t="shared" ref="R436:R443" si="2265">(O436+P436)*$R$4</f>
        <v>1.07944</v>
      </c>
      <c r="S436" s="69">
        <f t="shared" ref="S436:S440" si="2266">(O436+P436)*$S$4</f>
        <v>2.6986000000000003</v>
      </c>
      <c r="T436" s="69">
        <f t="shared" ref="T436:T443" si="2267">SUM(O436:S436)</f>
        <v>57.750039999999998</v>
      </c>
      <c r="U436" s="69">
        <f>1*$U$4</f>
        <v>65</v>
      </c>
      <c r="V436" s="108">
        <f t="shared" ref="V436:W436" si="2268">V425</f>
        <v>0</v>
      </c>
      <c r="W436" s="108">
        <f t="shared" si="2268"/>
        <v>0</v>
      </c>
      <c r="X436" s="67">
        <f t="shared" ref="X436:X443" si="2269">SUM(U436:W436)</f>
        <v>65</v>
      </c>
      <c r="Y436" s="113">
        <f t="shared" ref="Y436:Y441" si="2270">$Y$4/(1-$Y$4)*(T436+X436+Z436+AA436)</f>
        <v>27.077214705882351</v>
      </c>
      <c r="Z436" s="69">
        <f t="shared" ref="Z436:Z443" si="2271">T436*$Z$4</f>
        <v>14.43751</v>
      </c>
      <c r="AA436" s="69">
        <f t="shared" ref="AA436:AA441" si="2272">X436*$AA$4</f>
        <v>16.25</v>
      </c>
      <c r="AB436" s="70">
        <f t="shared" ref="AB436:AB443" si="2273">T436+X436+Y436+Z436+AA436</f>
        <v>180.51476470588236</v>
      </c>
      <c r="AC436" s="67">
        <f t="shared" ref="AC436:AO436" si="2274">O436*$C436</f>
        <v>2644.6280000000002</v>
      </c>
      <c r="AD436" s="67">
        <f t="shared" si="2274"/>
        <v>0</v>
      </c>
      <c r="AE436" s="67">
        <f t="shared" si="2274"/>
        <v>0</v>
      </c>
      <c r="AF436" s="67">
        <f t="shared" si="2274"/>
        <v>52.892559999999996</v>
      </c>
      <c r="AG436" s="67">
        <f t="shared" si="2274"/>
        <v>132.23140000000001</v>
      </c>
      <c r="AH436" s="67">
        <f t="shared" si="2274"/>
        <v>2829.7519600000001</v>
      </c>
      <c r="AI436" s="67">
        <f t="shared" si="2274"/>
        <v>3185</v>
      </c>
      <c r="AJ436" s="67">
        <f t="shared" si="2274"/>
        <v>0</v>
      </c>
      <c r="AK436" s="67">
        <f t="shared" si="2274"/>
        <v>0</v>
      </c>
      <c r="AL436" s="67">
        <f t="shared" si="2274"/>
        <v>3185</v>
      </c>
      <c r="AM436" s="67">
        <f t="shared" si="2274"/>
        <v>1326.7835205882352</v>
      </c>
      <c r="AN436" s="67">
        <f t="shared" si="2274"/>
        <v>707.43799000000001</v>
      </c>
      <c r="AO436" s="67">
        <f t="shared" si="2274"/>
        <v>796.25</v>
      </c>
      <c r="AP436" s="67">
        <f t="shared" ref="AP436:AP443" si="2275">AM436+AK436</f>
        <v>1326.7835205882352</v>
      </c>
      <c r="AQ436" s="71">
        <f t="shared" ref="AQ436:AQ443" si="2276">AM436+AL436+AH436</f>
        <v>7341.5354805882343</v>
      </c>
      <c r="AR436" s="71">
        <f t="shared" ref="AR436:AR443" si="2277">AO436+AN436</f>
        <v>1503.6879899999999</v>
      </c>
      <c r="AS436" s="71">
        <f t="shared" ref="AS436:AS443" si="2278">AH436+AL436+AM436+AO436+AN436</f>
        <v>8845.2234705882347</v>
      </c>
      <c r="AT436" s="84"/>
    </row>
    <row r="437" spans="1:67" outlineLevel="1" x14ac:dyDescent="0.25">
      <c r="A437" s="60"/>
      <c r="B437" s="61" t="str">
        <f>"Onduleur Huawei "&amp;G437</f>
        <v>Onduleur Huawei SUN2000-20K-MB0</v>
      </c>
      <c r="C437" s="62">
        <v>1</v>
      </c>
      <c r="D437" s="68" t="s">
        <v>63</v>
      </c>
      <c r="E437" s="64">
        <f t="shared" ref="E436:E443" si="2279">AB437</f>
        <v>3683.6296764705885</v>
      </c>
      <c r="F437" s="65">
        <f t="shared" ref="F436:F443" si="2280">C437*E437</f>
        <v>3683.6296764705885</v>
      </c>
      <c r="G437" s="107" t="str">
        <f>$G$371</f>
        <v>SUN2000-20K-MB0</v>
      </c>
      <c r="H437" s="108">
        <f>$H$371</f>
        <v>1865.8</v>
      </c>
      <c r="I437" s="67">
        <f>'Financial Data'!$C$40</f>
        <v>251</v>
      </c>
      <c r="J437" s="67">
        <f t="shared" si="2123"/>
        <v>55.973999999999997</v>
      </c>
      <c r="K437" s="54">
        <v>0</v>
      </c>
      <c r="L437" s="67">
        <f t="shared" ref="L437:N437" si="2281">H437*(1-$K437)</f>
        <v>1865.8</v>
      </c>
      <c r="M437" s="67">
        <f t="shared" si="2281"/>
        <v>251</v>
      </c>
      <c r="N437" s="67">
        <f t="shared" si="2281"/>
        <v>55.973999999999997</v>
      </c>
      <c r="O437" s="67">
        <f t="shared" si="2262"/>
        <v>2172.7740000000003</v>
      </c>
      <c r="P437" s="69">
        <f t="shared" si="2263"/>
        <v>0</v>
      </c>
      <c r="Q437" s="69">
        <f t="shared" si="2264"/>
        <v>0</v>
      </c>
      <c r="R437" s="69">
        <f t="shared" si="2265"/>
        <v>43.455480000000009</v>
      </c>
      <c r="S437" s="69">
        <f t="shared" si="2266"/>
        <v>108.63870000000003</v>
      </c>
      <c r="T437" s="69">
        <f t="shared" si="2267"/>
        <v>2324.8681800000004</v>
      </c>
      <c r="U437" s="69">
        <f>2*$U$5</f>
        <v>180</v>
      </c>
      <c r="V437" s="108">
        <f t="shared" ref="V437:W437" si="2282">V426</f>
        <v>0</v>
      </c>
      <c r="W437" s="108">
        <f t="shared" si="2282"/>
        <v>0</v>
      </c>
      <c r="X437" s="67">
        <f t="shared" si="2269"/>
        <v>180</v>
      </c>
      <c r="Y437" s="113">
        <f t="shared" si="2270"/>
        <v>552.54445147058834</v>
      </c>
      <c r="Z437" s="69">
        <f t="shared" si="2271"/>
        <v>581.2170450000001</v>
      </c>
      <c r="AA437" s="69">
        <f t="shared" si="2272"/>
        <v>45</v>
      </c>
      <c r="AB437" s="70">
        <f t="shared" si="2273"/>
        <v>3683.6296764705885</v>
      </c>
      <c r="AC437" s="67">
        <f t="shared" ref="AC437:AO437" si="2283">O437*$C437</f>
        <v>2172.7740000000003</v>
      </c>
      <c r="AD437" s="67">
        <f t="shared" si="2283"/>
        <v>0</v>
      </c>
      <c r="AE437" s="67">
        <f t="shared" si="2283"/>
        <v>0</v>
      </c>
      <c r="AF437" s="67">
        <f t="shared" si="2283"/>
        <v>43.455480000000009</v>
      </c>
      <c r="AG437" s="67">
        <f t="shared" si="2283"/>
        <v>108.63870000000003</v>
      </c>
      <c r="AH437" s="67">
        <f t="shared" si="2283"/>
        <v>2324.8681800000004</v>
      </c>
      <c r="AI437" s="67">
        <f t="shared" si="2283"/>
        <v>180</v>
      </c>
      <c r="AJ437" s="67">
        <f t="shared" si="2283"/>
        <v>0</v>
      </c>
      <c r="AK437" s="67">
        <f t="shared" si="2283"/>
        <v>0</v>
      </c>
      <c r="AL437" s="67">
        <f t="shared" si="2283"/>
        <v>180</v>
      </c>
      <c r="AM437" s="67">
        <f t="shared" si="2283"/>
        <v>552.54445147058834</v>
      </c>
      <c r="AN437" s="67">
        <f t="shared" si="2283"/>
        <v>581.2170450000001</v>
      </c>
      <c r="AO437" s="67">
        <f t="shared" si="2283"/>
        <v>45</v>
      </c>
      <c r="AP437" s="67">
        <f t="shared" si="2275"/>
        <v>552.54445147058834</v>
      </c>
      <c r="AQ437" s="71">
        <f t="shared" si="2276"/>
        <v>3057.4126314705886</v>
      </c>
      <c r="AR437" s="71">
        <f t="shared" si="2277"/>
        <v>626.2170450000001</v>
      </c>
      <c r="AS437" s="71">
        <f t="shared" si="2278"/>
        <v>3683.6296764705885</v>
      </c>
      <c r="AT437" s="84"/>
    </row>
    <row r="438" spans="1:67" outlineLevel="1" x14ac:dyDescent="0.25">
      <c r="A438" s="60"/>
      <c r="B438" s="61" t="s">
        <v>217</v>
      </c>
      <c r="C438" s="62">
        <v>1</v>
      </c>
      <c r="D438" s="68" t="s">
        <v>65</v>
      </c>
      <c r="E438" s="64">
        <f t="shared" si="2279"/>
        <v>3945.8602941176468</v>
      </c>
      <c r="F438" s="65">
        <f t="shared" si="2280"/>
        <v>3945.8602941176468</v>
      </c>
      <c r="G438" s="107"/>
      <c r="H438" s="108">
        <f>$H$394</f>
        <v>750</v>
      </c>
      <c r="I438" s="67">
        <f>'Financial Data'!$C$41*C436</f>
        <v>1323</v>
      </c>
      <c r="J438" s="67">
        <f t="shared" si="2123"/>
        <v>22.5</v>
      </c>
      <c r="K438" s="54">
        <v>0</v>
      </c>
      <c r="L438" s="67">
        <f t="shared" ref="L438:N438" si="2284">H438*(1-$K438)</f>
        <v>750</v>
      </c>
      <c r="M438" s="67">
        <f t="shared" si="2284"/>
        <v>1323</v>
      </c>
      <c r="N438" s="67">
        <f t="shared" si="2284"/>
        <v>22.5</v>
      </c>
      <c r="O438" s="67">
        <f t="shared" si="2262"/>
        <v>2095.5</v>
      </c>
      <c r="P438" s="69">
        <f t="shared" si="2263"/>
        <v>0</v>
      </c>
      <c r="Q438" s="69">
        <f t="shared" si="2264"/>
        <v>0</v>
      </c>
      <c r="R438" s="69">
        <f t="shared" si="2265"/>
        <v>41.910000000000004</v>
      </c>
      <c r="S438" s="69">
        <f t="shared" si="2266"/>
        <v>104.77500000000001</v>
      </c>
      <c r="T438" s="69">
        <f t="shared" si="2267"/>
        <v>2242.1849999999999</v>
      </c>
      <c r="U438" s="69">
        <f>(C436/10)*$U$5</f>
        <v>441.00000000000006</v>
      </c>
      <c r="V438" s="108">
        <f t="shared" ref="V438:W438" si="2285">V427</f>
        <v>0</v>
      </c>
      <c r="W438" s="108">
        <f t="shared" si="2285"/>
        <v>0</v>
      </c>
      <c r="X438" s="67">
        <f t="shared" si="2269"/>
        <v>441.00000000000006</v>
      </c>
      <c r="Y438" s="113">
        <f t="shared" si="2270"/>
        <v>591.87904411764703</v>
      </c>
      <c r="Z438" s="69">
        <f t="shared" si="2271"/>
        <v>560.54624999999999</v>
      </c>
      <c r="AA438" s="69">
        <f t="shared" si="2272"/>
        <v>110.25000000000001</v>
      </c>
      <c r="AB438" s="70">
        <f t="shared" si="2273"/>
        <v>3945.8602941176468</v>
      </c>
      <c r="AC438" s="67">
        <f t="shared" ref="AC438:AO438" si="2286">O438*$C438</f>
        <v>2095.5</v>
      </c>
      <c r="AD438" s="67">
        <f t="shared" si="2286"/>
        <v>0</v>
      </c>
      <c r="AE438" s="67">
        <f t="shared" si="2286"/>
        <v>0</v>
      </c>
      <c r="AF438" s="67">
        <f t="shared" si="2286"/>
        <v>41.910000000000004</v>
      </c>
      <c r="AG438" s="67">
        <f t="shared" si="2286"/>
        <v>104.77500000000001</v>
      </c>
      <c r="AH438" s="67">
        <f t="shared" si="2286"/>
        <v>2242.1849999999999</v>
      </c>
      <c r="AI438" s="67">
        <f t="shared" si="2286"/>
        <v>441.00000000000006</v>
      </c>
      <c r="AJ438" s="67">
        <f t="shared" si="2286"/>
        <v>0</v>
      </c>
      <c r="AK438" s="67">
        <f t="shared" si="2286"/>
        <v>0</v>
      </c>
      <c r="AL438" s="67">
        <f t="shared" si="2286"/>
        <v>441.00000000000006</v>
      </c>
      <c r="AM438" s="67">
        <f t="shared" si="2286"/>
        <v>591.87904411764703</v>
      </c>
      <c r="AN438" s="67">
        <f t="shared" si="2286"/>
        <v>560.54624999999999</v>
      </c>
      <c r="AO438" s="67">
        <f t="shared" si="2286"/>
        <v>110.25000000000001</v>
      </c>
      <c r="AP438" s="67">
        <f t="shared" si="2275"/>
        <v>591.87904411764703</v>
      </c>
      <c r="AQ438" s="71">
        <f t="shared" si="2276"/>
        <v>3275.064044117647</v>
      </c>
      <c r="AR438" s="71">
        <f t="shared" si="2277"/>
        <v>670.79624999999999</v>
      </c>
      <c r="AS438" s="71">
        <f t="shared" si="2278"/>
        <v>3945.8602941176468</v>
      </c>
      <c r="AT438" s="84"/>
    </row>
    <row r="439" spans="1:67" outlineLevel="1" x14ac:dyDescent="0.25">
      <c r="A439" s="60"/>
      <c r="B439" s="61" t="s">
        <v>172</v>
      </c>
      <c r="C439" s="62">
        <f>A434</f>
        <v>49</v>
      </c>
      <c r="D439" s="68" t="s">
        <v>63</v>
      </c>
      <c r="E439" s="64">
        <f t="shared" si="2279"/>
        <v>257.66176470588238</v>
      </c>
      <c r="F439" s="65">
        <f t="shared" si="2280"/>
        <v>12625.426470588236</v>
      </c>
      <c r="G439" s="107"/>
      <c r="H439" s="108">
        <f>$H$373</f>
        <v>100</v>
      </c>
      <c r="I439" s="108">
        <v>0</v>
      </c>
      <c r="J439" s="67">
        <f t="shared" si="2123"/>
        <v>3</v>
      </c>
      <c r="K439" s="54">
        <v>0</v>
      </c>
      <c r="L439" s="67">
        <f t="shared" ref="L439:N439" si="2287">H439*(1-$K439)</f>
        <v>100</v>
      </c>
      <c r="M439" s="67">
        <f t="shared" si="2287"/>
        <v>0</v>
      </c>
      <c r="N439" s="67">
        <f t="shared" si="2287"/>
        <v>3</v>
      </c>
      <c r="O439" s="67">
        <f t="shared" si="2262"/>
        <v>103</v>
      </c>
      <c r="P439" s="69">
        <f t="shared" si="2263"/>
        <v>0</v>
      </c>
      <c r="Q439" s="69">
        <f t="shared" si="2264"/>
        <v>0</v>
      </c>
      <c r="R439" s="69">
        <f t="shared" si="2265"/>
        <v>2.06</v>
      </c>
      <c r="S439" s="69">
        <f t="shared" si="2266"/>
        <v>5.15</v>
      </c>
      <c r="T439" s="69">
        <f t="shared" si="2267"/>
        <v>110.21000000000001</v>
      </c>
      <c r="U439" s="69">
        <f>1*$U$4</f>
        <v>65</v>
      </c>
      <c r="V439" s="108">
        <f t="shared" ref="V439:W439" si="2288">V428</f>
        <v>0</v>
      </c>
      <c r="W439" s="108">
        <f t="shared" si="2288"/>
        <v>0</v>
      </c>
      <c r="X439" s="67">
        <f t="shared" si="2269"/>
        <v>65</v>
      </c>
      <c r="Y439" s="113">
        <f t="shared" si="2270"/>
        <v>38.649264705882359</v>
      </c>
      <c r="Z439" s="69">
        <f t="shared" si="2271"/>
        <v>27.552500000000002</v>
      </c>
      <c r="AA439" s="69">
        <f t="shared" si="2272"/>
        <v>16.25</v>
      </c>
      <c r="AB439" s="70">
        <f t="shared" si="2273"/>
        <v>257.66176470588238</v>
      </c>
      <c r="AC439" s="67">
        <f t="shared" ref="AC439:AO439" si="2289">O439*$C439</f>
        <v>5047</v>
      </c>
      <c r="AD439" s="67">
        <f t="shared" si="2289"/>
        <v>0</v>
      </c>
      <c r="AE439" s="67">
        <f t="shared" si="2289"/>
        <v>0</v>
      </c>
      <c r="AF439" s="67">
        <f t="shared" si="2289"/>
        <v>100.94</v>
      </c>
      <c r="AG439" s="67">
        <f t="shared" si="2289"/>
        <v>252.35000000000002</v>
      </c>
      <c r="AH439" s="67">
        <f t="shared" si="2289"/>
        <v>5400.29</v>
      </c>
      <c r="AI439" s="67">
        <f t="shared" si="2289"/>
        <v>3185</v>
      </c>
      <c r="AJ439" s="67">
        <f t="shared" si="2289"/>
        <v>0</v>
      </c>
      <c r="AK439" s="67">
        <f t="shared" si="2289"/>
        <v>0</v>
      </c>
      <c r="AL439" s="67">
        <f t="shared" si="2289"/>
        <v>3185</v>
      </c>
      <c r="AM439" s="67">
        <f t="shared" si="2289"/>
        <v>1893.8139705882356</v>
      </c>
      <c r="AN439" s="67">
        <f t="shared" si="2289"/>
        <v>1350.0725</v>
      </c>
      <c r="AO439" s="67">
        <f t="shared" si="2289"/>
        <v>796.25</v>
      </c>
      <c r="AP439" s="67">
        <f t="shared" si="2275"/>
        <v>1893.8139705882356</v>
      </c>
      <c r="AQ439" s="71">
        <f t="shared" si="2276"/>
        <v>10479.103970588236</v>
      </c>
      <c r="AR439" s="71">
        <f t="shared" si="2277"/>
        <v>2146.3225000000002</v>
      </c>
      <c r="AS439" s="71">
        <f t="shared" si="2278"/>
        <v>12625.426470588236</v>
      </c>
      <c r="AT439" s="84"/>
    </row>
    <row r="440" spans="1:67" outlineLevel="1" x14ac:dyDescent="0.25">
      <c r="A440" s="60"/>
      <c r="B440" s="61" t="s">
        <v>66</v>
      </c>
      <c r="C440" s="62">
        <v>1</v>
      </c>
      <c r="D440" s="68" t="s">
        <v>65</v>
      </c>
      <c r="E440" s="64">
        <f t="shared" si="2279"/>
        <v>3576.0000000000005</v>
      </c>
      <c r="F440" s="65">
        <f t="shared" si="2280"/>
        <v>3576.0000000000005</v>
      </c>
      <c r="G440" s="107"/>
      <c r="H440" s="108">
        <f>$H$396</f>
        <v>800</v>
      </c>
      <c r="I440" s="108">
        <f>I429</f>
        <v>0</v>
      </c>
      <c r="J440" s="67">
        <f t="shared" si="2123"/>
        <v>24</v>
      </c>
      <c r="K440" s="54">
        <v>0</v>
      </c>
      <c r="L440" s="67">
        <f t="shared" ref="L440:N440" si="2290">H440*(1-$K440)</f>
        <v>800</v>
      </c>
      <c r="M440" s="67">
        <f t="shared" si="2290"/>
        <v>0</v>
      </c>
      <c r="N440" s="67">
        <f t="shared" si="2290"/>
        <v>24</v>
      </c>
      <c r="O440" s="67">
        <f t="shared" si="2262"/>
        <v>824</v>
      </c>
      <c r="P440" s="69">
        <f t="shared" si="2263"/>
        <v>0</v>
      </c>
      <c r="Q440" s="69">
        <f t="shared" si="2264"/>
        <v>0</v>
      </c>
      <c r="R440" s="69">
        <f t="shared" si="2265"/>
        <v>16.48</v>
      </c>
      <c r="S440" s="69">
        <f t="shared" si="2266"/>
        <v>41.2</v>
      </c>
      <c r="T440" s="69">
        <f t="shared" si="2267"/>
        <v>881.68000000000006</v>
      </c>
      <c r="U440" s="69">
        <f>5*$U$5+600+500</f>
        <v>1550</v>
      </c>
      <c r="V440" s="108">
        <f t="shared" ref="V440:W440" si="2291">V429</f>
        <v>0</v>
      </c>
      <c r="W440" s="108">
        <f t="shared" si="2291"/>
        <v>0</v>
      </c>
      <c r="X440" s="67">
        <f t="shared" si="2269"/>
        <v>1550</v>
      </c>
      <c r="Y440" s="113">
        <f t="shared" si="2270"/>
        <v>536.40000000000009</v>
      </c>
      <c r="Z440" s="69">
        <f t="shared" si="2271"/>
        <v>220.42000000000002</v>
      </c>
      <c r="AA440" s="69">
        <f t="shared" si="2272"/>
        <v>387.5</v>
      </c>
      <c r="AB440" s="70">
        <f t="shared" si="2273"/>
        <v>3576.0000000000005</v>
      </c>
      <c r="AC440" s="67">
        <f t="shared" ref="AC440:AO440" si="2292">O440*$C440</f>
        <v>824</v>
      </c>
      <c r="AD440" s="67">
        <f t="shared" si="2292"/>
        <v>0</v>
      </c>
      <c r="AE440" s="67">
        <f t="shared" si="2292"/>
        <v>0</v>
      </c>
      <c r="AF440" s="67">
        <f t="shared" si="2292"/>
        <v>16.48</v>
      </c>
      <c r="AG440" s="67">
        <f t="shared" si="2292"/>
        <v>41.2</v>
      </c>
      <c r="AH440" s="67">
        <f t="shared" si="2292"/>
        <v>881.68000000000006</v>
      </c>
      <c r="AI440" s="67">
        <f t="shared" si="2292"/>
        <v>1550</v>
      </c>
      <c r="AJ440" s="67">
        <f t="shared" si="2292"/>
        <v>0</v>
      </c>
      <c r="AK440" s="67">
        <f t="shared" si="2292"/>
        <v>0</v>
      </c>
      <c r="AL440" s="67">
        <f t="shared" si="2292"/>
        <v>1550</v>
      </c>
      <c r="AM440" s="67">
        <f t="shared" si="2292"/>
        <v>536.40000000000009</v>
      </c>
      <c r="AN440" s="67">
        <f t="shared" si="2292"/>
        <v>220.42000000000002</v>
      </c>
      <c r="AO440" s="67">
        <f t="shared" si="2292"/>
        <v>387.5</v>
      </c>
      <c r="AP440" s="67">
        <f t="shared" si="2275"/>
        <v>536.40000000000009</v>
      </c>
      <c r="AQ440" s="71">
        <f t="shared" si="2276"/>
        <v>2968.08</v>
      </c>
      <c r="AR440" s="71">
        <f t="shared" si="2277"/>
        <v>607.92000000000007</v>
      </c>
      <c r="AS440" s="71">
        <f t="shared" si="2278"/>
        <v>3576.0000000000005</v>
      </c>
      <c r="AT440" s="84"/>
    </row>
    <row r="441" spans="1:67" outlineLevel="1" x14ac:dyDescent="0.25">
      <c r="A441" s="60"/>
      <c r="B441" s="72" t="s">
        <v>169</v>
      </c>
      <c r="C441" s="62">
        <v>1</v>
      </c>
      <c r="D441" s="68" t="s">
        <v>65</v>
      </c>
      <c r="E441" s="64">
        <f t="shared" si="2279"/>
        <v>4312.5</v>
      </c>
      <c r="F441" s="65">
        <f t="shared" si="2280"/>
        <v>4312.5</v>
      </c>
      <c r="G441" s="107"/>
      <c r="H441" s="108">
        <f>$H$375</f>
        <v>2500</v>
      </c>
      <c r="I441" s="108">
        <f>$I$342</f>
        <v>300</v>
      </c>
      <c r="J441" s="67">
        <f t="shared" si="2123"/>
        <v>75</v>
      </c>
      <c r="K441" s="54">
        <v>0</v>
      </c>
      <c r="L441" s="67">
        <f t="shared" ref="L441:N443" si="2293">H441*(1-$K441)</f>
        <v>2500</v>
      </c>
      <c r="M441" s="67">
        <f t="shared" si="2293"/>
        <v>300</v>
      </c>
      <c r="N441" s="67">
        <f t="shared" si="2293"/>
        <v>75</v>
      </c>
      <c r="O441" s="67">
        <f t="shared" si="2262"/>
        <v>2875</v>
      </c>
      <c r="P441" s="69">
        <f t="shared" si="2263"/>
        <v>0</v>
      </c>
      <c r="Q441" s="69">
        <f t="shared" si="2264"/>
        <v>0</v>
      </c>
      <c r="R441" s="69">
        <f t="shared" si="2265"/>
        <v>57.5</v>
      </c>
      <c r="S441" s="69">
        <v>0</v>
      </c>
      <c r="T441" s="69">
        <f t="shared" si="2267"/>
        <v>2932.5</v>
      </c>
      <c r="U441" s="69">
        <v>0</v>
      </c>
      <c r="V441" s="108">
        <f t="shared" ref="V441:W441" si="2294">V430</f>
        <v>0</v>
      </c>
      <c r="W441" s="108">
        <f t="shared" si="2294"/>
        <v>0</v>
      </c>
      <c r="X441" s="67">
        <f t="shared" si="2269"/>
        <v>0</v>
      </c>
      <c r="Y441" s="113">
        <f t="shared" si="2270"/>
        <v>646.875</v>
      </c>
      <c r="Z441" s="69">
        <f t="shared" si="2271"/>
        <v>733.125</v>
      </c>
      <c r="AA441" s="69">
        <f t="shared" si="2272"/>
        <v>0</v>
      </c>
      <c r="AB441" s="70">
        <f t="shared" si="2273"/>
        <v>4312.5</v>
      </c>
      <c r="AC441" s="67">
        <f t="shared" ref="AC441:AO443" si="2295">O441*$C441</f>
        <v>2875</v>
      </c>
      <c r="AD441" s="67">
        <f t="shared" si="2295"/>
        <v>0</v>
      </c>
      <c r="AE441" s="67">
        <f t="shared" si="2295"/>
        <v>0</v>
      </c>
      <c r="AF441" s="67">
        <f t="shared" si="2295"/>
        <v>57.5</v>
      </c>
      <c r="AG441" s="67">
        <f t="shared" si="2295"/>
        <v>0</v>
      </c>
      <c r="AH441" s="67">
        <f t="shared" si="2295"/>
        <v>2932.5</v>
      </c>
      <c r="AI441" s="67">
        <f t="shared" si="2295"/>
        <v>0</v>
      </c>
      <c r="AJ441" s="67">
        <f t="shared" si="2295"/>
        <v>0</v>
      </c>
      <c r="AK441" s="67">
        <f t="shared" si="2295"/>
        <v>0</v>
      </c>
      <c r="AL441" s="67">
        <f t="shared" si="2295"/>
        <v>0</v>
      </c>
      <c r="AM441" s="67">
        <f t="shared" si="2295"/>
        <v>646.875</v>
      </c>
      <c r="AN441" s="67">
        <f t="shared" si="2295"/>
        <v>733.125</v>
      </c>
      <c r="AO441" s="67">
        <f t="shared" si="2295"/>
        <v>0</v>
      </c>
      <c r="AP441" s="67">
        <f t="shared" si="2275"/>
        <v>646.875</v>
      </c>
      <c r="AQ441" s="71">
        <f t="shared" si="2276"/>
        <v>3579.375</v>
      </c>
      <c r="AR441" s="71">
        <f t="shared" si="2277"/>
        <v>733.125</v>
      </c>
      <c r="AS441" s="71">
        <f t="shared" si="2278"/>
        <v>4312.5</v>
      </c>
      <c r="AT441" s="84"/>
    </row>
    <row r="442" spans="1:67" outlineLevel="1" x14ac:dyDescent="0.25">
      <c r="A442" s="60"/>
      <c r="B442" s="72" t="s">
        <v>170</v>
      </c>
      <c r="C442" s="62">
        <v>1</v>
      </c>
      <c r="D442" s="68" t="s">
        <v>65</v>
      </c>
      <c r="E442" s="64">
        <f t="shared" si="2279"/>
        <v>900</v>
      </c>
      <c r="F442" s="65">
        <f t="shared" si="2280"/>
        <v>900</v>
      </c>
      <c r="G442" s="147"/>
      <c r="H442" s="67">
        <v>0</v>
      </c>
      <c r="I442" s="67">
        <v>0</v>
      </c>
      <c r="J442" s="67">
        <f t="shared" ref="J442:J443" si="2296">H442*$J$4</f>
        <v>0</v>
      </c>
      <c r="K442" s="54">
        <v>0</v>
      </c>
      <c r="L442" s="67">
        <f t="shared" si="2293"/>
        <v>0</v>
      </c>
      <c r="M442" s="67">
        <f t="shared" si="2293"/>
        <v>0</v>
      </c>
      <c r="N442" s="67">
        <f t="shared" si="2293"/>
        <v>0</v>
      </c>
      <c r="O442" s="67">
        <f t="shared" si="2262"/>
        <v>0</v>
      </c>
      <c r="P442" s="69">
        <f t="shared" si="2263"/>
        <v>0</v>
      </c>
      <c r="Q442" s="69">
        <f t="shared" si="2264"/>
        <v>0</v>
      </c>
      <c r="R442" s="69">
        <f t="shared" si="2265"/>
        <v>0</v>
      </c>
      <c r="S442" s="69">
        <v>0</v>
      </c>
      <c r="T442" s="69">
        <f t="shared" si="2267"/>
        <v>0</v>
      </c>
      <c r="U442" s="69">
        <v>0</v>
      </c>
      <c r="V442" s="108">
        <f t="shared" ref="V442:W442" si="2297">V431</f>
        <v>0</v>
      </c>
      <c r="W442" s="108">
        <f t="shared" si="2297"/>
        <v>900</v>
      </c>
      <c r="X442" s="67">
        <f t="shared" si="2269"/>
        <v>900</v>
      </c>
      <c r="Y442" s="113">
        <v>0</v>
      </c>
      <c r="Z442" s="69">
        <f t="shared" si="2271"/>
        <v>0</v>
      </c>
      <c r="AA442" s="69">
        <v>0</v>
      </c>
      <c r="AB442" s="70">
        <f t="shared" si="2273"/>
        <v>900</v>
      </c>
      <c r="AC442" s="67">
        <f t="shared" si="2295"/>
        <v>0</v>
      </c>
      <c r="AD442" s="67">
        <f t="shared" si="2295"/>
        <v>0</v>
      </c>
      <c r="AE442" s="67">
        <f t="shared" si="2295"/>
        <v>0</v>
      </c>
      <c r="AF442" s="67">
        <f t="shared" si="2295"/>
        <v>0</v>
      </c>
      <c r="AG442" s="67">
        <f t="shared" si="2295"/>
        <v>0</v>
      </c>
      <c r="AH442" s="67">
        <f t="shared" si="2295"/>
        <v>0</v>
      </c>
      <c r="AI442" s="67">
        <f t="shared" si="2295"/>
        <v>0</v>
      </c>
      <c r="AJ442" s="67">
        <f t="shared" si="2295"/>
        <v>0</v>
      </c>
      <c r="AK442" s="67">
        <f t="shared" si="2295"/>
        <v>900</v>
      </c>
      <c r="AL442" s="67">
        <f t="shared" si="2295"/>
        <v>900</v>
      </c>
      <c r="AM442" s="67">
        <f t="shared" si="2295"/>
        <v>0</v>
      </c>
      <c r="AN442" s="67">
        <f t="shared" si="2295"/>
        <v>0</v>
      </c>
      <c r="AO442" s="67">
        <f t="shared" si="2295"/>
        <v>0</v>
      </c>
      <c r="AP442" s="67">
        <f t="shared" si="2275"/>
        <v>900</v>
      </c>
      <c r="AQ442" s="71">
        <f t="shared" si="2276"/>
        <v>900</v>
      </c>
      <c r="AR442" s="71">
        <f t="shared" si="2277"/>
        <v>0</v>
      </c>
      <c r="AS442" s="71">
        <f t="shared" si="2278"/>
        <v>900</v>
      </c>
      <c r="AT442" s="84"/>
    </row>
    <row r="443" spans="1:67" outlineLevel="1" x14ac:dyDescent="0.25">
      <c r="A443" s="60"/>
      <c r="B443" s="72" t="s">
        <v>171</v>
      </c>
      <c r="C443" s="62">
        <v>1</v>
      </c>
      <c r="D443" s="68" t="s">
        <v>65</v>
      </c>
      <c r="E443" s="64">
        <f t="shared" si="2279"/>
        <v>1200</v>
      </c>
      <c r="F443" s="65">
        <f t="shared" si="2280"/>
        <v>1200</v>
      </c>
      <c r="G443" s="147"/>
      <c r="H443" s="67">
        <v>0</v>
      </c>
      <c r="I443" s="67">
        <v>0</v>
      </c>
      <c r="J443" s="67">
        <f t="shared" si="2296"/>
        <v>0</v>
      </c>
      <c r="K443" s="54">
        <v>0</v>
      </c>
      <c r="L443" s="67">
        <f t="shared" si="2293"/>
        <v>0</v>
      </c>
      <c r="M443" s="67">
        <f t="shared" si="2293"/>
        <v>0</v>
      </c>
      <c r="N443" s="67">
        <f t="shared" si="2293"/>
        <v>0</v>
      </c>
      <c r="O443" s="67">
        <f t="shared" si="2262"/>
        <v>0</v>
      </c>
      <c r="P443" s="69">
        <f t="shared" si="2263"/>
        <v>0</v>
      </c>
      <c r="Q443" s="69">
        <f t="shared" si="2264"/>
        <v>0</v>
      </c>
      <c r="R443" s="69">
        <f t="shared" si="2265"/>
        <v>0</v>
      </c>
      <c r="S443" s="69">
        <v>0</v>
      </c>
      <c r="T443" s="69">
        <f t="shared" si="2267"/>
        <v>0</v>
      </c>
      <c r="U443" s="69">
        <v>0</v>
      </c>
      <c r="V443" s="108">
        <f t="shared" ref="V443:W443" si="2298">V432</f>
        <v>1200</v>
      </c>
      <c r="W443" s="108">
        <f t="shared" si="2298"/>
        <v>0</v>
      </c>
      <c r="X443" s="67">
        <f t="shared" si="2269"/>
        <v>1200</v>
      </c>
      <c r="Y443" s="113">
        <v>0</v>
      </c>
      <c r="Z443" s="69">
        <f t="shared" si="2271"/>
        <v>0</v>
      </c>
      <c r="AA443" s="69">
        <v>0</v>
      </c>
      <c r="AB443" s="70">
        <f t="shared" si="2273"/>
        <v>1200</v>
      </c>
      <c r="AC443" s="67">
        <f t="shared" si="2295"/>
        <v>0</v>
      </c>
      <c r="AD443" s="67">
        <f t="shared" si="2295"/>
        <v>0</v>
      </c>
      <c r="AE443" s="67">
        <f t="shared" si="2295"/>
        <v>0</v>
      </c>
      <c r="AF443" s="67">
        <f t="shared" si="2295"/>
        <v>0</v>
      </c>
      <c r="AG443" s="67">
        <f t="shared" si="2295"/>
        <v>0</v>
      </c>
      <c r="AH443" s="67">
        <f t="shared" si="2295"/>
        <v>0</v>
      </c>
      <c r="AI443" s="67">
        <f t="shared" si="2295"/>
        <v>0</v>
      </c>
      <c r="AJ443" s="67">
        <f t="shared" si="2295"/>
        <v>1200</v>
      </c>
      <c r="AK443" s="67">
        <f t="shared" si="2295"/>
        <v>0</v>
      </c>
      <c r="AL443" s="67">
        <f t="shared" si="2295"/>
        <v>1200</v>
      </c>
      <c r="AM443" s="67">
        <f t="shared" si="2295"/>
        <v>0</v>
      </c>
      <c r="AN443" s="67">
        <f t="shared" si="2295"/>
        <v>0</v>
      </c>
      <c r="AO443" s="67">
        <f t="shared" si="2295"/>
        <v>0</v>
      </c>
      <c r="AP443" s="67">
        <f t="shared" si="2275"/>
        <v>0</v>
      </c>
      <c r="AQ443" s="71">
        <f t="shared" si="2276"/>
        <v>1200</v>
      </c>
      <c r="AR443" s="71">
        <f t="shared" si="2277"/>
        <v>0</v>
      </c>
      <c r="AS443" s="71">
        <f t="shared" si="2278"/>
        <v>1200</v>
      </c>
      <c r="AT443" s="84"/>
    </row>
    <row r="444" spans="1:67" ht="15.75" outlineLevel="1" thickBot="1" x14ac:dyDescent="0.3">
      <c r="A444" s="75"/>
      <c r="B444" s="76"/>
      <c r="C444" s="77"/>
      <c r="D444" s="78"/>
      <c r="E444" s="79"/>
      <c r="F444" s="80"/>
      <c r="G444" s="107"/>
      <c r="H444" s="108"/>
      <c r="I444" s="108"/>
      <c r="J444" s="67"/>
      <c r="K444" s="21"/>
      <c r="L444" s="67"/>
      <c r="M444" s="67"/>
      <c r="N444" s="67"/>
      <c r="O444" s="67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7"/>
      <c r="AC444" s="67"/>
      <c r="AD444" s="67"/>
      <c r="AE444" s="69"/>
      <c r="AF444" s="69"/>
      <c r="AG444" s="69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84"/>
    </row>
    <row r="445" spans="1:67" ht="15.75" thickBot="1" x14ac:dyDescent="0.3">
      <c r="A445" s="48">
        <f>A434+1</f>
        <v>50</v>
      </c>
      <c r="B445" s="49" t="s">
        <v>61</v>
      </c>
      <c r="C445" s="50" t="s">
        <v>62</v>
      </c>
      <c r="D445" s="51">
        <f>ROUNDUP((A445*465)/1000,2)</f>
        <v>23.25</v>
      </c>
      <c r="E445" s="52"/>
      <c r="F445" s="53">
        <f>SUM(F446:F455)</f>
        <v>39582.537029411767</v>
      </c>
      <c r="G445" s="107"/>
      <c r="H445" s="110"/>
      <c r="I445" s="110"/>
      <c r="J445" s="56"/>
      <c r="K445" s="57"/>
      <c r="L445" s="58"/>
      <c r="M445" s="58"/>
      <c r="N445" s="58"/>
      <c r="O445" s="57"/>
      <c r="P445" s="58"/>
      <c r="Q445" s="56"/>
      <c r="R445" s="56"/>
      <c r="S445" s="56"/>
      <c r="T445" s="56"/>
      <c r="U445" s="73"/>
      <c r="V445" s="21"/>
      <c r="W445" s="56"/>
      <c r="X445" s="56"/>
      <c r="Y445" s="56"/>
      <c r="Z445" s="57"/>
      <c r="AA445" s="56"/>
      <c r="AB445" s="56"/>
      <c r="AC445" s="59">
        <f t="shared" ref="AC445:AS445" si="2299">+SUM(AC446:AC455)</f>
        <v>15842.874</v>
      </c>
      <c r="AD445" s="59">
        <f t="shared" si="2299"/>
        <v>0</v>
      </c>
      <c r="AE445" s="59">
        <f t="shared" si="2299"/>
        <v>0</v>
      </c>
      <c r="AF445" s="59">
        <f t="shared" si="2299"/>
        <v>316.85748000000001</v>
      </c>
      <c r="AG445" s="59">
        <f t="shared" si="2299"/>
        <v>648.39370000000008</v>
      </c>
      <c r="AH445" s="59">
        <f t="shared" si="2299"/>
        <v>16808.125179999999</v>
      </c>
      <c r="AI445" s="59">
        <f t="shared" si="2299"/>
        <v>8680</v>
      </c>
      <c r="AJ445" s="59">
        <f t="shared" si="2299"/>
        <v>1200</v>
      </c>
      <c r="AK445" s="59">
        <f t="shared" si="2299"/>
        <v>900</v>
      </c>
      <c r="AL445" s="59">
        <f t="shared" si="2299"/>
        <v>10780</v>
      </c>
      <c r="AM445" s="59">
        <f t="shared" si="2299"/>
        <v>5622.3805544117658</v>
      </c>
      <c r="AN445" s="59">
        <f t="shared" si="2299"/>
        <v>4202.0312949999998</v>
      </c>
      <c r="AO445" s="59">
        <f t="shared" si="2299"/>
        <v>2170</v>
      </c>
      <c r="AP445" s="59">
        <f t="shared" si="2299"/>
        <v>6522.3805544117658</v>
      </c>
      <c r="AQ445" s="59">
        <f t="shared" si="2299"/>
        <v>33210.505734411767</v>
      </c>
      <c r="AR445" s="59">
        <f t="shared" si="2299"/>
        <v>6372.0312950000007</v>
      </c>
      <c r="AS445" s="59">
        <f t="shared" si="2299"/>
        <v>39582.537029411767</v>
      </c>
      <c r="AT445" s="83" t="str">
        <f>IF(F445=AS445,"Matching","Not Matching")</f>
        <v>Matching</v>
      </c>
      <c r="AU445" s="134">
        <f t="shared" ref="AU445" si="2300">SUM(AC445:AG445)</f>
        <v>16808.125179999999</v>
      </c>
      <c r="AV445" s="135">
        <f t="shared" ref="AV445" si="2301">AU445/AS445</f>
        <v>0.42463486278079493</v>
      </c>
      <c r="AW445" s="134">
        <f t="shared" ref="AW445" si="2302">AI445</f>
        <v>8680</v>
      </c>
      <c r="AX445" s="135">
        <f t="shared" ref="AX445" si="2303">AW445/AS445</f>
        <v>0.21928862198879101</v>
      </c>
      <c r="AY445" s="134">
        <f t="shared" ref="AY445" si="2304">AJ445</f>
        <v>1200</v>
      </c>
      <c r="AZ445" s="135">
        <f t="shared" ref="AZ445" si="2305">AY445/AS445</f>
        <v>3.0316399353289079E-2</v>
      </c>
      <c r="BA445" s="134">
        <f t="shared" ref="BA445" si="2306">AK445+AM445</f>
        <v>6522.3805544117658</v>
      </c>
      <c r="BB445" s="135">
        <f t="shared" ref="BB445" si="2307">BA445/AS445</f>
        <v>0.16477924468472843</v>
      </c>
      <c r="BC445" s="134">
        <f t="shared" ref="BC445" si="2308">AN445+AO445</f>
        <v>6372.0312949999998</v>
      </c>
      <c r="BD445" s="135">
        <f t="shared" ref="BD445" si="2309">BC445/AS445</f>
        <v>0.16098087119239649</v>
      </c>
      <c r="BE445" s="82" t="str">
        <f t="shared" ref="BE445" si="2310">IF((AU445+AW445+AY445+BA445+BC445)=AS445,"Matching","Not Matching")</f>
        <v>Matching</v>
      </c>
      <c r="BF445" s="134">
        <f>AQ445</f>
        <v>33210.505734411767</v>
      </c>
      <c r="BG445" s="135">
        <f t="shared" ref="BG445" si="2311">BF445/AS445</f>
        <v>0.83901912880760354</v>
      </c>
      <c r="BH445" s="134">
        <f t="shared" ref="BH445" si="2312">AR445</f>
        <v>6372.0312950000007</v>
      </c>
      <c r="BI445" s="135">
        <f t="shared" ref="BI445" si="2313">BH445/AS445</f>
        <v>0.16098087119239651</v>
      </c>
      <c r="BJ445" s="82" t="str">
        <f t="shared" ref="BJ445" si="2314">IF((BH445+BF445)=AS445,"Matching","Not Matching")</f>
        <v>Matching</v>
      </c>
      <c r="BK445" s="134">
        <f>AS445*1.081</f>
        <v>42788.722528794118</v>
      </c>
      <c r="BL445" s="134">
        <f t="shared" ref="BL445" si="2315">ROUND(BK445,-1)</f>
        <v>42790</v>
      </c>
      <c r="BM445" s="134">
        <f>D445*380</f>
        <v>8835</v>
      </c>
      <c r="BN445" s="134">
        <f t="shared" ref="BN445" si="2316">BK445-BM445</f>
        <v>33953.722528794118</v>
      </c>
      <c r="BO445" s="134">
        <f>BK445/D445</f>
        <v>1840.3751625287794</v>
      </c>
    </row>
    <row r="446" spans="1:67" outlineLevel="1" x14ac:dyDescent="0.25">
      <c r="A446" s="60"/>
      <c r="B446" s="61"/>
      <c r="C446" s="62"/>
      <c r="D446" s="63"/>
      <c r="E446" s="64"/>
      <c r="F446" s="65"/>
      <c r="G446" s="107"/>
      <c r="H446" s="110"/>
      <c r="I446" s="110"/>
      <c r="J446" s="56"/>
      <c r="K446" s="57"/>
      <c r="L446" s="58"/>
      <c r="M446" s="58"/>
      <c r="N446" s="58"/>
      <c r="O446" s="57"/>
      <c r="P446" s="58"/>
      <c r="Q446" s="56"/>
      <c r="R446" s="56"/>
      <c r="S446" s="56"/>
      <c r="T446" s="56"/>
      <c r="U446" s="73"/>
      <c r="V446" s="21"/>
      <c r="W446" s="56"/>
      <c r="X446" s="56"/>
      <c r="Y446" s="56"/>
      <c r="Z446" s="57"/>
      <c r="AA446" s="56"/>
      <c r="AB446" s="56"/>
      <c r="AC446" s="56"/>
      <c r="AD446" s="56"/>
      <c r="AE446" s="69"/>
      <c r="AF446" s="69"/>
      <c r="AG446" s="69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136"/>
    </row>
    <row r="447" spans="1:67" outlineLevel="1" x14ac:dyDescent="0.25">
      <c r="A447" s="60"/>
      <c r="B447" s="61" t="str">
        <f>"Panneau solaire "&amp;G447</f>
        <v>Panneau solaire JINKO JKM455N-54HL4R-V</v>
      </c>
      <c r="C447" s="62">
        <f>A445</f>
        <v>50</v>
      </c>
      <c r="D447" s="68" t="s">
        <v>63</v>
      </c>
      <c r="E447" s="64">
        <f t="shared" ref="E447" si="2317">AB447</f>
        <v>180.51476470588236</v>
      </c>
      <c r="F447" s="65">
        <f t="shared" ref="F447" si="2318">C447*E447</f>
        <v>9025.7382352941186</v>
      </c>
      <c r="G447" s="107" t="str">
        <f>$G$7</f>
        <v>JINKO JKM455N-54HL4R-V</v>
      </c>
      <c r="H447" s="108">
        <f>H73</f>
        <v>52.4</v>
      </c>
      <c r="I447" s="108">
        <f>I73</f>
        <v>0</v>
      </c>
      <c r="J447" s="67">
        <f t="shared" si="2123"/>
        <v>1.5719999999999998</v>
      </c>
      <c r="K447" s="54">
        <v>0</v>
      </c>
      <c r="L447" s="67">
        <f t="shared" ref="L447:N447" si="2319">H447*(1-$K447)</f>
        <v>52.4</v>
      </c>
      <c r="M447" s="67">
        <f t="shared" si="2319"/>
        <v>0</v>
      </c>
      <c r="N447" s="67">
        <f t="shared" si="2319"/>
        <v>1.5719999999999998</v>
      </c>
      <c r="O447" s="67">
        <f t="shared" ref="O447:O454" si="2320">(L447+M447+N447)</f>
        <v>53.972000000000001</v>
      </c>
      <c r="P447" s="69">
        <f t="shared" ref="P447:P454" si="2321">O447*$P$4</f>
        <v>0</v>
      </c>
      <c r="Q447" s="69">
        <f t="shared" ref="Q447:Q454" si="2322">(O447+P447)*$Q$4</f>
        <v>0</v>
      </c>
      <c r="R447" s="69">
        <f t="shared" ref="R447:R454" si="2323">(O447+P447)*$R$4</f>
        <v>1.07944</v>
      </c>
      <c r="S447" s="69">
        <f t="shared" ref="S447:S451" si="2324">(O447+P447)*$S$4</f>
        <v>2.6986000000000003</v>
      </c>
      <c r="T447" s="69">
        <f t="shared" ref="T447:T454" si="2325">SUM(O447:S447)</f>
        <v>57.750039999999998</v>
      </c>
      <c r="U447" s="69">
        <f>1*$U$4</f>
        <v>65</v>
      </c>
      <c r="V447" s="108">
        <f t="shared" ref="V447:W447" si="2326">V436</f>
        <v>0</v>
      </c>
      <c r="W447" s="108">
        <f t="shared" si="2326"/>
        <v>0</v>
      </c>
      <c r="X447" s="67">
        <f t="shared" ref="X447:X454" si="2327">SUM(U447:W447)</f>
        <v>65</v>
      </c>
      <c r="Y447" s="113">
        <f t="shared" ref="Y447:Y452" si="2328">$Y$4/(1-$Y$4)*(T447+X447+Z447+AA447)</f>
        <v>27.077214705882351</v>
      </c>
      <c r="Z447" s="69">
        <f t="shared" ref="Z447:Z454" si="2329">T447*$Z$4</f>
        <v>14.43751</v>
      </c>
      <c r="AA447" s="69">
        <f t="shared" ref="AA447:AA452" si="2330">X447*$AA$4</f>
        <v>16.25</v>
      </c>
      <c r="AB447" s="70">
        <f t="shared" ref="AB447:AB454" si="2331">T447+X447+Y447+Z447+AA447</f>
        <v>180.51476470588236</v>
      </c>
      <c r="AC447" s="67">
        <f t="shared" ref="AC447:AO447" si="2332">O447*$C447</f>
        <v>2698.6</v>
      </c>
      <c r="AD447" s="67">
        <f t="shared" si="2332"/>
        <v>0</v>
      </c>
      <c r="AE447" s="67">
        <f t="shared" si="2332"/>
        <v>0</v>
      </c>
      <c r="AF447" s="67">
        <f t="shared" si="2332"/>
        <v>53.971999999999994</v>
      </c>
      <c r="AG447" s="67">
        <f t="shared" si="2332"/>
        <v>134.93</v>
      </c>
      <c r="AH447" s="67">
        <f t="shared" si="2332"/>
        <v>2887.502</v>
      </c>
      <c r="AI447" s="67">
        <f t="shared" si="2332"/>
        <v>3250</v>
      </c>
      <c r="AJ447" s="67">
        <f t="shared" si="2332"/>
        <v>0</v>
      </c>
      <c r="AK447" s="67">
        <f t="shared" si="2332"/>
        <v>0</v>
      </c>
      <c r="AL447" s="67">
        <f t="shared" si="2332"/>
        <v>3250</v>
      </c>
      <c r="AM447" s="67">
        <f t="shared" si="2332"/>
        <v>1353.8607352941176</v>
      </c>
      <c r="AN447" s="67">
        <f t="shared" si="2332"/>
        <v>721.87549999999999</v>
      </c>
      <c r="AO447" s="67">
        <f t="shared" si="2332"/>
        <v>812.5</v>
      </c>
      <c r="AP447" s="67">
        <f t="shared" ref="AP447:AP454" si="2333">AM447+AK447</f>
        <v>1353.8607352941176</v>
      </c>
      <c r="AQ447" s="71">
        <f t="shared" ref="AQ447:AQ454" si="2334">AM447+AL447+AH447</f>
        <v>7491.3627352941185</v>
      </c>
      <c r="AR447" s="71">
        <f t="shared" ref="AR447:AR454" si="2335">AO447+AN447</f>
        <v>1534.3755000000001</v>
      </c>
      <c r="AS447" s="71">
        <f t="shared" ref="AS447:AS454" si="2336">AH447+AL447+AM447+AO447+AN447</f>
        <v>9025.7382352941186</v>
      </c>
      <c r="AT447" s="84"/>
    </row>
    <row r="448" spans="1:67" outlineLevel="1" x14ac:dyDescent="0.25">
      <c r="A448" s="60"/>
      <c r="B448" s="61" t="str">
        <f>"Onduleur Huawei "&amp;G448</f>
        <v>Onduleur Huawei SUN2000-20K-MB0</v>
      </c>
      <c r="C448" s="62">
        <v>1</v>
      </c>
      <c r="D448" s="68" t="s">
        <v>63</v>
      </c>
      <c r="E448" s="64">
        <f t="shared" ref="E447:E454" si="2337">AB448</f>
        <v>3683.6296764705885</v>
      </c>
      <c r="F448" s="65">
        <f t="shared" ref="F447:F454" si="2338">C448*E448</f>
        <v>3683.6296764705885</v>
      </c>
      <c r="G448" s="107" t="str">
        <f>$G$371</f>
        <v>SUN2000-20K-MB0</v>
      </c>
      <c r="H448" s="108">
        <f>$H$371</f>
        <v>1865.8</v>
      </c>
      <c r="I448" s="67">
        <f>'Financial Data'!$C$40</f>
        <v>251</v>
      </c>
      <c r="J448" s="67">
        <f t="shared" si="2123"/>
        <v>55.973999999999997</v>
      </c>
      <c r="K448" s="54">
        <v>0</v>
      </c>
      <c r="L448" s="67">
        <f t="shared" ref="L448:N448" si="2339">H448*(1-$K448)</f>
        <v>1865.8</v>
      </c>
      <c r="M448" s="67">
        <f t="shared" si="2339"/>
        <v>251</v>
      </c>
      <c r="N448" s="67">
        <f t="shared" si="2339"/>
        <v>55.973999999999997</v>
      </c>
      <c r="O448" s="67">
        <f t="shared" si="2320"/>
        <v>2172.7740000000003</v>
      </c>
      <c r="P448" s="69">
        <f t="shared" si="2321"/>
        <v>0</v>
      </c>
      <c r="Q448" s="69">
        <f t="shared" si="2322"/>
        <v>0</v>
      </c>
      <c r="R448" s="69">
        <f t="shared" si="2323"/>
        <v>43.455480000000009</v>
      </c>
      <c r="S448" s="69">
        <f t="shared" si="2324"/>
        <v>108.63870000000003</v>
      </c>
      <c r="T448" s="69">
        <f t="shared" si="2325"/>
        <v>2324.8681800000004</v>
      </c>
      <c r="U448" s="69">
        <f>2*$U$5</f>
        <v>180</v>
      </c>
      <c r="V448" s="108">
        <f t="shared" ref="V448:W448" si="2340">V437</f>
        <v>0</v>
      </c>
      <c r="W448" s="108">
        <f t="shared" si="2340"/>
        <v>0</v>
      </c>
      <c r="X448" s="67">
        <f t="shared" si="2327"/>
        <v>180</v>
      </c>
      <c r="Y448" s="113">
        <f t="shared" si="2328"/>
        <v>552.54445147058834</v>
      </c>
      <c r="Z448" s="69">
        <f t="shared" si="2329"/>
        <v>581.2170450000001</v>
      </c>
      <c r="AA448" s="69">
        <f t="shared" si="2330"/>
        <v>45</v>
      </c>
      <c r="AB448" s="70">
        <f t="shared" si="2331"/>
        <v>3683.6296764705885</v>
      </c>
      <c r="AC448" s="67">
        <f t="shared" ref="AC448:AO448" si="2341">O448*$C448</f>
        <v>2172.7740000000003</v>
      </c>
      <c r="AD448" s="67">
        <f t="shared" si="2341"/>
        <v>0</v>
      </c>
      <c r="AE448" s="67">
        <f t="shared" si="2341"/>
        <v>0</v>
      </c>
      <c r="AF448" s="67">
        <f t="shared" si="2341"/>
        <v>43.455480000000009</v>
      </c>
      <c r="AG448" s="67">
        <f t="shared" si="2341"/>
        <v>108.63870000000003</v>
      </c>
      <c r="AH448" s="67">
        <f t="shared" si="2341"/>
        <v>2324.8681800000004</v>
      </c>
      <c r="AI448" s="67">
        <f t="shared" si="2341"/>
        <v>180</v>
      </c>
      <c r="AJ448" s="67">
        <f t="shared" si="2341"/>
        <v>0</v>
      </c>
      <c r="AK448" s="67">
        <f t="shared" si="2341"/>
        <v>0</v>
      </c>
      <c r="AL448" s="67">
        <f t="shared" si="2341"/>
        <v>180</v>
      </c>
      <c r="AM448" s="67">
        <f t="shared" si="2341"/>
        <v>552.54445147058834</v>
      </c>
      <c r="AN448" s="67">
        <f t="shared" si="2341"/>
        <v>581.2170450000001</v>
      </c>
      <c r="AO448" s="67">
        <f t="shared" si="2341"/>
        <v>45</v>
      </c>
      <c r="AP448" s="67">
        <f t="shared" si="2333"/>
        <v>552.54445147058834</v>
      </c>
      <c r="AQ448" s="71">
        <f t="shared" si="2334"/>
        <v>3057.4126314705886</v>
      </c>
      <c r="AR448" s="71">
        <f t="shared" si="2335"/>
        <v>626.2170450000001</v>
      </c>
      <c r="AS448" s="71">
        <f t="shared" si="2336"/>
        <v>3683.6296764705885</v>
      </c>
      <c r="AT448" s="84"/>
    </row>
    <row r="449" spans="1:83" outlineLevel="1" x14ac:dyDescent="0.25">
      <c r="A449" s="60"/>
      <c r="B449" s="61" t="s">
        <v>217</v>
      </c>
      <c r="C449" s="62">
        <v>1</v>
      </c>
      <c r="D449" s="68" t="s">
        <v>65</v>
      </c>
      <c r="E449" s="64">
        <f t="shared" si="2337"/>
        <v>4001.5808823529414</v>
      </c>
      <c r="F449" s="65">
        <f t="shared" si="2338"/>
        <v>4001.5808823529414</v>
      </c>
      <c r="G449" s="107"/>
      <c r="H449" s="108">
        <f>$H$394</f>
        <v>750</v>
      </c>
      <c r="I449" s="67">
        <f>'Financial Data'!$C$41*C447</f>
        <v>1350</v>
      </c>
      <c r="J449" s="67">
        <f t="shared" si="2123"/>
        <v>22.5</v>
      </c>
      <c r="K449" s="54">
        <v>0</v>
      </c>
      <c r="L449" s="67">
        <f t="shared" ref="L449:N449" si="2342">H449*(1-$K449)</f>
        <v>750</v>
      </c>
      <c r="M449" s="67">
        <f t="shared" si="2342"/>
        <v>1350</v>
      </c>
      <c r="N449" s="67">
        <f t="shared" si="2342"/>
        <v>22.5</v>
      </c>
      <c r="O449" s="67">
        <f t="shared" si="2320"/>
        <v>2122.5</v>
      </c>
      <c r="P449" s="69">
        <f t="shared" si="2321"/>
        <v>0</v>
      </c>
      <c r="Q449" s="69">
        <f t="shared" si="2322"/>
        <v>0</v>
      </c>
      <c r="R449" s="69">
        <f t="shared" si="2323"/>
        <v>42.45</v>
      </c>
      <c r="S449" s="69">
        <f t="shared" si="2324"/>
        <v>106.125</v>
      </c>
      <c r="T449" s="69">
        <f t="shared" si="2325"/>
        <v>2271.0749999999998</v>
      </c>
      <c r="U449" s="69">
        <f>(C447/10)*$U$5</f>
        <v>450</v>
      </c>
      <c r="V449" s="108">
        <f t="shared" ref="V449:W449" si="2343">V438</f>
        <v>0</v>
      </c>
      <c r="W449" s="108">
        <f t="shared" si="2343"/>
        <v>0</v>
      </c>
      <c r="X449" s="67">
        <f t="shared" si="2327"/>
        <v>450</v>
      </c>
      <c r="Y449" s="113">
        <f t="shared" si="2328"/>
        <v>600.23713235294122</v>
      </c>
      <c r="Z449" s="69">
        <f t="shared" si="2329"/>
        <v>567.76874999999995</v>
      </c>
      <c r="AA449" s="69">
        <f t="shared" si="2330"/>
        <v>112.5</v>
      </c>
      <c r="AB449" s="70">
        <f t="shared" si="2331"/>
        <v>4001.5808823529414</v>
      </c>
      <c r="AC449" s="67">
        <f t="shared" ref="AC449:AO449" si="2344">O449*$C449</f>
        <v>2122.5</v>
      </c>
      <c r="AD449" s="67">
        <f t="shared" si="2344"/>
        <v>0</v>
      </c>
      <c r="AE449" s="67">
        <f t="shared" si="2344"/>
        <v>0</v>
      </c>
      <c r="AF449" s="67">
        <f t="shared" si="2344"/>
        <v>42.45</v>
      </c>
      <c r="AG449" s="67">
        <f t="shared" si="2344"/>
        <v>106.125</v>
      </c>
      <c r="AH449" s="67">
        <f t="shared" si="2344"/>
        <v>2271.0749999999998</v>
      </c>
      <c r="AI449" s="67">
        <f t="shared" si="2344"/>
        <v>450</v>
      </c>
      <c r="AJ449" s="67">
        <f t="shared" si="2344"/>
        <v>0</v>
      </c>
      <c r="AK449" s="67">
        <f t="shared" si="2344"/>
        <v>0</v>
      </c>
      <c r="AL449" s="67">
        <f t="shared" si="2344"/>
        <v>450</v>
      </c>
      <c r="AM449" s="67">
        <f t="shared" si="2344"/>
        <v>600.23713235294122</v>
      </c>
      <c r="AN449" s="67">
        <f t="shared" si="2344"/>
        <v>567.76874999999995</v>
      </c>
      <c r="AO449" s="67">
        <f t="shared" si="2344"/>
        <v>112.5</v>
      </c>
      <c r="AP449" s="67">
        <f t="shared" si="2333"/>
        <v>600.23713235294122</v>
      </c>
      <c r="AQ449" s="71">
        <f t="shared" si="2334"/>
        <v>3321.3121323529413</v>
      </c>
      <c r="AR449" s="71">
        <f t="shared" si="2335"/>
        <v>680.26874999999995</v>
      </c>
      <c r="AS449" s="71">
        <f t="shared" si="2336"/>
        <v>4001.5808823529414</v>
      </c>
      <c r="AT449" s="84"/>
    </row>
    <row r="450" spans="1:83" outlineLevel="1" x14ac:dyDescent="0.25">
      <c r="A450" s="60"/>
      <c r="B450" s="61" t="s">
        <v>172</v>
      </c>
      <c r="C450" s="62">
        <f>A445</f>
        <v>50</v>
      </c>
      <c r="D450" s="68" t="s">
        <v>63</v>
      </c>
      <c r="E450" s="64">
        <f t="shared" si="2337"/>
        <v>257.66176470588238</v>
      </c>
      <c r="F450" s="65">
        <f t="shared" si="2338"/>
        <v>12883.088235294119</v>
      </c>
      <c r="G450" s="107"/>
      <c r="H450" s="108">
        <f>$H$373</f>
        <v>100</v>
      </c>
      <c r="I450" s="108">
        <v>0</v>
      </c>
      <c r="J450" s="67">
        <f t="shared" si="2123"/>
        <v>3</v>
      </c>
      <c r="K450" s="54">
        <v>0</v>
      </c>
      <c r="L450" s="67">
        <f t="shared" ref="L450:N450" si="2345">H450*(1-$K450)</f>
        <v>100</v>
      </c>
      <c r="M450" s="67">
        <f t="shared" si="2345"/>
        <v>0</v>
      </c>
      <c r="N450" s="67">
        <f t="shared" si="2345"/>
        <v>3</v>
      </c>
      <c r="O450" s="67">
        <f t="shared" si="2320"/>
        <v>103</v>
      </c>
      <c r="P450" s="69">
        <f t="shared" si="2321"/>
        <v>0</v>
      </c>
      <c r="Q450" s="69">
        <f t="shared" si="2322"/>
        <v>0</v>
      </c>
      <c r="R450" s="69">
        <f t="shared" si="2323"/>
        <v>2.06</v>
      </c>
      <c r="S450" s="69">
        <f t="shared" si="2324"/>
        <v>5.15</v>
      </c>
      <c r="T450" s="69">
        <f t="shared" si="2325"/>
        <v>110.21000000000001</v>
      </c>
      <c r="U450" s="69">
        <f>1*$U$4</f>
        <v>65</v>
      </c>
      <c r="V450" s="108">
        <f t="shared" ref="V450:W450" si="2346">V439</f>
        <v>0</v>
      </c>
      <c r="W450" s="108">
        <f t="shared" si="2346"/>
        <v>0</v>
      </c>
      <c r="X450" s="67">
        <f t="shared" si="2327"/>
        <v>65</v>
      </c>
      <c r="Y450" s="113">
        <f t="shared" si="2328"/>
        <v>38.649264705882359</v>
      </c>
      <c r="Z450" s="69">
        <f t="shared" si="2329"/>
        <v>27.552500000000002</v>
      </c>
      <c r="AA450" s="69">
        <f t="shared" si="2330"/>
        <v>16.25</v>
      </c>
      <c r="AB450" s="70">
        <f t="shared" si="2331"/>
        <v>257.66176470588238</v>
      </c>
      <c r="AC450" s="67">
        <f t="shared" ref="AC450:AO450" si="2347">O450*$C450</f>
        <v>5150</v>
      </c>
      <c r="AD450" s="67">
        <f t="shared" si="2347"/>
        <v>0</v>
      </c>
      <c r="AE450" s="67">
        <f t="shared" si="2347"/>
        <v>0</v>
      </c>
      <c r="AF450" s="67">
        <f t="shared" si="2347"/>
        <v>103</v>
      </c>
      <c r="AG450" s="67">
        <f t="shared" si="2347"/>
        <v>257.5</v>
      </c>
      <c r="AH450" s="67">
        <f t="shared" si="2347"/>
        <v>5510.5</v>
      </c>
      <c r="AI450" s="67">
        <f t="shared" si="2347"/>
        <v>3250</v>
      </c>
      <c r="AJ450" s="67">
        <f t="shared" si="2347"/>
        <v>0</v>
      </c>
      <c r="AK450" s="67">
        <f t="shared" si="2347"/>
        <v>0</v>
      </c>
      <c r="AL450" s="67">
        <f t="shared" si="2347"/>
        <v>3250</v>
      </c>
      <c r="AM450" s="67">
        <f t="shared" si="2347"/>
        <v>1932.463235294118</v>
      </c>
      <c r="AN450" s="67">
        <f t="shared" si="2347"/>
        <v>1377.625</v>
      </c>
      <c r="AO450" s="67">
        <f t="shared" si="2347"/>
        <v>812.5</v>
      </c>
      <c r="AP450" s="67">
        <f t="shared" si="2333"/>
        <v>1932.463235294118</v>
      </c>
      <c r="AQ450" s="71">
        <f t="shared" si="2334"/>
        <v>10692.963235294119</v>
      </c>
      <c r="AR450" s="71">
        <f t="shared" si="2335"/>
        <v>2190.125</v>
      </c>
      <c r="AS450" s="71">
        <f t="shared" si="2336"/>
        <v>12883.088235294119</v>
      </c>
      <c r="AT450" s="84"/>
    </row>
    <row r="451" spans="1:83" outlineLevel="1" x14ac:dyDescent="0.25">
      <c r="A451" s="60"/>
      <c r="B451" s="61" t="s">
        <v>66</v>
      </c>
      <c r="C451" s="62">
        <v>1</v>
      </c>
      <c r="D451" s="68" t="s">
        <v>65</v>
      </c>
      <c r="E451" s="64">
        <f t="shared" si="2337"/>
        <v>3576.0000000000005</v>
      </c>
      <c r="F451" s="65">
        <f t="shared" si="2338"/>
        <v>3576.0000000000005</v>
      </c>
      <c r="G451" s="107"/>
      <c r="H451" s="108">
        <f>$H$396</f>
        <v>800</v>
      </c>
      <c r="I451" s="108">
        <f>I440</f>
        <v>0</v>
      </c>
      <c r="J451" s="67">
        <f t="shared" si="2123"/>
        <v>24</v>
      </c>
      <c r="K451" s="54">
        <v>0</v>
      </c>
      <c r="L451" s="67">
        <f t="shared" ref="L451:N451" si="2348">H451*(1-$K451)</f>
        <v>800</v>
      </c>
      <c r="M451" s="67">
        <f t="shared" si="2348"/>
        <v>0</v>
      </c>
      <c r="N451" s="67">
        <f t="shared" si="2348"/>
        <v>24</v>
      </c>
      <c r="O451" s="67">
        <f t="shared" si="2320"/>
        <v>824</v>
      </c>
      <c r="P451" s="69">
        <f t="shared" si="2321"/>
        <v>0</v>
      </c>
      <c r="Q451" s="69">
        <f t="shared" si="2322"/>
        <v>0</v>
      </c>
      <c r="R451" s="69">
        <f t="shared" si="2323"/>
        <v>16.48</v>
      </c>
      <c r="S451" s="69">
        <f t="shared" si="2324"/>
        <v>41.2</v>
      </c>
      <c r="T451" s="69">
        <f t="shared" si="2325"/>
        <v>881.68000000000006</v>
      </c>
      <c r="U451" s="69">
        <f>5*$U$5+600+500</f>
        <v>1550</v>
      </c>
      <c r="V451" s="108">
        <f t="shared" ref="V451:W451" si="2349">V440</f>
        <v>0</v>
      </c>
      <c r="W451" s="108">
        <f t="shared" si="2349"/>
        <v>0</v>
      </c>
      <c r="X451" s="67">
        <f t="shared" si="2327"/>
        <v>1550</v>
      </c>
      <c r="Y451" s="113">
        <f t="shared" si="2328"/>
        <v>536.40000000000009</v>
      </c>
      <c r="Z451" s="69">
        <f t="shared" si="2329"/>
        <v>220.42000000000002</v>
      </c>
      <c r="AA451" s="69">
        <f t="shared" si="2330"/>
        <v>387.5</v>
      </c>
      <c r="AB451" s="70">
        <f t="shared" si="2331"/>
        <v>3576.0000000000005</v>
      </c>
      <c r="AC451" s="67">
        <f t="shared" ref="AC451:AO451" si="2350">O451*$C451</f>
        <v>824</v>
      </c>
      <c r="AD451" s="67">
        <f t="shared" si="2350"/>
        <v>0</v>
      </c>
      <c r="AE451" s="67">
        <f t="shared" si="2350"/>
        <v>0</v>
      </c>
      <c r="AF451" s="67">
        <f t="shared" si="2350"/>
        <v>16.48</v>
      </c>
      <c r="AG451" s="67">
        <f t="shared" si="2350"/>
        <v>41.2</v>
      </c>
      <c r="AH451" s="67">
        <f t="shared" si="2350"/>
        <v>881.68000000000006</v>
      </c>
      <c r="AI451" s="67">
        <f t="shared" si="2350"/>
        <v>1550</v>
      </c>
      <c r="AJ451" s="67">
        <f t="shared" si="2350"/>
        <v>0</v>
      </c>
      <c r="AK451" s="67">
        <f t="shared" si="2350"/>
        <v>0</v>
      </c>
      <c r="AL451" s="67">
        <f t="shared" si="2350"/>
        <v>1550</v>
      </c>
      <c r="AM451" s="67">
        <f t="shared" si="2350"/>
        <v>536.40000000000009</v>
      </c>
      <c r="AN451" s="67">
        <f t="shared" si="2350"/>
        <v>220.42000000000002</v>
      </c>
      <c r="AO451" s="67">
        <f t="shared" si="2350"/>
        <v>387.5</v>
      </c>
      <c r="AP451" s="67">
        <f t="shared" si="2333"/>
        <v>536.40000000000009</v>
      </c>
      <c r="AQ451" s="71">
        <f t="shared" si="2334"/>
        <v>2968.08</v>
      </c>
      <c r="AR451" s="71">
        <f t="shared" si="2335"/>
        <v>607.92000000000007</v>
      </c>
      <c r="AS451" s="71">
        <f t="shared" si="2336"/>
        <v>3576.0000000000005</v>
      </c>
      <c r="AT451" s="84"/>
    </row>
    <row r="452" spans="1:83" outlineLevel="1" x14ac:dyDescent="0.25">
      <c r="A452" s="60"/>
      <c r="B452" s="72" t="s">
        <v>169</v>
      </c>
      <c r="C452" s="62">
        <v>1</v>
      </c>
      <c r="D452" s="68" t="s">
        <v>65</v>
      </c>
      <c r="E452" s="64">
        <f t="shared" si="2337"/>
        <v>4312.5</v>
      </c>
      <c r="F452" s="65">
        <f t="shared" si="2338"/>
        <v>4312.5</v>
      </c>
      <c r="G452" s="107"/>
      <c r="H452" s="108">
        <f>$H$375</f>
        <v>2500</v>
      </c>
      <c r="I452" s="108">
        <f>$I$342</f>
        <v>300</v>
      </c>
      <c r="J452" s="67">
        <f t="shared" si="2123"/>
        <v>75</v>
      </c>
      <c r="K452" s="54">
        <v>0</v>
      </c>
      <c r="L452" s="67">
        <f t="shared" ref="L452:N454" si="2351">H452*(1-$K452)</f>
        <v>2500</v>
      </c>
      <c r="M452" s="67">
        <f t="shared" si="2351"/>
        <v>300</v>
      </c>
      <c r="N452" s="67">
        <f t="shared" si="2351"/>
        <v>75</v>
      </c>
      <c r="O452" s="67">
        <f t="shared" si="2320"/>
        <v>2875</v>
      </c>
      <c r="P452" s="69">
        <f t="shared" si="2321"/>
        <v>0</v>
      </c>
      <c r="Q452" s="69">
        <f t="shared" si="2322"/>
        <v>0</v>
      </c>
      <c r="R452" s="69">
        <f t="shared" si="2323"/>
        <v>57.5</v>
      </c>
      <c r="S452" s="69">
        <v>0</v>
      </c>
      <c r="T452" s="69">
        <f t="shared" si="2325"/>
        <v>2932.5</v>
      </c>
      <c r="U452" s="69">
        <v>0</v>
      </c>
      <c r="V452" s="108">
        <f t="shared" ref="V452:W452" si="2352">V441</f>
        <v>0</v>
      </c>
      <c r="W452" s="108">
        <f t="shared" si="2352"/>
        <v>0</v>
      </c>
      <c r="X452" s="67">
        <f t="shared" si="2327"/>
        <v>0</v>
      </c>
      <c r="Y452" s="113">
        <f t="shared" si="2328"/>
        <v>646.875</v>
      </c>
      <c r="Z452" s="69">
        <f t="shared" si="2329"/>
        <v>733.125</v>
      </c>
      <c r="AA452" s="69">
        <f t="shared" si="2330"/>
        <v>0</v>
      </c>
      <c r="AB452" s="70">
        <f t="shared" si="2331"/>
        <v>4312.5</v>
      </c>
      <c r="AC452" s="67">
        <f t="shared" ref="AC452:AO454" si="2353">O452*$C452</f>
        <v>2875</v>
      </c>
      <c r="AD452" s="67">
        <f t="shared" si="2353"/>
        <v>0</v>
      </c>
      <c r="AE452" s="67">
        <f t="shared" si="2353"/>
        <v>0</v>
      </c>
      <c r="AF452" s="67">
        <f t="shared" si="2353"/>
        <v>57.5</v>
      </c>
      <c r="AG452" s="67">
        <f t="shared" si="2353"/>
        <v>0</v>
      </c>
      <c r="AH452" s="67">
        <f t="shared" si="2353"/>
        <v>2932.5</v>
      </c>
      <c r="AI452" s="67">
        <f t="shared" si="2353"/>
        <v>0</v>
      </c>
      <c r="AJ452" s="67">
        <f t="shared" si="2353"/>
        <v>0</v>
      </c>
      <c r="AK452" s="67">
        <f t="shared" si="2353"/>
        <v>0</v>
      </c>
      <c r="AL452" s="67">
        <f t="shared" si="2353"/>
        <v>0</v>
      </c>
      <c r="AM452" s="67">
        <f t="shared" si="2353"/>
        <v>646.875</v>
      </c>
      <c r="AN452" s="67">
        <f t="shared" si="2353"/>
        <v>733.125</v>
      </c>
      <c r="AO452" s="67">
        <f t="shared" si="2353"/>
        <v>0</v>
      </c>
      <c r="AP452" s="67">
        <f t="shared" si="2333"/>
        <v>646.875</v>
      </c>
      <c r="AQ452" s="71">
        <f t="shared" si="2334"/>
        <v>3579.375</v>
      </c>
      <c r="AR452" s="71">
        <f t="shared" si="2335"/>
        <v>733.125</v>
      </c>
      <c r="AS452" s="71">
        <f t="shared" si="2336"/>
        <v>4312.5</v>
      </c>
      <c r="AT452" s="84"/>
    </row>
    <row r="453" spans="1:83" outlineLevel="1" x14ac:dyDescent="0.25">
      <c r="A453" s="60"/>
      <c r="B453" s="72" t="s">
        <v>170</v>
      </c>
      <c r="C453" s="62">
        <v>1</v>
      </c>
      <c r="D453" s="68" t="s">
        <v>65</v>
      </c>
      <c r="E453" s="64">
        <f t="shared" si="2337"/>
        <v>900</v>
      </c>
      <c r="F453" s="65">
        <f t="shared" si="2338"/>
        <v>900</v>
      </c>
      <c r="G453" s="147"/>
      <c r="H453" s="67">
        <v>0</v>
      </c>
      <c r="I453" s="67">
        <v>0</v>
      </c>
      <c r="J453" s="67">
        <f t="shared" si="2123"/>
        <v>0</v>
      </c>
      <c r="K453" s="54">
        <v>0</v>
      </c>
      <c r="L453" s="67">
        <f t="shared" si="2351"/>
        <v>0</v>
      </c>
      <c r="M453" s="67">
        <f t="shared" si="2351"/>
        <v>0</v>
      </c>
      <c r="N453" s="67">
        <f t="shared" si="2351"/>
        <v>0</v>
      </c>
      <c r="O453" s="67">
        <f t="shared" si="2320"/>
        <v>0</v>
      </c>
      <c r="P453" s="69">
        <f t="shared" si="2321"/>
        <v>0</v>
      </c>
      <c r="Q453" s="69">
        <f t="shared" si="2322"/>
        <v>0</v>
      </c>
      <c r="R453" s="69">
        <f t="shared" si="2323"/>
        <v>0</v>
      </c>
      <c r="S453" s="69">
        <v>0</v>
      </c>
      <c r="T453" s="69">
        <f t="shared" si="2325"/>
        <v>0</v>
      </c>
      <c r="U453" s="69">
        <v>0</v>
      </c>
      <c r="V453" s="108">
        <f t="shared" ref="V453:W453" si="2354">V442</f>
        <v>0</v>
      </c>
      <c r="W453" s="108">
        <f t="shared" si="2354"/>
        <v>900</v>
      </c>
      <c r="X453" s="67">
        <f t="shared" si="2327"/>
        <v>900</v>
      </c>
      <c r="Y453" s="113">
        <v>0</v>
      </c>
      <c r="Z453" s="69">
        <f t="shared" si="2329"/>
        <v>0</v>
      </c>
      <c r="AA453" s="69">
        <v>0</v>
      </c>
      <c r="AB453" s="70">
        <f t="shared" si="2331"/>
        <v>900</v>
      </c>
      <c r="AC453" s="67">
        <f t="shared" si="2353"/>
        <v>0</v>
      </c>
      <c r="AD453" s="67">
        <f t="shared" si="2353"/>
        <v>0</v>
      </c>
      <c r="AE453" s="67">
        <f t="shared" si="2353"/>
        <v>0</v>
      </c>
      <c r="AF453" s="67">
        <f t="shared" si="2353"/>
        <v>0</v>
      </c>
      <c r="AG453" s="67">
        <f t="shared" si="2353"/>
        <v>0</v>
      </c>
      <c r="AH453" s="67">
        <f t="shared" si="2353"/>
        <v>0</v>
      </c>
      <c r="AI453" s="67">
        <f t="shared" si="2353"/>
        <v>0</v>
      </c>
      <c r="AJ453" s="67">
        <f t="shared" si="2353"/>
        <v>0</v>
      </c>
      <c r="AK453" s="67">
        <f t="shared" si="2353"/>
        <v>900</v>
      </c>
      <c r="AL453" s="67">
        <f t="shared" si="2353"/>
        <v>900</v>
      </c>
      <c r="AM453" s="67">
        <f t="shared" si="2353"/>
        <v>0</v>
      </c>
      <c r="AN453" s="67">
        <f t="shared" si="2353"/>
        <v>0</v>
      </c>
      <c r="AO453" s="67">
        <f t="shared" si="2353"/>
        <v>0</v>
      </c>
      <c r="AP453" s="67">
        <f t="shared" si="2333"/>
        <v>900</v>
      </c>
      <c r="AQ453" s="71">
        <f t="shared" si="2334"/>
        <v>900</v>
      </c>
      <c r="AR453" s="71">
        <f t="shared" si="2335"/>
        <v>0</v>
      </c>
      <c r="AS453" s="71">
        <f t="shared" si="2336"/>
        <v>900</v>
      </c>
      <c r="AT453" s="84"/>
    </row>
    <row r="454" spans="1:83" outlineLevel="1" x14ac:dyDescent="0.25">
      <c r="A454" s="60"/>
      <c r="B454" s="72" t="s">
        <v>171</v>
      </c>
      <c r="C454" s="62">
        <v>1</v>
      </c>
      <c r="D454" s="68" t="s">
        <v>65</v>
      </c>
      <c r="E454" s="64">
        <f t="shared" si="2337"/>
        <v>1200</v>
      </c>
      <c r="F454" s="65">
        <f t="shared" si="2338"/>
        <v>1200</v>
      </c>
      <c r="G454" s="147"/>
      <c r="H454" s="67">
        <v>0</v>
      </c>
      <c r="I454" s="67">
        <v>0</v>
      </c>
      <c r="J454" s="67">
        <f t="shared" si="2123"/>
        <v>0</v>
      </c>
      <c r="K454" s="54">
        <v>0</v>
      </c>
      <c r="L454" s="67">
        <f t="shared" si="2351"/>
        <v>0</v>
      </c>
      <c r="M454" s="67">
        <f t="shared" si="2351"/>
        <v>0</v>
      </c>
      <c r="N454" s="67">
        <f t="shared" si="2351"/>
        <v>0</v>
      </c>
      <c r="O454" s="67">
        <f t="shared" si="2320"/>
        <v>0</v>
      </c>
      <c r="P454" s="69">
        <f t="shared" si="2321"/>
        <v>0</v>
      </c>
      <c r="Q454" s="69">
        <f t="shared" si="2322"/>
        <v>0</v>
      </c>
      <c r="R454" s="69">
        <f t="shared" si="2323"/>
        <v>0</v>
      </c>
      <c r="S454" s="69">
        <v>0</v>
      </c>
      <c r="T454" s="69">
        <f t="shared" si="2325"/>
        <v>0</v>
      </c>
      <c r="U454" s="69">
        <v>0</v>
      </c>
      <c r="V454" s="108">
        <f t="shared" ref="V454:W454" si="2355">V443</f>
        <v>1200</v>
      </c>
      <c r="W454" s="108">
        <f t="shared" si="2355"/>
        <v>0</v>
      </c>
      <c r="X454" s="67">
        <f t="shared" si="2327"/>
        <v>1200</v>
      </c>
      <c r="Y454" s="113">
        <v>0</v>
      </c>
      <c r="Z454" s="69">
        <f t="shared" si="2329"/>
        <v>0</v>
      </c>
      <c r="AA454" s="69">
        <v>0</v>
      </c>
      <c r="AB454" s="70">
        <f t="shared" si="2331"/>
        <v>1200</v>
      </c>
      <c r="AC454" s="67">
        <f t="shared" si="2353"/>
        <v>0</v>
      </c>
      <c r="AD454" s="67">
        <f t="shared" si="2353"/>
        <v>0</v>
      </c>
      <c r="AE454" s="67">
        <f t="shared" si="2353"/>
        <v>0</v>
      </c>
      <c r="AF454" s="67">
        <f t="shared" si="2353"/>
        <v>0</v>
      </c>
      <c r="AG454" s="67">
        <f t="shared" si="2353"/>
        <v>0</v>
      </c>
      <c r="AH454" s="67">
        <f t="shared" si="2353"/>
        <v>0</v>
      </c>
      <c r="AI454" s="67">
        <f t="shared" si="2353"/>
        <v>0</v>
      </c>
      <c r="AJ454" s="67">
        <f t="shared" si="2353"/>
        <v>1200</v>
      </c>
      <c r="AK454" s="67">
        <f t="shared" si="2353"/>
        <v>0</v>
      </c>
      <c r="AL454" s="67">
        <f t="shared" si="2353"/>
        <v>1200</v>
      </c>
      <c r="AM454" s="67">
        <f t="shared" si="2353"/>
        <v>0</v>
      </c>
      <c r="AN454" s="67">
        <f t="shared" si="2353"/>
        <v>0</v>
      </c>
      <c r="AO454" s="67">
        <f t="shared" si="2353"/>
        <v>0</v>
      </c>
      <c r="AP454" s="67">
        <f t="shared" si="2333"/>
        <v>0</v>
      </c>
      <c r="AQ454" s="71">
        <f t="shared" si="2334"/>
        <v>1200</v>
      </c>
      <c r="AR454" s="71">
        <f t="shared" si="2335"/>
        <v>0</v>
      </c>
      <c r="AS454" s="71">
        <f t="shared" si="2336"/>
        <v>1200</v>
      </c>
      <c r="AT454" s="84"/>
    </row>
    <row r="455" spans="1:83" ht="15.75" outlineLevel="1" thickBot="1" x14ac:dyDescent="0.3">
      <c r="A455" s="75"/>
      <c r="B455" s="76"/>
      <c r="C455" s="77"/>
      <c r="D455" s="78"/>
      <c r="E455" s="79"/>
      <c r="F455" s="80"/>
      <c r="G455" s="98"/>
      <c r="H455" s="67"/>
      <c r="I455" s="67"/>
      <c r="J455" s="67"/>
      <c r="K455" s="21"/>
      <c r="L455" s="67"/>
      <c r="M455" s="67"/>
      <c r="N455" s="67"/>
      <c r="O455" s="67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7"/>
      <c r="AC455" s="67"/>
      <c r="AD455" s="67"/>
      <c r="AE455" s="69"/>
      <c r="AF455" s="69"/>
      <c r="AG455" s="69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84"/>
    </row>
    <row r="456" spans="1:83" ht="15.75" thickBot="1" x14ac:dyDescent="0.3">
      <c r="A456" s="48"/>
      <c r="B456" s="49" t="s">
        <v>210</v>
      </c>
      <c r="C456" s="50"/>
      <c r="D456" s="51"/>
      <c r="E456" s="52"/>
      <c r="F456" s="53"/>
      <c r="G456" s="98"/>
      <c r="H456" s="55"/>
      <c r="I456" s="55"/>
      <c r="J456" s="56"/>
      <c r="K456" s="57"/>
      <c r="L456" s="58"/>
      <c r="M456" s="58"/>
      <c r="N456" s="58"/>
      <c r="O456" s="57"/>
      <c r="P456" s="58"/>
      <c r="Q456" s="56"/>
      <c r="R456" s="56"/>
      <c r="S456" s="56"/>
      <c r="T456" s="56"/>
      <c r="U456" s="73"/>
      <c r="V456" s="21"/>
      <c r="W456" s="56"/>
      <c r="X456" s="56"/>
      <c r="Y456" s="56"/>
      <c r="Z456" s="57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</row>
    <row r="457" spans="1:83" ht="15.75" outlineLevel="1" thickBot="1" x14ac:dyDescent="0.3">
      <c r="A457" s="60"/>
      <c r="B457" s="61"/>
      <c r="C457" s="62"/>
      <c r="D457" s="63"/>
      <c r="E457" s="64"/>
      <c r="F457" s="65"/>
      <c r="G457" s="98"/>
      <c r="H457" s="55"/>
      <c r="I457" s="55"/>
      <c r="J457" s="41">
        <f>'Financial Data'!$C$17</f>
        <v>0</v>
      </c>
      <c r="K457" s="57"/>
      <c r="L457" s="58"/>
      <c r="M457" s="58"/>
      <c r="N457" s="58"/>
      <c r="O457" s="57"/>
      <c r="P457" s="57"/>
      <c r="Q457" s="57"/>
      <c r="R457" s="57"/>
      <c r="S457" s="57"/>
      <c r="T457" s="56"/>
      <c r="U457" s="73"/>
      <c r="V457" s="41">
        <f>'Financial Data'!$C$18</f>
        <v>7.0000000000000007E-2</v>
      </c>
      <c r="W457" s="41">
        <f>'Financial Data'!$C$19</f>
        <v>0.06</v>
      </c>
      <c r="X457" s="56"/>
      <c r="Y457" s="56"/>
      <c r="Z457" s="114">
        <f>'Financial Data'!$C$20</f>
        <v>0.1925</v>
      </c>
      <c r="AA457" s="115">
        <f>'Financial Data'!C21</f>
        <v>0.1925</v>
      </c>
      <c r="AB457" s="56"/>
      <c r="AC457" s="56"/>
      <c r="AD457" s="56"/>
      <c r="AE457" s="69"/>
      <c r="AF457" s="69"/>
      <c r="AG457" s="69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136"/>
    </row>
    <row r="458" spans="1:83" ht="15.75" outlineLevel="1" thickBot="1" x14ac:dyDescent="0.3">
      <c r="A458" s="60"/>
      <c r="B458" s="81" t="str">
        <f>G458&amp;" puissance "&amp;'Technical Data'!C36</f>
        <v>LUNA2000-7-S1 puissance 7 kWh</v>
      </c>
      <c r="C458" s="62">
        <v>1</v>
      </c>
      <c r="D458" s="68" t="s">
        <v>65</v>
      </c>
      <c r="E458" s="64">
        <f>AB458</f>
        <v>5546.4102979500012</v>
      </c>
      <c r="F458" s="65">
        <f>C458*E458</f>
        <v>5546.4102979500012</v>
      </c>
      <c r="G458" s="99" t="str">
        <f>'Technical Data'!B36</f>
        <v>LUNA2000-7-S1</v>
      </c>
      <c r="H458" s="85">
        <f>'Financial Data'!C62</f>
        <v>3020.9</v>
      </c>
      <c r="I458" s="67">
        <v>120</v>
      </c>
      <c r="J458" s="67">
        <f>H458*$J$457</f>
        <v>0</v>
      </c>
      <c r="K458" s="54">
        <v>0</v>
      </c>
      <c r="L458" s="67">
        <f t="shared" ref="L458:N458" si="2356">H458*(1-$K458)</f>
        <v>3020.9</v>
      </c>
      <c r="M458" s="67">
        <f t="shared" si="2356"/>
        <v>120</v>
      </c>
      <c r="N458" s="67">
        <f t="shared" si="2356"/>
        <v>0</v>
      </c>
      <c r="O458" s="67">
        <f>(L458+M458+N458)</f>
        <v>3140.9</v>
      </c>
      <c r="P458" s="69">
        <f t="shared" ref="P458" si="2357">O458*$P$4</f>
        <v>0</v>
      </c>
      <c r="Q458" s="69">
        <f t="shared" ref="Q458" si="2358">(O458+P458)*$Q$4</f>
        <v>0</v>
      </c>
      <c r="R458" s="69">
        <f t="shared" ref="R458" si="2359">(O458+P458)*$R$4</f>
        <v>62.818000000000005</v>
      </c>
      <c r="S458" s="69">
        <v>140</v>
      </c>
      <c r="T458" s="69">
        <f>SUM(O458:S458)</f>
        <v>3343.7180000000003</v>
      </c>
      <c r="U458" s="69">
        <f>4*$U$5</f>
        <v>360</v>
      </c>
      <c r="V458" s="69">
        <f>(T458+U458)*$V$457</f>
        <v>259.26026000000007</v>
      </c>
      <c r="W458" s="69">
        <f>(T458+U458)*$W$457</f>
        <v>222.22308000000001</v>
      </c>
      <c r="X458" s="67">
        <f>SUM(U458:W458)</f>
        <v>841.48334</v>
      </c>
      <c r="Y458" s="69">
        <f>(T458+U458)*$Y$4</f>
        <v>555.55770000000007</v>
      </c>
      <c r="Z458" s="69">
        <f>T458*$Z$457</f>
        <v>643.66571500000009</v>
      </c>
      <c r="AA458" s="69">
        <f>X458*$AA$457</f>
        <v>161.98554295</v>
      </c>
      <c r="AB458" s="70">
        <f>T458+X458+Y458+Z458+AA458</f>
        <v>5546.4102979500012</v>
      </c>
      <c r="AC458" s="59">
        <f t="shared" ref="AC458:AO458" si="2360">O458*$C458</f>
        <v>3140.9</v>
      </c>
      <c r="AD458" s="59">
        <f t="shared" si="2360"/>
        <v>0</v>
      </c>
      <c r="AE458" s="59">
        <f t="shared" si="2360"/>
        <v>0</v>
      </c>
      <c r="AF458" s="59">
        <f t="shared" si="2360"/>
        <v>62.818000000000005</v>
      </c>
      <c r="AG458" s="59">
        <f t="shared" si="2360"/>
        <v>140</v>
      </c>
      <c r="AH458" s="59">
        <f t="shared" si="2360"/>
        <v>3343.7180000000003</v>
      </c>
      <c r="AI458" s="59">
        <f t="shared" si="2360"/>
        <v>360</v>
      </c>
      <c r="AJ458" s="59">
        <f t="shared" si="2360"/>
        <v>259.26026000000007</v>
      </c>
      <c r="AK458" s="59">
        <f t="shared" si="2360"/>
        <v>222.22308000000001</v>
      </c>
      <c r="AL458" s="59">
        <f t="shared" si="2360"/>
        <v>841.48334</v>
      </c>
      <c r="AM458" s="59">
        <f t="shared" si="2360"/>
        <v>555.55770000000007</v>
      </c>
      <c r="AN458" s="59">
        <f t="shared" si="2360"/>
        <v>643.66571500000009</v>
      </c>
      <c r="AO458" s="59">
        <f t="shared" si="2360"/>
        <v>161.98554295</v>
      </c>
      <c r="AP458" s="59">
        <f>AM458+AK458</f>
        <v>777.78078000000005</v>
      </c>
      <c r="AQ458" s="59">
        <f>AM458+AL458+AH458</f>
        <v>4740.7590400000008</v>
      </c>
      <c r="AR458" s="59">
        <f>AO458+AN458</f>
        <v>805.65125795000006</v>
      </c>
      <c r="AS458" s="59">
        <f>AH458+AL458+AM458+AO458+AN458</f>
        <v>5546.4102979500012</v>
      </c>
      <c r="AT458" s="83" t="str">
        <f>IF(F458=AS458,"Matching","Not Matching")</f>
        <v>Matching</v>
      </c>
      <c r="AU458" s="134">
        <f t="shared" ref="AU458:AU460" si="2361">SUM(AC458:AG458)</f>
        <v>3343.7180000000003</v>
      </c>
      <c r="AV458" s="135">
        <f t="shared" ref="AV458:AV460" si="2362">AU458/AS458</f>
        <v>0.60286163849722152</v>
      </c>
      <c r="AW458" s="134">
        <f t="shared" ref="AW458:AW460" si="2363">AI458</f>
        <v>360</v>
      </c>
      <c r="AX458" s="135">
        <f t="shared" ref="AX458:AX460" si="2364">AW458/AS458</f>
        <v>6.4906846169144564E-2</v>
      </c>
      <c r="AY458" s="134">
        <f t="shared" ref="AY458:AY460" si="2365">AJ458</f>
        <v>259.26026000000007</v>
      </c>
      <c r="AZ458" s="135">
        <f t="shared" ref="AZ458:AZ460" si="2366">AY458/AS458</f>
        <v>4.6743793926645634E-2</v>
      </c>
      <c r="BA458" s="134">
        <f t="shared" ref="BA458:BA460" si="2367">AK458+AM458</f>
        <v>777.78078000000005</v>
      </c>
      <c r="BB458" s="135">
        <f t="shared" ref="BB458:BB460" si="2368">BA458/AS458</f>
        <v>0.14023138177993688</v>
      </c>
      <c r="BC458" s="134">
        <f t="shared" ref="BC458:BC460" si="2369">AN458+AO458</f>
        <v>805.65125795000006</v>
      </c>
      <c r="BD458" s="135">
        <f t="shared" ref="BD458:BD460" si="2370">BC458/AS458</f>
        <v>0.14525633962705128</v>
      </c>
      <c r="BE458" s="82" t="str">
        <f t="shared" ref="BE458:BE460" si="2371">IF((AU458+AW458+AY458+BA458+BC458)=AS458,"Matching","Not Matching")</f>
        <v>Matching</v>
      </c>
      <c r="BF458" s="134">
        <f>AQ458</f>
        <v>4740.7590400000008</v>
      </c>
      <c r="BG458" s="135">
        <f t="shared" ref="BG458:BG460" si="2372">BF458/AS458</f>
        <v>0.85474366037294869</v>
      </c>
      <c r="BH458" s="134">
        <f t="shared" ref="BH458:BH460" si="2373">AR458</f>
        <v>805.65125795000006</v>
      </c>
      <c r="BI458" s="135">
        <f t="shared" ref="BI458:BI460" si="2374">BH458/AS458</f>
        <v>0.14525633962705128</v>
      </c>
      <c r="BJ458" s="82" t="str">
        <f t="shared" ref="BJ458:BJ460" si="2375">IF((BH458+BF458)=AS458,"Matching","Not Matching")</f>
        <v>Matching</v>
      </c>
      <c r="BK458" s="134">
        <f>AS458*1.081</f>
        <v>5995.6695320839508</v>
      </c>
      <c r="BL458" s="134">
        <f t="shared" ref="BL458:BL460" si="2376">ROUND(BK458,-1)</f>
        <v>6000</v>
      </c>
    </row>
    <row r="459" spans="1:83" ht="15.75" outlineLevel="1" thickBot="1" x14ac:dyDescent="0.3">
      <c r="A459" s="60"/>
      <c r="B459" s="81" t="str">
        <f>G459&amp;" puissance "&amp;'Technical Data'!C37</f>
        <v>LUNA2000-14-S1 puissance 14 kWh</v>
      </c>
      <c r="C459" s="62">
        <v>1</v>
      </c>
      <c r="D459" s="68" t="s">
        <v>65</v>
      </c>
      <c r="E459" s="64">
        <f>AB459</f>
        <v>9133.0874996999974</v>
      </c>
      <c r="F459" s="65">
        <f>C459*E459</f>
        <v>9133.0874996999974</v>
      </c>
      <c r="G459" s="99" t="str">
        <f>'Technical Data'!B37</f>
        <v>LUNA2000-14-S1</v>
      </c>
      <c r="H459" s="85">
        <f>'Financial Data'!C63</f>
        <v>5249.4</v>
      </c>
      <c r="I459" s="67">
        <v>220</v>
      </c>
      <c r="J459" s="67">
        <f>H459*$J$457</f>
        <v>0</v>
      </c>
      <c r="K459" s="54">
        <v>0</v>
      </c>
      <c r="L459" s="67">
        <f t="shared" ref="L459:N459" si="2377">H459*(1-$K459)</f>
        <v>5249.4</v>
      </c>
      <c r="M459" s="67">
        <f t="shared" si="2377"/>
        <v>220</v>
      </c>
      <c r="N459" s="67">
        <f t="shared" si="2377"/>
        <v>0</v>
      </c>
      <c r="O459" s="67">
        <f>(L459+M459+N459)</f>
        <v>5469.4</v>
      </c>
      <c r="P459" s="69">
        <f t="shared" ref="P459" si="2378">O459*$P$4</f>
        <v>0</v>
      </c>
      <c r="Q459" s="69">
        <f t="shared" ref="Q459" si="2379">(O459+P459)*$Q$4</f>
        <v>0</v>
      </c>
      <c r="R459" s="69">
        <f t="shared" ref="R459" si="2380">(O459+P459)*$R$4</f>
        <v>109.38799999999999</v>
      </c>
      <c r="S459" s="69">
        <v>160</v>
      </c>
      <c r="T459" s="69">
        <f>SUM(O459:S459)</f>
        <v>5738.7879999999996</v>
      </c>
      <c r="U459" s="69">
        <f>U458</f>
        <v>360</v>
      </c>
      <c r="V459" s="69">
        <f>(T459+U459)*$V$457</f>
        <v>426.91516000000001</v>
      </c>
      <c r="W459" s="69">
        <f>(T459+U459)*$W$457</f>
        <v>365.92727999999994</v>
      </c>
      <c r="X459" s="67">
        <f>SUM(U459:W459)</f>
        <v>1152.8424399999999</v>
      </c>
      <c r="Y459" s="69">
        <f>(T459+U459)*$Y$4</f>
        <v>914.81819999999993</v>
      </c>
      <c r="Z459" s="69">
        <f>T459*$Z$457</f>
        <v>1104.71669</v>
      </c>
      <c r="AA459" s="69">
        <f>X459*$AA$457</f>
        <v>221.92216969999998</v>
      </c>
      <c r="AB459" s="70">
        <f>T459+X459+Y459+Z459+AA459</f>
        <v>9133.0874996999974</v>
      </c>
      <c r="AC459" s="59">
        <f t="shared" ref="AC459:AO459" si="2381">O459*$C459</f>
        <v>5469.4</v>
      </c>
      <c r="AD459" s="59">
        <f t="shared" si="2381"/>
        <v>0</v>
      </c>
      <c r="AE459" s="59">
        <f t="shared" si="2381"/>
        <v>0</v>
      </c>
      <c r="AF459" s="59">
        <f t="shared" si="2381"/>
        <v>109.38799999999999</v>
      </c>
      <c r="AG459" s="59">
        <f t="shared" si="2381"/>
        <v>160</v>
      </c>
      <c r="AH459" s="59">
        <f t="shared" si="2381"/>
        <v>5738.7879999999996</v>
      </c>
      <c r="AI459" s="59">
        <f t="shared" si="2381"/>
        <v>360</v>
      </c>
      <c r="AJ459" s="59">
        <f t="shared" si="2381"/>
        <v>426.91516000000001</v>
      </c>
      <c r="AK459" s="59">
        <f t="shared" si="2381"/>
        <v>365.92727999999994</v>
      </c>
      <c r="AL459" s="59">
        <f t="shared" si="2381"/>
        <v>1152.8424399999999</v>
      </c>
      <c r="AM459" s="59">
        <f t="shared" si="2381"/>
        <v>914.81819999999993</v>
      </c>
      <c r="AN459" s="59">
        <f t="shared" si="2381"/>
        <v>1104.71669</v>
      </c>
      <c r="AO459" s="59">
        <f t="shared" si="2381"/>
        <v>221.92216969999998</v>
      </c>
      <c r="AP459" s="59">
        <f>AM459+AK459</f>
        <v>1280.7454799999998</v>
      </c>
      <c r="AQ459" s="59">
        <f>AM459+AL459+AH459</f>
        <v>7806.4486399999996</v>
      </c>
      <c r="AR459" s="59">
        <f>AO459+AN459</f>
        <v>1326.6388597</v>
      </c>
      <c r="AS459" s="59">
        <f>AH459+AL459+AM459+AO459+AN459</f>
        <v>9133.0874996999992</v>
      </c>
      <c r="AT459" s="83" t="str">
        <f>IF(F459=AS459,"Matching","Not Matching")</f>
        <v>Matching</v>
      </c>
      <c r="AU459" s="134">
        <f t="shared" si="2361"/>
        <v>5738.7879999999996</v>
      </c>
      <c r="AV459" s="135">
        <f t="shared" si="2362"/>
        <v>0.62835136531742475</v>
      </c>
      <c r="AW459" s="134">
        <f t="shared" si="2363"/>
        <v>360</v>
      </c>
      <c r="AX459" s="135">
        <f t="shared" si="2364"/>
        <v>3.9417119348941439E-2</v>
      </c>
      <c r="AY459" s="134">
        <f t="shared" si="2365"/>
        <v>426.91516000000001</v>
      </c>
      <c r="AZ459" s="135">
        <f t="shared" si="2366"/>
        <v>4.6743793926645641E-2</v>
      </c>
      <c r="BA459" s="134">
        <f t="shared" si="2367"/>
        <v>1280.7454799999998</v>
      </c>
      <c r="BB459" s="135">
        <f t="shared" si="2368"/>
        <v>0.14023138177993688</v>
      </c>
      <c r="BC459" s="134">
        <f t="shared" si="2369"/>
        <v>1326.6388597</v>
      </c>
      <c r="BD459" s="135">
        <f t="shared" si="2370"/>
        <v>0.14525633962705131</v>
      </c>
      <c r="BE459" s="82" t="str">
        <f t="shared" si="2371"/>
        <v>Matching</v>
      </c>
      <c r="BF459" s="134">
        <f>AQ459</f>
        <v>7806.4486399999996</v>
      </c>
      <c r="BG459" s="135">
        <f t="shared" si="2372"/>
        <v>0.85474366037294869</v>
      </c>
      <c r="BH459" s="134">
        <f t="shared" si="2373"/>
        <v>1326.6388597</v>
      </c>
      <c r="BI459" s="135">
        <f t="shared" si="2374"/>
        <v>0.14525633962705131</v>
      </c>
      <c r="BJ459" s="82" t="str">
        <f t="shared" si="2375"/>
        <v>Matching</v>
      </c>
      <c r="BK459" s="134">
        <f>AS459*1.081</f>
        <v>9872.8675871756986</v>
      </c>
      <c r="BL459" s="134">
        <f t="shared" si="2376"/>
        <v>9870</v>
      </c>
    </row>
    <row r="460" spans="1:83" ht="15.75" outlineLevel="1" thickBot="1" x14ac:dyDescent="0.3">
      <c r="A460" s="60"/>
      <c r="B460" s="81" t="str">
        <f>G460&amp;" puissance "&amp;'Technical Data'!C38</f>
        <v>LUNA2000-21-S1 puissance 21 kWh</v>
      </c>
      <c r="C460" s="62">
        <v>1</v>
      </c>
      <c r="D460" s="68" t="s">
        <v>65</v>
      </c>
      <c r="E460" s="64">
        <f>AB460</f>
        <v>12764.989956450001</v>
      </c>
      <c r="F460" s="65">
        <f>C460*E460</f>
        <v>12764.989956450001</v>
      </c>
      <c r="G460" s="99" t="str">
        <f>'Technical Data'!B38</f>
        <v>LUNA2000-21-S1</v>
      </c>
      <c r="H460" s="85">
        <f>'Financial Data'!C64</f>
        <v>7477.9</v>
      </c>
      <c r="I460" s="67">
        <v>330</v>
      </c>
      <c r="J460" s="67">
        <f>H460*$J$457</f>
        <v>0</v>
      </c>
      <c r="K460" s="54">
        <v>0</v>
      </c>
      <c r="L460" s="67">
        <f t="shared" ref="L460:N460" si="2382">H460*(1-$K460)</f>
        <v>7477.9</v>
      </c>
      <c r="M460" s="67">
        <f t="shared" si="2382"/>
        <v>330</v>
      </c>
      <c r="N460" s="67">
        <f t="shared" si="2382"/>
        <v>0</v>
      </c>
      <c r="O460" s="67">
        <f>(L460+M460+N460)</f>
        <v>7807.9</v>
      </c>
      <c r="P460" s="69">
        <f t="shared" ref="P460" si="2383">O460*$P$4</f>
        <v>0</v>
      </c>
      <c r="Q460" s="69">
        <f t="shared" ref="Q460" si="2384">(O460+P460)*$Q$4</f>
        <v>0</v>
      </c>
      <c r="R460" s="69">
        <f t="shared" ref="R460" si="2385">(O460+P460)*$R$4</f>
        <v>156.15799999999999</v>
      </c>
      <c r="S460" s="69">
        <v>200</v>
      </c>
      <c r="T460" s="69">
        <f>SUM(O460:S460)</f>
        <v>8164.058</v>
      </c>
      <c r="U460" s="69">
        <f>U458</f>
        <v>360</v>
      </c>
      <c r="V460" s="69">
        <f>(T460+U460)*$V$457</f>
        <v>596.68406000000016</v>
      </c>
      <c r="W460" s="69">
        <f>(T460+U460)*$W$457</f>
        <v>511.44348000000002</v>
      </c>
      <c r="X460" s="67">
        <f>SUM(U460:W460)</f>
        <v>1468.1275400000002</v>
      </c>
      <c r="Y460" s="69">
        <f>(T460+U460)*$Y$4</f>
        <v>1278.6087</v>
      </c>
      <c r="Z460" s="69">
        <f>T460*$Z$457</f>
        <v>1571.5811650000001</v>
      </c>
      <c r="AA460" s="69">
        <f>X460*$AA$457</f>
        <v>282.61455145000002</v>
      </c>
      <c r="AB460" s="70">
        <f>T460+X460+Y460+Z460+AA460</f>
        <v>12764.989956450001</v>
      </c>
      <c r="AC460" s="59">
        <f t="shared" ref="AC460:AO460" si="2386">O460*$C460</f>
        <v>7807.9</v>
      </c>
      <c r="AD460" s="59">
        <f t="shared" si="2386"/>
        <v>0</v>
      </c>
      <c r="AE460" s="59">
        <f t="shared" si="2386"/>
        <v>0</v>
      </c>
      <c r="AF460" s="59">
        <f t="shared" si="2386"/>
        <v>156.15799999999999</v>
      </c>
      <c r="AG460" s="59">
        <f t="shared" si="2386"/>
        <v>200</v>
      </c>
      <c r="AH460" s="59">
        <f t="shared" si="2386"/>
        <v>8164.058</v>
      </c>
      <c r="AI460" s="59">
        <f t="shared" si="2386"/>
        <v>360</v>
      </c>
      <c r="AJ460" s="59">
        <f t="shared" si="2386"/>
        <v>596.68406000000016</v>
      </c>
      <c r="AK460" s="59">
        <f t="shared" si="2386"/>
        <v>511.44348000000002</v>
      </c>
      <c r="AL460" s="59">
        <f t="shared" si="2386"/>
        <v>1468.1275400000002</v>
      </c>
      <c r="AM460" s="59">
        <f t="shared" si="2386"/>
        <v>1278.6087</v>
      </c>
      <c r="AN460" s="59">
        <f t="shared" si="2386"/>
        <v>1571.5811650000001</v>
      </c>
      <c r="AO460" s="59">
        <f t="shared" si="2386"/>
        <v>282.61455145000002</v>
      </c>
      <c r="AP460" s="59">
        <f>AM460+AK460</f>
        <v>1790.0521800000001</v>
      </c>
      <c r="AQ460" s="59">
        <f>AM460+AL460+AH460</f>
        <v>10910.794239999999</v>
      </c>
      <c r="AR460" s="59">
        <f>AO460+AN460</f>
        <v>1854.19571645</v>
      </c>
      <c r="AS460" s="59">
        <f>AH460+AL460+AM460+AO460+AN460</f>
        <v>12764.989956450001</v>
      </c>
      <c r="AT460" s="83" t="str">
        <f>IF(F460=AS460,"Matching","Not Matching")</f>
        <v>Matching</v>
      </c>
      <c r="AU460" s="134">
        <f t="shared" si="2361"/>
        <v>8164.058</v>
      </c>
      <c r="AV460" s="135">
        <f t="shared" si="2362"/>
        <v>0.63956634731818152</v>
      </c>
      <c r="AW460" s="134">
        <f t="shared" si="2363"/>
        <v>360</v>
      </c>
      <c r="AX460" s="135">
        <f t="shared" si="2364"/>
        <v>2.8202137348184608E-2</v>
      </c>
      <c r="AY460" s="134">
        <f t="shared" si="2365"/>
        <v>596.68406000000016</v>
      </c>
      <c r="AZ460" s="135">
        <f t="shared" si="2366"/>
        <v>4.6743793926645641E-2</v>
      </c>
      <c r="BA460" s="134">
        <f t="shared" si="2367"/>
        <v>1790.0521800000001</v>
      </c>
      <c r="BB460" s="135">
        <f t="shared" si="2368"/>
        <v>0.14023138177993688</v>
      </c>
      <c r="BC460" s="134">
        <f t="shared" si="2369"/>
        <v>1854.19571645</v>
      </c>
      <c r="BD460" s="135">
        <f t="shared" si="2370"/>
        <v>0.14525633962705128</v>
      </c>
      <c r="BE460" s="82" t="str">
        <f t="shared" si="2371"/>
        <v>Matching</v>
      </c>
      <c r="BF460" s="134">
        <f>AQ460</f>
        <v>10910.794239999999</v>
      </c>
      <c r="BG460" s="135">
        <f t="shared" si="2372"/>
        <v>0.85474366037294858</v>
      </c>
      <c r="BH460" s="134">
        <f t="shared" si="2373"/>
        <v>1854.19571645</v>
      </c>
      <c r="BI460" s="135">
        <f t="shared" si="2374"/>
        <v>0.14525633962705128</v>
      </c>
      <c r="BJ460" s="82" t="str">
        <f t="shared" si="2375"/>
        <v>Matching</v>
      </c>
      <c r="BK460" s="134">
        <f>AS460*1.081</f>
        <v>13798.95414292245</v>
      </c>
      <c r="BL460" s="134">
        <f t="shared" si="2376"/>
        <v>13800</v>
      </c>
    </row>
    <row r="461" spans="1:83" ht="15.75" outlineLevel="1" thickBot="1" x14ac:dyDescent="0.3">
      <c r="A461" s="75"/>
      <c r="B461" s="76"/>
      <c r="C461" s="77"/>
      <c r="D461" s="78"/>
      <c r="E461" s="79"/>
      <c r="F461" s="80"/>
      <c r="G461" s="98"/>
      <c r="H461" s="67"/>
      <c r="I461" s="67"/>
      <c r="J461" s="67"/>
      <c r="K461" s="21"/>
      <c r="L461" s="67"/>
      <c r="M461" s="67"/>
      <c r="N461" s="67"/>
      <c r="O461" s="67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7"/>
      <c r="AC461" s="67"/>
      <c r="AD461" s="67"/>
      <c r="AE461" s="69"/>
      <c r="AF461" s="69"/>
      <c r="AG461" s="69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84"/>
    </row>
    <row r="462" spans="1:83" ht="15.75" thickBot="1" x14ac:dyDescent="0.3">
      <c r="A462" s="48"/>
      <c r="B462" s="49" t="s">
        <v>67</v>
      </c>
      <c r="C462" s="50"/>
      <c r="D462" s="51"/>
      <c r="E462" s="52"/>
      <c r="F462" s="53">
        <f>SUM(F463:F465)</f>
        <v>2539.1045533499996</v>
      </c>
      <c r="G462" s="98"/>
      <c r="H462" s="55"/>
      <c r="I462" s="55"/>
      <c r="J462" s="56"/>
      <c r="K462" s="57"/>
      <c r="L462" s="58"/>
      <c r="M462" s="58"/>
      <c r="N462" s="58"/>
      <c r="O462" s="57"/>
      <c r="P462" s="58"/>
      <c r="Q462" s="56"/>
      <c r="R462" s="56"/>
      <c r="S462" s="56"/>
      <c r="T462" s="56"/>
      <c r="U462" s="73"/>
      <c r="V462" s="21"/>
      <c r="W462" s="56"/>
      <c r="X462" s="56"/>
      <c r="Y462" s="56"/>
      <c r="Z462" s="57"/>
      <c r="AA462" s="56"/>
      <c r="AB462" s="56"/>
      <c r="AC462" s="59">
        <f t="shared" ref="AC462:AS462" si="2387">+SUM(AC463:AC465)</f>
        <v>941.7</v>
      </c>
      <c r="AD462" s="59">
        <f t="shared" si="2387"/>
        <v>0</v>
      </c>
      <c r="AE462" s="59">
        <f t="shared" si="2387"/>
        <v>0</v>
      </c>
      <c r="AF462" s="59">
        <f t="shared" si="2387"/>
        <v>18.834</v>
      </c>
      <c r="AG462" s="59">
        <f t="shared" si="2387"/>
        <v>15</v>
      </c>
      <c r="AH462" s="59">
        <f t="shared" si="2387"/>
        <v>975.53399999999999</v>
      </c>
      <c r="AI462" s="59">
        <f t="shared" si="2387"/>
        <v>720</v>
      </c>
      <c r="AJ462" s="59">
        <f t="shared" si="2387"/>
        <v>118.68738000000002</v>
      </c>
      <c r="AK462" s="59">
        <f t="shared" si="2387"/>
        <v>101.73204</v>
      </c>
      <c r="AL462" s="59">
        <f t="shared" si="2387"/>
        <v>940.41942000000006</v>
      </c>
      <c r="AM462" s="59">
        <f t="shared" si="2387"/>
        <v>254.33010000000002</v>
      </c>
      <c r="AN462" s="59">
        <f t="shared" si="2387"/>
        <v>187.79029500000001</v>
      </c>
      <c r="AO462" s="59">
        <f t="shared" si="2387"/>
        <v>181.03073835000001</v>
      </c>
      <c r="AP462" s="59">
        <f t="shared" si="2387"/>
        <v>356.06214</v>
      </c>
      <c r="AQ462" s="59">
        <f t="shared" si="2387"/>
        <v>2170.28352</v>
      </c>
      <c r="AR462" s="59">
        <f t="shared" si="2387"/>
        <v>368.82103334999999</v>
      </c>
      <c r="AS462" s="59">
        <f t="shared" si="2387"/>
        <v>2539.1045533500001</v>
      </c>
      <c r="AT462" s="83" t="str">
        <f>IF(F462=AS462,"Matching","Not Matching")</f>
        <v>Matching</v>
      </c>
      <c r="AU462" s="134">
        <f t="shared" ref="AU462" si="2388">SUM(AC462:AG462)</f>
        <v>975.53399999999999</v>
      </c>
      <c r="AV462" s="135">
        <f t="shared" ref="AV462" si="2389">AU462/AS462</f>
        <v>0.38420395044895522</v>
      </c>
      <c r="AW462" s="134">
        <f t="shared" ref="AW462" si="2390">AI462</f>
        <v>720</v>
      </c>
      <c r="AX462" s="135">
        <f t="shared" ref="AX462" si="2391">AW462/AS462</f>
        <v>0.28356453421741096</v>
      </c>
      <c r="AY462" s="134">
        <f t="shared" ref="AY462" si="2392">AJ462</f>
        <v>118.68738000000002</v>
      </c>
      <c r="AZ462" s="135">
        <f t="shared" ref="AZ462" si="2393">AY462/AS462</f>
        <v>4.6743793926645641E-2</v>
      </c>
      <c r="BA462" s="134">
        <f t="shared" ref="BA462" si="2394">AK462+AM462</f>
        <v>356.06214</v>
      </c>
      <c r="BB462" s="135">
        <f t="shared" ref="BB462" si="2395">BA462/AS462</f>
        <v>0.14023138177993688</v>
      </c>
      <c r="BC462" s="134">
        <f t="shared" ref="BC462" si="2396">AN462+AO462</f>
        <v>368.82103334999999</v>
      </c>
      <c r="BD462" s="135">
        <f t="shared" ref="BD462" si="2397">BC462/AS462</f>
        <v>0.14525633962705128</v>
      </c>
      <c r="BE462" s="82" t="str">
        <f t="shared" ref="BE462" si="2398">IF((AU462+AW462+AY462+BA462+BC462)=AS462,"Matching","Not Matching")</f>
        <v>Matching</v>
      </c>
      <c r="BF462" s="134">
        <f>AQ462</f>
        <v>2170.28352</v>
      </c>
      <c r="BG462" s="135">
        <f t="shared" ref="BG462" si="2399">BF462/AS462</f>
        <v>0.85474366037294869</v>
      </c>
      <c r="BH462" s="134">
        <f t="shared" ref="BH462" si="2400">AR462</f>
        <v>368.82103334999999</v>
      </c>
      <c r="BI462" s="135">
        <f t="shared" ref="BI462" si="2401">BH462/AS462</f>
        <v>0.14525633962705128</v>
      </c>
      <c r="BJ462" s="82" t="str">
        <f t="shared" ref="BJ462" si="2402">IF((BH462+BF462)=AS462,"Matching","Not Matching")</f>
        <v>Matching</v>
      </c>
      <c r="BK462" s="134">
        <f>AS462*1.081</f>
        <v>2744.7720221713498</v>
      </c>
      <c r="BL462" s="134">
        <f t="shared" ref="BL462" si="2403">ROUND(BK462,-1)</f>
        <v>2740</v>
      </c>
    </row>
    <row r="463" spans="1:83" outlineLevel="1" x14ac:dyDescent="0.25">
      <c r="A463" s="60"/>
      <c r="B463" s="61"/>
      <c r="C463" s="62"/>
      <c r="D463" s="63"/>
      <c r="E463" s="64"/>
      <c r="F463" s="65"/>
      <c r="G463" s="98"/>
      <c r="H463" s="55"/>
      <c r="I463" s="55"/>
      <c r="J463" s="56"/>
      <c r="K463" s="57"/>
      <c r="L463" s="58"/>
      <c r="M463" s="58"/>
      <c r="N463" s="58"/>
      <c r="O463" s="57"/>
      <c r="P463" s="58"/>
      <c r="Q463" s="56"/>
      <c r="R463" s="56"/>
      <c r="S463" s="56"/>
      <c r="T463" s="56"/>
      <c r="U463" s="73"/>
      <c r="V463" s="21"/>
      <c r="W463" s="56"/>
      <c r="X463" s="56"/>
      <c r="Y463" s="56"/>
      <c r="Z463" s="57"/>
      <c r="AA463" s="56"/>
      <c r="AB463" s="56"/>
      <c r="AC463" s="56"/>
      <c r="AD463" s="56"/>
      <c r="AE463" s="69"/>
      <c r="AF463" s="69"/>
      <c r="AG463" s="69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136"/>
    </row>
    <row r="464" spans="1:83" outlineLevel="1" x14ac:dyDescent="0.25">
      <c r="A464" s="60"/>
      <c r="B464" s="81" t="str">
        <f>G464&amp;" puissance "&amp;'Technical Data'!C52</f>
        <v>Smart Charger 22kW/32A puissance 22 kW</v>
      </c>
      <c r="C464" s="62">
        <v>1</v>
      </c>
      <c r="D464" s="68" t="s">
        <v>65</v>
      </c>
      <c r="E464" s="64">
        <f>AB464</f>
        <v>2539.1045533499996</v>
      </c>
      <c r="F464" s="65">
        <f>C464*E464</f>
        <v>2539.1045533499996</v>
      </c>
      <c r="G464" s="100" t="str">
        <f>'Technical Data'!B52</f>
        <v>Smart Charger 22kW/32A</v>
      </c>
      <c r="H464" s="85">
        <f>'Financial Data'!C77</f>
        <v>341.7</v>
      </c>
      <c r="I464" s="67">
        <v>600</v>
      </c>
      <c r="J464" s="67">
        <f>H464*$J$457</f>
        <v>0</v>
      </c>
      <c r="K464" s="54">
        <v>0</v>
      </c>
      <c r="L464" s="67">
        <f t="shared" ref="L464:N464" si="2404">H464*(1-$K464)</f>
        <v>341.7</v>
      </c>
      <c r="M464" s="67">
        <f t="shared" si="2404"/>
        <v>600</v>
      </c>
      <c r="N464" s="67">
        <f t="shared" si="2404"/>
        <v>0</v>
      </c>
      <c r="O464" s="67">
        <f>(L464+M464+N464)</f>
        <v>941.7</v>
      </c>
      <c r="P464" s="69">
        <f t="shared" ref="P464" si="2405">O464*$P$4</f>
        <v>0</v>
      </c>
      <c r="Q464" s="69">
        <f t="shared" ref="Q464" si="2406">(O464+P464)*$Q$4</f>
        <v>0</v>
      </c>
      <c r="R464" s="69">
        <f t="shared" ref="R464" si="2407">(O464+P464)*$R$4</f>
        <v>18.834</v>
      </c>
      <c r="S464" s="69">
        <v>15</v>
      </c>
      <c r="T464" s="69">
        <f>SUM(O464:S464)</f>
        <v>975.53399999999999</v>
      </c>
      <c r="U464" s="69">
        <f>8*$U$5</f>
        <v>720</v>
      </c>
      <c r="V464" s="69">
        <f>(T464+U464)*$V$457</f>
        <v>118.68738000000002</v>
      </c>
      <c r="W464" s="69">
        <f>(T464+U464)*$W$457</f>
        <v>101.73204</v>
      </c>
      <c r="X464" s="67">
        <f>SUM(U464:W464)</f>
        <v>940.41942000000006</v>
      </c>
      <c r="Y464" s="69">
        <f>(T464+U464)*$Y$4</f>
        <v>254.33010000000002</v>
      </c>
      <c r="Z464" s="69">
        <f>T464*$Z$457</f>
        <v>187.79029500000001</v>
      </c>
      <c r="AA464" s="69">
        <f>X464*$AA$457</f>
        <v>181.03073835000001</v>
      </c>
      <c r="AB464" s="70">
        <f>T464+X464+Y464+Z464+AA464</f>
        <v>2539.1045533499996</v>
      </c>
      <c r="AC464" s="67">
        <f t="shared" ref="AC464:AO464" si="2408">O464*$C464</f>
        <v>941.7</v>
      </c>
      <c r="AD464" s="67">
        <f t="shared" si="2408"/>
        <v>0</v>
      </c>
      <c r="AE464" s="67">
        <f t="shared" si="2408"/>
        <v>0</v>
      </c>
      <c r="AF464" s="67">
        <f t="shared" si="2408"/>
        <v>18.834</v>
      </c>
      <c r="AG464" s="67">
        <f t="shared" si="2408"/>
        <v>15</v>
      </c>
      <c r="AH464" s="67">
        <f t="shared" si="2408"/>
        <v>975.53399999999999</v>
      </c>
      <c r="AI464" s="67">
        <f t="shared" si="2408"/>
        <v>720</v>
      </c>
      <c r="AJ464" s="67">
        <f t="shared" si="2408"/>
        <v>118.68738000000002</v>
      </c>
      <c r="AK464" s="67">
        <f t="shared" si="2408"/>
        <v>101.73204</v>
      </c>
      <c r="AL464" s="67">
        <f t="shared" si="2408"/>
        <v>940.41942000000006</v>
      </c>
      <c r="AM464" s="67">
        <f t="shared" si="2408"/>
        <v>254.33010000000002</v>
      </c>
      <c r="AN464" s="67">
        <f t="shared" si="2408"/>
        <v>187.79029500000001</v>
      </c>
      <c r="AO464" s="67">
        <f t="shared" si="2408"/>
        <v>181.03073835000001</v>
      </c>
      <c r="AP464" s="67">
        <f>AM464+AK464</f>
        <v>356.06214</v>
      </c>
      <c r="AQ464" s="71">
        <f>AM464+AL464+AH464</f>
        <v>2170.28352</v>
      </c>
      <c r="AR464" s="71">
        <f>AO464+AN464</f>
        <v>368.82103334999999</v>
      </c>
      <c r="AS464" s="71">
        <f>AH464+AL464+AM464+AO464+AN464</f>
        <v>2539.1045533500001</v>
      </c>
      <c r="AT464" s="84"/>
    </row>
    <row r="465" spans="1:46" ht="15.75" outlineLevel="1" thickBot="1" x14ac:dyDescent="0.3">
      <c r="A465" s="75"/>
      <c r="B465" s="76"/>
      <c r="C465" s="77"/>
      <c r="D465" s="78"/>
      <c r="E465" s="79"/>
      <c r="F465" s="80"/>
      <c r="G465" s="84"/>
      <c r="H465" s="67"/>
      <c r="I465" s="67"/>
      <c r="J465" s="67"/>
      <c r="K465" s="21"/>
      <c r="L465" s="67"/>
      <c r="M465" s="67"/>
      <c r="N465" s="67"/>
      <c r="O465" s="67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7"/>
      <c r="AC465" s="67"/>
      <c r="AD465" s="67"/>
      <c r="AE465" s="69"/>
      <c r="AF465" s="69"/>
      <c r="AG465" s="69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84"/>
    </row>
  </sheetData>
  <mergeCells count="55">
    <mergeCell ref="BO1:BO4"/>
    <mergeCell ref="BN1:BN4"/>
    <mergeCell ref="BM1:BM4"/>
    <mergeCell ref="BK1:BL4"/>
    <mergeCell ref="BH1:BI4"/>
    <mergeCell ref="BC1:BD4"/>
    <mergeCell ref="BA1:BB4"/>
    <mergeCell ref="AY1:AZ4"/>
    <mergeCell ref="BF1:BG4"/>
    <mergeCell ref="AW1:AX4"/>
    <mergeCell ref="AU1:AV4"/>
    <mergeCell ref="Y2:Y3"/>
    <mergeCell ref="H2:K2"/>
    <mergeCell ref="L2:N2"/>
    <mergeCell ref="O2:O3"/>
    <mergeCell ref="P2:P3"/>
    <mergeCell ref="Q2:Q3"/>
    <mergeCell ref="R2:R3"/>
    <mergeCell ref="S2:S3"/>
    <mergeCell ref="O1:T1"/>
    <mergeCell ref="U1:X1"/>
    <mergeCell ref="T2:T3"/>
    <mergeCell ref="U2:U3"/>
    <mergeCell ref="V2:V3"/>
    <mergeCell ref="W2:W3"/>
    <mergeCell ref="X2:X3"/>
    <mergeCell ref="A1:A2"/>
    <mergeCell ref="B1:B2"/>
    <mergeCell ref="C1:C2"/>
    <mergeCell ref="D1:D2"/>
    <mergeCell ref="H1:N1"/>
    <mergeCell ref="AR1:AR4"/>
    <mergeCell ref="AS1:AS4"/>
    <mergeCell ref="AC2:AC4"/>
    <mergeCell ref="AP2:AP4"/>
    <mergeCell ref="Z1:AA1"/>
    <mergeCell ref="AB1:AB4"/>
    <mergeCell ref="Z2:Z3"/>
    <mergeCell ref="AA2:AA3"/>
    <mergeCell ref="AD2:AD4"/>
    <mergeCell ref="AE2:AE4"/>
    <mergeCell ref="AF2:AF4"/>
    <mergeCell ref="AG2:AG4"/>
    <mergeCell ref="AH2:AH4"/>
    <mergeCell ref="AI2:AI4"/>
    <mergeCell ref="AO2:AO4"/>
    <mergeCell ref="AC1:AH1"/>
    <mergeCell ref="AI1:AL1"/>
    <mergeCell ref="AN1:AO1"/>
    <mergeCell ref="AQ1:AQ4"/>
    <mergeCell ref="AJ2:AJ4"/>
    <mergeCell ref="AK2:AK4"/>
    <mergeCell ref="AL2:AL4"/>
    <mergeCell ref="AM2:AM4"/>
    <mergeCell ref="AN2:AN4"/>
  </mergeCells>
  <conditionalFormatting sqref="AT5">
    <cfRule type="containsText" dxfId="1409" priority="597" operator="containsText" text="Not Matching">
      <formula>NOT(ISERROR(SEARCH(("Not Matching"),(AT5))))</formula>
    </cfRule>
    <cfRule type="containsText" dxfId="1408" priority="598" operator="containsText" text="Matching">
      <formula>NOT(ISERROR(SEARCH(("Matching"),(AT5))))</formula>
    </cfRule>
  </conditionalFormatting>
  <conditionalFormatting sqref="AT16">
    <cfRule type="containsText" dxfId="1407" priority="251" operator="containsText" text="Not Matching">
      <formula>NOT(ISERROR(SEARCH(("Not Matching"),(AT16))))</formula>
    </cfRule>
    <cfRule type="containsText" dxfId="1406" priority="252" operator="containsText" text="Matching">
      <formula>NOT(ISERROR(SEARCH(("Matching"),(AT16))))</formula>
    </cfRule>
  </conditionalFormatting>
  <conditionalFormatting sqref="AT27">
    <cfRule type="containsText" dxfId="1405" priority="245" operator="containsText" text="Not Matching">
      <formula>NOT(ISERROR(SEARCH(("Not Matching"),(AT27))))</formula>
    </cfRule>
    <cfRule type="containsText" dxfId="1404" priority="246" operator="containsText" text="Matching">
      <formula>NOT(ISERROR(SEARCH(("Matching"),(AT27))))</formula>
    </cfRule>
  </conditionalFormatting>
  <conditionalFormatting sqref="AT38">
    <cfRule type="containsText" dxfId="1403" priority="239" operator="containsText" text="Not Matching">
      <formula>NOT(ISERROR(SEARCH(("Not Matching"),(AT38))))</formula>
    </cfRule>
    <cfRule type="containsText" dxfId="1402" priority="240" operator="containsText" text="Matching">
      <formula>NOT(ISERROR(SEARCH(("Matching"),(AT38))))</formula>
    </cfRule>
  </conditionalFormatting>
  <conditionalFormatting sqref="AT49">
    <cfRule type="containsText" dxfId="1401" priority="233" operator="containsText" text="Not Matching">
      <formula>NOT(ISERROR(SEARCH(("Not Matching"),(AT49))))</formula>
    </cfRule>
    <cfRule type="containsText" dxfId="1400" priority="234" operator="containsText" text="Matching">
      <formula>NOT(ISERROR(SEARCH(("Matching"),(AT49))))</formula>
    </cfRule>
  </conditionalFormatting>
  <conditionalFormatting sqref="AT60">
    <cfRule type="containsText" dxfId="1399" priority="227" operator="containsText" text="Not Matching">
      <formula>NOT(ISERROR(SEARCH(("Not Matching"),(AT60))))</formula>
    </cfRule>
    <cfRule type="containsText" dxfId="1398" priority="228" operator="containsText" text="Matching">
      <formula>NOT(ISERROR(SEARCH(("Matching"),(AT60))))</formula>
    </cfRule>
  </conditionalFormatting>
  <conditionalFormatting sqref="AT71">
    <cfRule type="containsText" dxfId="1397" priority="221" operator="containsText" text="Not Matching">
      <formula>NOT(ISERROR(SEARCH(("Not Matching"),(AT71))))</formula>
    </cfRule>
    <cfRule type="containsText" dxfId="1396" priority="222" operator="containsText" text="Matching">
      <formula>NOT(ISERROR(SEARCH(("Matching"),(AT71))))</formula>
    </cfRule>
  </conditionalFormatting>
  <conditionalFormatting sqref="AT82">
    <cfRule type="containsText" dxfId="1395" priority="215" operator="containsText" text="Not Matching">
      <formula>NOT(ISERROR(SEARCH(("Not Matching"),(AT82))))</formula>
    </cfRule>
    <cfRule type="containsText" dxfId="1394" priority="216" operator="containsText" text="Matching">
      <formula>NOT(ISERROR(SEARCH(("Matching"),(AT82))))</formula>
    </cfRule>
  </conditionalFormatting>
  <conditionalFormatting sqref="AT93">
    <cfRule type="containsText" dxfId="1393" priority="209" operator="containsText" text="Not Matching">
      <formula>NOT(ISERROR(SEARCH(("Not Matching"),(AT93))))</formula>
    </cfRule>
    <cfRule type="containsText" dxfId="1392" priority="210" operator="containsText" text="Matching">
      <formula>NOT(ISERROR(SEARCH(("Matching"),(AT93))))</formula>
    </cfRule>
  </conditionalFormatting>
  <conditionalFormatting sqref="AT104">
    <cfRule type="containsText" dxfId="1391" priority="203" operator="containsText" text="Not Matching">
      <formula>NOT(ISERROR(SEARCH(("Not Matching"),(AT104))))</formula>
    </cfRule>
    <cfRule type="containsText" dxfId="1390" priority="204" operator="containsText" text="Matching">
      <formula>NOT(ISERROR(SEARCH(("Matching"),(AT104))))</formula>
    </cfRule>
  </conditionalFormatting>
  <conditionalFormatting sqref="AT115">
    <cfRule type="containsText" dxfId="1389" priority="197" operator="containsText" text="Not Matching">
      <formula>NOT(ISERROR(SEARCH(("Not Matching"),(AT115))))</formula>
    </cfRule>
    <cfRule type="containsText" dxfId="1388" priority="198" operator="containsText" text="Matching">
      <formula>NOT(ISERROR(SEARCH(("Matching"),(AT115))))</formula>
    </cfRule>
  </conditionalFormatting>
  <conditionalFormatting sqref="AT126">
    <cfRule type="containsText" dxfId="1387" priority="191" operator="containsText" text="Not Matching">
      <formula>NOT(ISERROR(SEARCH(("Not Matching"),(AT126))))</formula>
    </cfRule>
    <cfRule type="containsText" dxfId="1386" priority="192" operator="containsText" text="Matching">
      <formula>NOT(ISERROR(SEARCH(("Matching"),(AT126))))</formula>
    </cfRule>
  </conditionalFormatting>
  <conditionalFormatting sqref="AT137">
    <cfRule type="containsText" dxfId="1385" priority="185" operator="containsText" text="Not Matching">
      <formula>NOT(ISERROR(SEARCH(("Not Matching"),(AT137))))</formula>
    </cfRule>
    <cfRule type="containsText" dxfId="1384" priority="186" operator="containsText" text="Matching">
      <formula>NOT(ISERROR(SEARCH(("Matching"),(AT137))))</formula>
    </cfRule>
  </conditionalFormatting>
  <conditionalFormatting sqref="AT148">
    <cfRule type="containsText" dxfId="1383" priority="179" operator="containsText" text="Not Matching">
      <formula>NOT(ISERROR(SEARCH(("Not Matching"),(AT148))))</formula>
    </cfRule>
    <cfRule type="containsText" dxfId="1382" priority="180" operator="containsText" text="Matching">
      <formula>NOT(ISERROR(SEARCH(("Matching"),(AT148))))</formula>
    </cfRule>
  </conditionalFormatting>
  <conditionalFormatting sqref="AT159">
    <cfRule type="containsText" dxfId="1381" priority="173" operator="containsText" text="Not Matching">
      <formula>NOT(ISERROR(SEARCH(("Not Matching"),(AT159))))</formula>
    </cfRule>
    <cfRule type="containsText" dxfId="1380" priority="174" operator="containsText" text="Matching">
      <formula>NOT(ISERROR(SEARCH(("Matching"),(AT159))))</formula>
    </cfRule>
  </conditionalFormatting>
  <conditionalFormatting sqref="AT170">
    <cfRule type="containsText" dxfId="1379" priority="167" operator="containsText" text="Not Matching">
      <formula>NOT(ISERROR(SEARCH(("Not Matching"),(AT170))))</formula>
    </cfRule>
    <cfRule type="containsText" dxfId="1378" priority="168" operator="containsText" text="Matching">
      <formula>NOT(ISERROR(SEARCH(("Matching"),(AT170))))</formula>
    </cfRule>
  </conditionalFormatting>
  <conditionalFormatting sqref="AT181">
    <cfRule type="containsText" dxfId="1377" priority="161" operator="containsText" text="Not Matching">
      <formula>NOT(ISERROR(SEARCH(("Not Matching"),(AT181))))</formula>
    </cfRule>
    <cfRule type="containsText" dxfId="1376" priority="162" operator="containsText" text="Matching">
      <formula>NOT(ISERROR(SEARCH(("Matching"),(AT181))))</formula>
    </cfRule>
  </conditionalFormatting>
  <conditionalFormatting sqref="AT192">
    <cfRule type="containsText" dxfId="1375" priority="155" operator="containsText" text="Not Matching">
      <formula>NOT(ISERROR(SEARCH(("Not Matching"),(AT192))))</formula>
    </cfRule>
    <cfRule type="containsText" dxfId="1374" priority="156" operator="containsText" text="Matching">
      <formula>NOT(ISERROR(SEARCH(("Matching"),(AT192))))</formula>
    </cfRule>
  </conditionalFormatting>
  <conditionalFormatting sqref="AT203">
    <cfRule type="containsText" dxfId="1373" priority="149" operator="containsText" text="Not Matching">
      <formula>NOT(ISERROR(SEARCH(("Not Matching"),(AT203))))</formula>
    </cfRule>
    <cfRule type="containsText" dxfId="1372" priority="150" operator="containsText" text="Matching">
      <formula>NOT(ISERROR(SEARCH(("Matching"),(AT203))))</formula>
    </cfRule>
  </conditionalFormatting>
  <conditionalFormatting sqref="AT214">
    <cfRule type="containsText" dxfId="1371" priority="143" operator="containsText" text="Not Matching">
      <formula>NOT(ISERROR(SEARCH(("Not Matching"),(AT214))))</formula>
    </cfRule>
    <cfRule type="containsText" dxfId="1370" priority="144" operator="containsText" text="Matching">
      <formula>NOT(ISERROR(SEARCH(("Matching"),(AT214))))</formula>
    </cfRule>
  </conditionalFormatting>
  <conditionalFormatting sqref="AT225">
    <cfRule type="containsText" dxfId="1369" priority="137" operator="containsText" text="Not Matching">
      <formula>NOT(ISERROR(SEARCH(("Not Matching"),(AT225))))</formula>
    </cfRule>
    <cfRule type="containsText" dxfId="1368" priority="138" operator="containsText" text="Matching">
      <formula>NOT(ISERROR(SEARCH(("Matching"),(AT225))))</formula>
    </cfRule>
  </conditionalFormatting>
  <conditionalFormatting sqref="AT236">
    <cfRule type="containsText" dxfId="1367" priority="131" operator="containsText" text="Not Matching">
      <formula>NOT(ISERROR(SEARCH(("Not Matching"),(AT236))))</formula>
    </cfRule>
    <cfRule type="containsText" dxfId="1366" priority="132" operator="containsText" text="Matching">
      <formula>NOT(ISERROR(SEARCH(("Matching"),(AT236))))</formula>
    </cfRule>
  </conditionalFormatting>
  <conditionalFormatting sqref="AT247">
    <cfRule type="containsText" dxfId="1365" priority="125" operator="containsText" text="Not Matching">
      <formula>NOT(ISERROR(SEARCH(("Not Matching"),(AT247))))</formula>
    </cfRule>
    <cfRule type="containsText" dxfId="1364" priority="126" operator="containsText" text="Matching">
      <formula>NOT(ISERROR(SEARCH(("Matching"),(AT247))))</formula>
    </cfRule>
  </conditionalFormatting>
  <conditionalFormatting sqref="AT258">
    <cfRule type="containsText" dxfId="1363" priority="119" operator="containsText" text="Not Matching">
      <formula>NOT(ISERROR(SEARCH(("Not Matching"),(AT258))))</formula>
    </cfRule>
    <cfRule type="containsText" dxfId="1362" priority="120" operator="containsText" text="Matching">
      <formula>NOT(ISERROR(SEARCH(("Matching"),(AT258))))</formula>
    </cfRule>
  </conditionalFormatting>
  <conditionalFormatting sqref="AT269">
    <cfRule type="containsText" dxfId="1361" priority="113" operator="containsText" text="Not Matching">
      <formula>NOT(ISERROR(SEARCH(("Not Matching"),(AT269))))</formula>
    </cfRule>
    <cfRule type="containsText" dxfId="1360" priority="114" operator="containsText" text="Matching">
      <formula>NOT(ISERROR(SEARCH(("Matching"),(AT269))))</formula>
    </cfRule>
  </conditionalFormatting>
  <conditionalFormatting sqref="AT280">
    <cfRule type="containsText" dxfId="1359" priority="107" operator="containsText" text="Not Matching">
      <formula>NOT(ISERROR(SEARCH(("Not Matching"),(AT280))))</formula>
    </cfRule>
    <cfRule type="containsText" dxfId="1358" priority="108" operator="containsText" text="Matching">
      <formula>NOT(ISERROR(SEARCH(("Matching"),(AT280))))</formula>
    </cfRule>
  </conditionalFormatting>
  <conditionalFormatting sqref="AT291">
    <cfRule type="containsText" dxfId="1357" priority="101" operator="containsText" text="Not Matching">
      <formula>NOT(ISERROR(SEARCH(("Not Matching"),(AT291))))</formula>
    </cfRule>
    <cfRule type="containsText" dxfId="1356" priority="102" operator="containsText" text="Matching">
      <formula>NOT(ISERROR(SEARCH(("Matching"),(AT291))))</formula>
    </cfRule>
  </conditionalFormatting>
  <conditionalFormatting sqref="AT302">
    <cfRule type="containsText" dxfId="1355" priority="95" operator="containsText" text="Not Matching">
      <formula>NOT(ISERROR(SEARCH(("Not Matching"),(AT302))))</formula>
    </cfRule>
    <cfRule type="containsText" dxfId="1354" priority="96" operator="containsText" text="Matching">
      <formula>NOT(ISERROR(SEARCH(("Matching"),(AT302))))</formula>
    </cfRule>
  </conditionalFormatting>
  <conditionalFormatting sqref="AT313">
    <cfRule type="containsText" dxfId="1353" priority="89" operator="containsText" text="Not Matching">
      <formula>NOT(ISERROR(SEARCH(("Not Matching"),(AT313))))</formula>
    </cfRule>
    <cfRule type="containsText" dxfId="1352" priority="90" operator="containsText" text="Matching">
      <formula>NOT(ISERROR(SEARCH(("Matching"),(AT313))))</formula>
    </cfRule>
  </conditionalFormatting>
  <conditionalFormatting sqref="AT324">
    <cfRule type="containsText" dxfId="1351" priority="83" operator="containsText" text="Not Matching">
      <formula>NOT(ISERROR(SEARCH(("Not Matching"),(AT324))))</formula>
    </cfRule>
    <cfRule type="containsText" dxfId="1350" priority="84" operator="containsText" text="Matching">
      <formula>NOT(ISERROR(SEARCH(("Matching"),(AT324))))</formula>
    </cfRule>
  </conditionalFormatting>
  <conditionalFormatting sqref="AT335">
    <cfRule type="containsText" dxfId="1349" priority="77" operator="containsText" text="Not Matching">
      <formula>NOT(ISERROR(SEARCH(("Not Matching"),(AT335))))</formula>
    </cfRule>
    <cfRule type="containsText" dxfId="1348" priority="78" operator="containsText" text="Matching">
      <formula>NOT(ISERROR(SEARCH(("Matching"),(AT335))))</formula>
    </cfRule>
  </conditionalFormatting>
  <conditionalFormatting sqref="AT346">
    <cfRule type="containsText" dxfId="1347" priority="71" operator="containsText" text="Not Matching">
      <formula>NOT(ISERROR(SEARCH(("Not Matching"),(AT346))))</formula>
    </cfRule>
    <cfRule type="containsText" dxfId="1346" priority="72" operator="containsText" text="Matching">
      <formula>NOT(ISERROR(SEARCH(("Matching"),(AT346))))</formula>
    </cfRule>
  </conditionalFormatting>
  <conditionalFormatting sqref="AT357">
    <cfRule type="containsText" dxfId="1345" priority="65" operator="containsText" text="Not Matching">
      <formula>NOT(ISERROR(SEARCH(("Not Matching"),(AT357))))</formula>
    </cfRule>
    <cfRule type="containsText" dxfId="1344" priority="66" operator="containsText" text="Matching">
      <formula>NOT(ISERROR(SEARCH(("Matching"),(AT357))))</formula>
    </cfRule>
  </conditionalFormatting>
  <conditionalFormatting sqref="AT368">
    <cfRule type="containsText" dxfId="1343" priority="59" operator="containsText" text="Not Matching">
      <formula>NOT(ISERROR(SEARCH(("Not Matching"),(AT368))))</formula>
    </cfRule>
    <cfRule type="containsText" dxfId="1342" priority="60" operator="containsText" text="Matching">
      <formula>NOT(ISERROR(SEARCH(("Matching"),(AT368))))</formula>
    </cfRule>
  </conditionalFormatting>
  <conditionalFormatting sqref="AT379">
    <cfRule type="containsText" dxfId="1341" priority="53" operator="containsText" text="Not Matching">
      <formula>NOT(ISERROR(SEARCH(("Not Matching"),(AT379))))</formula>
    </cfRule>
    <cfRule type="containsText" dxfId="1340" priority="54" operator="containsText" text="Matching">
      <formula>NOT(ISERROR(SEARCH(("Matching"),(AT379))))</formula>
    </cfRule>
  </conditionalFormatting>
  <conditionalFormatting sqref="AT390">
    <cfRule type="containsText" dxfId="1339" priority="47" operator="containsText" text="Not Matching">
      <formula>NOT(ISERROR(SEARCH(("Not Matching"),(AT390))))</formula>
    </cfRule>
    <cfRule type="containsText" dxfId="1338" priority="48" operator="containsText" text="Matching">
      <formula>NOT(ISERROR(SEARCH(("Matching"),(AT390))))</formula>
    </cfRule>
  </conditionalFormatting>
  <conditionalFormatting sqref="AT401">
    <cfRule type="containsText" dxfId="1337" priority="41" operator="containsText" text="Not Matching">
      <formula>NOT(ISERROR(SEARCH(("Not Matching"),(AT401))))</formula>
    </cfRule>
    <cfRule type="containsText" dxfId="1336" priority="42" operator="containsText" text="Matching">
      <formula>NOT(ISERROR(SEARCH(("Matching"),(AT401))))</formula>
    </cfRule>
  </conditionalFormatting>
  <conditionalFormatting sqref="AT412">
    <cfRule type="containsText" dxfId="1335" priority="35" operator="containsText" text="Not Matching">
      <formula>NOT(ISERROR(SEARCH(("Not Matching"),(AT412))))</formula>
    </cfRule>
    <cfRule type="containsText" dxfId="1334" priority="36" operator="containsText" text="Matching">
      <formula>NOT(ISERROR(SEARCH(("Matching"),(AT412))))</formula>
    </cfRule>
  </conditionalFormatting>
  <conditionalFormatting sqref="AT423">
    <cfRule type="containsText" dxfId="1333" priority="29" operator="containsText" text="Not Matching">
      <formula>NOT(ISERROR(SEARCH(("Not Matching"),(AT423))))</formula>
    </cfRule>
    <cfRule type="containsText" dxfId="1332" priority="30" operator="containsText" text="Matching">
      <formula>NOT(ISERROR(SEARCH(("Matching"),(AT423))))</formula>
    </cfRule>
  </conditionalFormatting>
  <conditionalFormatting sqref="AT434">
    <cfRule type="containsText" dxfId="1331" priority="23" operator="containsText" text="Not Matching">
      <formula>NOT(ISERROR(SEARCH(("Not Matching"),(AT434))))</formula>
    </cfRule>
    <cfRule type="containsText" dxfId="1330" priority="24" operator="containsText" text="Matching">
      <formula>NOT(ISERROR(SEARCH(("Matching"),(AT434))))</formula>
    </cfRule>
  </conditionalFormatting>
  <conditionalFormatting sqref="AT445">
    <cfRule type="containsText" dxfId="1329" priority="281" operator="containsText" text="Not Matching">
      <formula>NOT(ISERROR(SEARCH(("Not Matching"),(AT445))))</formula>
    </cfRule>
    <cfRule type="containsText" dxfId="1328" priority="282" operator="containsText" text="Matching">
      <formula>NOT(ISERROR(SEARCH(("Matching"),(AT445))))</formula>
    </cfRule>
  </conditionalFormatting>
  <conditionalFormatting sqref="AT462">
    <cfRule type="containsText" dxfId="1327" priority="257" operator="containsText" text="Not Matching">
      <formula>NOT(ISERROR(SEARCH(("Not Matching"),(AT462))))</formula>
    </cfRule>
    <cfRule type="containsText" dxfId="1326" priority="258" operator="containsText" text="Matching">
      <formula>NOT(ISERROR(SEARCH(("Matching"),(AT462))))</formula>
    </cfRule>
  </conditionalFormatting>
  <conditionalFormatting sqref="BE5">
    <cfRule type="containsText" dxfId="1325" priority="533" operator="containsText" text="Not Matching">
      <formula>NOT(ISERROR(SEARCH(("Not Matching"),(BE5))))</formula>
    </cfRule>
    <cfRule type="containsText" dxfId="1324" priority="534" operator="containsText" text="Matching">
      <formula>NOT(ISERROR(SEARCH(("Matching"),(BE5))))</formula>
    </cfRule>
  </conditionalFormatting>
  <conditionalFormatting sqref="BE16">
    <cfRule type="containsText" dxfId="1323" priority="247" operator="containsText" text="Not Matching">
      <formula>NOT(ISERROR(SEARCH(("Not Matching"),(BE16))))</formula>
    </cfRule>
    <cfRule type="containsText" dxfId="1322" priority="248" operator="containsText" text="Matching">
      <formula>NOT(ISERROR(SEARCH(("Matching"),(BE16))))</formula>
    </cfRule>
  </conditionalFormatting>
  <conditionalFormatting sqref="BE27">
    <cfRule type="containsText" dxfId="1321" priority="241" operator="containsText" text="Not Matching">
      <formula>NOT(ISERROR(SEARCH(("Not Matching"),(BE27))))</formula>
    </cfRule>
    <cfRule type="containsText" dxfId="1320" priority="242" operator="containsText" text="Matching">
      <formula>NOT(ISERROR(SEARCH(("Matching"),(BE27))))</formula>
    </cfRule>
  </conditionalFormatting>
  <conditionalFormatting sqref="BE38">
    <cfRule type="containsText" dxfId="1319" priority="235" operator="containsText" text="Not Matching">
      <formula>NOT(ISERROR(SEARCH(("Not Matching"),(BE38))))</formula>
    </cfRule>
    <cfRule type="containsText" dxfId="1318" priority="236" operator="containsText" text="Matching">
      <formula>NOT(ISERROR(SEARCH(("Matching"),(BE38))))</formula>
    </cfRule>
  </conditionalFormatting>
  <conditionalFormatting sqref="BE49">
    <cfRule type="containsText" dxfId="1317" priority="229" operator="containsText" text="Not Matching">
      <formula>NOT(ISERROR(SEARCH(("Not Matching"),(BE49))))</formula>
    </cfRule>
    <cfRule type="containsText" dxfId="1316" priority="230" operator="containsText" text="Matching">
      <formula>NOT(ISERROR(SEARCH(("Matching"),(BE49))))</formula>
    </cfRule>
  </conditionalFormatting>
  <conditionalFormatting sqref="BE60">
    <cfRule type="containsText" dxfId="1315" priority="223" operator="containsText" text="Not Matching">
      <formula>NOT(ISERROR(SEARCH(("Not Matching"),(BE60))))</formula>
    </cfRule>
    <cfRule type="containsText" dxfId="1314" priority="224" operator="containsText" text="Matching">
      <formula>NOT(ISERROR(SEARCH(("Matching"),(BE60))))</formula>
    </cfRule>
  </conditionalFormatting>
  <conditionalFormatting sqref="BE71">
    <cfRule type="containsText" dxfId="1313" priority="217" operator="containsText" text="Not Matching">
      <formula>NOT(ISERROR(SEARCH(("Not Matching"),(BE71))))</formula>
    </cfRule>
    <cfRule type="containsText" dxfId="1312" priority="218" operator="containsText" text="Matching">
      <formula>NOT(ISERROR(SEARCH(("Matching"),(BE71))))</formula>
    </cfRule>
  </conditionalFormatting>
  <conditionalFormatting sqref="BE82">
    <cfRule type="containsText" dxfId="1311" priority="211" operator="containsText" text="Not Matching">
      <formula>NOT(ISERROR(SEARCH(("Not Matching"),(BE82))))</formula>
    </cfRule>
    <cfRule type="containsText" dxfId="1310" priority="212" operator="containsText" text="Matching">
      <formula>NOT(ISERROR(SEARCH(("Matching"),(BE82))))</formula>
    </cfRule>
  </conditionalFormatting>
  <conditionalFormatting sqref="BE93">
    <cfRule type="containsText" dxfId="1309" priority="205" operator="containsText" text="Not Matching">
      <formula>NOT(ISERROR(SEARCH(("Not Matching"),(BE93))))</formula>
    </cfRule>
    <cfRule type="containsText" dxfId="1308" priority="206" operator="containsText" text="Matching">
      <formula>NOT(ISERROR(SEARCH(("Matching"),(BE93))))</formula>
    </cfRule>
  </conditionalFormatting>
  <conditionalFormatting sqref="BE104">
    <cfRule type="containsText" dxfId="1307" priority="199" operator="containsText" text="Not Matching">
      <formula>NOT(ISERROR(SEARCH(("Not Matching"),(BE104))))</formula>
    </cfRule>
    <cfRule type="containsText" dxfId="1306" priority="200" operator="containsText" text="Matching">
      <formula>NOT(ISERROR(SEARCH(("Matching"),(BE104))))</formula>
    </cfRule>
  </conditionalFormatting>
  <conditionalFormatting sqref="BE115">
    <cfRule type="containsText" dxfId="1305" priority="193" operator="containsText" text="Not Matching">
      <formula>NOT(ISERROR(SEARCH(("Not Matching"),(BE115))))</formula>
    </cfRule>
    <cfRule type="containsText" dxfId="1304" priority="194" operator="containsText" text="Matching">
      <formula>NOT(ISERROR(SEARCH(("Matching"),(BE115))))</formula>
    </cfRule>
  </conditionalFormatting>
  <conditionalFormatting sqref="BE126">
    <cfRule type="containsText" dxfId="1303" priority="187" operator="containsText" text="Not Matching">
      <formula>NOT(ISERROR(SEARCH(("Not Matching"),(BE126))))</formula>
    </cfRule>
    <cfRule type="containsText" dxfId="1302" priority="188" operator="containsText" text="Matching">
      <formula>NOT(ISERROR(SEARCH(("Matching"),(BE126))))</formula>
    </cfRule>
  </conditionalFormatting>
  <conditionalFormatting sqref="BE137">
    <cfRule type="containsText" dxfId="1301" priority="181" operator="containsText" text="Not Matching">
      <formula>NOT(ISERROR(SEARCH(("Not Matching"),(BE137))))</formula>
    </cfRule>
    <cfRule type="containsText" dxfId="1300" priority="182" operator="containsText" text="Matching">
      <formula>NOT(ISERROR(SEARCH(("Matching"),(BE137))))</formula>
    </cfRule>
  </conditionalFormatting>
  <conditionalFormatting sqref="BE148">
    <cfRule type="containsText" dxfId="1299" priority="175" operator="containsText" text="Not Matching">
      <formula>NOT(ISERROR(SEARCH(("Not Matching"),(BE148))))</formula>
    </cfRule>
    <cfRule type="containsText" dxfId="1298" priority="176" operator="containsText" text="Matching">
      <formula>NOT(ISERROR(SEARCH(("Matching"),(BE148))))</formula>
    </cfRule>
  </conditionalFormatting>
  <conditionalFormatting sqref="BE159">
    <cfRule type="containsText" dxfId="1297" priority="169" operator="containsText" text="Not Matching">
      <formula>NOT(ISERROR(SEARCH(("Not Matching"),(BE159))))</formula>
    </cfRule>
    <cfRule type="containsText" dxfId="1296" priority="170" operator="containsText" text="Matching">
      <formula>NOT(ISERROR(SEARCH(("Matching"),(BE159))))</formula>
    </cfRule>
  </conditionalFormatting>
  <conditionalFormatting sqref="BE170">
    <cfRule type="containsText" dxfId="1295" priority="163" operator="containsText" text="Not Matching">
      <formula>NOT(ISERROR(SEARCH(("Not Matching"),(BE170))))</formula>
    </cfRule>
    <cfRule type="containsText" dxfId="1294" priority="164" operator="containsText" text="Matching">
      <formula>NOT(ISERROR(SEARCH(("Matching"),(BE170))))</formula>
    </cfRule>
  </conditionalFormatting>
  <conditionalFormatting sqref="BE181">
    <cfRule type="containsText" dxfId="1293" priority="157" operator="containsText" text="Not Matching">
      <formula>NOT(ISERROR(SEARCH(("Not Matching"),(BE181))))</formula>
    </cfRule>
    <cfRule type="containsText" dxfId="1292" priority="158" operator="containsText" text="Matching">
      <formula>NOT(ISERROR(SEARCH(("Matching"),(BE181))))</formula>
    </cfRule>
  </conditionalFormatting>
  <conditionalFormatting sqref="BE192">
    <cfRule type="containsText" dxfId="1291" priority="151" operator="containsText" text="Not Matching">
      <formula>NOT(ISERROR(SEARCH(("Not Matching"),(BE192))))</formula>
    </cfRule>
    <cfRule type="containsText" dxfId="1290" priority="152" operator="containsText" text="Matching">
      <formula>NOT(ISERROR(SEARCH(("Matching"),(BE192))))</formula>
    </cfRule>
  </conditionalFormatting>
  <conditionalFormatting sqref="BE203">
    <cfRule type="containsText" dxfId="1289" priority="145" operator="containsText" text="Not Matching">
      <formula>NOT(ISERROR(SEARCH(("Not Matching"),(BE203))))</formula>
    </cfRule>
    <cfRule type="containsText" dxfId="1288" priority="146" operator="containsText" text="Matching">
      <formula>NOT(ISERROR(SEARCH(("Matching"),(BE203))))</formula>
    </cfRule>
  </conditionalFormatting>
  <conditionalFormatting sqref="BE214">
    <cfRule type="containsText" dxfId="1287" priority="139" operator="containsText" text="Not Matching">
      <formula>NOT(ISERROR(SEARCH(("Not Matching"),(BE214))))</formula>
    </cfRule>
    <cfRule type="containsText" dxfId="1286" priority="140" operator="containsText" text="Matching">
      <formula>NOT(ISERROR(SEARCH(("Matching"),(BE214))))</formula>
    </cfRule>
  </conditionalFormatting>
  <conditionalFormatting sqref="BE225">
    <cfRule type="containsText" dxfId="1285" priority="133" operator="containsText" text="Not Matching">
      <formula>NOT(ISERROR(SEARCH(("Not Matching"),(BE225))))</formula>
    </cfRule>
    <cfRule type="containsText" dxfId="1284" priority="134" operator="containsText" text="Matching">
      <formula>NOT(ISERROR(SEARCH(("Matching"),(BE225))))</formula>
    </cfRule>
  </conditionalFormatting>
  <conditionalFormatting sqref="BE236">
    <cfRule type="containsText" dxfId="1283" priority="127" operator="containsText" text="Not Matching">
      <formula>NOT(ISERROR(SEARCH(("Not Matching"),(BE236))))</formula>
    </cfRule>
    <cfRule type="containsText" dxfId="1282" priority="128" operator="containsText" text="Matching">
      <formula>NOT(ISERROR(SEARCH(("Matching"),(BE236))))</formula>
    </cfRule>
  </conditionalFormatting>
  <conditionalFormatting sqref="BE247">
    <cfRule type="containsText" dxfId="1281" priority="121" operator="containsText" text="Not Matching">
      <formula>NOT(ISERROR(SEARCH(("Not Matching"),(BE247))))</formula>
    </cfRule>
    <cfRule type="containsText" dxfId="1280" priority="122" operator="containsText" text="Matching">
      <formula>NOT(ISERROR(SEARCH(("Matching"),(BE247))))</formula>
    </cfRule>
  </conditionalFormatting>
  <conditionalFormatting sqref="BE258">
    <cfRule type="containsText" dxfId="1279" priority="115" operator="containsText" text="Not Matching">
      <formula>NOT(ISERROR(SEARCH(("Not Matching"),(BE258))))</formula>
    </cfRule>
    <cfRule type="containsText" dxfId="1278" priority="116" operator="containsText" text="Matching">
      <formula>NOT(ISERROR(SEARCH(("Matching"),(BE258))))</formula>
    </cfRule>
  </conditionalFormatting>
  <conditionalFormatting sqref="BE269">
    <cfRule type="containsText" dxfId="1277" priority="109" operator="containsText" text="Not Matching">
      <formula>NOT(ISERROR(SEARCH(("Not Matching"),(BE269))))</formula>
    </cfRule>
    <cfRule type="containsText" dxfId="1276" priority="110" operator="containsText" text="Matching">
      <formula>NOT(ISERROR(SEARCH(("Matching"),(BE269))))</formula>
    </cfRule>
  </conditionalFormatting>
  <conditionalFormatting sqref="BE280">
    <cfRule type="containsText" dxfId="1275" priority="103" operator="containsText" text="Not Matching">
      <formula>NOT(ISERROR(SEARCH(("Not Matching"),(BE280))))</formula>
    </cfRule>
    <cfRule type="containsText" dxfId="1274" priority="104" operator="containsText" text="Matching">
      <formula>NOT(ISERROR(SEARCH(("Matching"),(BE280))))</formula>
    </cfRule>
  </conditionalFormatting>
  <conditionalFormatting sqref="BE291">
    <cfRule type="containsText" dxfId="1273" priority="97" operator="containsText" text="Not Matching">
      <formula>NOT(ISERROR(SEARCH(("Not Matching"),(BE291))))</formula>
    </cfRule>
    <cfRule type="containsText" dxfId="1272" priority="98" operator="containsText" text="Matching">
      <formula>NOT(ISERROR(SEARCH(("Matching"),(BE291))))</formula>
    </cfRule>
  </conditionalFormatting>
  <conditionalFormatting sqref="BE302">
    <cfRule type="containsText" dxfId="1271" priority="91" operator="containsText" text="Not Matching">
      <formula>NOT(ISERROR(SEARCH(("Not Matching"),(BE302))))</formula>
    </cfRule>
    <cfRule type="containsText" dxfId="1270" priority="92" operator="containsText" text="Matching">
      <formula>NOT(ISERROR(SEARCH(("Matching"),(BE302))))</formula>
    </cfRule>
  </conditionalFormatting>
  <conditionalFormatting sqref="BE313">
    <cfRule type="containsText" dxfId="1269" priority="85" operator="containsText" text="Not Matching">
      <formula>NOT(ISERROR(SEARCH(("Not Matching"),(BE313))))</formula>
    </cfRule>
    <cfRule type="containsText" dxfId="1268" priority="86" operator="containsText" text="Matching">
      <formula>NOT(ISERROR(SEARCH(("Matching"),(BE313))))</formula>
    </cfRule>
  </conditionalFormatting>
  <conditionalFormatting sqref="BE324">
    <cfRule type="containsText" dxfId="1267" priority="79" operator="containsText" text="Not Matching">
      <formula>NOT(ISERROR(SEARCH(("Not Matching"),(BE324))))</formula>
    </cfRule>
    <cfRule type="containsText" dxfId="1266" priority="80" operator="containsText" text="Matching">
      <formula>NOT(ISERROR(SEARCH(("Matching"),(BE324))))</formula>
    </cfRule>
  </conditionalFormatting>
  <conditionalFormatting sqref="BE335">
    <cfRule type="containsText" dxfId="1265" priority="73" operator="containsText" text="Not Matching">
      <formula>NOT(ISERROR(SEARCH(("Not Matching"),(BE335))))</formula>
    </cfRule>
    <cfRule type="containsText" dxfId="1264" priority="74" operator="containsText" text="Matching">
      <formula>NOT(ISERROR(SEARCH(("Matching"),(BE335))))</formula>
    </cfRule>
  </conditionalFormatting>
  <conditionalFormatting sqref="BE346">
    <cfRule type="containsText" dxfId="1263" priority="67" operator="containsText" text="Not Matching">
      <formula>NOT(ISERROR(SEARCH(("Not Matching"),(BE346))))</formula>
    </cfRule>
    <cfRule type="containsText" dxfId="1262" priority="68" operator="containsText" text="Matching">
      <formula>NOT(ISERROR(SEARCH(("Matching"),(BE346))))</formula>
    </cfRule>
  </conditionalFormatting>
  <conditionalFormatting sqref="BE357">
    <cfRule type="containsText" dxfId="1261" priority="61" operator="containsText" text="Not Matching">
      <formula>NOT(ISERROR(SEARCH(("Not Matching"),(BE357))))</formula>
    </cfRule>
    <cfRule type="containsText" dxfId="1260" priority="62" operator="containsText" text="Matching">
      <formula>NOT(ISERROR(SEARCH(("Matching"),(BE357))))</formula>
    </cfRule>
  </conditionalFormatting>
  <conditionalFormatting sqref="BE368">
    <cfRule type="containsText" dxfId="1259" priority="55" operator="containsText" text="Not Matching">
      <formula>NOT(ISERROR(SEARCH(("Not Matching"),(BE368))))</formula>
    </cfRule>
    <cfRule type="containsText" dxfId="1258" priority="56" operator="containsText" text="Matching">
      <formula>NOT(ISERROR(SEARCH(("Matching"),(BE368))))</formula>
    </cfRule>
  </conditionalFormatting>
  <conditionalFormatting sqref="BE379">
    <cfRule type="containsText" dxfId="1257" priority="49" operator="containsText" text="Not Matching">
      <formula>NOT(ISERROR(SEARCH(("Not Matching"),(BE379))))</formula>
    </cfRule>
    <cfRule type="containsText" dxfId="1256" priority="50" operator="containsText" text="Matching">
      <formula>NOT(ISERROR(SEARCH(("Matching"),(BE379))))</formula>
    </cfRule>
  </conditionalFormatting>
  <conditionalFormatting sqref="BE390">
    <cfRule type="containsText" dxfId="1255" priority="43" operator="containsText" text="Not Matching">
      <formula>NOT(ISERROR(SEARCH(("Not Matching"),(BE390))))</formula>
    </cfRule>
    <cfRule type="containsText" dxfId="1254" priority="44" operator="containsText" text="Matching">
      <formula>NOT(ISERROR(SEARCH(("Matching"),(BE390))))</formula>
    </cfRule>
  </conditionalFormatting>
  <conditionalFormatting sqref="BE401">
    <cfRule type="containsText" dxfId="1253" priority="37" operator="containsText" text="Not Matching">
      <formula>NOT(ISERROR(SEARCH(("Not Matching"),(BE401))))</formula>
    </cfRule>
    <cfRule type="containsText" dxfId="1252" priority="38" operator="containsText" text="Matching">
      <formula>NOT(ISERROR(SEARCH(("Matching"),(BE401))))</formula>
    </cfRule>
  </conditionalFormatting>
  <conditionalFormatting sqref="BE412">
    <cfRule type="containsText" dxfId="1251" priority="31" operator="containsText" text="Not Matching">
      <formula>NOT(ISERROR(SEARCH(("Not Matching"),(BE412))))</formula>
    </cfRule>
    <cfRule type="containsText" dxfId="1250" priority="32" operator="containsText" text="Matching">
      <formula>NOT(ISERROR(SEARCH(("Matching"),(BE412))))</formula>
    </cfRule>
  </conditionalFormatting>
  <conditionalFormatting sqref="BE423">
    <cfRule type="containsText" dxfId="1249" priority="25" operator="containsText" text="Not Matching">
      <formula>NOT(ISERROR(SEARCH(("Not Matching"),(BE423))))</formula>
    </cfRule>
    <cfRule type="containsText" dxfId="1248" priority="26" operator="containsText" text="Matching">
      <formula>NOT(ISERROR(SEARCH(("Matching"),(BE423))))</formula>
    </cfRule>
  </conditionalFormatting>
  <conditionalFormatting sqref="BE434">
    <cfRule type="containsText" dxfId="1247" priority="19" operator="containsText" text="Not Matching">
      <formula>NOT(ISERROR(SEARCH(("Not Matching"),(BE434))))</formula>
    </cfRule>
    <cfRule type="containsText" dxfId="1246" priority="20" operator="containsText" text="Matching">
      <formula>NOT(ISERROR(SEARCH(("Matching"),(BE434))))</formula>
    </cfRule>
  </conditionalFormatting>
  <conditionalFormatting sqref="BE445">
    <cfRule type="containsText" dxfId="1245" priority="277" operator="containsText" text="Not Matching">
      <formula>NOT(ISERROR(SEARCH(("Not Matching"),(BE445))))</formula>
    </cfRule>
    <cfRule type="containsText" dxfId="1244" priority="278" operator="containsText" text="Matching">
      <formula>NOT(ISERROR(SEARCH(("Matching"),(BE445))))</formula>
    </cfRule>
  </conditionalFormatting>
  <conditionalFormatting sqref="BE462">
    <cfRule type="containsText" dxfId="1243" priority="253" operator="containsText" text="Not Matching">
      <formula>NOT(ISERROR(SEARCH(("Not Matching"),(BE462))))</formula>
    </cfRule>
    <cfRule type="containsText" dxfId="1242" priority="254" operator="containsText" text="Matching">
      <formula>NOT(ISERROR(SEARCH(("Matching"),(BE462))))</formula>
    </cfRule>
  </conditionalFormatting>
  <conditionalFormatting sqref="BJ5">
    <cfRule type="containsText" dxfId="1241" priority="535" operator="containsText" text="Not Matching">
      <formula>NOT(ISERROR(SEARCH(("Not Matching"),(BJ5))))</formula>
    </cfRule>
    <cfRule type="containsText" dxfId="1240" priority="536" operator="containsText" text="Matching">
      <formula>NOT(ISERROR(SEARCH(("Matching"),(BJ5))))</formula>
    </cfRule>
  </conditionalFormatting>
  <conditionalFormatting sqref="BJ16">
    <cfRule type="containsText" dxfId="1239" priority="249" operator="containsText" text="Not Matching">
      <formula>NOT(ISERROR(SEARCH(("Not Matching"),(BJ16))))</formula>
    </cfRule>
    <cfRule type="containsText" dxfId="1238" priority="250" operator="containsText" text="Matching">
      <formula>NOT(ISERROR(SEARCH(("Matching"),(BJ16))))</formula>
    </cfRule>
  </conditionalFormatting>
  <conditionalFormatting sqref="BJ27">
    <cfRule type="containsText" dxfId="1237" priority="243" operator="containsText" text="Not Matching">
      <formula>NOT(ISERROR(SEARCH(("Not Matching"),(BJ27))))</formula>
    </cfRule>
    <cfRule type="containsText" dxfId="1236" priority="244" operator="containsText" text="Matching">
      <formula>NOT(ISERROR(SEARCH(("Matching"),(BJ27))))</formula>
    </cfRule>
  </conditionalFormatting>
  <conditionalFormatting sqref="BJ38">
    <cfRule type="containsText" dxfId="1235" priority="237" operator="containsText" text="Not Matching">
      <formula>NOT(ISERROR(SEARCH(("Not Matching"),(BJ38))))</formula>
    </cfRule>
    <cfRule type="containsText" dxfId="1234" priority="238" operator="containsText" text="Matching">
      <formula>NOT(ISERROR(SEARCH(("Matching"),(BJ38))))</formula>
    </cfRule>
  </conditionalFormatting>
  <conditionalFormatting sqref="BJ49">
    <cfRule type="containsText" dxfId="1233" priority="231" operator="containsText" text="Not Matching">
      <formula>NOT(ISERROR(SEARCH(("Not Matching"),(BJ49))))</formula>
    </cfRule>
    <cfRule type="containsText" dxfId="1232" priority="232" operator="containsText" text="Matching">
      <formula>NOT(ISERROR(SEARCH(("Matching"),(BJ49))))</formula>
    </cfRule>
  </conditionalFormatting>
  <conditionalFormatting sqref="BJ60">
    <cfRule type="containsText" dxfId="1231" priority="225" operator="containsText" text="Not Matching">
      <formula>NOT(ISERROR(SEARCH(("Not Matching"),(BJ60))))</formula>
    </cfRule>
    <cfRule type="containsText" dxfId="1230" priority="226" operator="containsText" text="Matching">
      <formula>NOT(ISERROR(SEARCH(("Matching"),(BJ60))))</formula>
    </cfRule>
  </conditionalFormatting>
  <conditionalFormatting sqref="BJ71">
    <cfRule type="containsText" dxfId="1229" priority="219" operator="containsText" text="Not Matching">
      <formula>NOT(ISERROR(SEARCH(("Not Matching"),(BJ71))))</formula>
    </cfRule>
    <cfRule type="containsText" dxfId="1228" priority="220" operator="containsText" text="Matching">
      <formula>NOT(ISERROR(SEARCH(("Matching"),(BJ71))))</formula>
    </cfRule>
  </conditionalFormatting>
  <conditionalFormatting sqref="BJ82">
    <cfRule type="containsText" dxfId="1227" priority="213" operator="containsText" text="Not Matching">
      <formula>NOT(ISERROR(SEARCH(("Not Matching"),(BJ82))))</formula>
    </cfRule>
    <cfRule type="containsText" dxfId="1226" priority="214" operator="containsText" text="Matching">
      <formula>NOT(ISERROR(SEARCH(("Matching"),(BJ82))))</formula>
    </cfRule>
  </conditionalFormatting>
  <conditionalFormatting sqref="BJ93">
    <cfRule type="containsText" dxfId="1225" priority="207" operator="containsText" text="Not Matching">
      <formula>NOT(ISERROR(SEARCH(("Not Matching"),(BJ93))))</formula>
    </cfRule>
    <cfRule type="containsText" dxfId="1224" priority="208" operator="containsText" text="Matching">
      <formula>NOT(ISERROR(SEARCH(("Matching"),(BJ93))))</formula>
    </cfRule>
  </conditionalFormatting>
  <conditionalFormatting sqref="BJ104">
    <cfRule type="containsText" dxfId="1223" priority="201" operator="containsText" text="Not Matching">
      <formula>NOT(ISERROR(SEARCH(("Not Matching"),(BJ104))))</formula>
    </cfRule>
    <cfRule type="containsText" dxfId="1222" priority="202" operator="containsText" text="Matching">
      <formula>NOT(ISERROR(SEARCH(("Matching"),(BJ104))))</formula>
    </cfRule>
  </conditionalFormatting>
  <conditionalFormatting sqref="BJ115">
    <cfRule type="containsText" dxfId="1221" priority="195" operator="containsText" text="Not Matching">
      <formula>NOT(ISERROR(SEARCH(("Not Matching"),(BJ115))))</formula>
    </cfRule>
    <cfRule type="containsText" dxfId="1220" priority="196" operator="containsText" text="Matching">
      <formula>NOT(ISERROR(SEARCH(("Matching"),(BJ115))))</formula>
    </cfRule>
  </conditionalFormatting>
  <conditionalFormatting sqref="BJ126">
    <cfRule type="containsText" dxfId="1219" priority="189" operator="containsText" text="Not Matching">
      <formula>NOT(ISERROR(SEARCH(("Not Matching"),(BJ126))))</formula>
    </cfRule>
    <cfRule type="containsText" dxfId="1218" priority="190" operator="containsText" text="Matching">
      <formula>NOT(ISERROR(SEARCH(("Matching"),(BJ126))))</formula>
    </cfRule>
  </conditionalFormatting>
  <conditionalFormatting sqref="BJ137">
    <cfRule type="containsText" dxfId="1217" priority="183" operator="containsText" text="Not Matching">
      <formula>NOT(ISERROR(SEARCH(("Not Matching"),(BJ137))))</formula>
    </cfRule>
    <cfRule type="containsText" dxfId="1216" priority="184" operator="containsText" text="Matching">
      <formula>NOT(ISERROR(SEARCH(("Matching"),(BJ137))))</formula>
    </cfRule>
  </conditionalFormatting>
  <conditionalFormatting sqref="BJ148">
    <cfRule type="containsText" dxfId="1215" priority="177" operator="containsText" text="Not Matching">
      <formula>NOT(ISERROR(SEARCH(("Not Matching"),(BJ148))))</formula>
    </cfRule>
    <cfRule type="containsText" dxfId="1214" priority="178" operator="containsText" text="Matching">
      <formula>NOT(ISERROR(SEARCH(("Matching"),(BJ148))))</formula>
    </cfRule>
  </conditionalFormatting>
  <conditionalFormatting sqref="BJ159">
    <cfRule type="containsText" dxfId="1213" priority="171" operator="containsText" text="Not Matching">
      <formula>NOT(ISERROR(SEARCH(("Not Matching"),(BJ159))))</formula>
    </cfRule>
    <cfRule type="containsText" dxfId="1212" priority="172" operator="containsText" text="Matching">
      <formula>NOT(ISERROR(SEARCH(("Matching"),(BJ159))))</formula>
    </cfRule>
  </conditionalFormatting>
  <conditionalFormatting sqref="BJ170">
    <cfRule type="containsText" dxfId="1211" priority="165" operator="containsText" text="Not Matching">
      <formula>NOT(ISERROR(SEARCH(("Not Matching"),(BJ170))))</formula>
    </cfRule>
    <cfRule type="containsText" dxfId="1210" priority="166" operator="containsText" text="Matching">
      <formula>NOT(ISERROR(SEARCH(("Matching"),(BJ170))))</formula>
    </cfRule>
  </conditionalFormatting>
  <conditionalFormatting sqref="BJ181">
    <cfRule type="containsText" dxfId="1209" priority="159" operator="containsText" text="Not Matching">
      <formula>NOT(ISERROR(SEARCH(("Not Matching"),(BJ181))))</formula>
    </cfRule>
    <cfRule type="containsText" dxfId="1208" priority="160" operator="containsText" text="Matching">
      <formula>NOT(ISERROR(SEARCH(("Matching"),(BJ181))))</formula>
    </cfRule>
  </conditionalFormatting>
  <conditionalFormatting sqref="BJ192">
    <cfRule type="containsText" dxfId="1207" priority="153" operator="containsText" text="Not Matching">
      <formula>NOT(ISERROR(SEARCH(("Not Matching"),(BJ192))))</formula>
    </cfRule>
    <cfRule type="containsText" dxfId="1206" priority="154" operator="containsText" text="Matching">
      <formula>NOT(ISERROR(SEARCH(("Matching"),(BJ192))))</formula>
    </cfRule>
  </conditionalFormatting>
  <conditionalFormatting sqref="BJ203">
    <cfRule type="containsText" dxfId="1205" priority="147" operator="containsText" text="Not Matching">
      <formula>NOT(ISERROR(SEARCH(("Not Matching"),(BJ203))))</formula>
    </cfRule>
    <cfRule type="containsText" dxfId="1204" priority="148" operator="containsText" text="Matching">
      <formula>NOT(ISERROR(SEARCH(("Matching"),(BJ203))))</formula>
    </cfRule>
  </conditionalFormatting>
  <conditionalFormatting sqref="BJ214">
    <cfRule type="containsText" dxfId="1203" priority="141" operator="containsText" text="Not Matching">
      <formula>NOT(ISERROR(SEARCH(("Not Matching"),(BJ214))))</formula>
    </cfRule>
    <cfRule type="containsText" dxfId="1202" priority="142" operator="containsText" text="Matching">
      <formula>NOT(ISERROR(SEARCH(("Matching"),(BJ214))))</formula>
    </cfRule>
  </conditionalFormatting>
  <conditionalFormatting sqref="BJ225">
    <cfRule type="containsText" dxfId="1201" priority="135" operator="containsText" text="Not Matching">
      <formula>NOT(ISERROR(SEARCH(("Not Matching"),(BJ225))))</formula>
    </cfRule>
    <cfRule type="containsText" dxfId="1200" priority="136" operator="containsText" text="Matching">
      <formula>NOT(ISERROR(SEARCH(("Matching"),(BJ225))))</formula>
    </cfRule>
  </conditionalFormatting>
  <conditionalFormatting sqref="BJ236">
    <cfRule type="containsText" dxfId="1199" priority="129" operator="containsText" text="Not Matching">
      <formula>NOT(ISERROR(SEARCH(("Not Matching"),(BJ236))))</formula>
    </cfRule>
    <cfRule type="containsText" dxfId="1198" priority="130" operator="containsText" text="Matching">
      <formula>NOT(ISERROR(SEARCH(("Matching"),(BJ236))))</formula>
    </cfRule>
  </conditionalFormatting>
  <conditionalFormatting sqref="BJ247">
    <cfRule type="containsText" dxfId="1197" priority="123" operator="containsText" text="Not Matching">
      <formula>NOT(ISERROR(SEARCH(("Not Matching"),(BJ247))))</formula>
    </cfRule>
    <cfRule type="containsText" dxfId="1196" priority="124" operator="containsText" text="Matching">
      <formula>NOT(ISERROR(SEARCH(("Matching"),(BJ247))))</formula>
    </cfRule>
  </conditionalFormatting>
  <conditionalFormatting sqref="BJ258">
    <cfRule type="containsText" dxfId="1195" priority="117" operator="containsText" text="Not Matching">
      <formula>NOT(ISERROR(SEARCH(("Not Matching"),(BJ258))))</formula>
    </cfRule>
    <cfRule type="containsText" dxfId="1194" priority="118" operator="containsText" text="Matching">
      <formula>NOT(ISERROR(SEARCH(("Matching"),(BJ258))))</formula>
    </cfRule>
  </conditionalFormatting>
  <conditionalFormatting sqref="BJ269">
    <cfRule type="containsText" dxfId="1193" priority="111" operator="containsText" text="Not Matching">
      <formula>NOT(ISERROR(SEARCH(("Not Matching"),(BJ269))))</formula>
    </cfRule>
    <cfRule type="containsText" dxfId="1192" priority="112" operator="containsText" text="Matching">
      <formula>NOT(ISERROR(SEARCH(("Matching"),(BJ269))))</formula>
    </cfRule>
  </conditionalFormatting>
  <conditionalFormatting sqref="BJ280">
    <cfRule type="containsText" dxfId="1191" priority="105" operator="containsText" text="Not Matching">
      <formula>NOT(ISERROR(SEARCH(("Not Matching"),(BJ280))))</formula>
    </cfRule>
    <cfRule type="containsText" dxfId="1190" priority="106" operator="containsText" text="Matching">
      <formula>NOT(ISERROR(SEARCH(("Matching"),(BJ280))))</formula>
    </cfRule>
  </conditionalFormatting>
  <conditionalFormatting sqref="BJ291">
    <cfRule type="containsText" dxfId="1189" priority="99" operator="containsText" text="Not Matching">
      <formula>NOT(ISERROR(SEARCH(("Not Matching"),(BJ291))))</formula>
    </cfRule>
    <cfRule type="containsText" dxfId="1188" priority="100" operator="containsText" text="Matching">
      <formula>NOT(ISERROR(SEARCH(("Matching"),(BJ291))))</formula>
    </cfRule>
  </conditionalFormatting>
  <conditionalFormatting sqref="BJ302">
    <cfRule type="containsText" dxfId="1187" priority="93" operator="containsText" text="Not Matching">
      <formula>NOT(ISERROR(SEARCH(("Not Matching"),(BJ302))))</formula>
    </cfRule>
    <cfRule type="containsText" dxfId="1186" priority="94" operator="containsText" text="Matching">
      <formula>NOT(ISERROR(SEARCH(("Matching"),(BJ302))))</formula>
    </cfRule>
  </conditionalFormatting>
  <conditionalFormatting sqref="BJ313">
    <cfRule type="containsText" dxfId="1185" priority="87" operator="containsText" text="Not Matching">
      <formula>NOT(ISERROR(SEARCH(("Not Matching"),(BJ313))))</formula>
    </cfRule>
    <cfRule type="containsText" dxfId="1184" priority="88" operator="containsText" text="Matching">
      <formula>NOT(ISERROR(SEARCH(("Matching"),(BJ313))))</formula>
    </cfRule>
  </conditionalFormatting>
  <conditionalFormatting sqref="BJ324">
    <cfRule type="containsText" dxfId="1183" priority="81" operator="containsText" text="Not Matching">
      <formula>NOT(ISERROR(SEARCH(("Not Matching"),(BJ324))))</formula>
    </cfRule>
    <cfRule type="containsText" dxfId="1182" priority="82" operator="containsText" text="Matching">
      <formula>NOT(ISERROR(SEARCH(("Matching"),(BJ324))))</formula>
    </cfRule>
  </conditionalFormatting>
  <conditionalFormatting sqref="BJ335">
    <cfRule type="containsText" dxfId="1181" priority="75" operator="containsText" text="Not Matching">
      <formula>NOT(ISERROR(SEARCH(("Not Matching"),(BJ335))))</formula>
    </cfRule>
    <cfRule type="containsText" dxfId="1180" priority="76" operator="containsText" text="Matching">
      <formula>NOT(ISERROR(SEARCH(("Matching"),(BJ335))))</formula>
    </cfRule>
  </conditionalFormatting>
  <conditionalFormatting sqref="BJ346">
    <cfRule type="containsText" dxfId="1179" priority="69" operator="containsText" text="Not Matching">
      <formula>NOT(ISERROR(SEARCH(("Not Matching"),(BJ346))))</formula>
    </cfRule>
    <cfRule type="containsText" dxfId="1178" priority="70" operator="containsText" text="Matching">
      <formula>NOT(ISERROR(SEARCH(("Matching"),(BJ346))))</formula>
    </cfRule>
  </conditionalFormatting>
  <conditionalFormatting sqref="BJ357">
    <cfRule type="containsText" dxfId="1177" priority="63" operator="containsText" text="Not Matching">
      <formula>NOT(ISERROR(SEARCH(("Not Matching"),(BJ357))))</formula>
    </cfRule>
    <cfRule type="containsText" dxfId="1176" priority="64" operator="containsText" text="Matching">
      <formula>NOT(ISERROR(SEARCH(("Matching"),(BJ357))))</formula>
    </cfRule>
  </conditionalFormatting>
  <conditionalFormatting sqref="BJ368">
    <cfRule type="containsText" dxfId="1175" priority="57" operator="containsText" text="Not Matching">
      <formula>NOT(ISERROR(SEARCH(("Not Matching"),(BJ368))))</formula>
    </cfRule>
    <cfRule type="containsText" dxfId="1174" priority="58" operator="containsText" text="Matching">
      <formula>NOT(ISERROR(SEARCH(("Matching"),(BJ368))))</formula>
    </cfRule>
  </conditionalFormatting>
  <conditionalFormatting sqref="BJ379">
    <cfRule type="containsText" dxfId="1173" priority="51" operator="containsText" text="Not Matching">
      <formula>NOT(ISERROR(SEARCH(("Not Matching"),(BJ379))))</formula>
    </cfRule>
    <cfRule type="containsText" dxfId="1172" priority="52" operator="containsText" text="Matching">
      <formula>NOT(ISERROR(SEARCH(("Matching"),(BJ379))))</formula>
    </cfRule>
  </conditionalFormatting>
  <conditionalFormatting sqref="BJ390">
    <cfRule type="containsText" dxfId="1171" priority="45" operator="containsText" text="Not Matching">
      <formula>NOT(ISERROR(SEARCH(("Not Matching"),(BJ390))))</formula>
    </cfRule>
    <cfRule type="containsText" dxfId="1170" priority="46" operator="containsText" text="Matching">
      <formula>NOT(ISERROR(SEARCH(("Matching"),(BJ390))))</formula>
    </cfRule>
  </conditionalFormatting>
  <conditionalFormatting sqref="BJ401">
    <cfRule type="containsText" dxfId="1169" priority="39" operator="containsText" text="Not Matching">
      <formula>NOT(ISERROR(SEARCH(("Not Matching"),(BJ401))))</formula>
    </cfRule>
    <cfRule type="containsText" dxfId="1168" priority="40" operator="containsText" text="Matching">
      <formula>NOT(ISERROR(SEARCH(("Matching"),(BJ401))))</formula>
    </cfRule>
  </conditionalFormatting>
  <conditionalFormatting sqref="BJ412">
    <cfRule type="containsText" dxfId="1167" priority="33" operator="containsText" text="Not Matching">
      <formula>NOT(ISERROR(SEARCH(("Not Matching"),(BJ412))))</formula>
    </cfRule>
    <cfRule type="containsText" dxfId="1166" priority="34" operator="containsText" text="Matching">
      <formula>NOT(ISERROR(SEARCH(("Matching"),(BJ412))))</formula>
    </cfRule>
  </conditionalFormatting>
  <conditionalFormatting sqref="BJ423">
    <cfRule type="containsText" dxfId="1165" priority="27" operator="containsText" text="Not Matching">
      <formula>NOT(ISERROR(SEARCH(("Not Matching"),(BJ423))))</formula>
    </cfRule>
    <cfRule type="containsText" dxfId="1164" priority="28" operator="containsText" text="Matching">
      <formula>NOT(ISERROR(SEARCH(("Matching"),(BJ423))))</formula>
    </cfRule>
  </conditionalFormatting>
  <conditionalFormatting sqref="BJ434">
    <cfRule type="containsText" dxfId="1163" priority="21" operator="containsText" text="Not Matching">
      <formula>NOT(ISERROR(SEARCH(("Not Matching"),(BJ434))))</formula>
    </cfRule>
    <cfRule type="containsText" dxfId="1162" priority="22" operator="containsText" text="Matching">
      <formula>NOT(ISERROR(SEARCH(("Matching"),(BJ434))))</formula>
    </cfRule>
  </conditionalFormatting>
  <conditionalFormatting sqref="BJ445">
    <cfRule type="containsText" dxfId="1161" priority="279" operator="containsText" text="Not Matching">
      <formula>NOT(ISERROR(SEARCH(("Not Matching"),(BJ445))))</formula>
    </cfRule>
    <cfRule type="containsText" dxfId="1160" priority="280" operator="containsText" text="Matching">
      <formula>NOT(ISERROR(SEARCH(("Matching"),(BJ445))))</formula>
    </cfRule>
  </conditionalFormatting>
  <conditionalFormatting sqref="BJ462">
    <cfRule type="containsText" dxfId="1159" priority="255" operator="containsText" text="Not Matching">
      <formula>NOT(ISERROR(SEARCH(("Not Matching"),(BJ462))))</formula>
    </cfRule>
    <cfRule type="containsText" dxfId="1158" priority="256" operator="containsText" text="Matching">
      <formula>NOT(ISERROR(SEARCH(("Matching"),(BJ462))))</formula>
    </cfRule>
  </conditionalFormatting>
  <conditionalFormatting sqref="AT458">
    <cfRule type="containsText" dxfId="1157" priority="17" operator="containsText" text="Not Matching">
      <formula>NOT(ISERROR(SEARCH(("Not Matching"),(AT458))))</formula>
    </cfRule>
    <cfRule type="containsText" dxfId="1156" priority="18" operator="containsText" text="Matching">
      <formula>NOT(ISERROR(SEARCH(("Matching"),(AT458))))</formula>
    </cfRule>
  </conditionalFormatting>
  <conditionalFormatting sqref="BE458">
    <cfRule type="containsText" dxfId="1155" priority="13" operator="containsText" text="Not Matching">
      <formula>NOT(ISERROR(SEARCH(("Not Matching"),(BE458))))</formula>
    </cfRule>
    <cfRule type="containsText" dxfId="1154" priority="14" operator="containsText" text="Matching">
      <formula>NOT(ISERROR(SEARCH(("Matching"),(BE458))))</formula>
    </cfRule>
  </conditionalFormatting>
  <conditionalFormatting sqref="BJ458">
    <cfRule type="containsText" dxfId="1153" priority="15" operator="containsText" text="Not Matching">
      <formula>NOT(ISERROR(SEARCH(("Not Matching"),(BJ458))))</formula>
    </cfRule>
    <cfRule type="containsText" dxfId="1152" priority="16" operator="containsText" text="Matching">
      <formula>NOT(ISERROR(SEARCH(("Matching"),(BJ458))))</formula>
    </cfRule>
  </conditionalFormatting>
  <conditionalFormatting sqref="AT459">
    <cfRule type="containsText" dxfId="1151" priority="11" operator="containsText" text="Not Matching">
      <formula>NOT(ISERROR(SEARCH(("Not Matching"),(AT459))))</formula>
    </cfRule>
    <cfRule type="containsText" dxfId="1150" priority="12" operator="containsText" text="Matching">
      <formula>NOT(ISERROR(SEARCH(("Matching"),(AT459))))</formula>
    </cfRule>
  </conditionalFormatting>
  <conditionalFormatting sqref="BE459">
    <cfRule type="containsText" dxfId="1149" priority="7" operator="containsText" text="Not Matching">
      <formula>NOT(ISERROR(SEARCH(("Not Matching"),(BE459))))</formula>
    </cfRule>
    <cfRule type="containsText" dxfId="1148" priority="8" operator="containsText" text="Matching">
      <formula>NOT(ISERROR(SEARCH(("Matching"),(BE459))))</formula>
    </cfRule>
  </conditionalFormatting>
  <conditionalFormatting sqref="BJ459">
    <cfRule type="containsText" dxfId="1147" priority="9" operator="containsText" text="Not Matching">
      <formula>NOT(ISERROR(SEARCH(("Not Matching"),(BJ459))))</formula>
    </cfRule>
    <cfRule type="containsText" dxfId="1146" priority="10" operator="containsText" text="Matching">
      <formula>NOT(ISERROR(SEARCH(("Matching"),(BJ459))))</formula>
    </cfRule>
  </conditionalFormatting>
  <conditionalFormatting sqref="AT460">
    <cfRule type="containsText" dxfId="1145" priority="5" operator="containsText" text="Not Matching">
      <formula>NOT(ISERROR(SEARCH(("Not Matching"),(AT460))))</formula>
    </cfRule>
    <cfRule type="containsText" dxfId="1144" priority="6" operator="containsText" text="Matching">
      <formula>NOT(ISERROR(SEARCH(("Matching"),(AT460))))</formula>
    </cfRule>
  </conditionalFormatting>
  <conditionalFormatting sqref="BE460">
    <cfRule type="containsText" dxfId="1143" priority="1" operator="containsText" text="Not Matching">
      <formula>NOT(ISERROR(SEARCH(("Not Matching"),(BE460))))</formula>
    </cfRule>
    <cfRule type="containsText" dxfId="1142" priority="2" operator="containsText" text="Matching">
      <formula>NOT(ISERROR(SEARCH(("Matching"),(BE460))))</formula>
    </cfRule>
  </conditionalFormatting>
  <conditionalFormatting sqref="BJ460">
    <cfRule type="containsText" dxfId="1141" priority="3" operator="containsText" text="Not Matching">
      <formula>NOT(ISERROR(SEARCH(("Not Matching"),(BJ460))))</formula>
    </cfRule>
    <cfRule type="containsText" dxfId="1140" priority="4" operator="containsText" text="Matching">
      <formula>NOT(ISERROR(SEARCH(("Matching"),(BJ460))))</formula>
    </cfRule>
  </conditionalFormatting>
  <printOptions horizontalCentered="1" headings="1"/>
  <pageMargins left="0.7" right="0.7" top="0.75" bottom="0.75" header="0.3" footer="0.3"/>
  <pageSetup paperSize="9" scale="72" fitToHeight="0" orientation="portrait" r:id="rId1"/>
  <headerFooter>
    <oddHeader>&amp;A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F5E442-6F9F-4619-AB0C-E02B4BA61D7E}">
          <x14:formula1>
            <xm:f>'Technical Data'!$I$3:$I$8</xm:f>
          </x14:formula1>
          <xm:sqref>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C8C6-96D1-44A8-BB99-90638B189A6D}">
  <sheetPr>
    <tabColor theme="1" tint="0.14999847407452621"/>
    <outlinePr summaryBelow="0" summaryRight="0"/>
    <pageSetUpPr fitToPage="1"/>
  </sheetPr>
  <dimension ref="A1:BQ262"/>
  <sheetViews>
    <sheetView showGridLines="0" view="pageBreakPreview" zoomScale="80" zoomScaleNormal="100" zoomScaleSheetLayoutView="80" workbookViewId="0">
      <pane xSplit="6" ySplit="4" topLeftCell="G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14.42578125" defaultRowHeight="15" outlineLevelRow="1" x14ac:dyDescent="0.25"/>
  <cols>
    <col min="1" max="1" width="3.42578125" bestFit="1" customWidth="1"/>
    <col min="2" max="2" width="60.85546875" bestFit="1" customWidth="1"/>
    <col min="3" max="3" width="11" customWidth="1"/>
    <col min="4" max="4" width="9.85546875" bestFit="1" customWidth="1"/>
    <col min="5" max="6" width="15.5703125" bestFit="1" customWidth="1"/>
    <col min="7" max="7" width="40.28515625" bestFit="1" customWidth="1"/>
    <col min="8" max="8" width="15.140625" bestFit="1" customWidth="1"/>
    <col min="9" max="9" width="13.7109375" bestFit="1" customWidth="1"/>
    <col min="10" max="10" width="11.28515625" bestFit="1" customWidth="1"/>
    <col min="11" max="11" width="8" bestFit="1" customWidth="1"/>
    <col min="12" max="12" width="15.140625" bestFit="1" customWidth="1"/>
    <col min="13" max="13" width="12.28515625" bestFit="1" customWidth="1"/>
    <col min="14" max="14" width="11.28515625" bestFit="1" customWidth="1"/>
    <col min="15" max="15" width="15.140625" bestFit="1" customWidth="1"/>
    <col min="16" max="16" width="12.140625" bestFit="1" customWidth="1"/>
    <col min="17" max="17" width="10.5703125" bestFit="1" customWidth="1"/>
    <col min="18" max="19" width="12.7109375" bestFit="1" customWidth="1"/>
    <col min="20" max="20" width="15.5703125" bestFit="1" customWidth="1"/>
    <col min="21" max="21" width="15.28515625" bestFit="1" customWidth="1"/>
    <col min="22" max="22" width="14.42578125" bestFit="1" customWidth="1"/>
    <col min="23" max="23" width="15.28515625" bestFit="1" customWidth="1"/>
    <col min="24" max="24" width="13.85546875" bestFit="1" customWidth="1"/>
    <col min="25" max="25" width="16.5703125" bestFit="1" customWidth="1"/>
    <col min="26" max="26" width="14.42578125" bestFit="1" customWidth="1"/>
    <col min="27" max="27" width="13.42578125" bestFit="1" customWidth="1"/>
    <col min="28" max="28" width="15.140625" bestFit="1" customWidth="1"/>
    <col min="29" max="29" width="15.5703125" bestFit="1" customWidth="1"/>
    <col min="30" max="30" width="11.5703125" bestFit="1" customWidth="1"/>
    <col min="31" max="31" width="9.5703125" bestFit="1" customWidth="1"/>
    <col min="32" max="33" width="12.7109375" bestFit="1" customWidth="1"/>
    <col min="34" max="34" width="15.5703125" bestFit="1" customWidth="1"/>
    <col min="35" max="36" width="14.42578125" bestFit="1" customWidth="1"/>
    <col min="37" max="37" width="15.28515625" bestFit="1" customWidth="1"/>
    <col min="38" max="38" width="15.5703125" bestFit="1" customWidth="1"/>
    <col min="39" max="39" width="16" bestFit="1" customWidth="1"/>
    <col min="40" max="42" width="14.42578125" bestFit="1" customWidth="1"/>
    <col min="43" max="43" width="15.5703125" bestFit="1" customWidth="1"/>
    <col min="44" max="44" width="14.42578125" bestFit="1" customWidth="1"/>
    <col min="45" max="45" width="15.5703125" bestFit="1" customWidth="1"/>
    <col min="46" max="46" width="14.85546875" style="126" bestFit="1" customWidth="1"/>
    <col min="47" max="47" width="15.5703125" bestFit="1" customWidth="1"/>
    <col min="48" max="48" width="6.5703125" bestFit="1" customWidth="1"/>
    <col min="49" max="49" width="14.42578125" bestFit="1" customWidth="1"/>
    <col min="50" max="50" width="6.5703125" bestFit="1" customWidth="1"/>
    <col min="51" max="51" width="14.42578125" bestFit="1" customWidth="1"/>
    <col min="52" max="52" width="5.5703125" bestFit="1" customWidth="1"/>
    <col min="53" max="53" width="14.42578125" bestFit="1" customWidth="1"/>
    <col min="54" max="54" width="6.5703125" bestFit="1" customWidth="1"/>
    <col min="55" max="55" width="14.42578125" bestFit="1" customWidth="1"/>
    <col min="56" max="56" width="6.5703125" bestFit="1" customWidth="1"/>
    <col min="57" max="57" width="14.85546875" bestFit="1" customWidth="1"/>
    <col min="58" max="58" width="15.5703125" bestFit="1" customWidth="1"/>
    <col min="59" max="59" width="6.5703125" bestFit="1" customWidth="1"/>
    <col min="60" max="60" width="14.42578125" bestFit="1" customWidth="1"/>
    <col min="61" max="61" width="6.5703125" bestFit="1" customWidth="1"/>
    <col min="62" max="62" width="14.85546875" bestFit="1" customWidth="1"/>
    <col min="63" max="64" width="15.5703125" bestFit="1" customWidth="1"/>
    <col min="65" max="65" width="14.42578125" bestFit="1" customWidth="1"/>
    <col min="66" max="66" width="15.5703125" bestFit="1" customWidth="1"/>
    <col min="67" max="67" width="14.42578125" bestFit="1" customWidth="1"/>
  </cols>
  <sheetData>
    <row r="1" spans="1:67" ht="15.75" thickBot="1" x14ac:dyDescent="0.3">
      <c r="A1" s="220" t="s">
        <v>8</v>
      </c>
      <c r="B1" s="221" t="s">
        <v>9</v>
      </c>
      <c r="C1" s="222" t="s">
        <v>10</v>
      </c>
      <c r="D1" s="221" t="s">
        <v>11</v>
      </c>
      <c r="E1" s="19" t="s">
        <v>12</v>
      </c>
      <c r="F1" s="20" t="s">
        <v>13</v>
      </c>
      <c r="H1" s="219" t="s">
        <v>14</v>
      </c>
      <c r="I1" s="202"/>
      <c r="J1" s="202"/>
      <c r="K1" s="202"/>
      <c r="L1" s="202"/>
      <c r="M1" s="202"/>
      <c r="N1" s="202"/>
      <c r="O1" s="219" t="s">
        <v>15</v>
      </c>
      <c r="P1" s="202"/>
      <c r="Q1" s="202"/>
      <c r="R1" s="202"/>
      <c r="S1" s="202"/>
      <c r="T1" s="203"/>
      <c r="U1" s="201" t="s">
        <v>16</v>
      </c>
      <c r="V1" s="202"/>
      <c r="W1" s="202"/>
      <c r="X1" s="203"/>
      <c r="Y1" s="22" t="s">
        <v>17</v>
      </c>
      <c r="Z1" s="204" t="s">
        <v>18</v>
      </c>
      <c r="AA1" s="203"/>
      <c r="AB1" s="205" t="s">
        <v>19</v>
      </c>
      <c r="AC1" s="219" t="s">
        <v>20</v>
      </c>
      <c r="AD1" s="202"/>
      <c r="AE1" s="202"/>
      <c r="AF1" s="202"/>
      <c r="AG1" s="202"/>
      <c r="AH1" s="203"/>
      <c r="AI1" s="201" t="s">
        <v>21</v>
      </c>
      <c r="AJ1" s="202"/>
      <c r="AK1" s="202"/>
      <c r="AL1" s="203"/>
      <c r="AM1" s="22" t="s">
        <v>17</v>
      </c>
      <c r="AN1" s="204" t="s">
        <v>22</v>
      </c>
      <c r="AO1" s="203"/>
      <c r="AP1" s="23" t="s">
        <v>23</v>
      </c>
      <c r="AQ1" s="205" t="s">
        <v>24</v>
      </c>
      <c r="AR1" s="205" t="s">
        <v>25</v>
      </c>
      <c r="AS1" s="205" t="s">
        <v>26</v>
      </c>
      <c r="AT1" s="84"/>
      <c r="AU1" s="226" t="s">
        <v>68</v>
      </c>
      <c r="AV1" s="226"/>
      <c r="AW1" s="226" t="s">
        <v>69</v>
      </c>
      <c r="AX1" s="226"/>
      <c r="AY1" s="226" t="s">
        <v>70</v>
      </c>
      <c r="AZ1" s="226"/>
      <c r="BA1" s="237" t="s">
        <v>156</v>
      </c>
      <c r="BB1" s="237"/>
      <c r="BC1" s="234" t="s">
        <v>18</v>
      </c>
      <c r="BD1" s="234"/>
      <c r="BE1" s="74"/>
      <c r="BF1" s="240" t="s">
        <v>71</v>
      </c>
      <c r="BG1" s="241"/>
      <c r="BH1" s="255" t="s">
        <v>18</v>
      </c>
      <c r="BI1" s="256"/>
      <c r="BJ1" s="74"/>
      <c r="BK1" s="249" t="s">
        <v>72</v>
      </c>
      <c r="BL1" s="250"/>
      <c r="BM1" s="246" t="s">
        <v>73</v>
      </c>
      <c r="BN1" s="246" t="s">
        <v>143</v>
      </c>
      <c r="BO1" s="246" t="s">
        <v>144</v>
      </c>
    </row>
    <row r="2" spans="1:67" ht="15.75" thickBot="1" x14ac:dyDescent="0.3">
      <c r="A2" s="217"/>
      <c r="B2" s="210"/>
      <c r="C2" s="210"/>
      <c r="D2" s="210"/>
      <c r="E2" s="24" t="s">
        <v>27</v>
      </c>
      <c r="F2" s="25" t="s">
        <v>27</v>
      </c>
      <c r="H2" s="229" t="s">
        <v>28</v>
      </c>
      <c r="I2" s="230"/>
      <c r="J2" s="230"/>
      <c r="K2" s="231"/>
      <c r="L2" s="229" t="s">
        <v>29</v>
      </c>
      <c r="M2" s="230"/>
      <c r="N2" s="230"/>
      <c r="O2" s="215" t="s">
        <v>30</v>
      </c>
      <c r="P2" s="208" t="s">
        <v>31</v>
      </c>
      <c r="Q2" s="208" t="s">
        <v>32</v>
      </c>
      <c r="R2" s="208" t="s">
        <v>33</v>
      </c>
      <c r="S2" s="208" t="s">
        <v>34</v>
      </c>
      <c r="T2" s="211" t="s">
        <v>35</v>
      </c>
      <c r="U2" s="215" t="s">
        <v>36</v>
      </c>
      <c r="V2" s="208" t="s">
        <v>37</v>
      </c>
      <c r="W2" s="208" t="s">
        <v>38</v>
      </c>
      <c r="X2" s="211" t="s">
        <v>39</v>
      </c>
      <c r="Y2" s="208" t="s">
        <v>40</v>
      </c>
      <c r="Z2" s="208" t="s">
        <v>41</v>
      </c>
      <c r="AA2" s="208" t="s">
        <v>42</v>
      </c>
      <c r="AB2" s="206"/>
      <c r="AC2" s="215" t="s">
        <v>43</v>
      </c>
      <c r="AD2" s="208" t="s">
        <v>44</v>
      </c>
      <c r="AE2" s="208" t="s">
        <v>45</v>
      </c>
      <c r="AF2" s="208" t="s">
        <v>46</v>
      </c>
      <c r="AG2" s="208" t="s">
        <v>47</v>
      </c>
      <c r="AH2" s="211" t="s">
        <v>48</v>
      </c>
      <c r="AI2" s="215" t="s">
        <v>49</v>
      </c>
      <c r="AJ2" s="208" t="s">
        <v>50</v>
      </c>
      <c r="AK2" s="208" t="s">
        <v>51</v>
      </c>
      <c r="AL2" s="211" t="s">
        <v>52</v>
      </c>
      <c r="AM2" s="214" t="s">
        <v>53</v>
      </c>
      <c r="AN2" s="208" t="s">
        <v>54</v>
      </c>
      <c r="AO2" s="208" t="s">
        <v>55</v>
      </c>
      <c r="AP2" s="214" t="s">
        <v>56</v>
      </c>
      <c r="AQ2" s="206"/>
      <c r="AR2" s="206"/>
      <c r="AS2" s="206"/>
      <c r="AT2" s="84"/>
      <c r="AU2" s="227"/>
      <c r="AV2" s="227"/>
      <c r="AW2" s="227"/>
      <c r="AX2" s="227"/>
      <c r="AY2" s="227"/>
      <c r="AZ2" s="227"/>
      <c r="BA2" s="238"/>
      <c r="BB2" s="238"/>
      <c r="BC2" s="235"/>
      <c r="BD2" s="235"/>
      <c r="BF2" s="242"/>
      <c r="BG2" s="243"/>
      <c r="BH2" s="257"/>
      <c r="BI2" s="258"/>
      <c r="BK2" s="251"/>
      <c r="BL2" s="252"/>
      <c r="BM2" s="247"/>
      <c r="BN2" s="247"/>
      <c r="BO2" s="247"/>
    </row>
    <row r="3" spans="1:67" ht="15.75" thickBot="1" x14ac:dyDescent="0.3">
      <c r="A3" s="26"/>
      <c r="B3" s="101" t="s">
        <v>130</v>
      </c>
      <c r="C3" s="27"/>
      <c r="D3" s="28"/>
      <c r="E3" s="29"/>
      <c r="F3" s="30"/>
      <c r="G3" s="98"/>
      <c r="H3" s="31" t="s">
        <v>57</v>
      </c>
      <c r="I3" s="32" t="s">
        <v>58</v>
      </c>
      <c r="J3" s="32" t="s">
        <v>59</v>
      </c>
      <c r="K3" s="33" t="s">
        <v>60</v>
      </c>
      <c r="L3" s="31" t="s">
        <v>57</v>
      </c>
      <c r="M3" s="32" t="s">
        <v>58</v>
      </c>
      <c r="N3" s="32" t="s">
        <v>59</v>
      </c>
      <c r="O3" s="232"/>
      <c r="P3" s="218"/>
      <c r="Q3" s="218"/>
      <c r="R3" s="218"/>
      <c r="S3" s="218"/>
      <c r="T3" s="233"/>
      <c r="U3" s="232"/>
      <c r="V3" s="218"/>
      <c r="W3" s="218"/>
      <c r="X3" s="233"/>
      <c r="Y3" s="218"/>
      <c r="Z3" s="218"/>
      <c r="AA3" s="218"/>
      <c r="AB3" s="206"/>
      <c r="AC3" s="216"/>
      <c r="AD3" s="209"/>
      <c r="AE3" s="209"/>
      <c r="AF3" s="209"/>
      <c r="AG3" s="209"/>
      <c r="AH3" s="212"/>
      <c r="AI3" s="216"/>
      <c r="AJ3" s="209"/>
      <c r="AK3" s="209"/>
      <c r="AL3" s="212"/>
      <c r="AM3" s="206"/>
      <c r="AN3" s="209"/>
      <c r="AO3" s="209"/>
      <c r="AP3" s="206"/>
      <c r="AQ3" s="206"/>
      <c r="AR3" s="206"/>
      <c r="AS3" s="206"/>
      <c r="AT3" s="84"/>
      <c r="AU3" s="227"/>
      <c r="AV3" s="227"/>
      <c r="AW3" s="227"/>
      <c r="AX3" s="227"/>
      <c r="AY3" s="227"/>
      <c r="AZ3" s="227"/>
      <c r="BA3" s="238"/>
      <c r="BB3" s="238"/>
      <c r="BC3" s="235"/>
      <c r="BD3" s="235"/>
      <c r="BF3" s="242"/>
      <c r="BG3" s="243"/>
      <c r="BH3" s="257"/>
      <c r="BI3" s="258"/>
      <c r="BK3" s="251"/>
      <c r="BL3" s="252"/>
      <c r="BM3" s="247"/>
      <c r="BN3" s="247"/>
      <c r="BO3" s="247"/>
    </row>
    <row r="4" spans="1:67" ht="16.5" thickTop="1" thickBot="1" x14ac:dyDescent="0.3">
      <c r="A4" s="34"/>
      <c r="B4" s="149" t="s">
        <v>207</v>
      </c>
      <c r="C4" s="35"/>
      <c r="D4" s="36"/>
      <c r="E4" s="37"/>
      <c r="F4" s="38"/>
      <c r="G4" s="98"/>
      <c r="H4" s="39"/>
      <c r="I4" s="40"/>
      <c r="J4" s="41">
        <f>'Financial Data'!$C$3</f>
        <v>0.03</v>
      </c>
      <c r="K4" s="42"/>
      <c r="L4" s="39"/>
      <c r="M4" s="40"/>
      <c r="N4" s="117"/>
      <c r="O4" s="43"/>
      <c r="P4" s="41">
        <f>'Financial Data'!C4</f>
        <v>0</v>
      </c>
      <c r="Q4" s="41">
        <f>'Financial Data'!C5</f>
        <v>0</v>
      </c>
      <c r="R4" s="41">
        <f>'Financial Data'!C6</f>
        <v>0.02</v>
      </c>
      <c r="S4" s="41">
        <f>'Financial Data'!C7</f>
        <v>0.05</v>
      </c>
      <c r="T4" s="44"/>
      <c r="U4" s="112">
        <f>'Financial Data'!C8</f>
        <v>65</v>
      </c>
      <c r="V4" s="112">
        <f>'Financial Data'!C10</f>
        <v>1200</v>
      </c>
      <c r="W4" s="112">
        <f>'Financial Data'!C11</f>
        <v>900</v>
      </c>
      <c r="X4" s="45"/>
      <c r="Y4" s="46">
        <f>'Financial Data'!C12</f>
        <v>0.15</v>
      </c>
      <c r="Z4" s="41">
        <f>'Financial Data'!C13</f>
        <v>0.25</v>
      </c>
      <c r="AA4" s="47">
        <f>'Financial Data'!C14</f>
        <v>0.25</v>
      </c>
      <c r="AB4" s="207"/>
      <c r="AC4" s="217"/>
      <c r="AD4" s="210"/>
      <c r="AE4" s="210"/>
      <c r="AF4" s="210"/>
      <c r="AG4" s="210"/>
      <c r="AH4" s="213"/>
      <c r="AI4" s="217"/>
      <c r="AJ4" s="210"/>
      <c r="AK4" s="210"/>
      <c r="AL4" s="213"/>
      <c r="AM4" s="207"/>
      <c r="AN4" s="210"/>
      <c r="AO4" s="210"/>
      <c r="AP4" s="207"/>
      <c r="AQ4" s="207"/>
      <c r="AR4" s="207"/>
      <c r="AS4" s="207"/>
      <c r="AT4" s="136"/>
      <c r="AU4" s="228"/>
      <c r="AV4" s="228"/>
      <c r="AW4" s="228"/>
      <c r="AX4" s="228"/>
      <c r="AY4" s="228"/>
      <c r="AZ4" s="228"/>
      <c r="BA4" s="239"/>
      <c r="BB4" s="239"/>
      <c r="BC4" s="236"/>
      <c r="BD4" s="236"/>
      <c r="BF4" s="244"/>
      <c r="BG4" s="245"/>
      <c r="BH4" s="259"/>
      <c r="BI4" s="260"/>
      <c r="BK4" s="253"/>
      <c r="BL4" s="254"/>
      <c r="BM4" s="248"/>
      <c r="BN4" s="248"/>
      <c r="BO4" s="248"/>
    </row>
    <row r="5" spans="1:67" ht="15.75" thickBot="1" x14ac:dyDescent="0.3">
      <c r="A5" s="48">
        <v>10</v>
      </c>
      <c r="B5" s="49" t="s">
        <v>61</v>
      </c>
      <c r="C5" s="50" t="s">
        <v>62</v>
      </c>
      <c r="D5" s="51">
        <f>ROUNDUP((A5*465)/1000,2)</f>
        <v>4.6500000000000004</v>
      </c>
      <c r="E5" s="52"/>
      <c r="F5" s="53">
        <f>SUM(F6:F15)</f>
        <v>16493.470786764708</v>
      </c>
      <c r="G5" s="98"/>
      <c r="H5" s="55"/>
      <c r="I5" s="55"/>
      <c r="J5" s="56"/>
      <c r="K5" s="57"/>
      <c r="L5" s="58"/>
      <c r="M5" s="58"/>
      <c r="N5" s="58"/>
      <c r="O5" s="57"/>
      <c r="P5" s="58"/>
      <c r="Q5" s="56"/>
      <c r="R5" s="56"/>
      <c r="S5" s="56"/>
      <c r="T5" s="56"/>
      <c r="U5" s="112">
        <f>'Financial Data'!C9</f>
        <v>90</v>
      </c>
      <c r="V5" s="21"/>
      <c r="W5" s="56"/>
      <c r="X5" s="56"/>
      <c r="Y5" s="56"/>
      <c r="Z5" s="57"/>
      <c r="AA5" s="56"/>
      <c r="AB5" s="56"/>
      <c r="AC5" s="59">
        <f>+SUM(AC6:AC15)</f>
        <v>6303.2804999999998</v>
      </c>
      <c r="AD5" s="59">
        <f t="shared" ref="AD5:AS5" si="0">+SUM(AD6:AD15)</f>
        <v>0</v>
      </c>
      <c r="AE5" s="59">
        <f t="shared" si="0"/>
        <v>0</v>
      </c>
      <c r="AF5" s="59">
        <f t="shared" si="0"/>
        <v>126.06560999999998</v>
      </c>
      <c r="AG5" s="59">
        <f t="shared" si="0"/>
        <v>238.21402499999999</v>
      </c>
      <c r="AH5" s="59">
        <f t="shared" si="0"/>
        <v>6667.5601349999997</v>
      </c>
      <c r="AI5" s="59">
        <f t="shared" si="0"/>
        <v>3120</v>
      </c>
      <c r="AJ5" s="59">
        <f t="shared" si="0"/>
        <v>1200</v>
      </c>
      <c r="AK5" s="59">
        <f t="shared" si="0"/>
        <v>900</v>
      </c>
      <c r="AL5" s="59">
        <f t="shared" si="0"/>
        <v>5220</v>
      </c>
      <c r="AM5" s="59">
        <f t="shared" si="0"/>
        <v>2159.0206180147061</v>
      </c>
      <c r="AN5" s="59">
        <f t="shared" si="0"/>
        <v>1666.8900337499999</v>
      </c>
      <c r="AO5" s="59">
        <f t="shared" si="0"/>
        <v>780</v>
      </c>
      <c r="AP5" s="59">
        <f t="shared" si="0"/>
        <v>3059.0206180147061</v>
      </c>
      <c r="AQ5" s="59">
        <f t="shared" si="0"/>
        <v>14046.580753014705</v>
      </c>
      <c r="AR5" s="59">
        <f t="shared" si="0"/>
        <v>2446.8900337500004</v>
      </c>
      <c r="AS5" s="59">
        <f t="shared" si="0"/>
        <v>16493.470786764708</v>
      </c>
      <c r="AT5" s="83" t="str">
        <f>IF(F5=AS5,"Matching","Not Matching")</f>
        <v>Matching</v>
      </c>
      <c r="AU5" s="134">
        <f t="shared" ref="AU5" si="1">SUM(AC5:AG5)</f>
        <v>6667.5601349999997</v>
      </c>
      <c r="AV5" s="135">
        <f t="shared" ref="AV5" si="2">AU5/AS5</f>
        <v>0.4042545211496919</v>
      </c>
      <c r="AW5" s="134">
        <f t="shared" ref="AW5" si="3">AI5</f>
        <v>3120</v>
      </c>
      <c r="AX5" s="135">
        <f t="shared" ref="AX5" si="4">AW5/AS5</f>
        <v>0.18916576385509254</v>
      </c>
      <c r="AY5" s="134">
        <f t="shared" ref="AY5" si="5">AJ5</f>
        <v>1200</v>
      </c>
      <c r="AZ5" s="135">
        <f t="shared" ref="AZ5" si="6">AY5/AS5</f>
        <v>7.2756063021189435E-2</v>
      </c>
      <c r="BA5" s="134">
        <f t="shared" ref="BA5" si="7">AK5+AM5</f>
        <v>3059.0206180147061</v>
      </c>
      <c r="BB5" s="135">
        <f t="shared" ref="BB5" si="8">BA5/AS5</f>
        <v>0.18546858072282985</v>
      </c>
      <c r="BC5" s="134">
        <f t="shared" ref="BC5" si="9">AN5+AO5</f>
        <v>2446.8900337499999</v>
      </c>
      <c r="BD5" s="135">
        <f t="shared" ref="BD5" si="10">BC5/AS5</f>
        <v>0.14835507125119612</v>
      </c>
      <c r="BE5" s="82" t="str">
        <f t="shared" ref="BE5" si="11">IF((AU5+AW5+AY5+BA5+BC5)=AS5,"Matching","Not Matching")</f>
        <v>Matching</v>
      </c>
      <c r="BF5" s="134">
        <f>AQ5</f>
        <v>14046.580753014705</v>
      </c>
      <c r="BG5" s="135">
        <f t="shared" ref="BG5" si="12">BF5/AS5</f>
        <v>0.85164492874880371</v>
      </c>
      <c r="BH5" s="134">
        <f t="shared" ref="BH5" si="13">AR5</f>
        <v>2446.8900337500004</v>
      </c>
      <c r="BI5" s="135">
        <f t="shared" ref="BI5" si="14">BH5/AS5</f>
        <v>0.14835507125119615</v>
      </c>
      <c r="BJ5" s="82" t="str">
        <f t="shared" ref="BJ5" si="15">IF((BH5+BF5)=AS5,"Matching","Not Matching")</f>
        <v>Matching</v>
      </c>
      <c r="BK5" s="134">
        <f>AS5*1.081</f>
        <v>17829.441920492649</v>
      </c>
      <c r="BL5" s="134">
        <f t="shared" ref="BL5" si="16">ROUND(BK5,-1)</f>
        <v>17830</v>
      </c>
      <c r="BM5" s="134">
        <f>D5*380</f>
        <v>1767.0000000000002</v>
      </c>
      <c r="BN5" s="134">
        <f t="shared" ref="BN5" si="17">BK5-BM5</f>
        <v>16062.441920492649</v>
      </c>
      <c r="BO5" s="134">
        <f>BK5/D5</f>
        <v>3834.2885850521825</v>
      </c>
    </row>
    <row r="6" spans="1:67" outlineLevel="1" x14ac:dyDescent="0.25">
      <c r="A6" s="60"/>
      <c r="B6" s="61"/>
      <c r="C6" s="62"/>
      <c r="D6" s="63"/>
      <c r="E6" s="64"/>
      <c r="F6" s="65"/>
      <c r="H6" s="55"/>
      <c r="I6" s="21" t="s">
        <v>138</v>
      </c>
      <c r="J6" s="56"/>
      <c r="K6" s="57"/>
      <c r="L6" s="58"/>
      <c r="M6" s="58"/>
      <c r="N6" s="58"/>
      <c r="O6" s="57"/>
      <c r="P6" s="58"/>
      <c r="Q6" s="56"/>
      <c r="R6" s="56"/>
      <c r="S6" s="56"/>
      <c r="T6" s="56"/>
      <c r="U6" s="66"/>
      <c r="V6" s="21"/>
      <c r="W6" s="56"/>
      <c r="X6" s="56"/>
      <c r="Y6" s="56"/>
      <c r="Z6" s="57"/>
      <c r="AA6" s="56"/>
      <c r="AB6" s="56"/>
      <c r="AC6" s="56"/>
      <c r="AD6" s="56"/>
      <c r="AE6" s="56"/>
      <c r="AF6" s="56"/>
      <c r="AG6" s="56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136"/>
    </row>
    <row r="7" spans="1:67" outlineLevel="1" x14ac:dyDescent="0.25">
      <c r="A7" s="60"/>
      <c r="B7" s="61" t="str">
        <f>"Panneau solaire "&amp;G7</f>
        <v>Panneau solaire LONGi Hi-MO X10 Artist LR7-54HVB-485M</v>
      </c>
      <c r="C7" s="62">
        <f>A5</f>
        <v>10</v>
      </c>
      <c r="D7" s="68" t="s">
        <v>63</v>
      </c>
      <c r="E7" s="64">
        <f t="shared" ref="E7" si="18">AB7</f>
        <v>266.65684558823523</v>
      </c>
      <c r="F7" s="65">
        <f t="shared" ref="F7" si="19">C7*E7</f>
        <v>2666.5684558823523</v>
      </c>
      <c r="G7" s="107" t="str">
        <f>IF($B4="Jinko 455W Non Full Black",'Technical Data'!B3,IF($B4="Jinko 465W Full Black",'Technical Data'!B4,IF($B4="Longi 485W Non Full Black",'Technical Data'!B5,IF($B4="Longi 485W Full Black",'Technical Data'!B6,IF($B4="Aiko 480W Non Full Black",'Technical Data'!B7,IF($B4="Aiko 485W Full Black",'Technical Data'!B8,IF(ISBLANK($B4)," ")))))))</f>
        <v>LONGi Hi-MO X10 Artist LR7-54HVB-485M</v>
      </c>
      <c r="H7" s="102">
        <f>IF($B4="Jinko 455W Non Full Black",'Financial Data'!$C$25,IF($B4="Jinko 465W Full Black",'Financial Data'!$C$26,IF($B4="Longi 485W Non Full Black",'Financial Data'!$C$27,IF($B4="Longi 485W Full Black",'Financial Data'!$C$28,IF($B4="Aiko 480W Non Full Black",'Financial Data'!$C$29,IF($B4="Aiko 485W Full Black",'Financial Data'!$C$30,IF(ISBLANK($B4),'Technical Data'!#REF!)))))))</f>
        <v>105.55</v>
      </c>
      <c r="I7" s="85">
        <f>'Financial Data'!C56</f>
        <v>0</v>
      </c>
      <c r="J7" s="67">
        <f t="shared" ref="J7:J14" si="20">H7*$J$4</f>
        <v>3.1664999999999996</v>
      </c>
      <c r="K7" s="54">
        <v>0</v>
      </c>
      <c r="L7" s="67">
        <f t="shared" ref="L7:N14" si="21">H7*(1-$K7)</f>
        <v>105.55</v>
      </c>
      <c r="M7" s="67">
        <f t="shared" si="21"/>
        <v>0</v>
      </c>
      <c r="N7" s="67">
        <f t="shared" si="21"/>
        <v>3.1664999999999996</v>
      </c>
      <c r="O7" s="67">
        <f t="shared" ref="O7:O14" si="22">(L7+M7+N7)</f>
        <v>108.7165</v>
      </c>
      <c r="P7" s="69">
        <f t="shared" ref="P7:P14" si="23">O7*$P$4</f>
        <v>0</v>
      </c>
      <c r="Q7" s="69">
        <f t="shared" ref="Q7:Q14" si="24">(O7+P7)*$Q$4</f>
        <v>0</v>
      </c>
      <c r="R7" s="69">
        <f t="shared" ref="R7:R14" si="25">(O7+P7)*$R$4</f>
        <v>2.1743299999999999</v>
      </c>
      <c r="S7" s="69">
        <f t="shared" ref="S7:S11" si="26">(O7+P7)*$S$4</f>
        <v>5.4358250000000004</v>
      </c>
      <c r="T7" s="69">
        <f t="shared" ref="T7:T14" si="27">SUM(O7:S7)</f>
        <v>116.32665499999999</v>
      </c>
      <c r="U7" s="69">
        <f>1*$U$4</f>
        <v>65</v>
      </c>
      <c r="V7" s="150">
        <v>0</v>
      </c>
      <c r="W7" s="150">
        <v>0</v>
      </c>
      <c r="X7" s="67">
        <f t="shared" ref="X7:X14" si="28">SUM(U7:W7)</f>
        <v>65</v>
      </c>
      <c r="Y7" s="113">
        <f>$Y$4/(1-$Y$4)*(T7+X7+Z7+AA7)</f>
        <v>39.998526838235293</v>
      </c>
      <c r="Z7" s="69">
        <f>T7*$Z$4</f>
        <v>29.081663749999997</v>
      </c>
      <c r="AA7" s="69">
        <f t="shared" ref="AA7:AA12" si="29">X7*$AA$4</f>
        <v>16.25</v>
      </c>
      <c r="AB7" s="70">
        <f t="shared" ref="AB7:AB14" si="30">T7+X7+Y7+Z7+AA7</f>
        <v>266.65684558823523</v>
      </c>
      <c r="AC7" s="67">
        <f t="shared" ref="AC7:AO14" si="31">O7*$C7</f>
        <v>1087.165</v>
      </c>
      <c r="AD7" s="67">
        <f t="shared" si="31"/>
        <v>0</v>
      </c>
      <c r="AE7" s="67">
        <f t="shared" si="31"/>
        <v>0</v>
      </c>
      <c r="AF7" s="67">
        <f t="shared" si="31"/>
        <v>21.743299999999998</v>
      </c>
      <c r="AG7" s="67">
        <f t="shared" si="31"/>
        <v>54.358250000000005</v>
      </c>
      <c r="AH7" s="67">
        <f t="shared" si="31"/>
        <v>1163.2665499999998</v>
      </c>
      <c r="AI7" s="67">
        <f t="shared" si="31"/>
        <v>650</v>
      </c>
      <c r="AJ7" s="67">
        <f t="shared" si="31"/>
        <v>0</v>
      </c>
      <c r="AK7" s="67">
        <f t="shared" si="31"/>
        <v>0</v>
      </c>
      <c r="AL7" s="67">
        <f t="shared" si="31"/>
        <v>650</v>
      </c>
      <c r="AM7" s="67">
        <f t="shared" si="31"/>
        <v>399.98526838235296</v>
      </c>
      <c r="AN7" s="67">
        <f t="shared" si="31"/>
        <v>290.81663749999996</v>
      </c>
      <c r="AO7" s="67">
        <f t="shared" si="31"/>
        <v>162.5</v>
      </c>
      <c r="AP7" s="67">
        <f t="shared" ref="AP7:AP14" si="32">AM7+AK7</f>
        <v>399.98526838235296</v>
      </c>
      <c r="AQ7" s="71">
        <f t="shared" ref="AQ7:AQ14" si="33">AM7+AL7+AH7</f>
        <v>2213.2518183823527</v>
      </c>
      <c r="AR7" s="71">
        <f t="shared" ref="AR7:AR14" si="34">AO7+AN7</f>
        <v>453.31663749999996</v>
      </c>
      <c r="AS7" s="71">
        <f t="shared" ref="AS7:AS14" si="35">AH7+AL7+AM7+AO7+AN7</f>
        <v>2666.5684558823527</v>
      </c>
      <c r="AT7" s="84"/>
    </row>
    <row r="8" spans="1:67" outlineLevel="1" x14ac:dyDescent="0.25">
      <c r="A8" s="60"/>
      <c r="B8" s="61" t="str">
        <f>"Onduleur Fronius "&amp;G8</f>
        <v>Onduleur Fronius Symo GEN24 6.0 SC</v>
      </c>
      <c r="C8" s="62">
        <v>1</v>
      </c>
      <c r="D8" s="68" t="s">
        <v>63</v>
      </c>
      <c r="E8" s="64">
        <f t="shared" ref="E7:E14" si="36">AB8</f>
        <v>3133.4317426470589</v>
      </c>
      <c r="F8" s="65">
        <f t="shared" ref="F7:F14" si="37">C8*E8</f>
        <v>3133.4317426470589</v>
      </c>
      <c r="G8" s="99" t="str">
        <f>'Financial Data'!B42</f>
        <v>Symo GEN24 6.0 SC</v>
      </c>
      <c r="H8" s="85">
        <f>'Financial Data'!C42</f>
        <v>1333.85</v>
      </c>
      <c r="I8" s="85">
        <f>'Financial Data'!C53+'Financial Data'!C54+'Financial Data'!C55</f>
        <v>449.25</v>
      </c>
      <c r="J8" s="67">
        <f t="shared" si="20"/>
        <v>40.015499999999996</v>
      </c>
      <c r="K8" s="54">
        <v>0</v>
      </c>
      <c r="L8" s="67">
        <f t="shared" si="21"/>
        <v>1333.85</v>
      </c>
      <c r="M8" s="67">
        <f t="shared" si="21"/>
        <v>449.25</v>
      </c>
      <c r="N8" s="67">
        <f t="shared" si="21"/>
        <v>40.015499999999996</v>
      </c>
      <c r="O8" s="67">
        <f t="shared" si="22"/>
        <v>1823.1154999999999</v>
      </c>
      <c r="P8" s="69">
        <f t="shared" si="23"/>
        <v>0</v>
      </c>
      <c r="Q8" s="69">
        <f t="shared" si="24"/>
        <v>0</v>
      </c>
      <c r="R8" s="69">
        <f t="shared" si="25"/>
        <v>36.462309999999995</v>
      </c>
      <c r="S8" s="69">
        <f t="shared" si="26"/>
        <v>91.155775000000006</v>
      </c>
      <c r="T8" s="69">
        <f t="shared" si="27"/>
        <v>1950.7335849999997</v>
      </c>
      <c r="U8" s="69">
        <f>2*$U$5</f>
        <v>180</v>
      </c>
      <c r="V8" s="150">
        <v>0</v>
      </c>
      <c r="W8" s="150">
        <v>0</v>
      </c>
      <c r="X8" s="67">
        <f t="shared" si="28"/>
        <v>180</v>
      </c>
      <c r="Y8" s="113">
        <f t="shared" ref="Y8:Y12" si="38">$Y$4/(1-$Y$4)*(T8+X8+Z8+AA8)</f>
        <v>470.01476139705886</v>
      </c>
      <c r="Z8" s="69">
        <f>T8*$Z$4</f>
        <v>487.68339624999993</v>
      </c>
      <c r="AA8" s="69">
        <f t="shared" si="29"/>
        <v>45</v>
      </c>
      <c r="AB8" s="70">
        <f t="shared" si="30"/>
        <v>3133.4317426470589</v>
      </c>
      <c r="AC8" s="67">
        <f t="shared" si="31"/>
        <v>1823.1154999999999</v>
      </c>
      <c r="AD8" s="67">
        <f t="shared" si="31"/>
        <v>0</v>
      </c>
      <c r="AE8" s="67">
        <f t="shared" si="31"/>
        <v>0</v>
      </c>
      <c r="AF8" s="67">
        <f t="shared" si="31"/>
        <v>36.462309999999995</v>
      </c>
      <c r="AG8" s="67">
        <f t="shared" si="31"/>
        <v>91.155775000000006</v>
      </c>
      <c r="AH8" s="67">
        <f t="shared" si="31"/>
        <v>1950.7335849999997</v>
      </c>
      <c r="AI8" s="67">
        <f t="shared" si="31"/>
        <v>180</v>
      </c>
      <c r="AJ8" s="67">
        <f t="shared" si="31"/>
        <v>0</v>
      </c>
      <c r="AK8" s="67">
        <f t="shared" si="31"/>
        <v>0</v>
      </c>
      <c r="AL8" s="67">
        <f t="shared" si="31"/>
        <v>180</v>
      </c>
      <c r="AM8" s="67">
        <f t="shared" si="31"/>
        <v>470.01476139705886</v>
      </c>
      <c r="AN8" s="67">
        <f t="shared" si="31"/>
        <v>487.68339624999993</v>
      </c>
      <c r="AO8" s="67">
        <f t="shared" si="31"/>
        <v>45</v>
      </c>
      <c r="AP8" s="67">
        <f t="shared" si="32"/>
        <v>470.01476139705886</v>
      </c>
      <c r="AQ8" s="71">
        <f t="shared" si="33"/>
        <v>2600.7483463970584</v>
      </c>
      <c r="AR8" s="71">
        <f t="shared" si="34"/>
        <v>532.68339624999999</v>
      </c>
      <c r="AS8" s="71">
        <f t="shared" si="35"/>
        <v>3133.4317426470589</v>
      </c>
      <c r="AT8" s="84"/>
    </row>
    <row r="9" spans="1:67" outlineLevel="1" x14ac:dyDescent="0.25">
      <c r="A9" s="60"/>
      <c r="B9" s="61" t="s">
        <v>64</v>
      </c>
      <c r="C9" s="62">
        <v>1</v>
      </c>
      <c r="D9" s="68" t="s">
        <v>65</v>
      </c>
      <c r="E9" s="64">
        <f t="shared" si="36"/>
        <v>618.57352941176475</v>
      </c>
      <c r="F9" s="65">
        <f t="shared" si="37"/>
        <v>618.57352941176475</v>
      </c>
      <c r="G9" s="98"/>
      <c r="H9" s="67">
        <v>300</v>
      </c>
      <c r="I9" s="111">
        <v>0</v>
      </c>
      <c r="J9" s="67">
        <f t="shared" si="20"/>
        <v>9</v>
      </c>
      <c r="K9" s="54">
        <v>0</v>
      </c>
      <c r="L9" s="67">
        <f t="shared" si="21"/>
        <v>300</v>
      </c>
      <c r="M9" s="67">
        <f t="shared" si="21"/>
        <v>0</v>
      </c>
      <c r="N9" s="67">
        <f t="shared" si="21"/>
        <v>9</v>
      </c>
      <c r="O9" s="67">
        <f t="shared" si="22"/>
        <v>309</v>
      </c>
      <c r="P9" s="69">
        <f t="shared" si="23"/>
        <v>0</v>
      </c>
      <c r="Q9" s="69">
        <f t="shared" si="24"/>
        <v>0</v>
      </c>
      <c r="R9" s="69">
        <f t="shared" si="25"/>
        <v>6.18</v>
      </c>
      <c r="S9" s="69">
        <f t="shared" si="26"/>
        <v>15.450000000000001</v>
      </c>
      <c r="T9" s="69">
        <f t="shared" si="27"/>
        <v>330.63</v>
      </c>
      <c r="U9" s="69">
        <f>(C7/10)*$U$5</f>
        <v>90</v>
      </c>
      <c r="V9" s="150">
        <v>0</v>
      </c>
      <c r="W9" s="150">
        <v>0</v>
      </c>
      <c r="X9" s="67">
        <f t="shared" si="28"/>
        <v>90</v>
      </c>
      <c r="Y9" s="113">
        <f t="shared" si="38"/>
        <v>92.786029411764716</v>
      </c>
      <c r="Z9" s="69">
        <f t="shared" ref="Z9:Z14" si="39">T9*$Z$4</f>
        <v>82.657499999999999</v>
      </c>
      <c r="AA9" s="69">
        <f t="shared" si="29"/>
        <v>22.5</v>
      </c>
      <c r="AB9" s="70">
        <f t="shared" si="30"/>
        <v>618.57352941176475</v>
      </c>
      <c r="AC9" s="67">
        <f t="shared" si="31"/>
        <v>309</v>
      </c>
      <c r="AD9" s="67">
        <f t="shared" si="31"/>
        <v>0</v>
      </c>
      <c r="AE9" s="67">
        <f t="shared" si="31"/>
        <v>0</v>
      </c>
      <c r="AF9" s="67">
        <f t="shared" si="31"/>
        <v>6.18</v>
      </c>
      <c r="AG9" s="67">
        <f t="shared" si="31"/>
        <v>15.450000000000001</v>
      </c>
      <c r="AH9" s="67">
        <f t="shared" si="31"/>
        <v>330.63</v>
      </c>
      <c r="AI9" s="67">
        <f t="shared" si="31"/>
        <v>90</v>
      </c>
      <c r="AJ9" s="67">
        <f t="shared" si="31"/>
        <v>0</v>
      </c>
      <c r="AK9" s="67">
        <f t="shared" si="31"/>
        <v>0</v>
      </c>
      <c r="AL9" s="67">
        <f t="shared" si="31"/>
        <v>90</v>
      </c>
      <c r="AM9" s="67">
        <f t="shared" si="31"/>
        <v>92.786029411764716</v>
      </c>
      <c r="AN9" s="67">
        <f t="shared" si="31"/>
        <v>82.657499999999999</v>
      </c>
      <c r="AO9" s="67">
        <f t="shared" si="31"/>
        <v>22.5</v>
      </c>
      <c r="AP9" s="67">
        <f t="shared" si="32"/>
        <v>92.786029411764716</v>
      </c>
      <c r="AQ9" s="71">
        <f t="shared" si="33"/>
        <v>513.41602941176473</v>
      </c>
      <c r="AR9" s="71">
        <f t="shared" si="34"/>
        <v>105.1575</v>
      </c>
      <c r="AS9" s="71">
        <f t="shared" si="35"/>
        <v>618.57352941176475</v>
      </c>
      <c r="AT9" s="84"/>
    </row>
    <row r="10" spans="1:67" outlineLevel="1" x14ac:dyDescent="0.25">
      <c r="A10" s="60"/>
      <c r="B10" s="61" t="s">
        <v>172</v>
      </c>
      <c r="C10" s="62">
        <f>A5</f>
        <v>10</v>
      </c>
      <c r="D10" s="68" t="s">
        <v>63</v>
      </c>
      <c r="E10" s="64">
        <f t="shared" si="36"/>
        <v>257.66176470588238</v>
      </c>
      <c r="F10" s="65">
        <f t="shared" si="37"/>
        <v>2576.6176470588239</v>
      </c>
      <c r="G10" s="98"/>
      <c r="H10" s="67">
        <v>100</v>
      </c>
      <c r="I10" s="111">
        <v>0</v>
      </c>
      <c r="J10" s="67">
        <f t="shared" si="20"/>
        <v>3</v>
      </c>
      <c r="K10" s="54">
        <v>0</v>
      </c>
      <c r="L10" s="67">
        <f t="shared" si="21"/>
        <v>100</v>
      </c>
      <c r="M10" s="67">
        <f t="shared" si="21"/>
        <v>0</v>
      </c>
      <c r="N10" s="67">
        <f t="shared" si="21"/>
        <v>3</v>
      </c>
      <c r="O10" s="67">
        <f t="shared" si="22"/>
        <v>103</v>
      </c>
      <c r="P10" s="69">
        <f t="shared" si="23"/>
        <v>0</v>
      </c>
      <c r="Q10" s="69">
        <f t="shared" si="24"/>
        <v>0</v>
      </c>
      <c r="R10" s="69">
        <f t="shared" si="25"/>
        <v>2.06</v>
      </c>
      <c r="S10" s="69">
        <f t="shared" si="26"/>
        <v>5.15</v>
      </c>
      <c r="T10" s="69">
        <f t="shared" si="27"/>
        <v>110.21000000000001</v>
      </c>
      <c r="U10" s="69">
        <f>1*$U$4</f>
        <v>65</v>
      </c>
      <c r="V10" s="150">
        <v>0</v>
      </c>
      <c r="W10" s="150">
        <v>0</v>
      </c>
      <c r="X10" s="67">
        <f t="shared" si="28"/>
        <v>65</v>
      </c>
      <c r="Y10" s="113">
        <f t="shared" si="38"/>
        <v>38.649264705882359</v>
      </c>
      <c r="Z10" s="69">
        <f t="shared" si="39"/>
        <v>27.552500000000002</v>
      </c>
      <c r="AA10" s="69">
        <f t="shared" si="29"/>
        <v>16.25</v>
      </c>
      <c r="AB10" s="70">
        <f t="shared" si="30"/>
        <v>257.66176470588238</v>
      </c>
      <c r="AC10" s="67">
        <f t="shared" si="31"/>
        <v>1030</v>
      </c>
      <c r="AD10" s="67">
        <f t="shared" si="31"/>
        <v>0</v>
      </c>
      <c r="AE10" s="67">
        <f t="shared" si="31"/>
        <v>0</v>
      </c>
      <c r="AF10" s="67">
        <f t="shared" si="31"/>
        <v>20.6</v>
      </c>
      <c r="AG10" s="67">
        <f t="shared" si="31"/>
        <v>51.5</v>
      </c>
      <c r="AH10" s="67">
        <f t="shared" si="31"/>
        <v>1102.1000000000001</v>
      </c>
      <c r="AI10" s="67">
        <f t="shared" si="31"/>
        <v>650</v>
      </c>
      <c r="AJ10" s="67">
        <f t="shared" si="31"/>
        <v>0</v>
      </c>
      <c r="AK10" s="67">
        <f t="shared" si="31"/>
        <v>0</v>
      </c>
      <c r="AL10" s="67">
        <f t="shared" si="31"/>
        <v>650</v>
      </c>
      <c r="AM10" s="67">
        <f t="shared" si="31"/>
        <v>386.49264705882359</v>
      </c>
      <c r="AN10" s="67">
        <f t="shared" si="31"/>
        <v>275.52500000000003</v>
      </c>
      <c r="AO10" s="67">
        <f t="shared" si="31"/>
        <v>162.5</v>
      </c>
      <c r="AP10" s="67">
        <f t="shared" si="32"/>
        <v>386.49264705882359</v>
      </c>
      <c r="AQ10" s="71">
        <f t="shared" si="33"/>
        <v>2138.5926470588238</v>
      </c>
      <c r="AR10" s="71">
        <f t="shared" si="34"/>
        <v>438.02500000000003</v>
      </c>
      <c r="AS10" s="71">
        <f t="shared" si="35"/>
        <v>2576.6176470588239</v>
      </c>
      <c r="AT10" s="84"/>
    </row>
    <row r="11" spans="1:67" outlineLevel="1" x14ac:dyDescent="0.25">
      <c r="A11" s="60"/>
      <c r="B11" s="61" t="s">
        <v>66</v>
      </c>
      <c r="C11" s="62">
        <v>1</v>
      </c>
      <c r="D11" s="68" t="s">
        <v>65</v>
      </c>
      <c r="E11" s="64">
        <f t="shared" si="36"/>
        <v>3089.7794117647059</v>
      </c>
      <c r="F11" s="65">
        <f t="shared" si="37"/>
        <v>3089.7794117647059</v>
      </c>
      <c r="G11" s="98"/>
      <c r="H11" s="67">
        <v>500</v>
      </c>
      <c r="I11" s="111">
        <v>0</v>
      </c>
      <c r="J11" s="67">
        <f t="shared" si="20"/>
        <v>15</v>
      </c>
      <c r="K11" s="54">
        <v>0</v>
      </c>
      <c r="L11" s="67">
        <f t="shared" si="21"/>
        <v>500</v>
      </c>
      <c r="M11" s="67">
        <f t="shared" si="21"/>
        <v>0</v>
      </c>
      <c r="N11" s="67">
        <f t="shared" si="21"/>
        <v>15</v>
      </c>
      <c r="O11" s="67">
        <f t="shared" si="22"/>
        <v>515</v>
      </c>
      <c r="P11" s="69">
        <f t="shared" si="23"/>
        <v>0</v>
      </c>
      <c r="Q11" s="69">
        <f t="shared" si="24"/>
        <v>0</v>
      </c>
      <c r="R11" s="69">
        <f t="shared" si="25"/>
        <v>10.3</v>
      </c>
      <c r="S11" s="69">
        <f t="shared" si="26"/>
        <v>25.75</v>
      </c>
      <c r="T11" s="69">
        <f t="shared" si="27"/>
        <v>551.04999999999995</v>
      </c>
      <c r="U11" s="69">
        <f>5*$U$5+600+500</f>
        <v>1550</v>
      </c>
      <c r="V11" s="150">
        <v>0</v>
      </c>
      <c r="W11" s="150">
        <v>0</v>
      </c>
      <c r="X11" s="67">
        <f t="shared" si="28"/>
        <v>1550</v>
      </c>
      <c r="Y11" s="113">
        <f t="shared" si="38"/>
        <v>463.46691176470591</v>
      </c>
      <c r="Z11" s="69">
        <f t="shared" si="39"/>
        <v>137.76249999999999</v>
      </c>
      <c r="AA11" s="69">
        <f t="shared" si="29"/>
        <v>387.5</v>
      </c>
      <c r="AB11" s="70">
        <f t="shared" si="30"/>
        <v>3089.7794117647059</v>
      </c>
      <c r="AC11" s="67">
        <f t="shared" si="31"/>
        <v>515</v>
      </c>
      <c r="AD11" s="67">
        <f t="shared" si="31"/>
        <v>0</v>
      </c>
      <c r="AE11" s="67">
        <f t="shared" si="31"/>
        <v>0</v>
      </c>
      <c r="AF11" s="67">
        <f t="shared" si="31"/>
        <v>10.3</v>
      </c>
      <c r="AG11" s="67">
        <f t="shared" si="31"/>
        <v>25.75</v>
      </c>
      <c r="AH11" s="67">
        <f t="shared" si="31"/>
        <v>551.04999999999995</v>
      </c>
      <c r="AI11" s="67">
        <f t="shared" si="31"/>
        <v>1550</v>
      </c>
      <c r="AJ11" s="67">
        <f t="shared" si="31"/>
        <v>0</v>
      </c>
      <c r="AK11" s="67">
        <f t="shared" si="31"/>
        <v>0</v>
      </c>
      <c r="AL11" s="67">
        <f t="shared" si="31"/>
        <v>1550</v>
      </c>
      <c r="AM11" s="67">
        <f t="shared" si="31"/>
        <v>463.46691176470591</v>
      </c>
      <c r="AN11" s="67">
        <f t="shared" si="31"/>
        <v>137.76249999999999</v>
      </c>
      <c r="AO11" s="67">
        <f t="shared" si="31"/>
        <v>387.5</v>
      </c>
      <c r="AP11" s="67">
        <f t="shared" si="32"/>
        <v>463.46691176470591</v>
      </c>
      <c r="AQ11" s="71">
        <f t="shared" si="33"/>
        <v>2564.5169117647056</v>
      </c>
      <c r="AR11" s="71">
        <f t="shared" si="34"/>
        <v>525.26250000000005</v>
      </c>
      <c r="AS11" s="71">
        <f t="shared" si="35"/>
        <v>3089.7794117647059</v>
      </c>
      <c r="AT11" s="84"/>
    </row>
    <row r="12" spans="1:67" outlineLevel="1" x14ac:dyDescent="0.25">
      <c r="A12" s="60"/>
      <c r="B12" s="72" t="s">
        <v>169</v>
      </c>
      <c r="C12" s="62">
        <v>1</v>
      </c>
      <c r="D12" s="68" t="s">
        <v>65</v>
      </c>
      <c r="E12" s="64">
        <f t="shared" si="36"/>
        <v>2308.5</v>
      </c>
      <c r="F12" s="65">
        <f t="shared" si="37"/>
        <v>2308.5</v>
      </c>
      <c r="G12" s="147"/>
      <c r="H12" s="67">
        <v>1300</v>
      </c>
      <c r="I12" s="111">
        <v>200</v>
      </c>
      <c r="J12" s="67">
        <f t="shared" si="20"/>
        <v>39</v>
      </c>
      <c r="K12" s="54">
        <v>0</v>
      </c>
      <c r="L12" s="67">
        <f t="shared" si="21"/>
        <v>1300</v>
      </c>
      <c r="M12" s="67">
        <f t="shared" si="21"/>
        <v>200</v>
      </c>
      <c r="N12" s="67">
        <f t="shared" si="21"/>
        <v>39</v>
      </c>
      <c r="O12" s="67">
        <f t="shared" si="22"/>
        <v>1539</v>
      </c>
      <c r="P12" s="69">
        <f t="shared" si="23"/>
        <v>0</v>
      </c>
      <c r="Q12" s="69">
        <f t="shared" si="24"/>
        <v>0</v>
      </c>
      <c r="R12" s="69">
        <f t="shared" si="25"/>
        <v>30.78</v>
      </c>
      <c r="S12" s="69">
        <v>0</v>
      </c>
      <c r="T12" s="69">
        <f t="shared" si="27"/>
        <v>1569.78</v>
      </c>
      <c r="U12" s="69">
        <v>0</v>
      </c>
      <c r="V12" s="150">
        <v>0</v>
      </c>
      <c r="W12" s="150">
        <v>0</v>
      </c>
      <c r="X12" s="67">
        <f t="shared" si="28"/>
        <v>0</v>
      </c>
      <c r="Y12" s="113">
        <f t="shared" si="38"/>
        <v>346.27500000000003</v>
      </c>
      <c r="Z12" s="69">
        <f t="shared" si="39"/>
        <v>392.44499999999999</v>
      </c>
      <c r="AA12" s="69">
        <f t="shared" si="29"/>
        <v>0</v>
      </c>
      <c r="AB12" s="70">
        <f t="shared" si="30"/>
        <v>2308.5</v>
      </c>
      <c r="AC12" s="67">
        <f t="shared" si="31"/>
        <v>1539</v>
      </c>
      <c r="AD12" s="67">
        <f t="shared" si="31"/>
        <v>0</v>
      </c>
      <c r="AE12" s="67">
        <f t="shared" si="31"/>
        <v>0</v>
      </c>
      <c r="AF12" s="67">
        <f t="shared" si="31"/>
        <v>30.78</v>
      </c>
      <c r="AG12" s="67">
        <f t="shared" si="31"/>
        <v>0</v>
      </c>
      <c r="AH12" s="67">
        <f t="shared" si="31"/>
        <v>1569.78</v>
      </c>
      <c r="AI12" s="67">
        <f t="shared" si="31"/>
        <v>0</v>
      </c>
      <c r="AJ12" s="67">
        <f t="shared" si="31"/>
        <v>0</v>
      </c>
      <c r="AK12" s="67">
        <f t="shared" si="31"/>
        <v>0</v>
      </c>
      <c r="AL12" s="67">
        <f t="shared" si="31"/>
        <v>0</v>
      </c>
      <c r="AM12" s="67">
        <f t="shared" si="31"/>
        <v>346.27500000000003</v>
      </c>
      <c r="AN12" s="67">
        <f t="shared" si="31"/>
        <v>392.44499999999999</v>
      </c>
      <c r="AO12" s="67">
        <f t="shared" si="31"/>
        <v>0</v>
      </c>
      <c r="AP12" s="67">
        <f t="shared" si="32"/>
        <v>346.27500000000003</v>
      </c>
      <c r="AQ12" s="71">
        <f t="shared" si="33"/>
        <v>1916.0550000000001</v>
      </c>
      <c r="AR12" s="71">
        <f t="shared" si="34"/>
        <v>392.44499999999999</v>
      </c>
      <c r="AS12" s="71">
        <f t="shared" si="35"/>
        <v>2308.5</v>
      </c>
      <c r="AT12" s="84"/>
    </row>
    <row r="13" spans="1:67" outlineLevel="1" x14ac:dyDescent="0.25">
      <c r="A13" s="60"/>
      <c r="B13" s="72" t="s">
        <v>170</v>
      </c>
      <c r="C13" s="62">
        <v>1</v>
      </c>
      <c r="D13" s="68" t="s">
        <v>65</v>
      </c>
      <c r="E13" s="64">
        <f t="shared" si="36"/>
        <v>900</v>
      </c>
      <c r="F13" s="65">
        <f t="shared" si="37"/>
        <v>900</v>
      </c>
      <c r="G13" s="147"/>
      <c r="H13" s="67">
        <v>0</v>
      </c>
      <c r="I13" s="67">
        <v>0</v>
      </c>
      <c r="J13" s="67">
        <f t="shared" si="20"/>
        <v>0</v>
      </c>
      <c r="K13" s="54">
        <v>0</v>
      </c>
      <c r="L13" s="67">
        <f t="shared" si="21"/>
        <v>0</v>
      </c>
      <c r="M13" s="67">
        <f t="shared" si="21"/>
        <v>0</v>
      </c>
      <c r="N13" s="67">
        <f t="shared" si="21"/>
        <v>0</v>
      </c>
      <c r="O13" s="67">
        <f t="shared" si="22"/>
        <v>0</v>
      </c>
      <c r="P13" s="69">
        <f t="shared" si="23"/>
        <v>0</v>
      </c>
      <c r="Q13" s="69">
        <f t="shared" si="24"/>
        <v>0</v>
      </c>
      <c r="R13" s="69">
        <f t="shared" si="25"/>
        <v>0</v>
      </c>
      <c r="S13" s="69">
        <v>0</v>
      </c>
      <c r="T13" s="69">
        <f t="shared" si="27"/>
        <v>0</v>
      </c>
      <c r="U13" s="69">
        <v>0</v>
      </c>
      <c r="V13" s="150">
        <v>0</v>
      </c>
      <c r="W13" s="150">
        <f>$W$4</f>
        <v>900</v>
      </c>
      <c r="X13" s="67">
        <f t="shared" si="28"/>
        <v>900</v>
      </c>
      <c r="Y13" s="113">
        <v>0</v>
      </c>
      <c r="Z13" s="69">
        <f t="shared" si="39"/>
        <v>0</v>
      </c>
      <c r="AA13" s="69">
        <v>0</v>
      </c>
      <c r="AB13" s="70">
        <f t="shared" si="30"/>
        <v>900</v>
      </c>
      <c r="AC13" s="67">
        <f t="shared" si="31"/>
        <v>0</v>
      </c>
      <c r="AD13" s="67">
        <f t="shared" si="31"/>
        <v>0</v>
      </c>
      <c r="AE13" s="67">
        <f t="shared" si="31"/>
        <v>0</v>
      </c>
      <c r="AF13" s="67">
        <f t="shared" si="31"/>
        <v>0</v>
      </c>
      <c r="AG13" s="67">
        <f t="shared" si="31"/>
        <v>0</v>
      </c>
      <c r="AH13" s="67">
        <f t="shared" si="31"/>
        <v>0</v>
      </c>
      <c r="AI13" s="67">
        <f t="shared" si="31"/>
        <v>0</v>
      </c>
      <c r="AJ13" s="67">
        <f t="shared" si="31"/>
        <v>0</v>
      </c>
      <c r="AK13" s="67">
        <f t="shared" si="31"/>
        <v>900</v>
      </c>
      <c r="AL13" s="67">
        <f t="shared" si="31"/>
        <v>900</v>
      </c>
      <c r="AM13" s="67">
        <f t="shared" si="31"/>
        <v>0</v>
      </c>
      <c r="AN13" s="67">
        <f t="shared" si="31"/>
        <v>0</v>
      </c>
      <c r="AO13" s="67">
        <f t="shared" si="31"/>
        <v>0</v>
      </c>
      <c r="AP13" s="67">
        <f t="shared" si="32"/>
        <v>900</v>
      </c>
      <c r="AQ13" s="71">
        <f t="shared" si="33"/>
        <v>900</v>
      </c>
      <c r="AR13" s="71">
        <f t="shared" si="34"/>
        <v>0</v>
      </c>
      <c r="AS13" s="71">
        <f t="shared" si="35"/>
        <v>900</v>
      </c>
      <c r="AT13" s="84"/>
    </row>
    <row r="14" spans="1:67" outlineLevel="1" x14ac:dyDescent="0.25">
      <c r="A14" s="60"/>
      <c r="B14" s="72" t="s">
        <v>171</v>
      </c>
      <c r="C14" s="62">
        <v>1</v>
      </c>
      <c r="D14" s="68" t="s">
        <v>65</v>
      </c>
      <c r="E14" s="64">
        <f t="shared" si="36"/>
        <v>1200</v>
      </c>
      <c r="F14" s="65">
        <f t="shared" si="37"/>
        <v>1200</v>
      </c>
      <c r="G14" s="147"/>
      <c r="H14" s="67">
        <v>0</v>
      </c>
      <c r="I14" s="67">
        <v>0</v>
      </c>
      <c r="J14" s="67">
        <f t="shared" si="20"/>
        <v>0</v>
      </c>
      <c r="K14" s="54">
        <v>0</v>
      </c>
      <c r="L14" s="67">
        <f t="shared" si="21"/>
        <v>0</v>
      </c>
      <c r="M14" s="67">
        <f t="shared" si="21"/>
        <v>0</v>
      </c>
      <c r="N14" s="67">
        <f t="shared" si="21"/>
        <v>0</v>
      </c>
      <c r="O14" s="67">
        <f t="shared" si="22"/>
        <v>0</v>
      </c>
      <c r="P14" s="69">
        <f t="shared" si="23"/>
        <v>0</v>
      </c>
      <c r="Q14" s="69">
        <f t="shared" si="24"/>
        <v>0</v>
      </c>
      <c r="R14" s="69">
        <f t="shared" si="25"/>
        <v>0</v>
      </c>
      <c r="S14" s="69">
        <v>0</v>
      </c>
      <c r="T14" s="69">
        <f t="shared" si="27"/>
        <v>0</v>
      </c>
      <c r="U14" s="69">
        <v>0</v>
      </c>
      <c r="V14" s="150">
        <f>$V$4</f>
        <v>1200</v>
      </c>
      <c r="W14" s="150">
        <v>0</v>
      </c>
      <c r="X14" s="67">
        <f t="shared" si="28"/>
        <v>1200</v>
      </c>
      <c r="Y14" s="113">
        <v>0</v>
      </c>
      <c r="Z14" s="69">
        <f t="shared" si="39"/>
        <v>0</v>
      </c>
      <c r="AA14" s="69">
        <v>0</v>
      </c>
      <c r="AB14" s="70">
        <f t="shared" si="30"/>
        <v>1200</v>
      </c>
      <c r="AC14" s="67">
        <f t="shared" si="31"/>
        <v>0</v>
      </c>
      <c r="AD14" s="67">
        <f t="shared" si="31"/>
        <v>0</v>
      </c>
      <c r="AE14" s="67">
        <f t="shared" si="31"/>
        <v>0</v>
      </c>
      <c r="AF14" s="67">
        <f t="shared" si="31"/>
        <v>0</v>
      </c>
      <c r="AG14" s="67">
        <f t="shared" si="31"/>
        <v>0</v>
      </c>
      <c r="AH14" s="67">
        <f t="shared" si="31"/>
        <v>0</v>
      </c>
      <c r="AI14" s="67">
        <f t="shared" si="31"/>
        <v>0</v>
      </c>
      <c r="AJ14" s="67">
        <f t="shared" si="31"/>
        <v>1200</v>
      </c>
      <c r="AK14" s="67">
        <f t="shared" si="31"/>
        <v>0</v>
      </c>
      <c r="AL14" s="67">
        <f t="shared" si="31"/>
        <v>1200</v>
      </c>
      <c r="AM14" s="67">
        <f t="shared" si="31"/>
        <v>0</v>
      </c>
      <c r="AN14" s="67">
        <f t="shared" si="31"/>
        <v>0</v>
      </c>
      <c r="AO14" s="67">
        <f t="shared" si="31"/>
        <v>0</v>
      </c>
      <c r="AP14" s="67">
        <f t="shared" si="32"/>
        <v>0</v>
      </c>
      <c r="AQ14" s="71">
        <f t="shared" si="33"/>
        <v>1200</v>
      </c>
      <c r="AR14" s="71">
        <f t="shared" si="34"/>
        <v>0</v>
      </c>
      <c r="AS14" s="71">
        <f t="shared" si="35"/>
        <v>1200</v>
      </c>
      <c r="AT14" s="84"/>
    </row>
    <row r="15" spans="1:67" ht="15.75" outlineLevel="1" thickBot="1" x14ac:dyDescent="0.3">
      <c r="A15" s="60"/>
      <c r="B15" s="61"/>
      <c r="C15" s="62"/>
      <c r="D15" s="68"/>
      <c r="E15" s="64"/>
      <c r="F15" s="65"/>
      <c r="G15" s="107"/>
      <c r="H15" s="108"/>
      <c r="I15" s="108"/>
      <c r="J15" s="67"/>
      <c r="K15" s="21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84"/>
    </row>
    <row r="16" spans="1:67" ht="15.75" thickBot="1" x14ac:dyDescent="0.3">
      <c r="A16" s="48">
        <v>11</v>
      </c>
      <c r="B16" s="49" t="s">
        <v>61</v>
      </c>
      <c r="C16" s="50" t="s">
        <v>62</v>
      </c>
      <c r="D16" s="51">
        <f>ROUNDUP((A16*465)/1000,2)</f>
        <v>5.12</v>
      </c>
      <c r="E16" s="52"/>
      <c r="F16" s="53">
        <f>SUM(F17:F26)</f>
        <v>17031.02469117647</v>
      </c>
      <c r="G16" s="107"/>
      <c r="H16" s="110"/>
      <c r="I16" s="110"/>
      <c r="J16" s="56"/>
      <c r="K16" s="57"/>
      <c r="L16" s="58"/>
      <c r="M16" s="58"/>
      <c r="N16" s="58"/>
      <c r="O16" s="57"/>
      <c r="P16" s="58"/>
      <c r="Q16" s="56"/>
      <c r="R16" s="56"/>
      <c r="S16" s="56"/>
      <c r="T16" s="56"/>
      <c r="U16" s="56"/>
      <c r="V16" s="21"/>
      <c r="W16" s="56"/>
      <c r="X16" s="56"/>
      <c r="Y16" s="56"/>
      <c r="Z16" s="57"/>
      <c r="AA16" s="56"/>
      <c r="AB16" s="56"/>
      <c r="AC16" s="59">
        <f>+SUM(AC17:AC26)</f>
        <v>6514.9969999999994</v>
      </c>
      <c r="AD16" s="59">
        <f t="shared" ref="AD16:AS16" si="40">+SUM(AD17:AD26)</f>
        <v>0</v>
      </c>
      <c r="AE16" s="59">
        <f t="shared" si="40"/>
        <v>0</v>
      </c>
      <c r="AF16" s="59">
        <f t="shared" si="40"/>
        <v>130.29993999999999</v>
      </c>
      <c r="AG16" s="59">
        <f t="shared" si="40"/>
        <v>248.79985000000002</v>
      </c>
      <c r="AH16" s="59">
        <f t="shared" si="40"/>
        <v>6894.0967899999996</v>
      </c>
      <c r="AI16" s="59">
        <f t="shared" si="40"/>
        <v>3259</v>
      </c>
      <c r="AJ16" s="59">
        <f t="shared" si="40"/>
        <v>1200</v>
      </c>
      <c r="AK16" s="59">
        <f t="shared" si="40"/>
        <v>900</v>
      </c>
      <c r="AL16" s="59">
        <f t="shared" si="40"/>
        <v>5359</v>
      </c>
      <c r="AM16" s="59">
        <f t="shared" si="40"/>
        <v>2239.6537036764707</v>
      </c>
      <c r="AN16" s="59">
        <f t="shared" si="40"/>
        <v>1723.5241974999999</v>
      </c>
      <c r="AO16" s="59">
        <f t="shared" si="40"/>
        <v>814.75</v>
      </c>
      <c r="AP16" s="59">
        <f t="shared" si="40"/>
        <v>3139.6537036764707</v>
      </c>
      <c r="AQ16" s="59">
        <f t="shared" si="40"/>
        <v>14492.750493676471</v>
      </c>
      <c r="AR16" s="59">
        <f t="shared" si="40"/>
        <v>2538.2741975000004</v>
      </c>
      <c r="AS16" s="59">
        <f t="shared" si="40"/>
        <v>17031.02469117647</v>
      </c>
      <c r="AT16" s="83" t="str">
        <f>IF(F16=AS16,"Matching","Not Matching")</f>
        <v>Matching</v>
      </c>
      <c r="AU16" s="134">
        <f t="shared" ref="AU16" si="41">SUM(AC16:AG16)</f>
        <v>6894.0967899999996</v>
      </c>
      <c r="AV16" s="135">
        <f t="shared" ref="AV16" si="42">AU16/AS16</f>
        <v>0.40479635929197688</v>
      </c>
      <c r="AW16" s="134">
        <f t="shared" ref="AW16" si="43">AI16</f>
        <v>3259</v>
      </c>
      <c r="AX16" s="135">
        <f t="shared" ref="AX16" si="44">AW16/AS16</f>
        <v>0.19135665992478076</v>
      </c>
      <c r="AY16" s="134">
        <f t="shared" ref="AY16" si="45">AJ16</f>
        <v>1200</v>
      </c>
      <c r="AZ16" s="135">
        <f t="shared" ref="AZ16" si="46">AY16/AS16</f>
        <v>7.045964771701041E-2</v>
      </c>
      <c r="BA16" s="134">
        <f t="shared" ref="BA16" si="47">AK16+AM16</f>
        <v>3139.6537036764707</v>
      </c>
      <c r="BB16" s="135">
        <f t="shared" ref="BB16" si="48">BA16/AS16</f>
        <v>0.18434907826204258</v>
      </c>
      <c r="BC16" s="134">
        <f t="shared" ref="BC16" si="49">AN16+AO16</f>
        <v>2538.2741974999999</v>
      </c>
      <c r="BD16" s="135">
        <f t="shared" ref="BD16" si="50">BC16/AS16</f>
        <v>0.14903825480418942</v>
      </c>
      <c r="BE16" s="82" t="str">
        <f t="shared" ref="BE16" si="51">IF((AU16+AW16+AY16+BA16+BC16)=AS16,"Matching","Not Matching")</f>
        <v>Matching</v>
      </c>
      <c r="BF16" s="134">
        <f>AQ16</f>
        <v>14492.750493676471</v>
      </c>
      <c r="BG16" s="135">
        <f t="shared" ref="BG16" si="52">BF16/AS16</f>
        <v>0.85096174519581069</v>
      </c>
      <c r="BH16" s="134">
        <f t="shared" ref="BH16" si="53">AR16</f>
        <v>2538.2741975000004</v>
      </c>
      <c r="BI16" s="135">
        <f t="shared" ref="BI16" si="54">BH16/AS16</f>
        <v>0.14903825480418945</v>
      </c>
      <c r="BJ16" s="82" t="str">
        <f t="shared" ref="BJ16" si="55">IF((BH16+BF16)=AS16,"Matching","Not Matching")</f>
        <v>Matching</v>
      </c>
      <c r="BK16" s="134">
        <f>AS16*1.081</f>
        <v>18410.537691161764</v>
      </c>
      <c r="BL16" s="134">
        <f t="shared" ref="BL16" si="56">ROUND(BK16,-1)</f>
        <v>18410</v>
      </c>
      <c r="BM16" s="134">
        <f>D16*380</f>
        <v>1945.6000000000001</v>
      </c>
      <c r="BN16" s="134">
        <f t="shared" ref="BN16" si="57">BK16-BM16</f>
        <v>16464.937691161766</v>
      </c>
      <c r="BO16" s="134">
        <f>BK16/D16</f>
        <v>3595.8081428050318</v>
      </c>
    </row>
    <row r="17" spans="1:67" outlineLevel="1" x14ac:dyDescent="0.25">
      <c r="A17" s="60"/>
      <c r="B17" s="61"/>
      <c r="C17" s="62"/>
      <c r="D17" s="63"/>
      <c r="E17" s="64"/>
      <c r="F17" s="65"/>
      <c r="G17" s="107"/>
      <c r="H17" s="110"/>
      <c r="I17" s="109" t="s">
        <v>138</v>
      </c>
      <c r="J17" s="56"/>
      <c r="K17" s="57"/>
      <c r="L17" s="58"/>
      <c r="M17" s="58"/>
      <c r="N17" s="58"/>
      <c r="O17" s="57"/>
      <c r="P17" s="58"/>
      <c r="Q17" s="56"/>
      <c r="R17" s="56"/>
      <c r="S17" s="56"/>
      <c r="T17" s="56"/>
      <c r="U17" s="66"/>
      <c r="V17" s="21"/>
      <c r="W17" s="56"/>
      <c r="X17" s="56"/>
      <c r="Y17" s="56"/>
      <c r="Z17" s="57"/>
      <c r="AA17" s="56"/>
      <c r="AB17" s="56"/>
      <c r="AC17" s="56"/>
      <c r="AD17" s="56"/>
      <c r="AE17" s="56"/>
      <c r="AF17" s="56"/>
      <c r="AG17" s="56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136"/>
    </row>
    <row r="18" spans="1:67" outlineLevel="1" x14ac:dyDescent="0.25">
      <c r="A18" s="60"/>
      <c r="B18" s="61" t="str">
        <f>"Panneau solaire "&amp;G18</f>
        <v>Panneau solaire LONGi Hi-MO X10 Artist LR7-54HVB-485M</v>
      </c>
      <c r="C18" s="62">
        <f>A16</f>
        <v>11</v>
      </c>
      <c r="D18" s="68" t="s">
        <v>63</v>
      </c>
      <c r="E18" s="64">
        <f t="shared" ref="E18" si="58">AB18</f>
        <v>266.65684558823523</v>
      </c>
      <c r="F18" s="65">
        <f t="shared" ref="F18" si="59">C18*E18</f>
        <v>2933.2253014705875</v>
      </c>
      <c r="G18" s="107" t="str">
        <f>$G$7</f>
        <v>LONGi Hi-MO X10 Artist LR7-54HVB-485M</v>
      </c>
      <c r="H18" s="108">
        <f>$H$7</f>
        <v>105.55</v>
      </c>
      <c r="I18" s="108">
        <f>$I$7</f>
        <v>0</v>
      </c>
      <c r="J18" s="67">
        <f t="shared" ref="J18:J95" si="60">H18*$J$4</f>
        <v>3.1664999999999996</v>
      </c>
      <c r="K18" s="54">
        <v>0</v>
      </c>
      <c r="L18" s="67">
        <f t="shared" ref="L18:N25" si="61">H18*(1-$K18)</f>
        <v>105.55</v>
      </c>
      <c r="M18" s="67">
        <f t="shared" si="61"/>
        <v>0</v>
      </c>
      <c r="N18" s="67">
        <f t="shared" si="61"/>
        <v>3.1664999999999996</v>
      </c>
      <c r="O18" s="67">
        <f t="shared" ref="O18:O25" si="62">(L18+M18+N18)</f>
        <v>108.7165</v>
      </c>
      <c r="P18" s="69">
        <f t="shared" ref="P18:P25" si="63">O18*$P$4</f>
        <v>0</v>
      </c>
      <c r="Q18" s="69">
        <f t="shared" ref="Q18:Q25" si="64">(O18+P18)*$Q$4</f>
        <v>0</v>
      </c>
      <c r="R18" s="69">
        <f t="shared" ref="R18:R25" si="65">(O18+P18)*$R$4</f>
        <v>2.1743299999999999</v>
      </c>
      <c r="S18" s="69">
        <f t="shared" ref="S18:S22" si="66">(O18+P18)*$S$4</f>
        <v>5.4358250000000004</v>
      </c>
      <c r="T18" s="69">
        <f t="shared" ref="T18:T25" si="67">SUM(O18:S18)</f>
        <v>116.32665499999999</v>
      </c>
      <c r="U18" s="69">
        <f>1*$U$4</f>
        <v>65</v>
      </c>
      <c r="V18" s="151">
        <f>V7</f>
        <v>0</v>
      </c>
      <c r="W18" s="151">
        <f>W7</f>
        <v>0</v>
      </c>
      <c r="X18" s="67">
        <f t="shared" ref="X18:X25" si="68">SUM(U18:W18)</f>
        <v>65</v>
      </c>
      <c r="Y18" s="113">
        <f t="shared" ref="Y18:Y23" si="69">$Y$4/(1-$Y$4)*(T18+X18+Z18+AA18)</f>
        <v>39.998526838235293</v>
      </c>
      <c r="Z18" s="69">
        <f t="shared" ref="Z18:Z25" si="70">T18*$Z$4</f>
        <v>29.081663749999997</v>
      </c>
      <c r="AA18" s="69">
        <f t="shared" ref="AA18:AA23" si="71">X18*$AA$4</f>
        <v>16.25</v>
      </c>
      <c r="AB18" s="70">
        <f t="shared" ref="AB18:AB25" si="72">T18+X18+Y18+Z18+AA18</f>
        <v>266.65684558823523</v>
      </c>
      <c r="AC18" s="67">
        <f t="shared" ref="AC18:AO25" si="73">O18*$C18</f>
        <v>1195.8815</v>
      </c>
      <c r="AD18" s="67">
        <f t="shared" si="73"/>
        <v>0</v>
      </c>
      <c r="AE18" s="67">
        <f t="shared" si="73"/>
        <v>0</v>
      </c>
      <c r="AF18" s="67">
        <f t="shared" si="73"/>
        <v>23.917629999999999</v>
      </c>
      <c r="AG18" s="67">
        <f t="shared" si="73"/>
        <v>59.794075000000007</v>
      </c>
      <c r="AH18" s="67">
        <f t="shared" si="73"/>
        <v>1279.5932049999999</v>
      </c>
      <c r="AI18" s="67">
        <f t="shared" si="73"/>
        <v>715</v>
      </c>
      <c r="AJ18" s="67">
        <f t="shared" si="73"/>
        <v>0</v>
      </c>
      <c r="AK18" s="67">
        <f t="shared" si="73"/>
        <v>0</v>
      </c>
      <c r="AL18" s="67">
        <f t="shared" si="73"/>
        <v>715</v>
      </c>
      <c r="AM18" s="67">
        <f t="shared" si="73"/>
        <v>439.98379522058821</v>
      </c>
      <c r="AN18" s="67">
        <f t="shared" si="73"/>
        <v>319.89830124999997</v>
      </c>
      <c r="AO18" s="67">
        <f t="shared" si="73"/>
        <v>178.75</v>
      </c>
      <c r="AP18" s="67">
        <f t="shared" ref="AP18:AP25" si="74">AM18+AK18</f>
        <v>439.98379522058821</v>
      </c>
      <c r="AQ18" s="71">
        <f t="shared" ref="AQ18:AQ25" si="75">AM18+AL18+AH18</f>
        <v>2434.5770002205882</v>
      </c>
      <c r="AR18" s="71">
        <f t="shared" ref="AR18:AR25" si="76">AO18+AN18</f>
        <v>498.64830124999997</v>
      </c>
      <c r="AS18" s="71">
        <f t="shared" ref="AS18:AS25" si="77">AH18+AL18+AM18+AO18+AN18</f>
        <v>2933.225301470588</v>
      </c>
      <c r="AT18" s="84"/>
    </row>
    <row r="19" spans="1:67" outlineLevel="1" x14ac:dyDescent="0.25">
      <c r="A19" s="60"/>
      <c r="B19" s="61" t="str">
        <f>"Onduleur Fronius "&amp;G19</f>
        <v>Onduleur Fronius Symo GEN24 6.0 SC</v>
      </c>
      <c r="C19" s="62">
        <v>1</v>
      </c>
      <c r="D19" s="68" t="s">
        <v>63</v>
      </c>
      <c r="E19" s="64">
        <f t="shared" ref="E18:E25" si="78">AB19</f>
        <v>3133.4317426470589</v>
      </c>
      <c r="F19" s="65">
        <f t="shared" ref="F18:F25" si="79">C19*E19</f>
        <v>3133.4317426470589</v>
      </c>
      <c r="G19" s="107" t="str">
        <f>$G$8</f>
        <v>Symo GEN24 6.0 SC</v>
      </c>
      <c r="H19" s="108">
        <f>$H$8</f>
        <v>1333.85</v>
      </c>
      <c r="I19" s="108">
        <f>$I$8</f>
        <v>449.25</v>
      </c>
      <c r="J19" s="67">
        <f t="shared" si="60"/>
        <v>40.015499999999996</v>
      </c>
      <c r="K19" s="54">
        <v>0</v>
      </c>
      <c r="L19" s="67">
        <f t="shared" si="61"/>
        <v>1333.85</v>
      </c>
      <c r="M19" s="67">
        <f t="shared" si="61"/>
        <v>449.25</v>
      </c>
      <c r="N19" s="67">
        <f t="shared" si="61"/>
        <v>40.015499999999996</v>
      </c>
      <c r="O19" s="67">
        <f t="shared" si="62"/>
        <v>1823.1154999999999</v>
      </c>
      <c r="P19" s="69">
        <f t="shared" si="63"/>
        <v>0</v>
      </c>
      <c r="Q19" s="69">
        <f t="shared" si="64"/>
        <v>0</v>
      </c>
      <c r="R19" s="69">
        <f t="shared" si="65"/>
        <v>36.462309999999995</v>
      </c>
      <c r="S19" s="69">
        <f t="shared" si="66"/>
        <v>91.155775000000006</v>
      </c>
      <c r="T19" s="69">
        <f t="shared" si="67"/>
        <v>1950.7335849999997</v>
      </c>
      <c r="U19" s="69">
        <f>2*$U$5</f>
        <v>180</v>
      </c>
      <c r="V19" s="151">
        <f t="shared" ref="V19:W25" si="80">V8</f>
        <v>0</v>
      </c>
      <c r="W19" s="151">
        <f t="shared" si="80"/>
        <v>0</v>
      </c>
      <c r="X19" s="67">
        <f t="shared" si="68"/>
        <v>180</v>
      </c>
      <c r="Y19" s="113">
        <f t="shared" si="69"/>
        <v>470.01476139705886</v>
      </c>
      <c r="Z19" s="69">
        <f t="shared" si="70"/>
        <v>487.68339624999993</v>
      </c>
      <c r="AA19" s="69">
        <f t="shared" si="71"/>
        <v>45</v>
      </c>
      <c r="AB19" s="70">
        <f t="shared" si="72"/>
        <v>3133.4317426470589</v>
      </c>
      <c r="AC19" s="67">
        <f t="shared" si="73"/>
        <v>1823.1154999999999</v>
      </c>
      <c r="AD19" s="67">
        <f t="shared" si="73"/>
        <v>0</v>
      </c>
      <c r="AE19" s="67">
        <f t="shared" si="73"/>
        <v>0</v>
      </c>
      <c r="AF19" s="67">
        <f t="shared" si="73"/>
        <v>36.462309999999995</v>
      </c>
      <c r="AG19" s="67">
        <f t="shared" si="73"/>
        <v>91.155775000000006</v>
      </c>
      <c r="AH19" s="67">
        <f t="shared" si="73"/>
        <v>1950.7335849999997</v>
      </c>
      <c r="AI19" s="67">
        <f t="shared" si="73"/>
        <v>180</v>
      </c>
      <c r="AJ19" s="67">
        <f t="shared" si="73"/>
        <v>0</v>
      </c>
      <c r="AK19" s="67">
        <f t="shared" si="73"/>
        <v>0</v>
      </c>
      <c r="AL19" s="67">
        <f t="shared" si="73"/>
        <v>180</v>
      </c>
      <c r="AM19" s="67">
        <f t="shared" si="73"/>
        <v>470.01476139705886</v>
      </c>
      <c r="AN19" s="67">
        <f t="shared" si="73"/>
        <v>487.68339624999993</v>
      </c>
      <c r="AO19" s="67">
        <f t="shared" si="73"/>
        <v>45</v>
      </c>
      <c r="AP19" s="67">
        <f t="shared" si="74"/>
        <v>470.01476139705886</v>
      </c>
      <c r="AQ19" s="71">
        <f t="shared" si="75"/>
        <v>2600.7483463970584</v>
      </c>
      <c r="AR19" s="71">
        <f t="shared" si="76"/>
        <v>532.68339624999999</v>
      </c>
      <c r="AS19" s="71">
        <f t="shared" si="77"/>
        <v>3133.4317426470589</v>
      </c>
      <c r="AT19" s="84"/>
    </row>
    <row r="20" spans="1:67" outlineLevel="1" x14ac:dyDescent="0.25">
      <c r="A20" s="60"/>
      <c r="B20" s="61" t="s">
        <v>64</v>
      </c>
      <c r="C20" s="62">
        <v>1</v>
      </c>
      <c r="D20" s="68" t="s">
        <v>65</v>
      </c>
      <c r="E20" s="64">
        <f t="shared" si="78"/>
        <v>631.80882352941182</v>
      </c>
      <c r="F20" s="65">
        <f t="shared" si="79"/>
        <v>631.80882352941182</v>
      </c>
      <c r="G20" s="107"/>
      <c r="H20" s="108">
        <f>$H$9</f>
        <v>300</v>
      </c>
      <c r="I20" s="108">
        <f>I9</f>
        <v>0</v>
      </c>
      <c r="J20" s="67">
        <f t="shared" si="60"/>
        <v>9</v>
      </c>
      <c r="K20" s="54">
        <v>0</v>
      </c>
      <c r="L20" s="67">
        <f t="shared" si="61"/>
        <v>300</v>
      </c>
      <c r="M20" s="67">
        <f t="shared" si="61"/>
        <v>0</v>
      </c>
      <c r="N20" s="67">
        <f t="shared" si="61"/>
        <v>9</v>
      </c>
      <c r="O20" s="67">
        <f t="shared" si="62"/>
        <v>309</v>
      </c>
      <c r="P20" s="69">
        <f t="shared" si="63"/>
        <v>0</v>
      </c>
      <c r="Q20" s="69">
        <f t="shared" si="64"/>
        <v>0</v>
      </c>
      <c r="R20" s="69">
        <f t="shared" si="65"/>
        <v>6.18</v>
      </c>
      <c r="S20" s="69">
        <f t="shared" si="66"/>
        <v>15.450000000000001</v>
      </c>
      <c r="T20" s="69">
        <f t="shared" si="67"/>
        <v>330.63</v>
      </c>
      <c r="U20" s="69">
        <f>(C18/10)*$U$5</f>
        <v>99.000000000000014</v>
      </c>
      <c r="V20" s="151">
        <f t="shared" si="80"/>
        <v>0</v>
      </c>
      <c r="W20" s="151">
        <f t="shared" si="80"/>
        <v>0</v>
      </c>
      <c r="X20" s="67">
        <f t="shared" si="68"/>
        <v>99.000000000000014</v>
      </c>
      <c r="Y20" s="113">
        <f t="shared" si="69"/>
        <v>94.771323529411774</v>
      </c>
      <c r="Z20" s="69">
        <f t="shared" si="70"/>
        <v>82.657499999999999</v>
      </c>
      <c r="AA20" s="69">
        <f t="shared" si="71"/>
        <v>24.750000000000004</v>
      </c>
      <c r="AB20" s="70">
        <f t="shared" si="72"/>
        <v>631.80882352941182</v>
      </c>
      <c r="AC20" s="67">
        <f t="shared" si="73"/>
        <v>309</v>
      </c>
      <c r="AD20" s="67">
        <f t="shared" si="73"/>
        <v>0</v>
      </c>
      <c r="AE20" s="67">
        <f t="shared" si="73"/>
        <v>0</v>
      </c>
      <c r="AF20" s="67">
        <f t="shared" si="73"/>
        <v>6.18</v>
      </c>
      <c r="AG20" s="67">
        <f t="shared" si="73"/>
        <v>15.450000000000001</v>
      </c>
      <c r="AH20" s="67">
        <f t="shared" si="73"/>
        <v>330.63</v>
      </c>
      <c r="AI20" s="67">
        <f t="shared" si="73"/>
        <v>99.000000000000014</v>
      </c>
      <c r="AJ20" s="67">
        <f t="shared" si="73"/>
        <v>0</v>
      </c>
      <c r="AK20" s="67">
        <f t="shared" si="73"/>
        <v>0</v>
      </c>
      <c r="AL20" s="67">
        <f t="shared" si="73"/>
        <v>99.000000000000014</v>
      </c>
      <c r="AM20" s="67">
        <f t="shared" si="73"/>
        <v>94.771323529411774</v>
      </c>
      <c r="AN20" s="67">
        <f t="shared" si="73"/>
        <v>82.657499999999999</v>
      </c>
      <c r="AO20" s="67">
        <f t="shared" si="73"/>
        <v>24.750000000000004</v>
      </c>
      <c r="AP20" s="67">
        <f t="shared" si="74"/>
        <v>94.771323529411774</v>
      </c>
      <c r="AQ20" s="71">
        <f t="shared" si="75"/>
        <v>524.4013235294118</v>
      </c>
      <c r="AR20" s="71">
        <f t="shared" si="76"/>
        <v>107.4075</v>
      </c>
      <c r="AS20" s="71">
        <f t="shared" si="77"/>
        <v>631.80882352941182</v>
      </c>
      <c r="AT20" s="84"/>
    </row>
    <row r="21" spans="1:67" outlineLevel="1" x14ac:dyDescent="0.25">
      <c r="A21" s="60"/>
      <c r="B21" s="61" t="s">
        <v>172</v>
      </c>
      <c r="C21" s="62">
        <f>A16</f>
        <v>11</v>
      </c>
      <c r="D21" s="68" t="s">
        <v>63</v>
      </c>
      <c r="E21" s="64">
        <f t="shared" si="78"/>
        <v>257.66176470588238</v>
      </c>
      <c r="F21" s="65">
        <f t="shared" si="79"/>
        <v>2834.2794117647063</v>
      </c>
      <c r="G21" s="107"/>
      <c r="H21" s="108">
        <f>$H$10</f>
        <v>100</v>
      </c>
      <c r="I21" s="108">
        <f>I10</f>
        <v>0</v>
      </c>
      <c r="J21" s="67">
        <f t="shared" si="60"/>
        <v>3</v>
      </c>
      <c r="K21" s="54">
        <v>0</v>
      </c>
      <c r="L21" s="67">
        <f t="shared" si="61"/>
        <v>100</v>
      </c>
      <c r="M21" s="67">
        <f t="shared" si="61"/>
        <v>0</v>
      </c>
      <c r="N21" s="67">
        <f t="shared" si="61"/>
        <v>3</v>
      </c>
      <c r="O21" s="67">
        <f t="shared" si="62"/>
        <v>103</v>
      </c>
      <c r="P21" s="69">
        <f t="shared" si="63"/>
        <v>0</v>
      </c>
      <c r="Q21" s="69">
        <f t="shared" si="64"/>
        <v>0</v>
      </c>
      <c r="R21" s="69">
        <f t="shared" si="65"/>
        <v>2.06</v>
      </c>
      <c r="S21" s="69">
        <f t="shared" si="66"/>
        <v>5.15</v>
      </c>
      <c r="T21" s="69">
        <f t="shared" si="67"/>
        <v>110.21000000000001</v>
      </c>
      <c r="U21" s="69">
        <f>1*$U$4</f>
        <v>65</v>
      </c>
      <c r="V21" s="151">
        <f t="shared" si="80"/>
        <v>0</v>
      </c>
      <c r="W21" s="151">
        <f t="shared" si="80"/>
        <v>0</v>
      </c>
      <c r="X21" s="67">
        <f t="shared" si="68"/>
        <v>65</v>
      </c>
      <c r="Y21" s="113">
        <f t="shared" si="69"/>
        <v>38.649264705882359</v>
      </c>
      <c r="Z21" s="69">
        <f t="shared" si="70"/>
        <v>27.552500000000002</v>
      </c>
      <c r="AA21" s="69">
        <f t="shared" si="71"/>
        <v>16.25</v>
      </c>
      <c r="AB21" s="70">
        <f t="shared" si="72"/>
        <v>257.66176470588238</v>
      </c>
      <c r="AC21" s="67">
        <f t="shared" si="73"/>
        <v>1133</v>
      </c>
      <c r="AD21" s="67">
        <f t="shared" si="73"/>
        <v>0</v>
      </c>
      <c r="AE21" s="67">
        <f t="shared" si="73"/>
        <v>0</v>
      </c>
      <c r="AF21" s="67">
        <f t="shared" si="73"/>
        <v>22.66</v>
      </c>
      <c r="AG21" s="67">
        <f t="shared" si="73"/>
        <v>56.650000000000006</v>
      </c>
      <c r="AH21" s="67">
        <f t="shared" si="73"/>
        <v>1212.3100000000002</v>
      </c>
      <c r="AI21" s="67">
        <f t="shared" si="73"/>
        <v>715</v>
      </c>
      <c r="AJ21" s="67">
        <f t="shared" si="73"/>
        <v>0</v>
      </c>
      <c r="AK21" s="67">
        <f t="shared" si="73"/>
        <v>0</v>
      </c>
      <c r="AL21" s="67">
        <f t="shared" si="73"/>
        <v>715</v>
      </c>
      <c r="AM21" s="67">
        <f t="shared" si="73"/>
        <v>425.14191176470592</v>
      </c>
      <c r="AN21" s="67">
        <f t="shared" si="73"/>
        <v>303.07750000000004</v>
      </c>
      <c r="AO21" s="67">
        <f t="shared" si="73"/>
        <v>178.75</v>
      </c>
      <c r="AP21" s="67">
        <f t="shared" si="74"/>
        <v>425.14191176470592</v>
      </c>
      <c r="AQ21" s="71">
        <f t="shared" si="75"/>
        <v>2352.451911764706</v>
      </c>
      <c r="AR21" s="71">
        <f t="shared" si="76"/>
        <v>481.82750000000004</v>
      </c>
      <c r="AS21" s="71">
        <f t="shared" si="77"/>
        <v>2834.2794117647059</v>
      </c>
      <c r="AT21" s="84"/>
    </row>
    <row r="22" spans="1:67" outlineLevel="1" x14ac:dyDescent="0.25">
      <c r="A22" s="60"/>
      <c r="B22" s="61" t="s">
        <v>66</v>
      </c>
      <c r="C22" s="62">
        <v>1</v>
      </c>
      <c r="D22" s="68" t="s">
        <v>65</v>
      </c>
      <c r="E22" s="64">
        <f t="shared" si="78"/>
        <v>3089.7794117647059</v>
      </c>
      <c r="F22" s="65">
        <f t="shared" si="79"/>
        <v>3089.7794117647059</v>
      </c>
      <c r="G22" s="107"/>
      <c r="H22" s="108">
        <f>$H$11</f>
        <v>500</v>
      </c>
      <c r="I22" s="108">
        <f>I11</f>
        <v>0</v>
      </c>
      <c r="J22" s="67">
        <f t="shared" si="60"/>
        <v>15</v>
      </c>
      <c r="K22" s="54">
        <v>0</v>
      </c>
      <c r="L22" s="67">
        <f t="shared" si="61"/>
        <v>500</v>
      </c>
      <c r="M22" s="67">
        <f t="shared" si="61"/>
        <v>0</v>
      </c>
      <c r="N22" s="67">
        <f t="shared" si="61"/>
        <v>15</v>
      </c>
      <c r="O22" s="67">
        <f t="shared" si="62"/>
        <v>515</v>
      </c>
      <c r="P22" s="69">
        <f t="shared" si="63"/>
        <v>0</v>
      </c>
      <c r="Q22" s="69">
        <f t="shared" si="64"/>
        <v>0</v>
      </c>
      <c r="R22" s="69">
        <f t="shared" si="65"/>
        <v>10.3</v>
      </c>
      <c r="S22" s="69">
        <f t="shared" si="66"/>
        <v>25.75</v>
      </c>
      <c r="T22" s="69">
        <f t="shared" si="67"/>
        <v>551.04999999999995</v>
      </c>
      <c r="U22" s="69">
        <f>5*$U$5+600+500</f>
        <v>1550</v>
      </c>
      <c r="V22" s="151">
        <f t="shared" si="80"/>
        <v>0</v>
      </c>
      <c r="W22" s="151">
        <f t="shared" si="80"/>
        <v>0</v>
      </c>
      <c r="X22" s="67">
        <f t="shared" si="68"/>
        <v>1550</v>
      </c>
      <c r="Y22" s="113">
        <f t="shared" si="69"/>
        <v>463.46691176470591</v>
      </c>
      <c r="Z22" s="69">
        <f t="shared" si="70"/>
        <v>137.76249999999999</v>
      </c>
      <c r="AA22" s="69">
        <f t="shared" si="71"/>
        <v>387.5</v>
      </c>
      <c r="AB22" s="70">
        <f t="shared" si="72"/>
        <v>3089.7794117647059</v>
      </c>
      <c r="AC22" s="67">
        <f t="shared" si="73"/>
        <v>515</v>
      </c>
      <c r="AD22" s="67">
        <f t="shared" si="73"/>
        <v>0</v>
      </c>
      <c r="AE22" s="67">
        <f t="shared" si="73"/>
        <v>0</v>
      </c>
      <c r="AF22" s="67">
        <f t="shared" si="73"/>
        <v>10.3</v>
      </c>
      <c r="AG22" s="67">
        <f t="shared" si="73"/>
        <v>25.75</v>
      </c>
      <c r="AH22" s="67">
        <f t="shared" si="73"/>
        <v>551.04999999999995</v>
      </c>
      <c r="AI22" s="67">
        <f t="shared" si="73"/>
        <v>1550</v>
      </c>
      <c r="AJ22" s="67">
        <f t="shared" si="73"/>
        <v>0</v>
      </c>
      <c r="AK22" s="67">
        <f t="shared" si="73"/>
        <v>0</v>
      </c>
      <c r="AL22" s="67">
        <f t="shared" si="73"/>
        <v>1550</v>
      </c>
      <c r="AM22" s="67">
        <f t="shared" si="73"/>
        <v>463.46691176470591</v>
      </c>
      <c r="AN22" s="67">
        <f t="shared" si="73"/>
        <v>137.76249999999999</v>
      </c>
      <c r="AO22" s="67">
        <f t="shared" si="73"/>
        <v>387.5</v>
      </c>
      <c r="AP22" s="67">
        <f t="shared" si="74"/>
        <v>463.46691176470591</v>
      </c>
      <c r="AQ22" s="71">
        <f t="shared" si="75"/>
        <v>2564.5169117647056</v>
      </c>
      <c r="AR22" s="71">
        <f t="shared" si="76"/>
        <v>525.26250000000005</v>
      </c>
      <c r="AS22" s="71">
        <f t="shared" si="77"/>
        <v>3089.7794117647059</v>
      </c>
      <c r="AT22" s="84"/>
    </row>
    <row r="23" spans="1:67" outlineLevel="1" x14ac:dyDescent="0.25">
      <c r="A23" s="60"/>
      <c r="B23" s="72" t="s">
        <v>169</v>
      </c>
      <c r="C23" s="62">
        <v>1</v>
      </c>
      <c r="D23" s="68" t="s">
        <v>65</v>
      </c>
      <c r="E23" s="64">
        <f t="shared" si="78"/>
        <v>2308.5</v>
      </c>
      <c r="F23" s="65">
        <f t="shared" si="79"/>
        <v>2308.5</v>
      </c>
      <c r="G23" s="107"/>
      <c r="H23" s="108">
        <f>$H$12</f>
        <v>1300</v>
      </c>
      <c r="I23" s="108">
        <f>I12</f>
        <v>200</v>
      </c>
      <c r="J23" s="67">
        <f t="shared" si="60"/>
        <v>39</v>
      </c>
      <c r="K23" s="54">
        <v>0</v>
      </c>
      <c r="L23" s="67">
        <f t="shared" si="61"/>
        <v>1300</v>
      </c>
      <c r="M23" s="67">
        <f t="shared" si="61"/>
        <v>200</v>
      </c>
      <c r="N23" s="67">
        <f t="shared" si="61"/>
        <v>39</v>
      </c>
      <c r="O23" s="67">
        <f t="shared" si="62"/>
        <v>1539</v>
      </c>
      <c r="P23" s="69">
        <f t="shared" si="63"/>
        <v>0</v>
      </c>
      <c r="Q23" s="69">
        <f t="shared" si="64"/>
        <v>0</v>
      </c>
      <c r="R23" s="69">
        <f t="shared" si="65"/>
        <v>30.78</v>
      </c>
      <c r="S23" s="69">
        <v>0</v>
      </c>
      <c r="T23" s="69">
        <f t="shared" si="67"/>
        <v>1569.78</v>
      </c>
      <c r="U23" s="69">
        <v>0</v>
      </c>
      <c r="V23" s="151">
        <f t="shared" si="80"/>
        <v>0</v>
      </c>
      <c r="W23" s="151">
        <f t="shared" si="80"/>
        <v>0</v>
      </c>
      <c r="X23" s="67">
        <f t="shared" si="68"/>
        <v>0</v>
      </c>
      <c r="Y23" s="113">
        <f t="shared" si="69"/>
        <v>346.27500000000003</v>
      </c>
      <c r="Z23" s="69">
        <f t="shared" si="70"/>
        <v>392.44499999999999</v>
      </c>
      <c r="AA23" s="69">
        <f t="shared" si="71"/>
        <v>0</v>
      </c>
      <c r="AB23" s="70">
        <f t="shared" si="72"/>
        <v>2308.5</v>
      </c>
      <c r="AC23" s="67">
        <f t="shared" si="73"/>
        <v>1539</v>
      </c>
      <c r="AD23" s="67">
        <f t="shared" si="73"/>
        <v>0</v>
      </c>
      <c r="AE23" s="67">
        <f t="shared" si="73"/>
        <v>0</v>
      </c>
      <c r="AF23" s="67">
        <f t="shared" si="73"/>
        <v>30.78</v>
      </c>
      <c r="AG23" s="67">
        <f t="shared" si="73"/>
        <v>0</v>
      </c>
      <c r="AH23" s="67">
        <f t="shared" si="73"/>
        <v>1569.78</v>
      </c>
      <c r="AI23" s="67">
        <f t="shared" si="73"/>
        <v>0</v>
      </c>
      <c r="AJ23" s="67">
        <f t="shared" si="73"/>
        <v>0</v>
      </c>
      <c r="AK23" s="67">
        <f t="shared" si="73"/>
        <v>0</v>
      </c>
      <c r="AL23" s="67">
        <f t="shared" si="73"/>
        <v>0</v>
      </c>
      <c r="AM23" s="67">
        <f t="shared" si="73"/>
        <v>346.27500000000003</v>
      </c>
      <c r="AN23" s="67">
        <f t="shared" si="73"/>
        <v>392.44499999999999</v>
      </c>
      <c r="AO23" s="67">
        <f t="shared" si="73"/>
        <v>0</v>
      </c>
      <c r="AP23" s="67">
        <f t="shared" si="74"/>
        <v>346.27500000000003</v>
      </c>
      <c r="AQ23" s="71">
        <f t="shared" si="75"/>
        <v>1916.0550000000001</v>
      </c>
      <c r="AR23" s="71">
        <f t="shared" si="76"/>
        <v>392.44499999999999</v>
      </c>
      <c r="AS23" s="71">
        <f t="shared" si="77"/>
        <v>2308.5</v>
      </c>
      <c r="AT23" s="84"/>
    </row>
    <row r="24" spans="1:67" outlineLevel="1" x14ac:dyDescent="0.25">
      <c r="A24" s="60"/>
      <c r="B24" s="72" t="s">
        <v>170</v>
      </c>
      <c r="C24" s="62">
        <v>1</v>
      </c>
      <c r="D24" s="68" t="s">
        <v>65</v>
      </c>
      <c r="E24" s="64">
        <f t="shared" si="78"/>
        <v>900</v>
      </c>
      <c r="F24" s="65">
        <f t="shared" si="79"/>
        <v>900</v>
      </c>
      <c r="G24" s="147"/>
      <c r="H24" s="67">
        <v>0</v>
      </c>
      <c r="I24" s="67">
        <v>0</v>
      </c>
      <c r="J24" s="67">
        <f t="shared" si="60"/>
        <v>0</v>
      </c>
      <c r="K24" s="54">
        <v>0</v>
      </c>
      <c r="L24" s="67">
        <f t="shared" si="61"/>
        <v>0</v>
      </c>
      <c r="M24" s="67">
        <f t="shared" si="61"/>
        <v>0</v>
      </c>
      <c r="N24" s="67">
        <f t="shared" si="61"/>
        <v>0</v>
      </c>
      <c r="O24" s="67">
        <f t="shared" si="62"/>
        <v>0</v>
      </c>
      <c r="P24" s="69">
        <f t="shared" si="63"/>
        <v>0</v>
      </c>
      <c r="Q24" s="69">
        <f t="shared" si="64"/>
        <v>0</v>
      </c>
      <c r="R24" s="69">
        <f t="shared" si="65"/>
        <v>0</v>
      </c>
      <c r="S24" s="69">
        <v>0</v>
      </c>
      <c r="T24" s="69">
        <f t="shared" si="67"/>
        <v>0</v>
      </c>
      <c r="U24" s="69">
        <v>0</v>
      </c>
      <c r="V24" s="151">
        <f t="shared" si="80"/>
        <v>0</v>
      </c>
      <c r="W24" s="151">
        <f t="shared" si="80"/>
        <v>900</v>
      </c>
      <c r="X24" s="67">
        <f t="shared" si="68"/>
        <v>900</v>
      </c>
      <c r="Y24" s="113">
        <v>0</v>
      </c>
      <c r="Z24" s="69">
        <f t="shared" si="70"/>
        <v>0</v>
      </c>
      <c r="AA24" s="69">
        <v>0</v>
      </c>
      <c r="AB24" s="70">
        <f t="shared" si="72"/>
        <v>900</v>
      </c>
      <c r="AC24" s="67">
        <f t="shared" si="73"/>
        <v>0</v>
      </c>
      <c r="AD24" s="67">
        <f t="shared" si="73"/>
        <v>0</v>
      </c>
      <c r="AE24" s="67">
        <f t="shared" si="73"/>
        <v>0</v>
      </c>
      <c r="AF24" s="67">
        <f t="shared" si="73"/>
        <v>0</v>
      </c>
      <c r="AG24" s="67">
        <f t="shared" si="73"/>
        <v>0</v>
      </c>
      <c r="AH24" s="67">
        <f t="shared" si="73"/>
        <v>0</v>
      </c>
      <c r="AI24" s="67">
        <f t="shared" si="73"/>
        <v>0</v>
      </c>
      <c r="AJ24" s="67">
        <f t="shared" si="73"/>
        <v>0</v>
      </c>
      <c r="AK24" s="67">
        <f t="shared" si="73"/>
        <v>900</v>
      </c>
      <c r="AL24" s="67">
        <f t="shared" si="73"/>
        <v>900</v>
      </c>
      <c r="AM24" s="67">
        <f t="shared" si="73"/>
        <v>0</v>
      </c>
      <c r="AN24" s="67">
        <f t="shared" si="73"/>
        <v>0</v>
      </c>
      <c r="AO24" s="67">
        <f t="shared" si="73"/>
        <v>0</v>
      </c>
      <c r="AP24" s="67">
        <f t="shared" si="74"/>
        <v>900</v>
      </c>
      <c r="AQ24" s="71">
        <f t="shared" si="75"/>
        <v>900</v>
      </c>
      <c r="AR24" s="71">
        <f t="shared" si="76"/>
        <v>0</v>
      </c>
      <c r="AS24" s="71">
        <f t="shared" si="77"/>
        <v>900</v>
      </c>
      <c r="AT24" s="84"/>
    </row>
    <row r="25" spans="1:67" outlineLevel="1" x14ac:dyDescent="0.25">
      <c r="A25" s="60"/>
      <c r="B25" s="72" t="s">
        <v>171</v>
      </c>
      <c r="C25" s="62">
        <v>1</v>
      </c>
      <c r="D25" s="68" t="s">
        <v>65</v>
      </c>
      <c r="E25" s="64">
        <f t="shared" si="78"/>
        <v>1200</v>
      </c>
      <c r="F25" s="65">
        <f t="shared" si="79"/>
        <v>1200</v>
      </c>
      <c r="G25" s="147"/>
      <c r="H25" s="67">
        <v>0</v>
      </c>
      <c r="I25" s="67">
        <v>0</v>
      </c>
      <c r="J25" s="67">
        <f t="shared" si="60"/>
        <v>0</v>
      </c>
      <c r="K25" s="54">
        <v>0</v>
      </c>
      <c r="L25" s="67">
        <f t="shared" si="61"/>
        <v>0</v>
      </c>
      <c r="M25" s="67">
        <f t="shared" si="61"/>
        <v>0</v>
      </c>
      <c r="N25" s="67">
        <f t="shared" si="61"/>
        <v>0</v>
      </c>
      <c r="O25" s="67">
        <f t="shared" si="62"/>
        <v>0</v>
      </c>
      <c r="P25" s="69">
        <f t="shared" si="63"/>
        <v>0</v>
      </c>
      <c r="Q25" s="69">
        <f t="shared" si="64"/>
        <v>0</v>
      </c>
      <c r="R25" s="69">
        <f t="shared" si="65"/>
        <v>0</v>
      </c>
      <c r="S25" s="69">
        <v>0</v>
      </c>
      <c r="T25" s="69">
        <f t="shared" si="67"/>
        <v>0</v>
      </c>
      <c r="U25" s="69">
        <v>0</v>
      </c>
      <c r="V25" s="151">
        <f t="shared" si="80"/>
        <v>1200</v>
      </c>
      <c r="W25" s="151">
        <f t="shared" si="80"/>
        <v>0</v>
      </c>
      <c r="X25" s="67">
        <f t="shared" si="68"/>
        <v>1200</v>
      </c>
      <c r="Y25" s="113">
        <v>0</v>
      </c>
      <c r="Z25" s="69">
        <f t="shared" si="70"/>
        <v>0</v>
      </c>
      <c r="AA25" s="69">
        <v>0</v>
      </c>
      <c r="AB25" s="70">
        <f t="shared" si="72"/>
        <v>1200</v>
      </c>
      <c r="AC25" s="67">
        <f t="shared" si="73"/>
        <v>0</v>
      </c>
      <c r="AD25" s="67">
        <f t="shared" si="73"/>
        <v>0</v>
      </c>
      <c r="AE25" s="67">
        <f t="shared" si="73"/>
        <v>0</v>
      </c>
      <c r="AF25" s="67">
        <f t="shared" si="73"/>
        <v>0</v>
      </c>
      <c r="AG25" s="67">
        <f t="shared" si="73"/>
        <v>0</v>
      </c>
      <c r="AH25" s="67">
        <f t="shared" si="73"/>
        <v>0</v>
      </c>
      <c r="AI25" s="67">
        <f t="shared" si="73"/>
        <v>0</v>
      </c>
      <c r="AJ25" s="67">
        <f t="shared" si="73"/>
        <v>1200</v>
      </c>
      <c r="AK25" s="67">
        <f t="shared" si="73"/>
        <v>0</v>
      </c>
      <c r="AL25" s="67">
        <f t="shared" si="73"/>
        <v>1200</v>
      </c>
      <c r="AM25" s="67">
        <f t="shared" si="73"/>
        <v>0</v>
      </c>
      <c r="AN25" s="67">
        <f t="shared" si="73"/>
        <v>0</v>
      </c>
      <c r="AO25" s="67">
        <f t="shared" si="73"/>
        <v>0</v>
      </c>
      <c r="AP25" s="67">
        <f t="shared" si="74"/>
        <v>0</v>
      </c>
      <c r="AQ25" s="71">
        <f t="shared" si="75"/>
        <v>1200</v>
      </c>
      <c r="AR25" s="71">
        <f t="shared" si="76"/>
        <v>0</v>
      </c>
      <c r="AS25" s="71">
        <f t="shared" si="77"/>
        <v>1200</v>
      </c>
      <c r="AT25" s="84"/>
    </row>
    <row r="26" spans="1:67" ht="15.75" outlineLevel="1" thickBot="1" x14ac:dyDescent="0.3">
      <c r="A26" s="60"/>
      <c r="B26" s="61"/>
      <c r="C26" s="62"/>
      <c r="D26" s="68"/>
      <c r="E26" s="64"/>
      <c r="F26" s="65"/>
      <c r="G26" s="107"/>
      <c r="H26" s="108"/>
      <c r="I26" s="108"/>
      <c r="J26" s="67"/>
      <c r="K26" s="21"/>
      <c r="L26" s="67"/>
      <c r="M26" s="67"/>
      <c r="N26" s="67"/>
      <c r="O26" s="67"/>
      <c r="P26" s="69"/>
      <c r="Q26" s="69"/>
      <c r="R26" s="69"/>
      <c r="S26" s="69"/>
      <c r="T26" s="69"/>
      <c r="U26" s="69"/>
      <c r="V26" s="151"/>
      <c r="W26" s="151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84"/>
    </row>
    <row r="27" spans="1:67" ht="15.75" thickBot="1" x14ac:dyDescent="0.3">
      <c r="A27" s="48">
        <v>12</v>
      </c>
      <c r="B27" s="49" t="s">
        <v>61</v>
      </c>
      <c r="C27" s="50" t="s">
        <v>62</v>
      </c>
      <c r="D27" s="51">
        <f>ROUNDUP((A27*465)/1000,2)</f>
        <v>5.58</v>
      </c>
      <c r="E27" s="52"/>
      <c r="F27" s="53">
        <f>SUM(F28:F37)</f>
        <v>17568.578595588235</v>
      </c>
      <c r="G27" s="107"/>
      <c r="H27" s="110"/>
      <c r="I27" s="110"/>
      <c r="J27" s="56"/>
      <c r="K27" s="57"/>
      <c r="L27" s="58"/>
      <c r="M27" s="58"/>
      <c r="N27" s="58"/>
      <c r="O27" s="57"/>
      <c r="P27" s="58"/>
      <c r="Q27" s="56"/>
      <c r="R27" s="56"/>
      <c r="S27" s="56"/>
      <c r="T27" s="56"/>
      <c r="U27" s="56"/>
      <c r="V27" s="152"/>
      <c r="W27" s="153"/>
      <c r="X27" s="56"/>
      <c r="Y27" s="56"/>
      <c r="Z27" s="57"/>
      <c r="AA27" s="56"/>
      <c r="AB27" s="56"/>
      <c r="AC27" s="59">
        <f>+SUM(AC28:AC37)</f>
        <v>6726.7134999999998</v>
      </c>
      <c r="AD27" s="59">
        <f t="shared" ref="AD27:AS27" si="81">+SUM(AD28:AD37)</f>
        <v>0</v>
      </c>
      <c r="AE27" s="59">
        <f t="shared" si="81"/>
        <v>0</v>
      </c>
      <c r="AF27" s="59">
        <f t="shared" si="81"/>
        <v>134.53426999999999</v>
      </c>
      <c r="AG27" s="59">
        <f t="shared" si="81"/>
        <v>259.38567499999999</v>
      </c>
      <c r="AH27" s="59">
        <f t="shared" si="81"/>
        <v>7120.6334449999995</v>
      </c>
      <c r="AI27" s="59">
        <f t="shared" si="81"/>
        <v>3398</v>
      </c>
      <c r="AJ27" s="59">
        <f t="shared" si="81"/>
        <v>1200</v>
      </c>
      <c r="AK27" s="59">
        <f t="shared" si="81"/>
        <v>900</v>
      </c>
      <c r="AL27" s="59">
        <f t="shared" si="81"/>
        <v>5498</v>
      </c>
      <c r="AM27" s="59">
        <f t="shared" si="81"/>
        <v>2320.2867893382354</v>
      </c>
      <c r="AN27" s="59">
        <f t="shared" si="81"/>
        <v>1780.1583612499999</v>
      </c>
      <c r="AO27" s="59">
        <f t="shared" si="81"/>
        <v>849.5</v>
      </c>
      <c r="AP27" s="59">
        <f t="shared" si="81"/>
        <v>3220.2867893382354</v>
      </c>
      <c r="AQ27" s="59">
        <f t="shared" si="81"/>
        <v>14938.920234338235</v>
      </c>
      <c r="AR27" s="59">
        <f t="shared" si="81"/>
        <v>2629.6583612500003</v>
      </c>
      <c r="AS27" s="59">
        <f t="shared" si="81"/>
        <v>17568.578595588235</v>
      </c>
      <c r="AT27" s="83" t="str">
        <f>IF(F27=AS27,"Matching","Not Matching")</f>
        <v>Matching</v>
      </c>
      <c r="AU27" s="134">
        <f t="shared" ref="AU27" si="82">SUM(AC27:AG27)</f>
        <v>7120.6334449999995</v>
      </c>
      <c r="AV27" s="135">
        <f t="shared" ref="AV27" si="83">AU27/AS27</f>
        <v>0.40530503969103737</v>
      </c>
      <c r="AW27" s="134">
        <f t="shared" ref="AW27" si="84">AI27</f>
        <v>3398</v>
      </c>
      <c r="AX27" s="135">
        <f t="shared" ref="AX27" si="85">AW27/AS27</f>
        <v>0.19341348427887586</v>
      </c>
      <c r="AY27" s="134">
        <f t="shared" ref="AY27" si="86">AJ27</f>
        <v>1200</v>
      </c>
      <c r="AZ27" s="135">
        <f t="shared" ref="AZ27" si="87">AY27/AS27</f>
        <v>6.830376136982079E-2</v>
      </c>
      <c r="BA27" s="134">
        <f t="shared" ref="BA27" si="88">AK27+AM27</f>
        <v>3220.2867893382354</v>
      </c>
      <c r="BB27" s="135">
        <f t="shared" ref="BB27" si="89">BA27/AS27</f>
        <v>0.18329808366778763</v>
      </c>
      <c r="BC27" s="134">
        <f t="shared" ref="BC27" si="90">AN27+AO27</f>
        <v>2629.6583612499999</v>
      </c>
      <c r="BD27" s="135">
        <f t="shared" ref="BD27" si="91">BC27/AS27</f>
        <v>0.1496796309924783</v>
      </c>
      <c r="BE27" s="82" t="str">
        <f t="shared" ref="BE27" si="92">IF((AU27+AW27+AY27+BA27+BC27)=AS27,"Matching","Not Matching")</f>
        <v>Matching</v>
      </c>
      <c r="BF27" s="134">
        <f>AQ27</f>
        <v>14938.920234338235</v>
      </c>
      <c r="BG27" s="135">
        <f t="shared" ref="BG27" si="93">BF27/AS27</f>
        <v>0.85032036900752173</v>
      </c>
      <c r="BH27" s="134">
        <f t="shared" ref="BH27" si="94">AR27</f>
        <v>2629.6583612500003</v>
      </c>
      <c r="BI27" s="135">
        <f t="shared" ref="BI27" si="95">BH27/AS27</f>
        <v>0.14967963099247833</v>
      </c>
      <c r="BJ27" s="82" t="str">
        <f t="shared" ref="BJ27" si="96">IF((BH27+BF27)=AS27,"Matching","Not Matching")</f>
        <v>Matching</v>
      </c>
      <c r="BK27" s="134">
        <f>AS27*1.081</f>
        <v>18991.633461830883</v>
      </c>
      <c r="BL27" s="134">
        <f t="shared" ref="BL27" si="97">ROUND(BK27,-1)</f>
        <v>18990</v>
      </c>
      <c r="BM27" s="134">
        <f>D27*380</f>
        <v>2120.4</v>
      </c>
      <c r="BN27" s="134">
        <f t="shared" ref="BN27" si="98">BK27-BM27</f>
        <v>16871.233461830881</v>
      </c>
      <c r="BO27" s="134">
        <f>BK27/D27</f>
        <v>3403.5185415467531</v>
      </c>
    </row>
    <row r="28" spans="1:67" outlineLevel="1" x14ac:dyDescent="0.25">
      <c r="A28" s="60"/>
      <c r="B28" s="61"/>
      <c r="C28" s="62"/>
      <c r="D28" s="63"/>
      <c r="E28" s="64"/>
      <c r="F28" s="65"/>
      <c r="G28" s="107"/>
      <c r="H28" s="110"/>
      <c r="I28" s="109" t="s">
        <v>138</v>
      </c>
      <c r="J28" s="56"/>
      <c r="K28" s="57"/>
      <c r="L28" s="58"/>
      <c r="M28" s="58"/>
      <c r="N28" s="58"/>
      <c r="O28" s="57"/>
      <c r="P28" s="58"/>
      <c r="Q28" s="56"/>
      <c r="R28" s="56"/>
      <c r="S28" s="56"/>
      <c r="T28" s="56"/>
      <c r="U28" s="66"/>
      <c r="V28" s="152"/>
      <c r="W28" s="153"/>
      <c r="X28" s="56"/>
      <c r="Y28" s="56"/>
      <c r="Z28" s="57"/>
      <c r="AA28" s="56"/>
      <c r="AB28" s="56"/>
      <c r="AC28" s="56"/>
      <c r="AD28" s="56"/>
      <c r="AE28" s="56"/>
      <c r="AF28" s="56"/>
      <c r="AG28" s="56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136"/>
    </row>
    <row r="29" spans="1:67" outlineLevel="1" x14ac:dyDescent="0.25">
      <c r="A29" s="60"/>
      <c r="B29" s="61" t="str">
        <f>"Panneau solaire "&amp;G29</f>
        <v>Panneau solaire LONGi Hi-MO X10 Artist LR7-54HVB-485M</v>
      </c>
      <c r="C29" s="62">
        <f>A27</f>
        <v>12</v>
      </c>
      <c r="D29" s="68" t="s">
        <v>63</v>
      </c>
      <c r="E29" s="64">
        <f t="shared" ref="E29" si="99">AB29</f>
        <v>266.65684558823523</v>
      </c>
      <c r="F29" s="65">
        <f t="shared" ref="F29" si="100">C29*E29</f>
        <v>3199.8821470588227</v>
      </c>
      <c r="G29" s="107" t="str">
        <f>$G$7</f>
        <v>LONGi Hi-MO X10 Artist LR7-54HVB-485M</v>
      </c>
      <c r="H29" s="108">
        <f>$H$7</f>
        <v>105.55</v>
      </c>
      <c r="I29" s="108">
        <f>$I$7</f>
        <v>0</v>
      </c>
      <c r="J29" s="67">
        <f t="shared" si="60"/>
        <v>3.1664999999999996</v>
      </c>
      <c r="K29" s="54">
        <v>0</v>
      </c>
      <c r="L29" s="67">
        <f t="shared" ref="L29:N36" si="101">H29*(1-$K29)</f>
        <v>105.55</v>
      </c>
      <c r="M29" s="67">
        <f t="shared" si="101"/>
        <v>0</v>
      </c>
      <c r="N29" s="67">
        <f t="shared" si="101"/>
        <v>3.1664999999999996</v>
      </c>
      <c r="O29" s="67">
        <f t="shared" ref="O29:O36" si="102">(L29+M29+N29)</f>
        <v>108.7165</v>
      </c>
      <c r="P29" s="69">
        <f t="shared" ref="P29:P36" si="103">O29*$P$4</f>
        <v>0</v>
      </c>
      <c r="Q29" s="69">
        <f t="shared" ref="Q29:Q36" si="104">(O29+P29)*$Q$4</f>
        <v>0</v>
      </c>
      <c r="R29" s="69">
        <f t="shared" ref="R29:R36" si="105">(O29+P29)*$R$4</f>
        <v>2.1743299999999999</v>
      </c>
      <c r="S29" s="69">
        <f t="shared" ref="S29:S33" si="106">(O29+P29)*$S$4</f>
        <v>5.4358250000000004</v>
      </c>
      <c r="T29" s="69">
        <f t="shared" ref="T29:T36" si="107">SUM(O29:S29)</f>
        <v>116.32665499999999</v>
      </c>
      <c r="U29" s="69">
        <f>1*$U$4</f>
        <v>65</v>
      </c>
      <c r="V29" s="151">
        <f>V18</f>
        <v>0</v>
      </c>
      <c r="W29" s="151">
        <f>W18</f>
        <v>0</v>
      </c>
      <c r="X29" s="67">
        <f t="shared" ref="X29:X36" si="108">SUM(U29:W29)</f>
        <v>65</v>
      </c>
      <c r="Y29" s="113">
        <f t="shared" ref="Y29:Y34" si="109">$Y$4/(1-$Y$4)*(T29+X29+Z29+AA29)</f>
        <v>39.998526838235293</v>
      </c>
      <c r="Z29" s="69">
        <f t="shared" ref="Z29:Z36" si="110">T29*$Z$4</f>
        <v>29.081663749999997</v>
      </c>
      <c r="AA29" s="69">
        <f t="shared" ref="AA29:AA34" si="111">X29*$AA$4</f>
        <v>16.25</v>
      </c>
      <c r="AB29" s="70">
        <f t="shared" ref="AB29:AB36" si="112">T29+X29+Y29+Z29+AA29</f>
        <v>266.65684558823523</v>
      </c>
      <c r="AC29" s="67">
        <f t="shared" ref="AC29:AO36" si="113">O29*$C29</f>
        <v>1304.598</v>
      </c>
      <c r="AD29" s="67">
        <f t="shared" si="113"/>
        <v>0</v>
      </c>
      <c r="AE29" s="67">
        <f t="shared" si="113"/>
        <v>0</v>
      </c>
      <c r="AF29" s="67">
        <f t="shared" si="113"/>
        <v>26.09196</v>
      </c>
      <c r="AG29" s="67">
        <f t="shared" si="113"/>
        <v>65.229900000000001</v>
      </c>
      <c r="AH29" s="67">
        <f t="shared" si="113"/>
        <v>1395.91986</v>
      </c>
      <c r="AI29" s="67">
        <f t="shared" si="113"/>
        <v>780</v>
      </c>
      <c r="AJ29" s="67">
        <f t="shared" si="113"/>
        <v>0</v>
      </c>
      <c r="AK29" s="67">
        <f t="shared" si="113"/>
        <v>0</v>
      </c>
      <c r="AL29" s="67">
        <f t="shared" si="113"/>
        <v>780</v>
      </c>
      <c r="AM29" s="67">
        <f t="shared" si="113"/>
        <v>479.98232205882351</v>
      </c>
      <c r="AN29" s="67">
        <f t="shared" si="113"/>
        <v>348.97996499999999</v>
      </c>
      <c r="AO29" s="67">
        <f t="shared" si="113"/>
        <v>195</v>
      </c>
      <c r="AP29" s="67">
        <f t="shared" ref="AP29:AP36" si="114">AM29+AK29</f>
        <v>479.98232205882351</v>
      </c>
      <c r="AQ29" s="71">
        <f t="shared" ref="AQ29:AQ36" si="115">AM29+AL29+AH29</f>
        <v>2655.9021820588232</v>
      </c>
      <c r="AR29" s="71">
        <f t="shared" ref="AR29:AR36" si="116">AO29+AN29</f>
        <v>543.97996499999999</v>
      </c>
      <c r="AS29" s="71">
        <f t="shared" ref="AS29:AS36" si="117">AH29+AL29+AM29+AO29+AN29</f>
        <v>3199.8821470588236</v>
      </c>
      <c r="AT29" s="84"/>
    </row>
    <row r="30" spans="1:67" outlineLevel="1" x14ac:dyDescent="0.25">
      <c r="A30" s="60"/>
      <c r="B30" s="61" t="str">
        <f>"Onduleur Fronius "&amp;G30</f>
        <v>Onduleur Fronius Symo GEN24 6.0 SC</v>
      </c>
      <c r="C30" s="62">
        <v>1</v>
      </c>
      <c r="D30" s="68" t="s">
        <v>63</v>
      </c>
      <c r="E30" s="64">
        <f t="shared" ref="E29:E36" si="118">AB30</f>
        <v>3133.4317426470589</v>
      </c>
      <c r="F30" s="65">
        <f t="shared" ref="F29:F36" si="119">C30*E30</f>
        <v>3133.4317426470589</v>
      </c>
      <c r="G30" s="107" t="str">
        <f>$G$8</f>
        <v>Symo GEN24 6.0 SC</v>
      </c>
      <c r="H30" s="108">
        <f>$H$8</f>
        <v>1333.85</v>
      </c>
      <c r="I30" s="108">
        <f>$I$8</f>
        <v>449.25</v>
      </c>
      <c r="J30" s="67">
        <f t="shared" si="60"/>
        <v>40.015499999999996</v>
      </c>
      <c r="K30" s="54">
        <v>0</v>
      </c>
      <c r="L30" s="67">
        <f t="shared" si="101"/>
        <v>1333.85</v>
      </c>
      <c r="M30" s="67">
        <f t="shared" si="101"/>
        <v>449.25</v>
      </c>
      <c r="N30" s="67">
        <f t="shared" si="101"/>
        <v>40.015499999999996</v>
      </c>
      <c r="O30" s="67">
        <f t="shared" si="102"/>
        <v>1823.1154999999999</v>
      </c>
      <c r="P30" s="69">
        <f t="shared" si="103"/>
        <v>0</v>
      </c>
      <c r="Q30" s="69">
        <f t="shared" si="104"/>
        <v>0</v>
      </c>
      <c r="R30" s="69">
        <f t="shared" si="105"/>
        <v>36.462309999999995</v>
      </c>
      <c r="S30" s="69">
        <f t="shared" si="106"/>
        <v>91.155775000000006</v>
      </c>
      <c r="T30" s="69">
        <f t="shared" si="107"/>
        <v>1950.7335849999997</v>
      </c>
      <c r="U30" s="69">
        <f>2*$U$5</f>
        <v>180</v>
      </c>
      <c r="V30" s="151">
        <f t="shared" ref="V30:W36" si="120">V19</f>
        <v>0</v>
      </c>
      <c r="W30" s="151">
        <f t="shared" si="120"/>
        <v>0</v>
      </c>
      <c r="X30" s="67">
        <f t="shared" si="108"/>
        <v>180</v>
      </c>
      <c r="Y30" s="113">
        <f t="shared" si="109"/>
        <v>470.01476139705886</v>
      </c>
      <c r="Z30" s="69">
        <f t="shared" si="110"/>
        <v>487.68339624999993</v>
      </c>
      <c r="AA30" s="69">
        <f t="shared" si="111"/>
        <v>45</v>
      </c>
      <c r="AB30" s="70">
        <f t="shared" si="112"/>
        <v>3133.4317426470589</v>
      </c>
      <c r="AC30" s="67">
        <f t="shared" si="113"/>
        <v>1823.1154999999999</v>
      </c>
      <c r="AD30" s="67">
        <f t="shared" si="113"/>
        <v>0</v>
      </c>
      <c r="AE30" s="67">
        <f t="shared" si="113"/>
        <v>0</v>
      </c>
      <c r="AF30" s="67">
        <f t="shared" si="113"/>
        <v>36.462309999999995</v>
      </c>
      <c r="AG30" s="67">
        <f t="shared" si="113"/>
        <v>91.155775000000006</v>
      </c>
      <c r="AH30" s="67">
        <f t="shared" si="113"/>
        <v>1950.7335849999997</v>
      </c>
      <c r="AI30" s="67">
        <f t="shared" si="113"/>
        <v>180</v>
      </c>
      <c r="AJ30" s="67">
        <f t="shared" si="113"/>
        <v>0</v>
      </c>
      <c r="AK30" s="67">
        <f t="shared" si="113"/>
        <v>0</v>
      </c>
      <c r="AL30" s="67">
        <f t="shared" si="113"/>
        <v>180</v>
      </c>
      <c r="AM30" s="67">
        <f t="shared" si="113"/>
        <v>470.01476139705886</v>
      </c>
      <c r="AN30" s="67">
        <f t="shared" si="113"/>
        <v>487.68339624999993</v>
      </c>
      <c r="AO30" s="67">
        <f t="shared" si="113"/>
        <v>45</v>
      </c>
      <c r="AP30" s="67">
        <f t="shared" si="114"/>
        <v>470.01476139705886</v>
      </c>
      <c r="AQ30" s="71">
        <f t="shared" si="115"/>
        <v>2600.7483463970584</v>
      </c>
      <c r="AR30" s="71">
        <f t="shared" si="116"/>
        <v>532.68339624999999</v>
      </c>
      <c r="AS30" s="71">
        <f t="shared" si="117"/>
        <v>3133.4317426470589</v>
      </c>
      <c r="AT30" s="84"/>
    </row>
    <row r="31" spans="1:67" outlineLevel="1" x14ac:dyDescent="0.25">
      <c r="A31" s="60"/>
      <c r="B31" s="61" t="s">
        <v>64</v>
      </c>
      <c r="C31" s="62">
        <v>1</v>
      </c>
      <c r="D31" s="68" t="s">
        <v>65</v>
      </c>
      <c r="E31" s="64">
        <f t="shared" si="118"/>
        <v>645.0441176470589</v>
      </c>
      <c r="F31" s="65">
        <f t="shared" si="119"/>
        <v>645.0441176470589</v>
      </c>
      <c r="G31" s="107"/>
      <c r="H31" s="108">
        <f>$H$9</f>
        <v>300</v>
      </c>
      <c r="I31" s="108">
        <f>I9</f>
        <v>0</v>
      </c>
      <c r="J31" s="67">
        <f t="shared" si="60"/>
        <v>9</v>
      </c>
      <c r="K31" s="54">
        <v>0</v>
      </c>
      <c r="L31" s="67">
        <f t="shared" si="101"/>
        <v>300</v>
      </c>
      <c r="M31" s="67">
        <f t="shared" si="101"/>
        <v>0</v>
      </c>
      <c r="N31" s="67">
        <f t="shared" si="101"/>
        <v>9</v>
      </c>
      <c r="O31" s="67">
        <f t="shared" si="102"/>
        <v>309</v>
      </c>
      <c r="P31" s="69">
        <f t="shared" si="103"/>
        <v>0</v>
      </c>
      <c r="Q31" s="69">
        <f t="shared" si="104"/>
        <v>0</v>
      </c>
      <c r="R31" s="69">
        <f t="shared" si="105"/>
        <v>6.18</v>
      </c>
      <c r="S31" s="69">
        <f t="shared" si="106"/>
        <v>15.450000000000001</v>
      </c>
      <c r="T31" s="69">
        <f t="shared" si="107"/>
        <v>330.63</v>
      </c>
      <c r="U31" s="69">
        <f>(C29/10)*$U$5</f>
        <v>108</v>
      </c>
      <c r="V31" s="151">
        <f t="shared" si="120"/>
        <v>0</v>
      </c>
      <c r="W31" s="151">
        <f t="shared" si="120"/>
        <v>0</v>
      </c>
      <c r="X31" s="67">
        <f t="shared" si="108"/>
        <v>108</v>
      </c>
      <c r="Y31" s="113">
        <f t="shared" si="109"/>
        <v>96.756617647058832</v>
      </c>
      <c r="Z31" s="69">
        <f t="shared" si="110"/>
        <v>82.657499999999999</v>
      </c>
      <c r="AA31" s="69">
        <f t="shared" si="111"/>
        <v>27</v>
      </c>
      <c r="AB31" s="70">
        <f t="shared" si="112"/>
        <v>645.0441176470589</v>
      </c>
      <c r="AC31" s="67">
        <f t="shared" si="113"/>
        <v>309</v>
      </c>
      <c r="AD31" s="67">
        <f t="shared" si="113"/>
        <v>0</v>
      </c>
      <c r="AE31" s="67">
        <f t="shared" si="113"/>
        <v>0</v>
      </c>
      <c r="AF31" s="67">
        <f t="shared" si="113"/>
        <v>6.18</v>
      </c>
      <c r="AG31" s="67">
        <f t="shared" si="113"/>
        <v>15.450000000000001</v>
      </c>
      <c r="AH31" s="67">
        <f t="shared" si="113"/>
        <v>330.63</v>
      </c>
      <c r="AI31" s="67">
        <f t="shared" si="113"/>
        <v>108</v>
      </c>
      <c r="AJ31" s="67">
        <f t="shared" si="113"/>
        <v>0</v>
      </c>
      <c r="AK31" s="67">
        <f t="shared" si="113"/>
        <v>0</v>
      </c>
      <c r="AL31" s="67">
        <f t="shared" si="113"/>
        <v>108</v>
      </c>
      <c r="AM31" s="67">
        <f t="shared" si="113"/>
        <v>96.756617647058832</v>
      </c>
      <c r="AN31" s="67">
        <f t="shared" si="113"/>
        <v>82.657499999999999</v>
      </c>
      <c r="AO31" s="67">
        <f t="shared" si="113"/>
        <v>27</v>
      </c>
      <c r="AP31" s="67">
        <f t="shared" si="114"/>
        <v>96.756617647058832</v>
      </c>
      <c r="AQ31" s="71">
        <f t="shared" si="115"/>
        <v>535.38661764705876</v>
      </c>
      <c r="AR31" s="71">
        <f t="shared" si="116"/>
        <v>109.6575</v>
      </c>
      <c r="AS31" s="71">
        <f t="shared" si="117"/>
        <v>645.0441176470589</v>
      </c>
      <c r="AT31" s="84"/>
    </row>
    <row r="32" spans="1:67" outlineLevel="1" x14ac:dyDescent="0.25">
      <c r="A32" s="60"/>
      <c r="B32" s="61" t="s">
        <v>172</v>
      </c>
      <c r="C32" s="62">
        <f>A27</f>
        <v>12</v>
      </c>
      <c r="D32" s="68" t="s">
        <v>63</v>
      </c>
      <c r="E32" s="64">
        <f t="shared" si="118"/>
        <v>257.66176470588238</v>
      </c>
      <c r="F32" s="65">
        <f t="shared" si="119"/>
        <v>3091.9411764705883</v>
      </c>
      <c r="G32" s="107"/>
      <c r="H32" s="108">
        <f>$H$10</f>
        <v>100</v>
      </c>
      <c r="I32" s="108">
        <f>I10</f>
        <v>0</v>
      </c>
      <c r="J32" s="67">
        <f t="shared" si="60"/>
        <v>3</v>
      </c>
      <c r="K32" s="54">
        <v>0</v>
      </c>
      <c r="L32" s="67">
        <f t="shared" si="101"/>
        <v>100</v>
      </c>
      <c r="M32" s="67">
        <f t="shared" si="101"/>
        <v>0</v>
      </c>
      <c r="N32" s="67">
        <f t="shared" si="101"/>
        <v>3</v>
      </c>
      <c r="O32" s="67">
        <f t="shared" si="102"/>
        <v>103</v>
      </c>
      <c r="P32" s="69">
        <f t="shared" si="103"/>
        <v>0</v>
      </c>
      <c r="Q32" s="69">
        <f t="shared" si="104"/>
        <v>0</v>
      </c>
      <c r="R32" s="69">
        <f t="shared" si="105"/>
        <v>2.06</v>
      </c>
      <c r="S32" s="69">
        <f t="shared" si="106"/>
        <v>5.15</v>
      </c>
      <c r="T32" s="69">
        <f t="shared" si="107"/>
        <v>110.21000000000001</v>
      </c>
      <c r="U32" s="69">
        <f>1*$U$4</f>
        <v>65</v>
      </c>
      <c r="V32" s="151">
        <f t="shared" si="120"/>
        <v>0</v>
      </c>
      <c r="W32" s="151">
        <f t="shared" si="120"/>
        <v>0</v>
      </c>
      <c r="X32" s="67">
        <f t="shared" si="108"/>
        <v>65</v>
      </c>
      <c r="Y32" s="113">
        <f t="shared" si="109"/>
        <v>38.649264705882359</v>
      </c>
      <c r="Z32" s="69">
        <f t="shared" si="110"/>
        <v>27.552500000000002</v>
      </c>
      <c r="AA32" s="69">
        <f t="shared" si="111"/>
        <v>16.25</v>
      </c>
      <c r="AB32" s="70">
        <f t="shared" si="112"/>
        <v>257.66176470588238</v>
      </c>
      <c r="AC32" s="67">
        <f t="shared" si="113"/>
        <v>1236</v>
      </c>
      <c r="AD32" s="67">
        <f t="shared" si="113"/>
        <v>0</v>
      </c>
      <c r="AE32" s="67">
        <f t="shared" si="113"/>
        <v>0</v>
      </c>
      <c r="AF32" s="67">
        <f t="shared" si="113"/>
        <v>24.72</v>
      </c>
      <c r="AG32" s="67">
        <f t="shared" si="113"/>
        <v>61.800000000000004</v>
      </c>
      <c r="AH32" s="67">
        <f t="shared" si="113"/>
        <v>1322.52</v>
      </c>
      <c r="AI32" s="67">
        <f t="shared" si="113"/>
        <v>780</v>
      </c>
      <c r="AJ32" s="67">
        <f t="shared" si="113"/>
        <v>0</v>
      </c>
      <c r="AK32" s="67">
        <f t="shared" si="113"/>
        <v>0</v>
      </c>
      <c r="AL32" s="67">
        <f t="shared" si="113"/>
        <v>780</v>
      </c>
      <c r="AM32" s="67">
        <f t="shared" si="113"/>
        <v>463.79117647058831</v>
      </c>
      <c r="AN32" s="67">
        <f t="shared" si="113"/>
        <v>330.63</v>
      </c>
      <c r="AO32" s="67">
        <f t="shared" si="113"/>
        <v>195</v>
      </c>
      <c r="AP32" s="67">
        <f t="shared" si="114"/>
        <v>463.79117647058831</v>
      </c>
      <c r="AQ32" s="71">
        <f t="shared" si="115"/>
        <v>2566.3111764705882</v>
      </c>
      <c r="AR32" s="71">
        <f t="shared" si="116"/>
        <v>525.63</v>
      </c>
      <c r="AS32" s="71">
        <f t="shared" si="117"/>
        <v>3091.9411764705883</v>
      </c>
      <c r="AT32" s="84"/>
    </row>
    <row r="33" spans="1:67" outlineLevel="1" x14ac:dyDescent="0.25">
      <c r="A33" s="60"/>
      <c r="B33" s="61" t="s">
        <v>66</v>
      </c>
      <c r="C33" s="62">
        <v>1</v>
      </c>
      <c r="D33" s="68" t="s">
        <v>65</v>
      </c>
      <c r="E33" s="64">
        <f t="shared" si="118"/>
        <v>3089.7794117647059</v>
      </c>
      <c r="F33" s="65">
        <f t="shared" si="119"/>
        <v>3089.7794117647059</v>
      </c>
      <c r="G33" s="107"/>
      <c r="H33" s="108">
        <f>$H$11</f>
        <v>500</v>
      </c>
      <c r="I33" s="108">
        <f>I11</f>
        <v>0</v>
      </c>
      <c r="J33" s="67">
        <f t="shared" si="60"/>
        <v>15</v>
      </c>
      <c r="K33" s="54">
        <v>0</v>
      </c>
      <c r="L33" s="67">
        <f t="shared" si="101"/>
        <v>500</v>
      </c>
      <c r="M33" s="67">
        <f t="shared" si="101"/>
        <v>0</v>
      </c>
      <c r="N33" s="67">
        <f t="shared" si="101"/>
        <v>15</v>
      </c>
      <c r="O33" s="67">
        <f t="shared" si="102"/>
        <v>515</v>
      </c>
      <c r="P33" s="69">
        <f t="shared" si="103"/>
        <v>0</v>
      </c>
      <c r="Q33" s="69">
        <f t="shared" si="104"/>
        <v>0</v>
      </c>
      <c r="R33" s="69">
        <f t="shared" si="105"/>
        <v>10.3</v>
      </c>
      <c r="S33" s="69">
        <f t="shared" si="106"/>
        <v>25.75</v>
      </c>
      <c r="T33" s="69">
        <f t="shared" si="107"/>
        <v>551.04999999999995</v>
      </c>
      <c r="U33" s="69">
        <f>5*$U$5+600+500</f>
        <v>1550</v>
      </c>
      <c r="V33" s="151">
        <f t="shared" si="120"/>
        <v>0</v>
      </c>
      <c r="W33" s="151">
        <f t="shared" si="120"/>
        <v>0</v>
      </c>
      <c r="X33" s="67">
        <f t="shared" si="108"/>
        <v>1550</v>
      </c>
      <c r="Y33" s="113">
        <f t="shared" si="109"/>
        <v>463.46691176470591</v>
      </c>
      <c r="Z33" s="69">
        <f t="shared" si="110"/>
        <v>137.76249999999999</v>
      </c>
      <c r="AA33" s="69">
        <f t="shared" si="111"/>
        <v>387.5</v>
      </c>
      <c r="AB33" s="70">
        <f t="shared" si="112"/>
        <v>3089.7794117647059</v>
      </c>
      <c r="AC33" s="67">
        <f t="shared" si="113"/>
        <v>515</v>
      </c>
      <c r="AD33" s="67">
        <f t="shared" si="113"/>
        <v>0</v>
      </c>
      <c r="AE33" s="67">
        <f t="shared" si="113"/>
        <v>0</v>
      </c>
      <c r="AF33" s="67">
        <f t="shared" si="113"/>
        <v>10.3</v>
      </c>
      <c r="AG33" s="67">
        <f t="shared" si="113"/>
        <v>25.75</v>
      </c>
      <c r="AH33" s="67">
        <f t="shared" si="113"/>
        <v>551.04999999999995</v>
      </c>
      <c r="AI33" s="67">
        <f t="shared" si="113"/>
        <v>1550</v>
      </c>
      <c r="AJ33" s="67">
        <f t="shared" si="113"/>
        <v>0</v>
      </c>
      <c r="AK33" s="67">
        <f t="shared" si="113"/>
        <v>0</v>
      </c>
      <c r="AL33" s="67">
        <f t="shared" si="113"/>
        <v>1550</v>
      </c>
      <c r="AM33" s="67">
        <f t="shared" si="113"/>
        <v>463.46691176470591</v>
      </c>
      <c r="AN33" s="67">
        <f t="shared" si="113"/>
        <v>137.76249999999999</v>
      </c>
      <c r="AO33" s="67">
        <f t="shared" si="113"/>
        <v>387.5</v>
      </c>
      <c r="AP33" s="67">
        <f t="shared" si="114"/>
        <v>463.46691176470591</v>
      </c>
      <c r="AQ33" s="71">
        <f t="shared" si="115"/>
        <v>2564.5169117647056</v>
      </c>
      <c r="AR33" s="71">
        <f t="shared" si="116"/>
        <v>525.26250000000005</v>
      </c>
      <c r="AS33" s="71">
        <f t="shared" si="117"/>
        <v>3089.7794117647059</v>
      </c>
      <c r="AT33" s="84"/>
    </row>
    <row r="34" spans="1:67" outlineLevel="1" x14ac:dyDescent="0.25">
      <c r="A34" s="60"/>
      <c r="B34" s="72" t="s">
        <v>169</v>
      </c>
      <c r="C34" s="62">
        <v>1</v>
      </c>
      <c r="D34" s="68" t="s">
        <v>65</v>
      </c>
      <c r="E34" s="64">
        <f t="shared" si="118"/>
        <v>2308.5</v>
      </c>
      <c r="F34" s="65">
        <f t="shared" si="119"/>
        <v>2308.5</v>
      </c>
      <c r="G34" s="107"/>
      <c r="H34" s="108">
        <f>$H$12</f>
        <v>1300</v>
      </c>
      <c r="I34" s="108">
        <f>I12</f>
        <v>200</v>
      </c>
      <c r="J34" s="67">
        <f t="shared" si="60"/>
        <v>39</v>
      </c>
      <c r="K34" s="54">
        <v>0</v>
      </c>
      <c r="L34" s="67">
        <f t="shared" si="101"/>
        <v>1300</v>
      </c>
      <c r="M34" s="67">
        <f t="shared" si="101"/>
        <v>200</v>
      </c>
      <c r="N34" s="67">
        <f t="shared" si="101"/>
        <v>39</v>
      </c>
      <c r="O34" s="67">
        <f t="shared" si="102"/>
        <v>1539</v>
      </c>
      <c r="P34" s="69">
        <f t="shared" si="103"/>
        <v>0</v>
      </c>
      <c r="Q34" s="69">
        <f t="shared" si="104"/>
        <v>0</v>
      </c>
      <c r="R34" s="69">
        <f t="shared" si="105"/>
        <v>30.78</v>
      </c>
      <c r="S34" s="69">
        <v>0</v>
      </c>
      <c r="T34" s="69">
        <f t="shared" si="107"/>
        <v>1569.78</v>
      </c>
      <c r="U34" s="69">
        <v>0</v>
      </c>
      <c r="V34" s="151">
        <f t="shared" si="120"/>
        <v>0</v>
      </c>
      <c r="W34" s="151">
        <f t="shared" si="120"/>
        <v>0</v>
      </c>
      <c r="X34" s="67">
        <f t="shared" si="108"/>
        <v>0</v>
      </c>
      <c r="Y34" s="113">
        <f t="shared" si="109"/>
        <v>346.27500000000003</v>
      </c>
      <c r="Z34" s="69">
        <f t="shared" si="110"/>
        <v>392.44499999999999</v>
      </c>
      <c r="AA34" s="69">
        <f t="shared" si="111"/>
        <v>0</v>
      </c>
      <c r="AB34" s="70">
        <f t="shared" si="112"/>
        <v>2308.5</v>
      </c>
      <c r="AC34" s="67">
        <f t="shared" si="113"/>
        <v>1539</v>
      </c>
      <c r="AD34" s="67">
        <f t="shared" si="113"/>
        <v>0</v>
      </c>
      <c r="AE34" s="67">
        <f t="shared" si="113"/>
        <v>0</v>
      </c>
      <c r="AF34" s="67">
        <f t="shared" si="113"/>
        <v>30.78</v>
      </c>
      <c r="AG34" s="67">
        <f t="shared" si="113"/>
        <v>0</v>
      </c>
      <c r="AH34" s="67">
        <f t="shared" si="113"/>
        <v>1569.78</v>
      </c>
      <c r="AI34" s="67">
        <f t="shared" si="113"/>
        <v>0</v>
      </c>
      <c r="AJ34" s="67">
        <f t="shared" si="113"/>
        <v>0</v>
      </c>
      <c r="AK34" s="67">
        <f t="shared" si="113"/>
        <v>0</v>
      </c>
      <c r="AL34" s="67">
        <f t="shared" si="113"/>
        <v>0</v>
      </c>
      <c r="AM34" s="67">
        <f t="shared" si="113"/>
        <v>346.27500000000003</v>
      </c>
      <c r="AN34" s="67">
        <f t="shared" si="113"/>
        <v>392.44499999999999</v>
      </c>
      <c r="AO34" s="67">
        <f t="shared" si="113"/>
        <v>0</v>
      </c>
      <c r="AP34" s="67">
        <f t="shared" si="114"/>
        <v>346.27500000000003</v>
      </c>
      <c r="AQ34" s="71">
        <f t="shared" si="115"/>
        <v>1916.0550000000001</v>
      </c>
      <c r="AR34" s="71">
        <f t="shared" si="116"/>
        <v>392.44499999999999</v>
      </c>
      <c r="AS34" s="71">
        <f t="shared" si="117"/>
        <v>2308.5</v>
      </c>
      <c r="AT34" s="84"/>
    </row>
    <row r="35" spans="1:67" outlineLevel="1" x14ac:dyDescent="0.25">
      <c r="A35" s="60"/>
      <c r="B35" s="72" t="s">
        <v>170</v>
      </c>
      <c r="C35" s="62">
        <v>1</v>
      </c>
      <c r="D35" s="68" t="s">
        <v>65</v>
      </c>
      <c r="E35" s="64">
        <f t="shared" si="118"/>
        <v>900</v>
      </c>
      <c r="F35" s="65">
        <f t="shared" si="119"/>
        <v>900</v>
      </c>
      <c r="G35" s="147"/>
      <c r="H35" s="67">
        <v>0</v>
      </c>
      <c r="I35" s="67">
        <v>0</v>
      </c>
      <c r="J35" s="67">
        <f t="shared" si="60"/>
        <v>0</v>
      </c>
      <c r="K35" s="54">
        <v>0</v>
      </c>
      <c r="L35" s="67">
        <f t="shared" si="101"/>
        <v>0</v>
      </c>
      <c r="M35" s="67">
        <f t="shared" si="101"/>
        <v>0</v>
      </c>
      <c r="N35" s="67">
        <f t="shared" si="101"/>
        <v>0</v>
      </c>
      <c r="O35" s="67">
        <f t="shared" si="102"/>
        <v>0</v>
      </c>
      <c r="P35" s="69">
        <f t="shared" si="103"/>
        <v>0</v>
      </c>
      <c r="Q35" s="69">
        <f t="shared" si="104"/>
        <v>0</v>
      </c>
      <c r="R35" s="69">
        <f t="shared" si="105"/>
        <v>0</v>
      </c>
      <c r="S35" s="69">
        <v>0</v>
      </c>
      <c r="T35" s="69">
        <f t="shared" si="107"/>
        <v>0</v>
      </c>
      <c r="U35" s="69">
        <v>0</v>
      </c>
      <c r="V35" s="151">
        <f t="shared" si="120"/>
        <v>0</v>
      </c>
      <c r="W35" s="151">
        <f t="shared" si="120"/>
        <v>900</v>
      </c>
      <c r="X35" s="67">
        <f t="shared" si="108"/>
        <v>900</v>
      </c>
      <c r="Y35" s="113">
        <v>0</v>
      </c>
      <c r="Z35" s="69">
        <f t="shared" si="110"/>
        <v>0</v>
      </c>
      <c r="AA35" s="69">
        <v>0</v>
      </c>
      <c r="AB35" s="70">
        <f t="shared" si="112"/>
        <v>900</v>
      </c>
      <c r="AC35" s="67">
        <f t="shared" si="113"/>
        <v>0</v>
      </c>
      <c r="AD35" s="67">
        <f t="shared" si="113"/>
        <v>0</v>
      </c>
      <c r="AE35" s="67">
        <f t="shared" si="113"/>
        <v>0</v>
      </c>
      <c r="AF35" s="67">
        <f t="shared" si="113"/>
        <v>0</v>
      </c>
      <c r="AG35" s="67">
        <f t="shared" si="113"/>
        <v>0</v>
      </c>
      <c r="AH35" s="67">
        <f t="shared" si="113"/>
        <v>0</v>
      </c>
      <c r="AI35" s="67">
        <f t="shared" si="113"/>
        <v>0</v>
      </c>
      <c r="AJ35" s="67">
        <f t="shared" si="113"/>
        <v>0</v>
      </c>
      <c r="AK35" s="67">
        <f t="shared" si="113"/>
        <v>900</v>
      </c>
      <c r="AL35" s="67">
        <f t="shared" si="113"/>
        <v>900</v>
      </c>
      <c r="AM35" s="67">
        <f t="shared" si="113"/>
        <v>0</v>
      </c>
      <c r="AN35" s="67">
        <f t="shared" si="113"/>
        <v>0</v>
      </c>
      <c r="AO35" s="67">
        <f t="shared" si="113"/>
        <v>0</v>
      </c>
      <c r="AP35" s="67">
        <f t="shared" si="114"/>
        <v>900</v>
      </c>
      <c r="AQ35" s="71">
        <f t="shared" si="115"/>
        <v>900</v>
      </c>
      <c r="AR35" s="71">
        <f t="shared" si="116"/>
        <v>0</v>
      </c>
      <c r="AS35" s="71">
        <f t="shared" si="117"/>
        <v>900</v>
      </c>
      <c r="AT35" s="84"/>
    </row>
    <row r="36" spans="1:67" outlineLevel="1" x14ac:dyDescent="0.25">
      <c r="A36" s="60"/>
      <c r="B36" s="72" t="s">
        <v>171</v>
      </c>
      <c r="C36" s="62">
        <v>1</v>
      </c>
      <c r="D36" s="68" t="s">
        <v>65</v>
      </c>
      <c r="E36" s="64">
        <f t="shared" si="118"/>
        <v>1200</v>
      </c>
      <c r="F36" s="65">
        <f t="shared" si="119"/>
        <v>1200</v>
      </c>
      <c r="G36" s="147"/>
      <c r="H36" s="67">
        <v>0</v>
      </c>
      <c r="I36" s="67">
        <v>0</v>
      </c>
      <c r="J36" s="67">
        <f t="shared" si="60"/>
        <v>0</v>
      </c>
      <c r="K36" s="54">
        <v>0</v>
      </c>
      <c r="L36" s="67">
        <f t="shared" si="101"/>
        <v>0</v>
      </c>
      <c r="M36" s="67">
        <f t="shared" si="101"/>
        <v>0</v>
      </c>
      <c r="N36" s="67">
        <f t="shared" si="101"/>
        <v>0</v>
      </c>
      <c r="O36" s="67">
        <f t="shared" si="102"/>
        <v>0</v>
      </c>
      <c r="P36" s="69">
        <f t="shared" si="103"/>
        <v>0</v>
      </c>
      <c r="Q36" s="69">
        <f t="shared" si="104"/>
        <v>0</v>
      </c>
      <c r="R36" s="69">
        <f t="shared" si="105"/>
        <v>0</v>
      </c>
      <c r="S36" s="69">
        <v>0</v>
      </c>
      <c r="T36" s="69">
        <f t="shared" si="107"/>
        <v>0</v>
      </c>
      <c r="U36" s="69">
        <v>0</v>
      </c>
      <c r="V36" s="151">
        <f t="shared" si="120"/>
        <v>1200</v>
      </c>
      <c r="W36" s="151">
        <f t="shared" si="120"/>
        <v>0</v>
      </c>
      <c r="X36" s="67">
        <f t="shared" si="108"/>
        <v>1200</v>
      </c>
      <c r="Y36" s="113">
        <v>0</v>
      </c>
      <c r="Z36" s="69">
        <f t="shared" si="110"/>
        <v>0</v>
      </c>
      <c r="AA36" s="69">
        <v>0</v>
      </c>
      <c r="AB36" s="70">
        <f t="shared" si="112"/>
        <v>1200</v>
      </c>
      <c r="AC36" s="67">
        <f t="shared" si="113"/>
        <v>0</v>
      </c>
      <c r="AD36" s="67">
        <f t="shared" si="113"/>
        <v>0</v>
      </c>
      <c r="AE36" s="67">
        <f t="shared" si="113"/>
        <v>0</v>
      </c>
      <c r="AF36" s="67">
        <f t="shared" si="113"/>
        <v>0</v>
      </c>
      <c r="AG36" s="67">
        <f t="shared" si="113"/>
        <v>0</v>
      </c>
      <c r="AH36" s="67">
        <f t="shared" si="113"/>
        <v>0</v>
      </c>
      <c r="AI36" s="67">
        <f t="shared" si="113"/>
        <v>0</v>
      </c>
      <c r="AJ36" s="67">
        <f t="shared" si="113"/>
        <v>1200</v>
      </c>
      <c r="AK36" s="67">
        <f t="shared" si="113"/>
        <v>0</v>
      </c>
      <c r="AL36" s="67">
        <f t="shared" si="113"/>
        <v>1200</v>
      </c>
      <c r="AM36" s="67">
        <f t="shared" si="113"/>
        <v>0</v>
      </c>
      <c r="AN36" s="67">
        <f t="shared" si="113"/>
        <v>0</v>
      </c>
      <c r="AO36" s="67">
        <f t="shared" si="113"/>
        <v>0</v>
      </c>
      <c r="AP36" s="67">
        <f t="shared" si="114"/>
        <v>0</v>
      </c>
      <c r="AQ36" s="71">
        <f t="shared" si="115"/>
        <v>1200</v>
      </c>
      <c r="AR36" s="71">
        <f t="shared" si="116"/>
        <v>0</v>
      </c>
      <c r="AS36" s="71">
        <f t="shared" si="117"/>
        <v>1200</v>
      </c>
      <c r="AT36" s="84"/>
    </row>
    <row r="37" spans="1:67" ht="15.75" outlineLevel="1" thickBot="1" x14ac:dyDescent="0.3">
      <c r="A37" s="60"/>
      <c r="B37" s="61"/>
      <c r="C37" s="62"/>
      <c r="D37" s="68"/>
      <c r="E37" s="64"/>
      <c r="F37" s="65"/>
      <c r="G37" s="107"/>
      <c r="H37" s="108"/>
      <c r="I37" s="108"/>
      <c r="J37" s="67"/>
      <c r="K37" s="21"/>
      <c r="L37" s="67"/>
      <c r="M37" s="67"/>
      <c r="N37" s="67"/>
      <c r="O37" s="67"/>
      <c r="P37" s="69"/>
      <c r="Q37" s="69"/>
      <c r="R37" s="69"/>
      <c r="S37" s="69"/>
      <c r="T37" s="69"/>
      <c r="U37" s="69"/>
      <c r="V37" s="151"/>
      <c r="W37" s="151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84"/>
    </row>
    <row r="38" spans="1:67" ht="15.75" thickBot="1" x14ac:dyDescent="0.3">
      <c r="A38" s="48">
        <v>13</v>
      </c>
      <c r="B38" s="49" t="s">
        <v>61</v>
      </c>
      <c r="C38" s="50" t="s">
        <v>62</v>
      </c>
      <c r="D38" s="51">
        <f>ROUNDUP((A38*465)/1000,2)</f>
        <v>6.05</v>
      </c>
      <c r="E38" s="52"/>
      <c r="F38" s="53">
        <f>SUM(F39:F48)</f>
        <v>18106.1325</v>
      </c>
      <c r="G38" s="107"/>
      <c r="H38" s="110"/>
      <c r="I38" s="110"/>
      <c r="J38" s="56"/>
      <c r="K38" s="57"/>
      <c r="L38" s="58"/>
      <c r="M38" s="58"/>
      <c r="N38" s="58"/>
      <c r="O38" s="57"/>
      <c r="P38" s="58"/>
      <c r="Q38" s="56"/>
      <c r="R38" s="56"/>
      <c r="S38" s="56"/>
      <c r="T38" s="56"/>
      <c r="U38" s="56"/>
      <c r="V38" s="152"/>
      <c r="W38" s="153"/>
      <c r="X38" s="56"/>
      <c r="Y38" s="56"/>
      <c r="Z38" s="57"/>
      <c r="AA38" s="56"/>
      <c r="AB38" s="56"/>
      <c r="AC38" s="59">
        <f>+SUM(AC39:AC48)</f>
        <v>6938.43</v>
      </c>
      <c r="AD38" s="59">
        <f t="shared" ref="AD38:AS38" si="121">+SUM(AD39:AD48)</f>
        <v>0</v>
      </c>
      <c r="AE38" s="59">
        <f t="shared" si="121"/>
        <v>0</v>
      </c>
      <c r="AF38" s="59">
        <f t="shared" si="121"/>
        <v>138.76859999999999</v>
      </c>
      <c r="AG38" s="59">
        <f t="shared" si="121"/>
        <v>269.97149999999999</v>
      </c>
      <c r="AH38" s="59">
        <f t="shared" si="121"/>
        <v>7347.1700999999994</v>
      </c>
      <c r="AI38" s="59">
        <f t="shared" si="121"/>
        <v>3537</v>
      </c>
      <c r="AJ38" s="59">
        <f t="shared" si="121"/>
        <v>1200</v>
      </c>
      <c r="AK38" s="59">
        <f t="shared" si="121"/>
        <v>900</v>
      </c>
      <c r="AL38" s="59">
        <f t="shared" si="121"/>
        <v>5637</v>
      </c>
      <c r="AM38" s="59">
        <f t="shared" si="121"/>
        <v>2400.919875</v>
      </c>
      <c r="AN38" s="59">
        <f t="shared" si="121"/>
        <v>1836.7925249999998</v>
      </c>
      <c r="AO38" s="59">
        <f t="shared" si="121"/>
        <v>884.25</v>
      </c>
      <c r="AP38" s="59">
        <f t="shared" si="121"/>
        <v>3300.919875</v>
      </c>
      <c r="AQ38" s="59">
        <f t="shared" si="121"/>
        <v>15385.089974999999</v>
      </c>
      <c r="AR38" s="59">
        <f t="shared" si="121"/>
        <v>2721.0425250000003</v>
      </c>
      <c r="AS38" s="59">
        <f t="shared" si="121"/>
        <v>18106.1325</v>
      </c>
      <c r="AT38" s="83" t="str">
        <f>IF(F38=AS38,"Matching","Not Matching")</f>
        <v>Matching</v>
      </c>
      <c r="AU38" s="134">
        <f t="shared" ref="AU38" si="122">SUM(AC38:AG38)</f>
        <v>7347.1701000000003</v>
      </c>
      <c r="AV38" s="135">
        <f t="shared" ref="AV38" si="123">AU38/AS38</f>
        <v>0.40578351561273512</v>
      </c>
      <c r="AW38" s="134">
        <f t="shared" ref="AW38" si="124">AI38</f>
        <v>3537</v>
      </c>
      <c r="AX38" s="135">
        <f t="shared" ref="AX38" si="125">AW38/AS38</f>
        <v>0.19534817830367696</v>
      </c>
      <c r="AY38" s="134">
        <f t="shared" ref="AY38" si="126">AJ38</f>
        <v>1200</v>
      </c>
      <c r="AZ38" s="135">
        <f t="shared" ref="AZ38" si="127">AY38/AS38</f>
        <v>6.6275887465199981E-2</v>
      </c>
      <c r="BA38" s="134">
        <f t="shared" ref="BA38" si="128">AK38+AM38</f>
        <v>3300.919875</v>
      </c>
      <c r="BB38" s="135">
        <f t="shared" ref="BB38" si="129">BA38/AS38</f>
        <v>0.18230949513928499</v>
      </c>
      <c r="BC38" s="134">
        <f t="shared" ref="BC38" si="130">AN38+AO38</f>
        <v>2721.0425249999998</v>
      </c>
      <c r="BD38" s="135">
        <f t="shared" ref="BD38" si="131">BC38/AS38</f>
        <v>0.15028292347910299</v>
      </c>
      <c r="BE38" s="82" t="str">
        <f t="shared" ref="BE38" si="132">IF((AU38+AW38+AY38+BA38+BC38)=AS38,"Matching","Not Matching")</f>
        <v>Matching</v>
      </c>
      <c r="BF38" s="134">
        <f>AQ38</f>
        <v>15385.089974999999</v>
      </c>
      <c r="BG38" s="135">
        <f t="shared" ref="BG38" si="133">BF38/AS38</f>
        <v>0.8497170765208969</v>
      </c>
      <c r="BH38" s="134">
        <f t="shared" ref="BH38" si="134">AR38</f>
        <v>2721.0425250000003</v>
      </c>
      <c r="BI38" s="135">
        <f t="shared" ref="BI38" si="135">BH38/AS38</f>
        <v>0.15028292347910302</v>
      </c>
      <c r="BJ38" s="82" t="str">
        <f t="shared" ref="BJ38" si="136">IF((BH38+BF38)=AS38,"Matching","Not Matching")</f>
        <v>Matching</v>
      </c>
      <c r="BK38" s="134">
        <f>AS38*1.081</f>
        <v>19572.729232499998</v>
      </c>
      <c r="BL38" s="134">
        <f t="shared" ref="BL38" si="137">ROUND(BK38,-1)</f>
        <v>19570</v>
      </c>
      <c r="BM38" s="134">
        <f>D38*380</f>
        <v>2299</v>
      </c>
      <c r="BN38" s="134">
        <f t="shared" ref="BN38" si="138">BK38-BM38</f>
        <v>17273.729232499998</v>
      </c>
      <c r="BO38" s="134">
        <f>BK38/D38</f>
        <v>3235.1618566115699</v>
      </c>
    </row>
    <row r="39" spans="1:67" outlineLevel="1" x14ac:dyDescent="0.25">
      <c r="A39" s="60"/>
      <c r="B39" s="61"/>
      <c r="C39" s="62"/>
      <c r="D39" s="63"/>
      <c r="E39" s="64"/>
      <c r="F39" s="65"/>
      <c r="G39" s="107"/>
      <c r="H39" s="110"/>
      <c r="I39" s="109" t="s">
        <v>138</v>
      </c>
      <c r="J39" s="56"/>
      <c r="K39" s="57"/>
      <c r="L39" s="58"/>
      <c r="M39" s="58"/>
      <c r="N39" s="58"/>
      <c r="O39" s="57"/>
      <c r="P39" s="58"/>
      <c r="Q39" s="56"/>
      <c r="R39" s="56"/>
      <c r="S39" s="56"/>
      <c r="T39" s="56"/>
      <c r="U39" s="66"/>
      <c r="V39" s="152"/>
      <c r="W39" s="153"/>
      <c r="X39" s="56"/>
      <c r="Y39" s="56"/>
      <c r="Z39" s="57"/>
      <c r="AA39" s="56"/>
      <c r="AB39" s="56"/>
      <c r="AC39" s="56"/>
      <c r="AD39" s="56"/>
      <c r="AE39" s="56"/>
      <c r="AF39" s="56"/>
      <c r="AG39" s="56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136"/>
    </row>
    <row r="40" spans="1:67" outlineLevel="1" x14ac:dyDescent="0.25">
      <c r="A40" s="60"/>
      <c r="B40" s="61" t="str">
        <f>"Panneau solaire "&amp;G40</f>
        <v>Panneau solaire LONGi Hi-MO X10 Artist LR7-54HVB-485M</v>
      </c>
      <c r="C40" s="62">
        <f>A38</f>
        <v>13</v>
      </c>
      <c r="D40" s="68" t="s">
        <v>63</v>
      </c>
      <c r="E40" s="64">
        <f t="shared" ref="E40" si="139">AB40</f>
        <v>266.65684558823523</v>
      </c>
      <c r="F40" s="65">
        <f t="shared" ref="F40" si="140">C40*E40</f>
        <v>3466.538992647058</v>
      </c>
      <c r="G40" s="107" t="str">
        <f>$G$7</f>
        <v>LONGi Hi-MO X10 Artist LR7-54HVB-485M</v>
      </c>
      <c r="H40" s="108">
        <f>$H$7</f>
        <v>105.55</v>
      </c>
      <c r="I40" s="108">
        <f>$I$7</f>
        <v>0</v>
      </c>
      <c r="J40" s="67">
        <f t="shared" si="60"/>
        <v>3.1664999999999996</v>
      </c>
      <c r="K40" s="54">
        <v>0</v>
      </c>
      <c r="L40" s="67">
        <f t="shared" ref="L40:N47" si="141">H40*(1-$K40)</f>
        <v>105.55</v>
      </c>
      <c r="M40" s="67">
        <f t="shared" si="141"/>
        <v>0</v>
      </c>
      <c r="N40" s="67">
        <f t="shared" si="141"/>
        <v>3.1664999999999996</v>
      </c>
      <c r="O40" s="67">
        <f t="shared" ref="O40:O47" si="142">(L40+M40+N40)</f>
        <v>108.7165</v>
      </c>
      <c r="P40" s="69">
        <f t="shared" ref="P40:P47" si="143">O40*$P$4</f>
        <v>0</v>
      </c>
      <c r="Q40" s="69">
        <f t="shared" ref="Q40:Q47" si="144">(O40+P40)*$Q$4</f>
        <v>0</v>
      </c>
      <c r="R40" s="69">
        <f t="shared" ref="R40:R47" si="145">(O40+P40)*$R$4</f>
        <v>2.1743299999999999</v>
      </c>
      <c r="S40" s="69">
        <f t="shared" ref="S40:S44" si="146">(O40+P40)*$S$4</f>
        <v>5.4358250000000004</v>
      </c>
      <c r="T40" s="69">
        <f t="shared" ref="T40:T47" si="147">SUM(O40:S40)</f>
        <v>116.32665499999999</v>
      </c>
      <c r="U40" s="69">
        <f>1*$U$4</f>
        <v>65</v>
      </c>
      <c r="V40" s="151">
        <f>V29</f>
        <v>0</v>
      </c>
      <c r="W40" s="151">
        <f>W29</f>
        <v>0</v>
      </c>
      <c r="X40" s="67">
        <f t="shared" ref="X40:X47" si="148">SUM(U40:W40)</f>
        <v>65</v>
      </c>
      <c r="Y40" s="113">
        <f t="shared" ref="Y40:Y45" si="149">$Y$4/(1-$Y$4)*(T40+X40+Z40+AA40)</f>
        <v>39.998526838235293</v>
      </c>
      <c r="Z40" s="69">
        <f t="shared" ref="Z40:Z47" si="150">T40*$Z$4</f>
        <v>29.081663749999997</v>
      </c>
      <c r="AA40" s="69">
        <f t="shared" ref="AA40:AA45" si="151">X40*$AA$4</f>
        <v>16.25</v>
      </c>
      <c r="AB40" s="70">
        <f t="shared" ref="AB40:AB47" si="152">T40+X40+Y40+Z40+AA40</f>
        <v>266.65684558823523</v>
      </c>
      <c r="AC40" s="67">
        <f t="shared" ref="AC40:AO47" si="153">O40*$C40</f>
        <v>1413.3145</v>
      </c>
      <c r="AD40" s="67">
        <f t="shared" si="153"/>
        <v>0</v>
      </c>
      <c r="AE40" s="67">
        <f t="shared" si="153"/>
        <v>0</v>
      </c>
      <c r="AF40" s="67">
        <f t="shared" si="153"/>
        <v>28.266289999999998</v>
      </c>
      <c r="AG40" s="67">
        <f t="shared" si="153"/>
        <v>70.665725000000009</v>
      </c>
      <c r="AH40" s="67">
        <f t="shared" si="153"/>
        <v>1512.2465149999998</v>
      </c>
      <c r="AI40" s="67">
        <f t="shared" si="153"/>
        <v>845</v>
      </c>
      <c r="AJ40" s="67">
        <f t="shared" si="153"/>
        <v>0</v>
      </c>
      <c r="AK40" s="67">
        <f t="shared" si="153"/>
        <v>0</v>
      </c>
      <c r="AL40" s="67">
        <f t="shared" si="153"/>
        <v>845</v>
      </c>
      <c r="AM40" s="67">
        <f t="shared" si="153"/>
        <v>519.98084889705876</v>
      </c>
      <c r="AN40" s="67">
        <f t="shared" si="153"/>
        <v>378.06162874999995</v>
      </c>
      <c r="AO40" s="67">
        <f t="shared" si="153"/>
        <v>211.25</v>
      </c>
      <c r="AP40" s="67">
        <f t="shared" ref="AP40:AP47" si="154">AM40+AK40</f>
        <v>519.98084889705876</v>
      </c>
      <c r="AQ40" s="71">
        <f t="shared" ref="AQ40:AQ47" si="155">AM40+AL40+AH40</f>
        <v>2877.2273638970587</v>
      </c>
      <c r="AR40" s="71">
        <f t="shared" ref="AR40:AR47" si="156">AO40+AN40</f>
        <v>589.31162874999995</v>
      </c>
      <c r="AS40" s="71">
        <f t="shared" ref="AS40:AS47" si="157">AH40+AL40+AM40+AO40+AN40</f>
        <v>3466.5389926470589</v>
      </c>
      <c r="AT40" s="84"/>
    </row>
    <row r="41" spans="1:67" outlineLevel="1" x14ac:dyDescent="0.25">
      <c r="A41" s="60"/>
      <c r="B41" s="61" t="str">
        <f>"Onduleur Fronius "&amp;G41</f>
        <v>Onduleur Fronius Symo GEN24 6.0 SC</v>
      </c>
      <c r="C41" s="62">
        <v>1</v>
      </c>
      <c r="D41" s="68" t="s">
        <v>63</v>
      </c>
      <c r="E41" s="64">
        <f t="shared" ref="E40:E47" si="158">AB41</f>
        <v>3133.4317426470589</v>
      </c>
      <c r="F41" s="65">
        <f t="shared" ref="F40:F47" si="159">C41*E41</f>
        <v>3133.4317426470589</v>
      </c>
      <c r="G41" s="107" t="str">
        <f>$G$8</f>
        <v>Symo GEN24 6.0 SC</v>
      </c>
      <c r="H41" s="108">
        <f>$H$8</f>
        <v>1333.85</v>
      </c>
      <c r="I41" s="108">
        <f>$I$8</f>
        <v>449.25</v>
      </c>
      <c r="J41" s="67">
        <f t="shared" si="60"/>
        <v>40.015499999999996</v>
      </c>
      <c r="K41" s="54">
        <v>0</v>
      </c>
      <c r="L41" s="67">
        <f t="shared" si="141"/>
        <v>1333.85</v>
      </c>
      <c r="M41" s="67">
        <f t="shared" si="141"/>
        <v>449.25</v>
      </c>
      <c r="N41" s="67">
        <f t="shared" si="141"/>
        <v>40.015499999999996</v>
      </c>
      <c r="O41" s="67">
        <f t="shared" si="142"/>
        <v>1823.1154999999999</v>
      </c>
      <c r="P41" s="69">
        <f t="shared" si="143"/>
        <v>0</v>
      </c>
      <c r="Q41" s="69">
        <f t="shared" si="144"/>
        <v>0</v>
      </c>
      <c r="R41" s="69">
        <f t="shared" si="145"/>
        <v>36.462309999999995</v>
      </c>
      <c r="S41" s="69">
        <f t="shared" si="146"/>
        <v>91.155775000000006</v>
      </c>
      <c r="T41" s="69">
        <f t="shared" si="147"/>
        <v>1950.7335849999997</v>
      </c>
      <c r="U41" s="69">
        <f>2*$U$5</f>
        <v>180</v>
      </c>
      <c r="V41" s="151">
        <f t="shared" ref="V41:W47" si="160">V30</f>
        <v>0</v>
      </c>
      <c r="W41" s="151">
        <f t="shared" si="160"/>
        <v>0</v>
      </c>
      <c r="X41" s="67">
        <f t="shared" si="148"/>
        <v>180</v>
      </c>
      <c r="Y41" s="113">
        <f t="shared" si="149"/>
        <v>470.01476139705886</v>
      </c>
      <c r="Z41" s="69">
        <f t="shared" si="150"/>
        <v>487.68339624999993</v>
      </c>
      <c r="AA41" s="69">
        <f t="shared" si="151"/>
        <v>45</v>
      </c>
      <c r="AB41" s="70">
        <f t="shared" si="152"/>
        <v>3133.4317426470589</v>
      </c>
      <c r="AC41" s="67">
        <f t="shared" si="153"/>
        <v>1823.1154999999999</v>
      </c>
      <c r="AD41" s="67">
        <f t="shared" si="153"/>
        <v>0</v>
      </c>
      <c r="AE41" s="67">
        <f t="shared" si="153"/>
        <v>0</v>
      </c>
      <c r="AF41" s="67">
        <f t="shared" si="153"/>
        <v>36.462309999999995</v>
      </c>
      <c r="AG41" s="67">
        <f t="shared" si="153"/>
        <v>91.155775000000006</v>
      </c>
      <c r="AH41" s="67">
        <f t="shared" si="153"/>
        <v>1950.7335849999997</v>
      </c>
      <c r="AI41" s="67">
        <f t="shared" si="153"/>
        <v>180</v>
      </c>
      <c r="AJ41" s="67">
        <f t="shared" si="153"/>
        <v>0</v>
      </c>
      <c r="AK41" s="67">
        <f t="shared" si="153"/>
        <v>0</v>
      </c>
      <c r="AL41" s="67">
        <f t="shared" si="153"/>
        <v>180</v>
      </c>
      <c r="AM41" s="67">
        <f t="shared" si="153"/>
        <v>470.01476139705886</v>
      </c>
      <c r="AN41" s="67">
        <f t="shared" si="153"/>
        <v>487.68339624999993</v>
      </c>
      <c r="AO41" s="67">
        <f t="shared" si="153"/>
        <v>45</v>
      </c>
      <c r="AP41" s="67">
        <f t="shared" si="154"/>
        <v>470.01476139705886</v>
      </c>
      <c r="AQ41" s="71">
        <f t="shared" si="155"/>
        <v>2600.7483463970584</v>
      </c>
      <c r="AR41" s="71">
        <f t="shared" si="156"/>
        <v>532.68339624999999</v>
      </c>
      <c r="AS41" s="71">
        <f t="shared" si="157"/>
        <v>3133.4317426470589</v>
      </c>
      <c r="AT41" s="84"/>
    </row>
    <row r="42" spans="1:67" outlineLevel="1" x14ac:dyDescent="0.25">
      <c r="A42" s="60"/>
      <c r="B42" s="61" t="s">
        <v>64</v>
      </c>
      <c r="C42" s="62">
        <v>1</v>
      </c>
      <c r="D42" s="68" t="s">
        <v>65</v>
      </c>
      <c r="E42" s="64">
        <f t="shared" si="158"/>
        <v>658.27941176470586</v>
      </c>
      <c r="F42" s="65">
        <f t="shared" si="159"/>
        <v>658.27941176470586</v>
      </c>
      <c r="G42" s="107"/>
      <c r="H42" s="108">
        <f>$H$9</f>
        <v>300</v>
      </c>
      <c r="I42" s="108">
        <f>I9</f>
        <v>0</v>
      </c>
      <c r="J42" s="67">
        <f t="shared" si="60"/>
        <v>9</v>
      </c>
      <c r="K42" s="54">
        <v>0</v>
      </c>
      <c r="L42" s="67">
        <f t="shared" si="141"/>
        <v>300</v>
      </c>
      <c r="M42" s="67">
        <f t="shared" si="141"/>
        <v>0</v>
      </c>
      <c r="N42" s="67">
        <f t="shared" si="141"/>
        <v>9</v>
      </c>
      <c r="O42" s="67">
        <f t="shared" si="142"/>
        <v>309</v>
      </c>
      <c r="P42" s="69">
        <f t="shared" si="143"/>
        <v>0</v>
      </c>
      <c r="Q42" s="69">
        <f t="shared" si="144"/>
        <v>0</v>
      </c>
      <c r="R42" s="69">
        <f t="shared" si="145"/>
        <v>6.18</v>
      </c>
      <c r="S42" s="69">
        <f t="shared" si="146"/>
        <v>15.450000000000001</v>
      </c>
      <c r="T42" s="69">
        <f t="shared" si="147"/>
        <v>330.63</v>
      </c>
      <c r="U42" s="69">
        <f>(C40/10)*$U$5</f>
        <v>117</v>
      </c>
      <c r="V42" s="151">
        <f t="shared" si="160"/>
        <v>0</v>
      </c>
      <c r="W42" s="151">
        <f t="shared" si="160"/>
        <v>0</v>
      </c>
      <c r="X42" s="67">
        <f t="shared" si="148"/>
        <v>117</v>
      </c>
      <c r="Y42" s="113">
        <f t="shared" si="149"/>
        <v>98.74191176470589</v>
      </c>
      <c r="Z42" s="69">
        <f t="shared" si="150"/>
        <v>82.657499999999999</v>
      </c>
      <c r="AA42" s="69">
        <f t="shared" si="151"/>
        <v>29.25</v>
      </c>
      <c r="AB42" s="70">
        <f t="shared" si="152"/>
        <v>658.27941176470586</v>
      </c>
      <c r="AC42" s="67">
        <f t="shared" si="153"/>
        <v>309</v>
      </c>
      <c r="AD42" s="67">
        <f t="shared" si="153"/>
        <v>0</v>
      </c>
      <c r="AE42" s="67">
        <f t="shared" si="153"/>
        <v>0</v>
      </c>
      <c r="AF42" s="67">
        <f t="shared" si="153"/>
        <v>6.18</v>
      </c>
      <c r="AG42" s="67">
        <f t="shared" si="153"/>
        <v>15.450000000000001</v>
      </c>
      <c r="AH42" s="67">
        <f t="shared" si="153"/>
        <v>330.63</v>
      </c>
      <c r="AI42" s="67">
        <f t="shared" si="153"/>
        <v>117</v>
      </c>
      <c r="AJ42" s="67">
        <f t="shared" si="153"/>
        <v>0</v>
      </c>
      <c r="AK42" s="67">
        <f t="shared" si="153"/>
        <v>0</v>
      </c>
      <c r="AL42" s="67">
        <f t="shared" si="153"/>
        <v>117</v>
      </c>
      <c r="AM42" s="67">
        <f t="shared" si="153"/>
        <v>98.74191176470589</v>
      </c>
      <c r="AN42" s="67">
        <f t="shared" si="153"/>
        <v>82.657499999999999</v>
      </c>
      <c r="AO42" s="67">
        <f t="shared" si="153"/>
        <v>29.25</v>
      </c>
      <c r="AP42" s="67">
        <f t="shared" si="154"/>
        <v>98.74191176470589</v>
      </c>
      <c r="AQ42" s="71">
        <f t="shared" si="155"/>
        <v>546.37191176470583</v>
      </c>
      <c r="AR42" s="71">
        <f t="shared" si="156"/>
        <v>111.9075</v>
      </c>
      <c r="AS42" s="71">
        <f t="shared" si="157"/>
        <v>658.27941176470586</v>
      </c>
      <c r="AT42" s="84"/>
    </row>
    <row r="43" spans="1:67" outlineLevel="1" x14ac:dyDescent="0.25">
      <c r="A43" s="60"/>
      <c r="B43" s="61" t="s">
        <v>172</v>
      </c>
      <c r="C43" s="62">
        <f>A38</f>
        <v>13</v>
      </c>
      <c r="D43" s="68" t="s">
        <v>63</v>
      </c>
      <c r="E43" s="64">
        <f t="shared" si="158"/>
        <v>257.66176470588238</v>
      </c>
      <c r="F43" s="65">
        <f t="shared" si="159"/>
        <v>3349.6029411764707</v>
      </c>
      <c r="G43" s="107"/>
      <c r="H43" s="108">
        <f>$H$10</f>
        <v>100</v>
      </c>
      <c r="I43" s="108">
        <f>I10</f>
        <v>0</v>
      </c>
      <c r="J43" s="67">
        <f t="shared" si="60"/>
        <v>3</v>
      </c>
      <c r="K43" s="54">
        <v>0</v>
      </c>
      <c r="L43" s="67">
        <f t="shared" si="141"/>
        <v>100</v>
      </c>
      <c r="M43" s="67">
        <f t="shared" si="141"/>
        <v>0</v>
      </c>
      <c r="N43" s="67">
        <f t="shared" si="141"/>
        <v>3</v>
      </c>
      <c r="O43" s="67">
        <f t="shared" si="142"/>
        <v>103</v>
      </c>
      <c r="P43" s="69">
        <f t="shared" si="143"/>
        <v>0</v>
      </c>
      <c r="Q43" s="69">
        <f t="shared" si="144"/>
        <v>0</v>
      </c>
      <c r="R43" s="69">
        <f t="shared" si="145"/>
        <v>2.06</v>
      </c>
      <c r="S43" s="69">
        <f t="shared" si="146"/>
        <v>5.15</v>
      </c>
      <c r="T43" s="69">
        <f t="shared" si="147"/>
        <v>110.21000000000001</v>
      </c>
      <c r="U43" s="69">
        <f>1*$U$4</f>
        <v>65</v>
      </c>
      <c r="V43" s="151">
        <f t="shared" si="160"/>
        <v>0</v>
      </c>
      <c r="W43" s="151">
        <f t="shared" si="160"/>
        <v>0</v>
      </c>
      <c r="X43" s="67">
        <f t="shared" si="148"/>
        <v>65</v>
      </c>
      <c r="Y43" s="113">
        <f t="shared" si="149"/>
        <v>38.649264705882359</v>
      </c>
      <c r="Z43" s="69">
        <f t="shared" si="150"/>
        <v>27.552500000000002</v>
      </c>
      <c r="AA43" s="69">
        <f t="shared" si="151"/>
        <v>16.25</v>
      </c>
      <c r="AB43" s="70">
        <f t="shared" si="152"/>
        <v>257.66176470588238</v>
      </c>
      <c r="AC43" s="67">
        <f t="shared" si="153"/>
        <v>1339</v>
      </c>
      <c r="AD43" s="67">
        <f t="shared" si="153"/>
        <v>0</v>
      </c>
      <c r="AE43" s="67">
        <f t="shared" si="153"/>
        <v>0</v>
      </c>
      <c r="AF43" s="67">
        <f t="shared" si="153"/>
        <v>26.78</v>
      </c>
      <c r="AG43" s="67">
        <f t="shared" si="153"/>
        <v>66.95</v>
      </c>
      <c r="AH43" s="67">
        <f t="shared" si="153"/>
        <v>1432.73</v>
      </c>
      <c r="AI43" s="67">
        <f t="shared" si="153"/>
        <v>845</v>
      </c>
      <c r="AJ43" s="67">
        <f t="shared" si="153"/>
        <v>0</v>
      </c>
      <c r="AK43" s="67">
        <f t="shared" si="153"/>
        <v>0</v>
      </c>
      <c r="AL43" s="67">
        <f t="shared" si="153"/>
        <v>845</v>
      </c>
      <c r="AM43" s="67">
        <f t="shared" si="153"/>
        <v>502.4404411764707</v>
      </c>
      <c r="AN43" s="67">
        <f t="shared" si="153"/>
        <v>358.1825</v>
      </c>
      <c r="AO43" s="67">
        <f t="shared" si="153"/>
        <v>211.25</v>
      </c>
      <c r="AP43" s="67">
        <f t="shared" si="154"/>
        <v>502.4404411764707</v>
      </c>
      <c r="AQ43" s="71">
        <f t="shared" si="155"/>
        <v>2780.1704411764708</v>
      </c>
      <c r="AR43" s="71">
        <f t="shared" si="156"/>
        <v>569.4325</v>
      </c>
      <c r="AS43" s="71">
        <f t="shared" si="157"/>
        <v>3349.6029411764707</v>
      </c>
      <c r="AT43" s="84"/>
    </row>
    <row r="44" spans="1:67" outlineLevel="1" x14ac:dyDescent="0.25">
      <c r="A44" s="60"/>
      <c r="B44" s="61" t="s">
        <v>66</v>
      </c>
      <c r="C44" s="62">
        <v>1</v>
      </c>
      <c r="D44" s="68" t="s">
        <v>65</v>
      </c>
      <c r="E44" s="64">
        <f t="shared" si="158"/>
        <v>3089.7794117647059</v>
      </c>
      <c r="F44" s="65">
        <f t="shared" si="159"/>
        <v>3089.7794117647059</v>
      </c>
      <c r="G44" s="107"/>
      <c r="H44" s="108">
        <f>$H$11</f>
        <v>500</v>
      </c>
      <c r="I44" s="108">
        <f>I11</f>
        <v>0</v>
      </c>
      <c r="J44" s="67">
        <f t="shared" si="60"/>
        <v>15</v>
      </c>
      <c r="K44" s="54">
        <v>0</v>
      </c>
      <c r="L44" s="67">
        <f t="shared" si="141"/>
        <v>500</v>
      </c>
      <c r="M44" s="67">
        <f t="shared" si="141"/>
        <v>0</v>
      </c>
      <c r="N44" s="67">
        <f t="shared" si="141"/>
        <v>15</v>
      </c>
      <c r="O44" s="67">
        <f t="shared" si="142"/>
        <v>515</v>
      </c>
      <c r="P44" s="69">
        <f t="shared" si="143"/>
        <v>0</v>
      </c>
      <c r="Q44" s="69">
        <f t="shared" si="144"/>
        <v>0</v>
      </c>
      <c r="R44" s="69">
        <f t="shared" si="145"/>
        <v>10.3</v>
      </c>
      <c r="S44" s="69">
        <f t="shared" si="146"/>
        <v>25.75</v>
      </c>
      <c r="T44" s="69">
        <f t="shared" si="147"/>
        <v>551.04999999999995</v>
      </c>
      <c r="U44" s="69">
        <f>5*$U$5+600+500</f>
        <v>1550</v>
      </c>
      <c r="V44" s="151">
        <f t="shared" si="160"/>
        <v>0</v>
      </c>
      <c r="W44" s="151">
        <f t="shared" si="160"/>
        <v>0</v>
      </c>
      <c r="X44" s="67">
        <f t="shared" si="148"/>
        <v>1550</v>
      </c>
      <c r="Y44" s="113">
        <f t="shared" si="149"/>
        <v>463.46691176470591</v>
      </c>
      <c r="Z44" s="69">
        <f t="shared" si="150"/>
        <v>137.76249999999999</v>
      </c>
      <c r="AA44" s="69">
        <f t="shared" si="151"/>
        <v>387.5</v>
      </c>
      <c r="AB44" s="70">
        <f t="shared" si="152"/>
        <v>3089.7794117647059</v>
      </c>
      <c r="AC44" s="67">
        <f t="shared" si="153"/>
        <v>515</v>
      </c>
      <c r="AD44" s="67">
        <f t="shared" si="153"/>
        <v>0</v>
      </c>
      <c r="AE44" s="67">
        <f t="shared" si="153"/>
        <v>0</v>
      </c>
      <c r="AF44" s="67">
        <f t="shared" si="153"/>
        <v>10.3</v>
      </c>
      <c r="AG44" s="67">
        <f t="shared" si="153"/>
        <v>25.75</v>
      </c>
      <c r="AH44" s="67">
        <f t="shared" si="153"/>
        <v>551.04999999999995</v>
      </c>
      <c r="AI44" s="67">
        <f t="shared" si="153"/>
        <v>1550</v>
      </c>
      <c r="AJ44" s="67">
        <f t="shared" si="153"/>
        <v>0</v>
      </c>
      <c r="AK44" s="67">
        <f t="shared" si="153"/>
        <v>0</v>
      </c>
      <c r="AL44" s="67">
        <f t="shared" si="153"/>
        <v>1550</v>
      </c>
      <c r="AM44" s="67">
        <f t="shared" si="153"/>
        <v>463.46691176470591</v>
      </c>
      <c r="AN44" s="67">
        <f t="shared" si="153"/>
        <v>137.76249999999999</v>
      </c>
      <c r="AO44" s="67">
        <f t="shared" si="153"/>
        <v>387.5</v>
      </c>
      <c r="AP44" s="67">
        <f t="shared" si="154"/>
        <v>463.46691176470591</v>
      </c>
      <c r="AQ44" s="71">
        <f t="shared" si="155"/>
        <v>2564.5169117647056</v>
      </c>
      <c r="AR44" s="71">
        <f t="shared" si="156"/>
        <v>525.26250000000005</v>
      </c>
      <c r="AS44" s="71">
        <f t="shared" si="157"/>
        <v>3089.7794117647059</v>
      </c>
      <c r="AT44" s="84"/>
    </row>
    <row r="45" spans="1:67" outlineLevel="1" x14ac:dyDescent="0.25">
      <c r="A45" s="60"/>
      <c r="B45" s="72" t="s">
        <v>169</v>
      </c>
      <c r="C45" s="62">
        <v>1</v>
      </c>
      <c r="D45" s="68" t="s">
        <v>65</v>
      </c>
      <c r="E45" s="64">
        <f t="shared" si="158"/>
        <v>2308.5</v>
      </c>
      <c r="F45" s="65">
        <f t="shared" si="159"/>
        <v>2308.5</v>
      </c>
      <c r="G45" s="107"/>
      <c r="H45" s="108">
        <f>$H$12</f>
        <v>1300</v>
      </c>
      <c r="I45" s="108">
        <f>I12</f>
        <v>200</v>
      </c>
      <c r="J45" s="67">
        <f t="shared" si="60"/>
        <v>39</v>
      </c>
      <c r="K45" s="54">
        <v>0</v>
      </c>
      <c r="L45" s="67">
        <f t="shared" si="141"/>
        <v>1300</v>
      </c>
      <c r="M45" s="67">
        <f t="shared" si="141"/>
        <v>200</v>
      </c>
      <c r="N45" s="67">
        <f t="shared" si="141"/>
        <v>39</v>
      </c>
      <c r="O45" s="67">
        <f t="shared" si="142"/>
        <v>1539</v>
      </c>
      <c r="P45" s="69">
        <f t="shared" si="143"/>
        <v>0</v>
      </c>
      <c r="Q45" s="69">
        <f t="shared" si="144"/>
        <v>0</v>
      </c>
      <c r="R45" s="69">
        <f t="shared" si="145"/>
        <v>30.78</v>
      </c>
      <c r="S45" s="69">
        <v>0</v>
      </c>
      <c r="T45" s="69">
        <f t="shared" si="147"/>
        <v>1569.78</v>
      </c>
      <c r="U45" s="69">
        <v>0</v>
      </c>
      <c r="V45" s="151">
        <f t="shared" si="160"/>
        <v>0</v>
      </c>
      <c r="W45" s="151">
        <f t="shared" si="160"/>
        <v>0</v>
      </c>
      <c r="X45" s="67">
        <f t="shared" si="148"/>
        <v>0</v>
      </c>
      <c r="Y45" s="113">
        <f t="shared" si="149"/>
        <v>346.27500000000003</v>
      </c>
      <c r="Z45" s="69">
        <f t="shared" si="150"/>
        <v>392.44499999999999</v>
      </c>
      <c r="AA45" s="69">
        <f t="shared" si="151"/>
        <v>0</v>
      </c>
      <c r="AB45" s="70">
        <f t="shared" si="152"/>
        <v>2308.5</v>
      </c>
      <c r="AC45" s="67">
        <f t="shared" si="153"/>
        <v>1539</v>
      </c>
      <c r="AD45" s="67">
        <f t="shared" si="153"/>
        <v>0</v>
      </c>
      <c r="AE45" s="67">
        <f t="shared" si="153"/>
        <v>0</v>
      </c>
      <c r="AF45" s="67">
        <f t="shared" si="153"/>
        <v>30.78</v>
      </c>
      <c r="AG45" s="67">
        <f t="shared" si="153"/>
        <v>0</v>
      </c>
      <c r="AH45" s="67">
        <f t="shared" si="153"/>
        <v>1569.78</v>
      </c>
      <c r="AI45" s="67">
        <f t="shared" si="153"/>
        <v>0</v>
      </c>
      <c r="AJ45" s="67">
        <f t="shared" si="153"/>
        <v>0</v>
      </c>
      <c r="AK45" s="67">
        <f t="shared" si="153"/>
        <v>0</v>
      </c>
      <c r="AL45" s="67">
        <f t="shared" si="153"/>
        <v>0</v>
      </c>
      <c r="AM45" s="67">
        <f t="shared" si="153"/>
        <v>346.27500000000003</v>
      </c>
      <c r="AN45" s="67">
        <f t="shared" si="153"/>
        <v>392.44499999999999</v>
      </c>
      <c r="AO45" s="67">
        <f t="shared" si="153"/>
        <v>0</v>
      </c>
      <c r="AP45" s="67">
        <f t="shared" si="154"/>
        <v>346.27500000000003</v>
      </c>
      <c r="AQ45" s="71">
        <f t="shared" si="155"/>
        <v>1916.0550000000001</v>
      </c>
      <c r="AR45" s="71">
        <f t="shared" si="156"/>
        <v>392.44499999999999</v>
      </c>
      <c r="AS45" s="71">
        <f t="shared" si="157"/>
        <v>2308.5</v>
      </c>
      <c r="AT45" s="84"/>
    </row>
    <row r="46" spans="1:67" outlineLevel="1" x14ac:dyDescent="0.25">
      <c r="A46" s="60"/>
      <c r="B46" s="72" t="s">
        <v>170</v>
      </c>
      <c r="C46" s="62">
        <v>1</v>
      </c>
      <c r="D46" s="68" t="s">
        <v>65</v>
      </c>
      <c r="E46" s="64">
        <f t="shared" si="158"/>
        <v>900</v>
      </c>
      <c r="F46" s="65">
        <f t="shared" si="159"/>
        <v>900</v>
      </c>
      <c r="G46" s="147"/>
      <c r="H46" s="67">
        <v>0</v>
      </c>
      <c r="I46" s="67">
        <v>0</v>
      </c>
      <c r="J46" s="67">
        <f t="shared" si="60"/>
        <v>0</v>
      </c>
      <c r="K46" s="54">
        <v>0</v>
      </c>
      <c r="L46" s="67">
        <f t="shared" si="141"/>
        <v>0</v>
      </c>
      <c r="M46" s="67">
        <f t="shared" si="141"/>
        <v>0</v>
      </c>
      <c r="N46" s="67">
        <f t="shared" si="141"/>
        <v>0</v>
      </c>
      <c r="O46" s="67">
        <f t="shared" si="142"/>
        <v>0</v>
      </c>
      <c r="P46" s="69">
        <f t="shared" si="143"/>
        <v>0</v>
      </c>
      <c r="Q46" s="69">
        <f t="shared" si="144"/>
        <v>0</v>
      </c>
      <c r="R46" s="69">
        <f t="shared" si="145"/>
        <v>0</v>
      </c>
      <c r="S46" s="69">
        <v>0</v>
      </c>
      <c r="T46" s="69">
        <f t="shared" si="147"/>
        <v>0</v>
      </c>
      <c r="U46" s="69">
        <v>0</v>
      </c>
      <c r="V46" s="151">
        <f t="shared" si="160"/>
        <v>0</v>
      </c>
      <c r="W46" s="151">
        <f t="shared" si="160"/>
        <v>900</v>
      </c>
      <c r="X46" s="67">
        <f t="shared" si="148"/>
        <v>900</v>
      </c>
      <c r="Y46" s="113">
        <v>0</v>
      </c>
      <c r="Z46" s="69">
        <f t="shared" si="150"/>
        <v>0</v>
      </c>
      <c r="AA46" s="69">
        <v>0</v>
      </c>
      <c r="AB46" s="70">
        <f t="shared" si="152"/>
        <v>900</v>
      </c>
      <c r="AC46" s="67">
        <f t="shared" si="153"/>
        <v>0</v>
      </c>
      <c r="AD46" s="67">
        <f t="shared" si="153"/>
        <v>0</v>
      </c>
      <c r="AE46" s="67">
        <f t="shared" si="153"/>
        <v>0</v>
      </c>
      <c r="AF46" s="67">
        <f t="shared" si="153"/>
        <v>0</v>
      </c>
      <c r="AG46" s="67">
        <f t="shared" si="153"/>
        <v>0</v>
      </c>
      <c r="AH46" s="67">
        <f t="shared" si="153"/>
        <v>0</v>
      </c>
      <c r="AI46" s="67">
        <f t="shared" si="153"/>
        <v>0</v>
      </c>
      <c r="AJ46" s="67">
        <f t="shared" si="153"/>
        <v>0</v>
      </c>
      <c r="AK46" s="67">
        <f t="shared" si="153"/>
        <v>900</v>
      </c>
      <c r="AL46" s="67">
        <f t="shared" si="153"/>
        <v>900</v>
      </c>
      <c r="AM46" s="67">
        <f t="shared" si="153"/>
        <v>0</v>
      </c>
      <c r="AN46" s="67">
        <f t="shared" si="153"/>
        <v>0</v>
      </c>
      <c r="AO46" s="67">
        <f t="shared" si="153"/>
        <v>0</v>
      </c>
      <c r="AP46" s="67">
        <f t="shared" si="154"/>
        <v>900</v>
      </c>
      <c r="AQ46" s="71">
        <f t="shared" si="155"/>
        <v>900</v>
      </c>
      <c r="AR46" s="71">
        <f t="shared" si="156"/>
        <v>0</v>
      </c>
      <c r="AS46" s="71">
        <f t="shared" si="157"/>
        <v>900</v>
      </c>
      <c r="AT46" s="84"/>
    </row>
    <row r="47" spans="1:67" outlineLevel="1" x14ac:dyDescent="0.25">
      <c r="A47" s="60"/>
      <c r="B47" s="72" t="s">
        <v>171</v>
      </c>
      <c r="C47" s="62">
        <v>1</v>
      </c>
      <c r="D47" s="68" t="s">
        <v>65</v>
      </c>
      <c r="E47" s="64">
        <f t="shared" si="158"/>
        <v>1200</v>
      </c>
      <c r="F47" s="65">
        <f t="shared" si="159"/>
        <v>1200</v>
      </c>
      <c r="G47" s="147"/>
      <c r="H47" s="67">
        <v>0</v>
      </c>
      <c r="I47" s="67">
        <v>0</v>
      </c>
      <c r="J47" s="67">
        <f t="shared" si="60"/>
        <v>0</v>
      </c>
      <c r="K47" s="54">
        <v>0</v>
      </c>
      <c r="L47" s="67">
        <f t="shared" si="141"/>
        <v>0</v>
      </c>
      <c r="M47" s="67">
        <f t="shared" si="141"/>
        <v>0</v>
      </c>
      <c r="N47" s="67">
        <f t="shared" si="141"/>
        <v>0</v>
      </c>
      <c r="O47" s="67">
        <f t="shared" si="142"/>
        <v>0</v>
      </c>
      <c r="P47" s="69">
        <f t="shared" si="143"/>
        <v>0</v>
      </c>
      <c r="Q47" s="69">
        <f t="shared" si="144"/>
        <v>0</v>
      </c>
      <c r="R47" s="69">
        <f t="shared" si="145"/>
        <v>0</v>
      </c>
      <c r="S47" s="69">
        <v>0</v>
      </c>
      <c r="T47" s="69">
        <f t="shared" si="147"/>
        <v>0</v>
      </c>
      <c r="U47" s="69">
        <v>0</v>
      </c>
      <c r="V47" s="151">
        <f t="shared" si="160"/>
        <v>1200</v>
      </c>
      <c r="W47" s="151">
        <f t="shared" si="160"/>
        <v>0</v>
      </c>
      <c r="X47" s="67">
        <f t="shared" si="148"/>
        <v>1200</v>
      </c>
      <c r="Y47" s="113">
        <v>0</v>
      </c>
      <c r="Z47" s="69">
        <f t="shared" si="150"/>
        <v>0</v>
      </c>
      <c r="AA47" s="69">
        <v>0</v>
      </c>
      <c r="AB47" s="70">
        <f t="shared" si="152"/>
        <v>1200</v>
      </c>
      <c r="AC47" s="67">
        <f t="shared" si="153"/>
        <v>0</v>
      </c>
      <c r="AD47" s="67">
        <f t="shared" si="153"/>
        <v>0</v>
      </c>
      <c r="AE47" s="67">
        <f t="shared" si="153"/>
        <v>0</v>
      </c>
      <c r="AF47" s="67">
        <f t="shared" si="153"/>
        <v>0</v>
      </c>
      <c r="AG47" s="67">
        <f t="shared" si="153"/>
        <v>0</v>
      </c>
      <c r="AH47" s="67">
        <f t="shared" si="153"/>
        <v>0</v>
      </c>
      <c r="AI47" s="67">
        <f t="shared" si="153"/>
        <v>0</v>
      </c>
      <c r="AJ47" s="67">
        <f t="shared" si="153"/>
        <v>1200</v>
      </c>
      <c r="AK47" s="67">
        <f t="shared" si="153"/>
        <v>0</v>
      </c>
      <c r="AL47" s="67">
        <f t="shared" si="153"/>
        <v>1200</v>
      </c>
      <c r="AM47" s="67">
        <f t="shared" si="153"/>
        <v>0</v>
      </c>
      <c r="AN47" s="67">
        <f t="shared" si="153"/>
        <v>0</v>
      </c>
      <c r="AO47" s="67">
        <f t="shared" si="153"/>
        <v>0</v>
      </c>
      <c r="AP47" s="67">
        <f t="shared" si="154"/>
        <v>0</v>
      </c>
      <c r="AQ47" s="71">
        <f t="shared" si="155"/>
        <v>1200</v>
      </c>
      <c r="AR47" s="71">
        <f t="shared" si="156"/>
        <v>0</v>
      </c>
      <c r="AS47" s="71">
        <f t="shared" si="157"/>
        <v>1200</v>
      </c>
      <c r="AT47" s="84"/>
    </row>
    <row r="48" spans="1:67" ht="15.75" outlineLevel="1" thickBot="1" x14ac:dyDescent="0.3">
      <c r="A48" s="60"/>
      <c r="B48" s="61"/>
      <c r="C48" s="62"/>
      <c r="D48" s="68"/>
      <c r="E48" s="64"/>
      <c r="F48" s="65"/>
      <c r="G48" s="107"/>
      <c r="H48" s="108"/>
      <c r="I48" s="108"/>
      <c r="J48" s="67"/>
      <c r="K48" s="21"/>
      <c r="L48" s="67"/>
      <c r="M48" s="67"/>
      <c r="N48" s="67"/>
      <c r="O48" s="67"/>
      <c r="P48" s="69"/>
      <c r="Q48" s="69"/>
      <c r="R48" s="69"/>
      <c r="S48" s="69"/>
      <c r="T48" s="69"/>
      <c r="U48" s="69"/>
      <c r="V48" s="151"/>
      <c r="W48" s="151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84"/>
    </row>
    <row r="49" spans="1:67" ht="15.75" thickBot="1" x14ac:dyDescent="0.3">
      <c r="A49" s="48">
        <v>14</v>
      </c>
      <c r="B49" s="49" t="s">
        <v>61</v>
      </c>
      <c r="C49" s="50" t="s">
        <v>62</v>
      </c>
      <c r="D49" s="51">
        <f>ROUNDUP((A49*465)/1000,2)</f>
        <v>6.51</v>
      </c>
      <c r="E49" s="52"/>
      <c r="F49" s="53">
        <f>SUM(F50:F59)</f>
        <v>18643.686404411765</v>
      </c>
      <c r="G49" s="107"/>
      <c r="H49" s="110"/>
      <c r="I49" s="110"/>
      <c r="J49" s="56"/>
      <c r="K49" s="57"/>
      <c r="L49" s="58"/>
      <c r="M49" s="58"/>
      <c r="N49" s="58"/>
      <c r="O49" s="57"/>
      <c r="P49" s="58"/>
      <c r="Q49" s="56"/>
      <c r="R49" s="56"/>
      <c r="S49" s="56"/>
      <c r="T49" s="56"/>
      <c r="U49" s="56"/>
      <c r="V49" s="152"/>
      <c r="W49" s="153"/>
      <c r="X49" s="56"/>
      <c r="Y49" s="56"/>
      <c r="Z49" s="57"/>
      <c r="AA49" s="56"/>
      <c r="AB49" s="56"/>
      <c r="AC49" s="59">
        <f>+SUM(AC50:AC59)</f>
        <v>7150.1464999999998</v>
      </c>
      <c r="AD49" s="59">
        <f t="shared" ref="AD49:AS49" si="161">+SUM(AD50:AD59)</f>
        <v>0</v>
      </c>
      <c r="AE49" s="59">
        <f t="shared" si="161"/>
        <v>0</v>
      </c>
      <c r="AF49" s="59">
        <f t="shared" si="161"/>
        <v>143.00292999999999</v>
      </c>
      <c r="AG49" s="59">
        <f t="shared" si="161"/>
        <v>280.55732499999999</v>
      </c>
      <c r="AH49" s="59">
        <f t="shared" si="161"/>
        <v>7573.7067549999992</v>
      </c>
      <c r="AI49" s="59">
        <f t="shared" si="161"/>
        <v>3676</v>
      </c>
      <c r="AJ49" s="59">
        <f t="shared" si="161"/>
        <v>1200</v>
      </c>
      <c r="AK49" s="59">
        <f t="shared" si="161"/>
        <v>900</v>
      </c>
      <c r="AL49" s="59">
        <f t="shared" si="161"/>
        <v>5776</v>
      </c>
      <c r="AM49" s="59">
        <f t="shared" si="161"/>
        <v>2481.5529606617652</v>
      </c>
      <c r="AN49" s="59">
        <f t="shared" si="161"/>
        <v>1893.4266887499998</v>
      </c>
      <c r="AO49" s="59">
        <f t="shared" si="161"/>
        <v>919</v>
      </c>
      <c r="AP49" s="59">
        <f t="shared" si="161"/>
        <v>3381.5529606617652</v>
      </c>
      <c r="AQ49" s="59">
        <f t="shared" si="161"/>
        <v>15831.259715661765</v>
      </c>
      <c r="AR49" s="59">
        <f t="shared" si="161"/>
        <v>2812.4266887500003</v>
      </c>
      <c r="AS49" s="59">
        <f t="shared" si="161"/>
        <v>18643.686404411765</v>
      </c>
      <c r="AT49" s="83" t="str">
        <f>IF(F49=AS49,"Matching","Not Matching")</f>
        <v>Matching</v>
      </c>
      <c r="AU49" s="134">
        <f t="shared" ref="AU49" si="162">SUM(AC49:AG49)</f>
        <v>7573.7067549999992</v>
      </c>
      <c r="AV49" s="135">
        <f t="shared" ref="AV49" si="163">AU49/AS49</f>
        <v>0.40623439971655972</v>
      </c>
      <c r="AW49" s="134">
        <f t="shared" ref="AW49" si="164">AI49</f>
        <v>3676</v>
      </c>
      <c r="AX49" s="135">
        <f t="shared" ref="AX49" si="165">AW49/AS49</f>
        <v>0.197171306160252</v>
      </c>
      <c r="AY49" s="134">
        <f t="shared" ref="AY49" si="166">AJ49</f>
        <v>1200</v>
      </c>
      <c r="AZ49" s="135">
        <f t="shared" ref="AZ49" si="167">AY49/AS49</f>
        <v>6.4364953044695972E-2</v>
      </c>
      <c r="BA49" s="134">
        <f t="shared" ref="BA49" si="168">AK49+AM49</f>
        <v>3381.5529606617652</v>
      </c>
      <c r="BB49" s="135">
        <f t="shared" ref="BB49" si="169">BA49/AS49</f>
        <v>0.18137791460928931</v>
      </c>
      <c r="BC49" s="134">
        <f t="shared" ref="BC49" si="170">AN49+AO49</f>
        <v>2812.4266887499998</v>
      </c>
      <c r="BD49" s="135">
        <f t="shared" ref="BD49" si="171">BC49/AS49</f>
        <v>0.15085142646920294</v>
      </c>
      <c r="BE49" s="82" t="str">
        <f t="shared" ref="BE49" si="172">IF((AU49+AW49+AY49+BA49+BC49)=AS49,"Matching","Not Matching")</f>
        <v>Matching</v>
      </c>
      <c r="BF49" s="134">
        <f>AQ49</f>
        <v>15831.259715661765</v>
      </c>
      <c r="BG49" s="135">
        <f t="shared" ref="BG49" si="173">BF49/AS49</f>
        <v>0.84914857353079709</v>
      </c>
      <c r="BH49" s="134">
        <f t="shared" ref="BH49" si="174">AR49</f>
        <v>2812.4266887500003</v>
      </c>
      <c r="BI49" s="135">
        <f t="shared" ref="BI49" si="175">BH49/AS49</f>
        <v>0.15085142646920296</v>
      </c>
      <c r="BJ49" s="82" t="str">
        <f t="shared" ref="BJ49" si="176">IF((BH49+BF49)=AS49,"Matching","Not Matching")</f>
        <v>Matching</v>
      </c>
      <c r="BK49" s="134">
        <f>AS49*1.081</f>
        <v>20153.825003169117</v>
      </c>
      <c r="BL49" s="134">
        <f t="shared" ref="BL49" si="177">ROUND(BK49,-1)</f>
        <v>20150</v>
      </c>
      <c r="BM49" s="134">
        <f>D49*380</f>
        <v>2473.7999999999997</v>
      </c>
      <c r="BN49" s="134">
        <f t="shared" ref="BN49" si="178">BK49-BM49</f>
        <v>17680.025003169118</v>
      </c>
      <c r="BO49" s="134">
        <f>BK49/D49</f>
        <v>3095.8256533285894</v>
      </c>
    </row>
    <row r="50" spans="1:67" outlineLevel="1" x14ac:dyDescent="0.25">
      <c r="A50" s="60"/>
      <c r="B50" s="61"/>
      <c r="C50" s="62"/>
      <c r="D50" s="63"/>
      <c r="E50" s="64"/>
      <c r="F50" s="65"/>
      <c r="G50" s="107"/>
      <c r="H50" s="110"/>
      <c r="I50" s="109" t="s">
        <v>138</v>
      </c>
      <c r="J50" s="56"/>
      <c r="K50" s="57"/>
      <c r="L50" s="58"/>
      <c r="M50" s="58"/>
      <c r="N50" s="58"/>
      <c r="O50" s="57"/>
      <c r="P50" s="58"/>
      <c r="Q50" s="56"/>
      <c r="R50" s="56"/>
      <c r="S50" s="56"/>
      <c r="T50" s="56"/>
      <c r="U50" s="66"/>
      <c r="V50" s="152"/>
      <c r="W50" s="153"/>
      <c r="X50" s="56"/>
      <c r="Y50" s="56"/>
      <c r="Z50" s="57"/>
      <c r="AA50" s="56"/>
      <c r="AB50" s="56"/>
      <c r="AC50" s="56"/>
      <c r="AD50" s="56"/>
      <c r="AE50" s="56"/>
      <c r="AF50" s="56"/>
      <c r="AG50" s="56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136"/>
    </row>
    <row r="51" spans="1:67" outlineLevel="1" x14ac:dyDescent="0.25">
      <c r="A51" s="60"/>
      <c r="B51" s="61" t="str">
        <f>"Panneau solaire "&amp;G51</f>
        <v>Panneau solaire LONGi Hi-MO X10 Artist LR7-54HVB-485M</v>
      </c>
      <c r="C51" s="62">
        <f>A49</f>
        <v>14</v>
      </c>
      <c r="D51" s="68" t="s">
        <v>63</v>
      </c>
      <c r="E51" s="64">
        <f t="shared" ref="E51" si="179">AB51</f>
        <v>266.65684558823523</v>
      </c>
      <c r="F51" s="65">
        <f t="shared" ref="F51" si="180">C51*E51</f>
        <v>3733.1958382352932</v>
      </c>
      <c r="G51" s="107" t="str">
        <f>$G$7</f>
        <v>LONGi Hi-MO X10 Artist LR7-54HVB-485M</v>
      </c>
      <c r="H51" s="108">
        <f>$H$7</f>
        <v>105.55</v>
      </c>
      <c r="I51" s="108">
        <f>$I$7</f>
        <v>0</v>
      </c>
      <c r="J51" s="67">
        <f t="shared" si="60"/>
        <v>3.1664999999999996</v>
      </c>
      <c r="K51" s="54">
        <v>0</v>
      </c>
      <c r="L51" s="67">
        <f t="shared" ref="L51:N58" si="181">H51*(1-$K51)</f>
        <v>105.55</v>
      </c>
      <c r="M51" s="67">
        <f t="shared" si="181"/>
        <v>0</v>
      </c>
      <c r="N51" s="67">
        <f t="shared" si="181"/>
        <v>3.1664999999999996</v>
      </c>
      <c r="O51" s="67">
        <f t="shared" ref="O51:O58" si="182">(L51+M51+N51)</f>
        <v>108.7165</v>
      </c>
      <c r="P51" s="69">
        <f t="shared" ref="P51:P58" si="183">O51*$P$4</f>
        <v>0</v>
      </c>
      <c r="Q51" s="69">
        <f t="shared" ref="Q51:Q58" si="184">(O51+P51)*$Q$4</f>
        <v>0</v>
      </c>
      <c r="R51" s="69">
        <f t="shared" ref="R51:R58" si="185">(O51+P51)*$R$4</f>
        <v>2.1743299999999999</v>
      </c>
      <c r="S51" s="69">
        <f t="shared" ref="S51:S55" si="186">(O51+P51)*$S$4</f>
        <v>5.4358250000000004</v>
      </c>
      <c r="T51" s="69">
        <f t="shared" ref="T51:T58" si="187">SUM(O51:S51)</f>
        <v>116.32665499999999</v>
      </c>
      <c r="U51" s="69">
        <f>1*$U$4</f>
        <v>65</v>
      </c>
      <c r="V51" s="151">
        <f>V40</f>
        <v>0</v>
      </c>
      <c r="W51" s="151">
        <f>W40</f>
        <v>0</v>
      </c>
      <c r="X51" s="67">
        <f t="shared" ref="X51:X58" si="188">SUM(U51:W51)</f>
        <v>65</v>
      </c>
      <c r="Y51" s="113">
        <f t="shared" ref="Y51:Y56" si="189">$Y$4/(1-$Y$4)*(T51+X51+Z51+AA51)</f>
        <v>39.998526838235293</v>
      </c>
      <c r="Z51" s="69">
        <f t="shared" ref="Z51:Z58" si="190">T51*$Z$4</f>
        <v>29.081663749999997</v>
      </c>
      <c r="AA51" s="69">
        <f t="shared" ref="AA51:AA56" si="191">X51*$AA$4</f>
        <v>16.25</v>
      </c>
      <c r="AB51" s="70">
        <f t="shared" ref="AB51:AB58" si="192">T51+X51+Y51+Z51+AA51</f>
        <v>266.65684558823523</v>
      </c>
      <c r="AC51" s="67">
        <f t="shared" ref="AC51:AO58" si="193">O51*$C51</f>
        <v>1522.0309999999999</v>
      </c>
      <c r="AD51" s="67">
        <f t="shared" si="193"/>
        <v>0</v>
      </c>
      <c r="AE51" s="67">
        <f t="shared" si="193"/>
        <v>0</v>
      </c>
      <c r="AF51" s="67">
        <f t="shared" si="193"/>
        <v>30.440619999999999</v>
      </c>
      <c r="AG51" s="67">
        <f t="shared" si="193"/>
        <v>76.101550000000003</v>
      </c>
      <c r="AH51" s="67">
        <f t="shared" si="193"/>
        <v>1628.5731699999999</v>
      </c>
      <c r="AI51" s="67">
        <f t="shared" si="193"/>
        <v>910</v>
      </c>
      <c r="AJ51" s="67">
        <f t="shared" si="193"/>
        <v>0</v>
      </c>
      <c r="AK51" s="67">
        <f t="shared" si="193"/>
        <v>0</v>
      </c>
      <c r="AL51" s="67">
        <f t="shared" si="193"/>
        <v>910</v>
      </c>
      <c r="AM51" s="67">
        <f t="shared" si="193"/>
        <v>559.97937573529407</v>
      </c>
      <c r="AN51" s="67">
        <f t="shared" si="193"/>
        <v>407.14329249999997</v>
      </c>
      <c r="AO51" s="67">
        <f t="shared" si="193"/>
        <v>227.5</v>
      </c>
      <c r="AP51" s="67">
        <f t="shared" ref="AP51:AP58" si="194">AM51+AK51</f>
        <v>559.97937573529407</v>
      </c>
      <c r="AQ51" s="71">
        <f t="shared" ref="AQ51:AQ58" si="195">AM51+AL51+AH51</f>
        <v>3098.5525457352942</v>
      </c>
      <c r="AR51" s="71">
        <f t="shared" ref="AR51:AR58" si="196">AO51+AN51</f>
        <v>634.64329249999992</v>
      </c>
      <c r="AS51" s="71">
        <f t="shared" ref="AS51:AS58" si="197">AH51+AL51+AM51+AO51+AN51</f>
        <v>3733.1958382352936</v>
      </c>
      <c r="AT51" s="84"/>
    </row>
    <row r="52" spans="1:67" outlineLevel="1" x14ac:dyDescent="0.25">
      <c r="A52" s="60"/>
      <c r="B52" s="61" t="str">
        <f>"Onduleur Fronius "&amp;G52</f>
        <v>Onduleur Fronius Symo GEN24 6.0 SC</v>
      </c>
      <c r="C52" s="62">
        <v>1</v>
      </c>
      <c r="D52" s="68" t="s">
        <v>63</v>
      </c>
      <c r="E52" s="64">
        <f t="shared" ref="E51:E58" si="198">AB52</f>
        <v>3133.4317426470589</v>
      </c>
      <c r="F52" s="65">
        <f t="shared" ref="F51:F58" si="199">C52*E52</f>
        <v>3133.4317426470589</v>
      </c>
      <c r="G52" s="107" t="str">
        <f>$G$8</f>
        <v>Symo GEN24 6.0 SC</v>
      </c>
      <c r="H52" s="108">
        <f>$H$8</f>
        <v>1333.85</v>
      </c>
      <c r="I52" s="108">
        <f>$I$8</f>
        <v>449.25</v>
      </c>
      <c r="J52" s="67">
        <f t="shared" si="60"/>
        <v>40.015499999999996</v>
      </c>
      <c r="K52" s="54">
        <v>0</v>
      </c>
      <c r="L52" s="67">
        <f t="shared" si="181"/>
        <v>1333.85</v>
      </c>
      <c r="M52" s="67">
        <f t="shared" si="181"/>
        <v>449.25</v>
      </c>
      <c r="N52" s="67">
        <f t="shared" si="181"/>
        <v>40.015499999999996</v>
      </c>
      <c r="O52" s="67">
        <f t="shared" si="182"/>
        <v>1823.1154999999999</v>
      </c>
      <c r="P52" s="69">
        <f t="shared" si="183"/>
        <v>0</v>
      </c>
      <c r="Q52" s="69">
        <f t="shared" si="184"/>
        <v>0</v>
      </c>
      <c r="R52" s="69">
        <f t="shared" si="185"/>
        <v>36.462309999999995</v>
      </c>
      <c r="S52" s="69">
        <f t="shared" si="186"/>
        <v>91.155775000000006</v>
      </c>
      <c r="T52" s="69">
        <f t="shared" si="187"/>
        <v>1950.7335849999997</v>
      </c>
      <c r="U52" s="69">
        <f>2*$U$5</f>
        <v>180</v>
      </c>
      <c r="V52" s="151">
        <f t="shared" ref="V52:W58" si="200">V41</f>
        <v>0</v>
      </c>
      <c r="W52" s="151">
        <f t="shared" si="200"/>
        <v>0</v>
      </c>
      <c r="X52" s="67">
        <f t="shared" si="188"/>
        <v>180</v>
      </c>
      <c r="Y52" s="113">
        <f t="shared" si="189"/>
        <v>470.01476139705886</v>
      </c>
      <c r="Z52" s="69">
        <f t="shared" si="190"/>
        <v>487.68339624999993</v>
      </c>
      <c r="AA52" s="69">
        <f t="shared" si="191"/>
        <v>45</v>
      </c>
      <c r="AB52" s="70">
        <f t="shared" si="192"/>
        <v>3133.4317426470589</v>
      </c>
      <c r="AC52" s="67">
        <f t="shared" si="193"/>
        <v>1823.1154999999999</v>
      </c>
      <c r="AD52" s="67">
        <f t="shared" si="193"/>
        <v>0</v>
      </c>
      <c r="AE52" s="67">
        <f t="shared" si="193"/>
        <v>0</v>
      </c>
      <c r="AF52" s="67">
        <f t="shared" si="193"/>
        <v>36.462309999999995</v>
      </c>
      <c r="AG52" s="67">
        <f t="shared" si="193"/>
        <v>91.155775000000006</v>
      </c>
      <c r="AH52" s="67">
        <f t="shared" si="193"/>
        <v>1950.7335849999997</v>
      </c>
      <c r="AI52" s="67">
        <f t="shared" si="193"/>
        <v>180</v>
      </c>
      <c r="AJ52" s="67">
        <f t="shared" si="193"/>
        <v>0</v>
      </c>
      <c r="AK52" s="67">
        <f t="shared" si="193"/>
        <v>0</v>
      </c>
      <c r="AL52" s="67">
        <f t="shared" si="193"/>
        <v>180</v>
      </c>
      <c r="AM52" s="67">
        <f t="shared" si="193"/>
        <v>470.01476139705886</v>
      </c>
      <c r="AN52" s="67">
        <f t="shared" si="193"/>
        <v>487.68339624999993</v>
      </c>
      <c r="AO52" s="67">
        <f t="shared" si="193"/>
        <v>45</v>
      </c>
      <c r="AP52" s="67">
        <f t="shared" si="194"/>
        <v>470.01476139705886</v>
      </c>
      <c r="AQ52" s="71">
        <f t="shared" si="195"/>
        <v>2600.7483463970584</v>
      </c>
      <c r="AR52" s="71">
        <f t="shared" si="196"/>
        <v>532.68339624999999</v>
      </c>
      <c r="AS52" s="71">
        <f t="shared" si="197"/>
        <v>3133.4317426470589</v>
      </c>
      <c r="AT52" s="84"/>
    </row>
    <row r="53" spans="1:67" outlineLevel="1" x14ac:dyDescent="0.25">
      <c r="A53" s="60"/>
      <c r="B53" s="61" t="s">
        <v>64</v>
      </c>
      <c r="C53" s="62">
        <v>1</v>
      </c>
      <c r="D53" s="68" t="s">
        <v>65</v>
      </c>
      <c r="E53" s="64">
        <f t="shared" si="198"/>
        <v>671.51470588235293</v>
      </c>
      <c r="F53" s="65">
        <f t="shared" si="199"/>
        <v>671.51470588235293</v>
      </c>
      <c r="G53" s="107"/>
      <c r="H53" s="108">
        <f>$H$9</f>
        <v>300</v>
      </c>
      <c r="I53" s="108">
        <f>I9</f>
        <v>0</v>
      </c>
      <c r="J53" s="67">
        <f t="shared" si="60"/>
        <v>9</v>
      </c>
      <c r="K53" s="54">
        <v>0</v>
      </c>
      <c r="L53" s="67">
        <f t="shared" si="181"/>
        <v>300</v>
      </c>
      <c r="M53" s="67">
        <f t="shared" si="181"/>
        <v>0</v>
      </c>
      <c r="N53" s="67">
        <f t="shared" si="181"/>
        <v>9</v>
      </c>
      <c r="O53" s="67">
        <f t="shared" si="182"/>
        <v>309</v>
      </c>
      <c r="P53" s="69">
        <f t="shared" si="183"/>
        <v>0</v>
      </c>
      <c r="Q53" s="69">
        <f t="shared" si="184"/>
        <v>0</v>
      </c>
      <c r="R53" s="69">
        <f t="shared" si="185"/>
        <v>6.18</v>
      </c>
      <c r="S53" s="69">
        <f t="shared" si="186"/>
        <v>15.450000000000001</v>
      </c>
      <c r="T53" s="69">
        <f t="shared" si="187"/>
        <v>330.63</v>
      </c>
      <c r="U53" s="69">
        <f>(C51/10)*$U$5</f>
        <v>125.99999999999999</v>
      </c>
      <c r="V53" s="151">
        <f t="shared" si="200"/>
        <v>0</v>
      </c>
      <c r="W53" s="151">
        <f t="shared" si="200"/>
        <v>0</v>
      </c>
      <c r="X53" s="67">
        <f t="shared" si="188"/>
        <v>125.99999999999999</v>
      </c>
      <c r="Y53" s="113">
        <f t="shared" si="189"/>
        <v>100.72720588235295</v>
      </c>
      <c r="Z53" s="69">
        <f t="shared" si="190"/>
        <v>82.657499999999999</v>
      </c>
      <c r="AA53" s="69">
        <f t="shared" si="191"/>
        <v>31.499999999999996</v>
      </c>
      <c r="AB53" s="70">
        <f t="shared" si="192"/>
        <v>671.51470588235293</v>
      </c>
      <c r="AC53" s="67">
        <f t="shared" si="193"/>
        <v>309</v>
      </c>
      <c r="AD53" s="67">
        <f t="shared" si="193"/>
        <v>0</v>
      </c>
      <c r="AE53" s="67">
        <f t="shared" si="193"/>
        <v>0</v>
      </c>
      <c r="AF53" s="67">
        <f t="shared" si="193"/>
        <v>6.18</v>
      </c>
      <c r="AG53" s="67">
        <f t="shared" si="193"/>
        <v>15.450000000000001</v>
      </c>
      <c r="AH53" s="67">
        <f t="shared" si="193"/>
        <v>330.63</v>
      </c>
      <c r="AI53" s="67">
        <f t="shared" si="193"/>
        <v>125.99999999999999</v>
      </c>
      <c r="AJ53" s="67">
        <f t="shared" si="193"/>
        <v>0</v>
      </c>
      <c r="AK53" s="67">
        <f t="shared" si="193"/>
        <v>0</v>
      </c>
      <c r="AL53" s="67">
        <f t="shared" si="193"/>
        <v>125.99999999999999</v>
      </c>
      <c r="AM53" s="67">
        <f t="shared" si="193"/>
        <v>100.72720588235295</v>
      </c>
      <c r="AN53" s="67">
        <f t="shared" si="193"/>
        <v>82.657499999999999</v>
      </c>
      <c r="AO53" s="67">
        <f t="shared" si="193"/>
        <v>31.499999999999996</v>
      </c>
      <c r="AP53" s="67">
        <f t="shared" si="194"/>
        <v>100.72720588235295</v>
      </c>
      <c r="AQ53" s="71">
        <f t="shared" si="195"/>
        <v>557.3572058823529</v>
      </c>
      <c r="AR53" s="71">
        <f t="shared" si="196"/>
        <v>114.1575</v>
      </c>
      <c r="AS53" s="71">
        <f t="shared" si="197"/>
        <v>671.51470588235293</v>
      </c>
      <c r="AT53" s="84"/>
    </row>
    <row r="54" spans="1:67" outlineLevel="1" x14ac:dyDescent="0.25">
      <c r="A54" s="60"/>
      <c r="B54" s="61" t="s">
        <v>172</v>
      </c>
      <c r="C54" s="62">
        <f>A49</f>
        <v>14</v>
      </c>
      <c r="D54" s="68" t="s">
        <v>63</v>
      </c>
      <c r="E54" s="64">
        <f t="shared" si="198"/>
        <v>257.66176470588238</v>
      </c>
      <c r="F54" s="65">
        <f t="shared" si="199"/>
        <v>3607.2647058823532</v>
      </c>
      <c r="G54" s="107"/>
      <c r="H54" s="108">
        <f>$H$10</f>
        <v>100</v>
      </c>
      <c r="I54" s="108">
        <f>I10</f>
        <v>0</v>
      </c>
      <c r="J54" s="67">
        <f t="shared" si="60"/>
        <v>3</v>
      </c>
      <c r="K54" s="54">
        <v>0</v>
      </c>
      <c r="L54" s="67">
        <f t="shared" si="181"/>
        <v>100</v>
      </c>
      <c r="M54" s="67">
        <f t="shared" si="181"/>
        <v>0</v>
      </c>
      <c r="N54" s="67">
        <f t="shared" si="181"/>
        <v>3</v>
      </c>
      <c r="O54" s="67">
        <f t="shared" si="182"/>
        <v>103</v>
      </c>
      <c r="P54" s="69">
        <f t="shared" si="183"/>
        <v>0</v>
      </c>
      <c r="Q54" s="69">
        <f t="shared" si="184"/>
        <v>0</v>
      </c>
      <c r="R54" s="69">
        <f t="shared" si="185"/>
        <v>2.06</v>
      </c>
      <c r="S54" s="69">
        <f t="shared" si="186"/>
        <v>5.15</v>
      </c>
      <c r="T54" s="69">
        <f t="shared" si="187"/>
        <v>110.21000000000001</v>
      </c>
      <c r="U54" s="69">
        <f>1*$U$4</f>
        <v>65</v>
      </c>
      <c r="V54" s="151">
        <f t="shared" si="200"/>
        <v>0</v>
      </c>
      <c r="W54" s="151">
        <f t="shared" si="200"/>
        <v>0</v>
      </c>
      <c r="X54" s="67">
        <f t="shared" si="188"/>
        <v>65</v>
      </c>
      <c r="Y54" s="113">
        <f t="shared" si="189"/>
        <v>38.649264705882359</v>
      </c>
      <c r="Z54" s="69">
        <f t="shared" si="190"/>
        <v>27.552500000000002</v>
      </c>
      <c r="AA54" s="69">
        <f t="shared" si="191"/>
        <v>16.25</v>
      </c>
      <c r="AB54" s="70">
        <f t="shared" si="192"/>
        <v>257.66176470588238</v>
      </c>
      <c r="AC54" s="67">
        <f t="shared" si="193"/>
        <v>1442</v>
      </c>
      <c r="AD54" s="67">
        <f t="shared" si="193"/>
        <v>0</v>
      </c>
      <c r="AE54" s="67">
        <f t="shared" si="193"/>
        <v>0</v>
      </c>
      <c r="AF54" s="67">
        <f t="shared" si="193"/>
        <v>28.84</v>
      </c>
      <c r="AG54" s="67">
        <f t="shared" si="193"/>
        <v>72.100000000000009</v>
      </c>
      <c r="AH54" s="67">
        <f t="shared" si="193"/>
        <v>1542.94</v>
      </c>
      <c r="AI54" s="67">
        <f t="shared" si="193"/>
        <v>910</v>
      </c>
      <c r="AJ54" s="67">
        <f t="shared" si="193"/>
        <v>0</v>
      </c>
      <c r="AK54" s="67">
        <f t="shared" si="193"/>
        <v>0</v>
      </c>
      <c r="AL54" s="67">
        <f t="shared" si="193"/>
        <v>910</v>
      </c>
      <c r="AM54" s="67">
        <f t="shared" si="193"/>
        <v>541.08970588235297</v>
      </c>
      <c r="AN54" s="67">
        <f t="shared" si="193"/>
        <v>385.73500000000001</v>
      </c>
      <c r="AO54" s="67">
        <f t="shared" si="193"/>
        <v>227.5</v>
      </c>
      <c r="AP54" s="67">
        <f t="shared" si="194"/>
        <v>541.08970588235297</v>
      </c>
      <c r="AQ54" s="71">
        <f t="shared" si="195"/>
        <v>2994.029705882353</v>
      </c>
      <c r="AR54" s="71">
        <f t="shared" si="196"/>
        <v>613.23500000000001</v>
      </c>
      <c r="AS54" s="71">
        <f t="shared" si="197"/>
        <v>3607.2647058823532</v>
      </c>
      <c r="AT54" s="84"/>
    </row>
    <row r="55" spans="1:67" outlineLevel="1" x14ac:dyDescent="0.25">
      <c r="A55" s="60"/>
      <c r="B55" s="61" t="s">
        <v>66</v>
      </c>
      <c r="C55" s="62">
        <v>1</v>
      </c>
      <c r="D55" s="68" t="s">
        <v>65</v>
      </c>
      <c r="E55" s="64">
        <f t="shared" si="198"/>
        <v>3089.7794117647059</v>
      </c>
      <c r="F55" s="65">
        <f t="shared" si="199"/>
        <v>3089.7794117647059</v>
      </c>
      <c r="G55" s="107"/>
      <c r="H55" s="108">
        <f>$H$11</f>
        <v>500</v>
      </c>
      <c r="I55" s="108">
        <f>I11</f>
        <v>0</v>
      </c>
      <c r="J55" s="67">
        <f t="shared" si="60"/>
        <v>15</v>
      </c>
      <c r="K55" s="54">
        <v>0</v>
      </c>
      <c r="L55" s="67">
        <f t="shared" si="181"/>
        <v>500</v>
      </c>
      <c r="M55" s="67">
        <f t="shared" si="181"/>
        <v>0</v>
      </c>
      <c r="N55" s="67">
        <f t="shared" si="181"/>
        <v>15</v>
      </c>
      <c r="O55" s="67">
        <f t="shared" si="182"/>
        <v>515</v>
      </c>
      <c r="P55" s="69">
        <f t="shared" si="183"/>
        <v>0</v>
      </c>
      <c r="Q55" s="69">
        <f t="shared" si="184"/>
        <v>0</v>
      </c>
      <c r="R55" s="69">
        <f t="shared" si="185"/>
        <v>10.3</v>
      </c>
      <c r="S55" s="69">
        <f t="shared" si="186"/>
        <v>25.75</v>
      </c>
      <c r="T55" s="69">
        <f t="shared" si="187"/>
        <v>551.04999999999995</v>
      </c>
      <c r="U55" s="69">
        <f>5*$U$5+600+500</f>
        <v>1550</v>
      </c>
      <c r="V55" s="151">
        <f t="shared" si="200"/>
        <v>0</v>
      </c>
      <c r="W55" s="151">
        <f t="shared" si="200"/>
        <v>0</v>
      </c>
      <c r="X55" s="67">
        <f t="shared" si="188"/>
        <v>1550</v>
      </c>
      <c r="Y55" s="113">
        <f t="shared" si="189"/>
        <v>463.46691176470591</v>
      </c>
      <c r="Z55" s="69">
        <f t="shared" si="190"/>
        <v>137.76249999999999</v>
      </c>
      <c r="AA55" s="69">
        <f t="shared" si="191"/>
        <v>387.5</v>
      </c>
      <c r="AB55" s="70">
        <f t="shared" si="192"/>
        <v>3089.7794117647059</v>
      </c>
      <c r="AC55" s="67">
        <f t="shared" si="193"/>
        <v>515</v>
      </c>
      <c r="AD55" s="67">
        <f t="shared" si="193"/>
        <v>0</v>
      </c>
      <c r="AE55" s="67">
        <f t="shared" si="193"/>
        <v>0</v>
      </c>
      <c r="AF55" s="67">
        <f t="shared" si="193"/>
        <v>10.3</v>
      </c>
      <c r="AG55" s="67">
        <f t="shared" si="193"/>
        <v>25.75</v>
      </c>
      <c r="AH55" s="67">
        <f t="shared" si="193"/>
        <v>551.04999999999995</v>
      </c>
      <c r="AI55" s="67">
        <f t="shared" si="193"/>
        <v>1550</v>
      </c>
      <c r="AJ55" s="67">
        <f t="shared" si="193"/>
        <v>0</v>
      </c>
      <c r="AK55" s="67">
        <f t="shared" si="193"/>
        <v>0</v>
      </c>
      <c r="AL55" s="67">
        <f t="shared" si="193"/>
        <v>1550</v>
      </c>
      <c r="AM55" s="67">
        <f t="shared" si="193"/>
        <v>463.46691176470591</v>
      </c>
      <c r="AN55" s="67">
        <f t="shared" si="193"/>
        <v>137.76249999999999</v>
      </c>
      <c r="AO55" s="67">
        <f t="shared" si="193"/>
        <v>387.5</v>
      </c>
      <c r="AP55" s="67">
        <f t="shared" si="194"/>
        <v>463.46691176470591</v>
      </c>
      <c r="AQ55" s="71">
        <f t="shared" si="195"/>
        <v>2564.5169117647056</v>
      </c>
      <c r="AR55" s="71">
        <f t="shared" si="196"/>
        <v>525.26250000000005</v>
      </c>
      <c r="AS55" s="71">
        <f t="shared" si="197"/>
        <v>3089.7794117647059</v>
      </c>
      <c r="AT55" s="84"/>
    </row>
    <row r="56" spans="1:67" outlineLevel="1" x14ac:dyDescent="0.25">
      <c r="A56" s="60"/>
      <c r="B56" s="72" t="s">
        <v>169</v>
      </c>
      <c r="C56" s="62">
        <v>1</v>
      </c>
      <c r="D56" s="68" t="s">
        <v>65</v>
      </c>
      <c r="E56" s="64">
        <f t="shared" si="198"/>
        <v>2308.5</v>
      </c>
      <c r="F56" s="65">
        <f t="shared" si="199"/>
        <v>2308.5</v>
      </c>
      <c r="G56" s="107"/>
      <c r="H56" s="108">
        <f>$H$12</f>
        <v>1300</v>
      </c>
      <c r="I56" s="108">
        <f>I12</f>
        <v>200</v>
      </c>
      <c r="J56" s="67">
        <f t="shared" si="60"/>
        <v>39</v>
      </c>
      <c r="K56" s="54">
        <v>0</v>
      </c>
      <c r="L56" s="67">
        <f t="shared" si="181"/>
        <v>1300</v>
      </c>
      <c r="M56" s="67">
        <f t="shared" si="181"/>
        <v>200</v>
      </c>
      <c r="N56" s="67">
        <f t="shared" si="181"/>
        <v>39</v>
      </c>
      <c r="O56" s="67">
        <f t="shared" si="182"/>
        <v>1539</v>
      </c>
      <c r="P56" s="69">
        <f t="shared" si="183"/>
        <v>0</v>
      </c>
      <c r="Q56" s="69">
        <f t="shared" si="184"/>
        <v>0</v>
      </c>
      <c r="R56" s="69">
        <f t="shared" si="185"/>
        <v>30.78</v>
      </c>
      <c r="S56" s="69">
        <v>0</v>
      </c>
      <c r="T56" s="69">
        <f t="shared" si="187"/>
        <v>1569.78</v>
      </c>
      <c r="U56" s="69">
        <v>0</v>
      </c>
      <c r="V56" s="151">
        <f t="shared" si="200"/>
        <v>0</v>
      </c>
      <c r="W56" s="151">
        <f t="shared" si="200"/>
        <v>0</v>
      </c>
      <c r="X56" s="67">
        <f t="shared" si="188"/>
        <v>0</v>
      </c>
      <c r="Y56" s="113">
        <f t="shared" si="189"/>
        <v>346.27500000000003</v>
      </c>
      <c r="Z56" s="69">
        <f t="shared" si="190"/>
        <v>392.44499999999999</v>
      </c>
      <c r="AA56" s="69">
        <f t="shared" si="191"/>
        <v>0</v>
      </c>
      <c r="AB56" s="70">
        <f t="shared" si="192"/>
        <v>2308.5</v>
      </c>
      <c r="AC56" s="67">
        <f t="shared" si="193"/>
        <v>1539</v>
      </c>
      <c r="AD56" s="67">
        <f t="shared" si="193"/>
        <v>0</v>
      </c>
      <c r="AE56" s="67">
        <f t="shared" si="193"/>
        <v>0</v>
      </c>
      <c r="AF56" s="67">
        <f t="shared" si="193"/>
        <v>30.78</v>
      </c>
      <c r="AG56" s="67">
        <f t="shared" si="193"/>
        <v>0</v>
      </c>
      <c r="AH56" s="67">
        <f t="shared" si="193"/>
        <v>1569.78</v>
      </c>
      <c r="AI56" s="67">
        <f t="shared" si="193"/>
        <v>0</v>
      </c>
      <c r="AJ56" s="67">
        <f t="shared" si="193"/>
        <v>0</v>
      </c>
      <c r="AK56" s="67">
        <f t="shared" si="193"/>
        <v>0</v>
      </c>
      <c r="AL56" s="67">
        <f t="shared" si="193"/>
        <v>0</v>
      </c>
      <c r="AM56" s="67">
        <f t="shared" si="193"/>
        <v>346.27500000000003</v>
      </c>
      <c r="AN56" s="67">
        <f t="shared" si="193"/>
        <v>392.44499999999999</v>
      </c>
      <c r="AO56" s="67">
        <f t="shared" si="193"/>
        <v>0</v>
      </c>
      <c r="AP56" s="67">
        <f t="shared" si="194"/>
        <v>346.27500000000003</v>
      </c>
      <c r="AQ56" s="71">
        <f t="shared" si="195"/>
        <v>1916.0550000000001</v>
      </c>
      <c r="AR56" s="71">
        <f t="shared" si="196"/>
        <v>392.44499999999999</v>
      </c>
      <c r="AS56" s="71">
        <f t="shared" si="197"/>
        <v>2308.5</v>
      </c>
      <c r="AT56" s="84"/>
    </row>
    <row r="57" spans="1:67" outlineLevel="1" x14ac:dyDescent="0.25">
      <c r="A57" s="60"/>
      <c r="B57" s="72" t="s">
        <v>170</v>
      </c>
      <c r="C57" s="62">
        <v>1</v>
      </c>
      <c r="D57" s="68" t="s">
        <v>65</v>
      </c>
      <c r="E57" s="64">
        <f t="shared" si="198"/>
        <v>900</v>
      </c>
      <c r="F57" s="65">
        <f t="shared" si="199"/>
        <v>900</v>
      </c>
      <c r="G57" s="147"/>
      <c r="H57" s="67">
        <v>0</v>
      </c>
      <c r="I57" s="67">
        <v>0</v>
      </c>
      <c r="J57" s="67">
        <f t="shared" si="60"/>
        <v>0</v>
      </c>
      <c r="K57" s="54">
        <v>0</v>
      </c>
      <c r="L57" s="67">
        <f t="shared" si="181"/>
        <v>0</v>
      </c>
      <c r="M57" s="67">
        <f t="shared" si="181"/>
        <v>0</v>
      </c>
      <c r="N57" s="67">
        <f t="shared" si="181"/>
        <v>0</v>
      </c>
      <c r="O57" s="67">
        <f t="shared" si="182"/>
        <v>0</v>
      </c>
      <c r="P57" s="69">
        <f t="shared" si="183"/>
        <v>0</v>
      </c>
      <c r="Q57" s="69">
        <f t="shared" si="184"/>
        <v>0</v>
      </c>
      <c r="R57" s="69">
        <f t="shared" si="185"/>
        <v>0</v>
      </c>
      <c r="S57" s="69">
        <v>0</v>
      </c>
      <c r="T57" s="69">
        <f t="shared" si="187"/>
        <v>0</v>
      </c>
      <c r="U57" s="69">
        <v>0</v>
      </c>
      <c r="V57" s="151">
        <f t="shared" si="200"/>
        <v>0</v>
      </c>
      <c r="W57" s="151">
        <f t="shared" si="200"/>
        <v>900</v>
      </c>
      <c r="X57" s="67">
        <f t="shared" si="188"/>
        <v>900</v>
      </c>
      <c r="Y57" s="113">
        <v>0</v>
      </c>
      <c r="Z57" s="69">
        <f t="shared" si="190"/>
        <v>0</v>
      </c>
      <c r="AA57" s="69">
        <v>0</v>
      </c>
      <c r="AB57" s="70">
        <f t="shared" si="192"/>
        <v>900</v>
      </c>
      <c r="AC57" s="67">
        <f t="shared" si="193"/>
        <v>0</v>
      </c>
      <c r="AD57" s="67">
        <f t="shared" si="193"/>
        <v>0</v>
      </c>
      <c r="AE57" s="67">
        <f t="shared" si="193"/>
        <v>0</v>
      </c>
      <c r="AF57" s="67">
        <f t="shared" si="193"/>
        <v>0</v>
      </c>
      <c r="AG57" s="67">
        <f t="shared" si="193"/>
        <v>0</v>
      </c>
      <c r="AH57" s="67">
        <f t="shared" si="193"/>
        <v>0</v>
      </c>
      <c r="AI57" s="67">
        <f t="shared" si="193"/>
        <v>0</v>
      </c>
      <c r="AJ57" s="67">
        <f t="shared" si="193"/>
        <v>0</v>
      </c>
      <c r="AK57" s="67">
        <f t="shared" si="193"/>
        <v>900</v>
      </c>
      <c r="AL57" s="67">
        <f t="shared" si="193"/>
        <v>900</v>
      </c>
      <c r="AM57" s="67">
        <f t="shared" si="193"/>
        <v>0</v>
      </c>
      <c r="AN57" s="67">
        <f t="shared" si="193"/>
        <v>0</v>
      </c>
      <c r="AO57" s="67">
        <f t="shared" si="193"/>
        <v>0</v>
      </c>
      <c r="AP57" s="67">
        <f t="shared" si="194"/>
        <v>900</v>
      </c>
      <c r="AQ57" s="71">
        <f t="shared" si="195"/>
        <v>900</v>
      </c>
      <c r="AR57" s="71">
        <f t="shared" si="196"/>
        <v>0</v>
      </c>
      <c r="AS57" s="71">
        <f t="shared" si="197"/>
        <v>900</v>
      </c>
      <c r="AT57" s="84"/>
    </row>
    <row r="58" spans="1:67" outlineLevel="1" x14ac:dyDescent="0.25">
      <c r="A58" s="60"/>
      <c r="B58" s="72" t="s">
        <v>171</v>
      </c>
      <c r="C58" s="62">
        <v>1</v>
      </c>
      <c r="D58" s="68" t="s">
        <v>65</v>
      </c>
      <c r="E58" s="64">
        <f t="shared" si="198"/>
        <v>1200</v>
      </c>
      <c r="F58" s="65">
        <f t="shared" si="199"/>
        <v>1200</v>
      </c>
      <c r="G58" s="147"/>
      <c r="H58" s="67">
        <v>0</v>
      </c>
      <c r="I58" s="67">
        <v>0</v>
      </c>
      <c r="J58" s="67">
        <f t="shared" si="60"/>
        <v>0</v>
      </c>
      <c r="K58" s="54">
        <v>0</v>
      </c>
      <c r="L58" s="67">
        <f t="shared" si="181"/>
        <v>0</v>
      </c>
      <c r="M58" s="67">
        <f t="shared" si="181"/>
        <v>0</v>
      </c>
      <c r="N58" s="67">
        <f t="shared" si="181"/>
        <v>0</v>
      </c>
      <c r="O58" s="67">
        <f t="shared" si="182"/>
        <v>0</v>
      </c>
      <c r="P58" s="69">
        <f t="shared" si="183"/>
        <v>0</v>
      </c>
      <c r="Q58" s="69">
        <f t="shared" si="184"/>
        <v>0</v>
      </c>
      <c r="R58" s="69">
        <f t="shared" si="185"/>
        <v>0</v>
      </c>
      <c r="S58" s="69">
        <v>0</v>
      </c>
      <c r="T58" s="69">
        <f t="shared" si="187"/>
        <v>0</v>
      </c>
      <c r="U58" s="69">
        <v>0</v>
      </c>
      <c r="V58" s="151">
        <f t="shared" si="200"/>
        <v>1200</v>
      </c>
      <c r="W58" s="151">
        <f t="shared" si="200"/>
        <v>0</v>
      </c>
      <c r="X58" s="67">
        <f t="shared" si="188"/>
        <v>1200</v>
      </c>
      <c r="Y58" s="113">
        <v>0</v>
      </c>
      <c r="Z58" s="69">
        <f t="shared" si="190"/>
        <v>0</v>
      </c>
      <c r="AA58" s="69">
        <v>0</v>
      </c>
      <c r="AB58" s="70">
        <f t="shared" si="192"/>
        <v>1200</v>
      </c>
      <c r="AC58" s="67">
        <f t="shared" si="193"/>
        <v>0</v>
      </c>
      <c r="AD58" s="67">
        <f t="shared" si="193"/>
        <v>0</v>
      </c>
      <c r="AE58" s="67">
        <f t="shared" si="193"/>
        <v>0</v>
      </c>
      <c r="AF58" s="67">
        <f t="shared" si="193"/>
        <v>0</v>
      </c>
      <c r="AG58" s="67">
        <f t="shared" si="193"/>
        <v>0</v>
      </c>
      <c r="AH58" s="67">
        <f t="shared" si="193"/>
        <v>0</v>
      </c>
      <c r="AI58" s="67">
        <f t="shared" si="193"/>
        <v>0</v>
      </c>
      <c r="AJ58" s="67">
        <f t="shared" si="193"/>
        <v>1200</v>
      </c>
      <c r="AK58" s="67">
        <f t="shared" si="193"/>
        <v>0</v>
      </c>
      <c r="AL58" s="67">
        <f t="shared" si="193"/>
        <v>1200</v>
      </c>
      <c r="AM58" s="67">
        <f t="shared" si="193"/>
        <v>0</v>
      </c>
      <c r="AN58" s="67">
        <f t="shared" si="193"/>
        <v>0</v>
      </c>
      <c r="AO58" s="67">
        <f t="shared" si="193"/>
        <v>0</v>
      </c>
      <c r="AP58" s="67">
        <f t="shared" si="194"/>
        <v>0</v>
      </c>
      <c r="AQ58" s="71">
        <f t="shared" si="195"/>
        <v>1200</v>
      </c>
      <c r="AR58" s="71">
        <f t="shared" si="196"/>
        <v>0</v>
      </c>
      <c r="AS58" s="71">
        <f t="shared" si="197"/>
        <v>1200</v>
      </c>
      <c r="AT58" s="84"/>
    </row>
    <row r="59" spans="1:67" ht="15.75" outlineLevel="1" thickBot="1" x14ac:dyDescent="0.3">
      <c r="A59" s="60"/>
      <c r="B59" s="61"/>
      <c r="C59" s="62"/>
      <c r="D59" s="68"/>
      <c r="E59" s="64"/>
      <c r="F59" s="65"/>
      <c r="G59" s="107"/>
      <c r="H59" s="108"/>
      <c r="I59" s="108"/>
      <c r="J59" s="67"/>
      <c r="K59" s="21"/>
      <c r="L59" s="67"/>
      <c r="M59" s="67"/>
      <c r="N59" s="67"/>
      <c r="O59" s="67"/>
      <c r="P59" s="69"/>
      <c r="Q59" s="69"/>
      <c r="R59" s="69"/>
      <c r="S59" s="69"/>
      <c r="T59" s="69"/>
      <c r="U59" s="69"/>
      <c r="V59" s="151"/>
      <c r="W59" s="151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84"/>
    </row>
    <row r="60" spans="1:67" ht="15.75" thickBot="1" x14ac:dyDescent="0.3">
      <c r="A60" s="48">
        <v>15</v>
      </c>
      <c r="B60" s="49" t="s">
        <v>61</v>
      </c>
      <c r="C60" s="50" t="s">
        <v>62</v>
      </c>
      <c r="D60" s="51">
        <f>ROUNDUP((A60*465)/1000,2)</f>
        <v>6.9799999999999995</v>
      </c>
      <c r="E60" s="52"/>
      <c r="F60" s="53">
        <f>SUM(F61:F70)</f>
        <v>19181.24030882353</v>
      </c>
      <c r="G60" s="107"/>
      <c r="H60" s="110"/>
      <c r="I60" s="110"/>
      <c r="J60" s="56"/>
      <c r="K60" s="57"/>
      <c r="L60" s="58"/>
      <c r="M60" s="58"/>
      <c r="N60" s="58"/>
      <c r="O60" s="57"/>
      <c r="P60" s="58"/>
      <c r="Q60" s="56"/>
      <c r="R60" s="56"/>
      <c r="S60" s="56"/>
      <c r="T60" s="56"/>
      <c r="U60" s="56"/>
      <c r="V60" s="152"/>
      <c r="W60" s="153"/>
      <c r="X60" s="56"/>
      <c r="Y60" s="56"/>
      <c r="Z60" s="57"/>
      <c r="AA60" s="56"/>
      <c r="AB60" s="56"/>
      <c r="AC60" s="59">
        <f>+SUM(AC61:AC70)</f>
        <v>7361.8629999999994</v>
      </c>
      <c r="AD60" s="59">
        <f t="shared" ref="AD60:AS60" si="201">+SUM(AD61:AD70)</f>
        <v>0</v>
      </c>
      <c r="AE60" s="59">
        <f t="shared" si="201"/>
        <v>0</v>
      </c>
      <c r="AF60" s="59">
        <f t="shared" si="201"/>
        <v>147.23725999999999</v>
      </c>
      <c r="AG60" s="59">
        <f t="shared" si="201"/>
        <v>291.14314999999999</v>
      </c>
      <c r="AH60" s="59">
        <f t="shared" si="201"/>
        <v>7800.2434099999991</v>
      </c>
      <c r="AI60" s="59">
        <f t="shared" si="201"/>
        <v>3815</v>
      </c>
      <c r="AJ60" s="59">
        <f t="shared" si="201"/>
        <v>1200</v>
      </c>
      <c r="AK60" s="59">
        <f t="shared" si="201"/>
        <v>900</v>
      </c>
      <c r="AL60" s="59">
        <f t="shared" si="201"/>
        <v>5915</v>
      </c>
      <c r="AM60" s="59">
        <f t="shared" si="201"/>
        <v>2562.1860463235298</v>
      </c>
      <c r="AN60" s="59">
        <f t="shared" si="201"/>
        <v>1950.0608524999998</v>
      </c>
      <c r="AO60" s="59">
        <f t="shared" si="201"/>
        <v>953.75</v>
      </c>
      <c r="AP60" s="59">
        <f t="shared" si="201"/>
        <v>3462.1860463235298</v>
      </c>
      <c r="AQ60" s="59">
        <f t="shared" si="201"/>
        <v>16277.429456323529</v>
      </c>
      <c r="AR60" s="59">
        <f t="shared" si="201"/>
        <v>2903.8108525000002</v>
      </c>
      <c r="AS60" s="59">
        <f t="shared" si="201"/>
        <v>19181.24030882353</v>
      </c>
      <c r="AT60" s="83" t="str">
        <f>IF(F60=AS60,"Matching","Not Matching")</f>
        <v>Matching</v>
      </c>
      <c r="AU60" s="134">
        <f t="shared" ref="AU60" si="202">SUM(AC60:AG60)</f>
        <v>7800.2434099999991</v>
      </c>
      <c r="AV60" s="135">
        <f t="shared" ref="AV60" si="203">AU60/AS60</f>
        <v>0.4066600117830661</v>
      </c>
      <c r="AW60" s="134">
        <f t="shared" ref="AW60" si="204">AI60</f>
        <v>3815</v>
      </c>
      <c r="AX60" s="135">
        <f t="shared" ref="AX60" si="205">AW60/AS60</f>
        <v>0.19889224776799591</v>
      </c>
      <c r="AY60" s="134">
        <f t="shared" ref="AY60" si="206">AJ60</f>
        <v>1200</v>
      </c>
      <c r="AZ60" s="135">
        <f t="shared" ref="AZ60" si="207">AY60/AS60</f>
        <v>6.2561126427678929E-2</v>
      </c>
      <c r="BA60" s="134">
        <f t="shared" ref="BA60" si="208">AK60+AM60</f>
        <v>3462.1860463235298</v>
      </c>
      <c r="BB60" s="135">
        <f t="shared" ref="BB60" si="209">BA60/AS60</f>
        <v>0.1804985491334935</v>
      </c>
      <c r="BC60" s="134">
        <f t="shared" ref="BC60" si="210">AN60+AO60</f>
        <v>2903.8108524999998</v>
      </c>
      <c r="BD60" s="135">
        <f t="shared" ref="BD60" si="211">BC60/AS60</f>
        <v>0.15138806488776552</v>
      </c>
      <c r="BE60" s="82" t="str">
        <f t="shared" ref="BE60" si="212">IF((AU60+AW60+AY60+BA60+BC60)=AS60,"Matching","Not Matching")</f>
        <v>Matching</v>
      </c>
      <c r="BF60" s="134">
        <f>AQ60</f>
        <v>16277.429456323529</v>
      </c>
      <c r="BG60" s="135">
        <f t="shared" ref="BG60" si="213">BF60/AS60</f>
        <v>0.84861193511223443</v>
      </c>
      <c r="BH60" s="134">
        <f t="shared" ref="BH60" si="214">AR60</f>
        <v>2903.8108525000002</v>
      </c>
      <c r="BI60" s="135">
        <f t="shared" ref="BI60" si="215">BH60/AS60</f>
        <v>0.15138806488776552</v>
      </c>
      <c r="BJ60" s="82" t="str">
        <f t="shared" ref="BJ60" si="216">IF((BH60+BF60)=AS60,"Matching","Not Matching")</f>
        <v>Matching</v>
      </c>
      <c r="BK60" s="134">
        <f>AS60*1.081</f>
        <v>20734.920773838236</v>
      </c>
      <c r="BL60" s="134">
        <f t="shared" ref="BL60" si="217">ROUND(BK60,-1)</f>
        <v>20730</v>
      </c>
      <c r="BM60" s="134">
        <f>D60*380</f>
        <v>2652.3999999999996</v>
      </c>
      <c r="BN60" s="134">
        <f t="shared" ref="BN60" si="218">BK60-BM60</f>
        <v>18082.520773838238</v>
      </c>
      <c r="BO60" s="134">
        <f>BK60/D60</f>
        <v>2970.6190220398621</v>
      </c>
    </row>
    <row r="61" spans="1:67" outlineLevel="1" x14ac:dyDescent="0.25">
      <c r="A61" s="60"/>
      <c r="B61" s="61"/>
      <c r="C61" s="62"/>
      <c r="D61" s="63"/>
      <c r="E61" s="64"/>
      <c r="F61" s="65"/>
      <c r="G61" s="107"/>
      <c r="H61" s="110"/>
      <c r="I61" s="109" t="s">
        <v>138</v>
      </c>
      <c r="J61" s="56"/>
      <c r="K61" s="57"/>
      <c r="L61" s="58"/>
      <c r="M61" s="58"/>
      <c r="N61" s="58"/>
      <c r="O61" s="57"/>
      <c r="P61" s="58"/>
      <c r="Q61" s="56"/>
      <c r="R61" s="56"/>
      <c r="S61" s="56"/>
      <c r="T61" s="56"/>
      <c r="U61" s="66"/>
      <c r="V61" s="152"/>
      <c r="W61" s="153"/>
      <c r="X61" s="56"/>
      <c r="Y61" s="56"/>
      <c r="Z61" s="57"/>
      <c r="AA61" s="56"/>
      <c r="AB61" s="56"/>
      <c r="AC61" s="56"/>
      <c r="AD61" s="56"/>
      <c r="AE61" s="56"/>
      <c r="AF61" s="56"/>
      <c r="AG61" s="56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136"/>
    </row>
    <row r="62" spans="1:67" outlineLevel="1" x14ac:dyDescent="0.25">
      <c r="A62" s="60"/>
      <c r="B62" s="61" t="str">
        <f>"Panneau solaire "&amp;G62</f>
        <v>Panneau solaire LONGi Hi-MO X10 Artist LR7-54HVB-485M</v>
      </c>
      <c r="C62" s="62">
        <f>A60</f>
        <v>15</v>
      </c>
      <c r="D62" s="68" t="s">
        <v>63</v>
      </c>
      <c r="E62" s="64">
        <f t="shared" ref="E62" si="219">AB62</f>
        <v>266.65684558823523</v>
      </c>
      <c r="F62" s="65">
        <f t="shared" ref="F62" si="220">C62*E62</f>
        <v>3999.8526838235284</v>
      </c>
      <c r="G62" s="107" t="str">
        <f>$G$7</f>
        <v>LONGi Hi-MO X10 Artist LR7-54HVB-485M</v>
      </c>
      <c r="H62" s="108">
        <f>$H$7</f>
        <v>105.55</v>
      </c>
      <c r="I62" s="108">
        <f>$I$7</f>
        <v>0</v>
      </c>
      <c r="J62" s="67">
        <f t="shared" si="60"/>
        <v>3.1664999999999996</v>
      </c>
      <c r="K62" s="54">
        <v>0</v>
      </c>
      <c r="L62" s="67">
        <f t="shared" ref="L62:N69" si="221">H62*(1-$K62)</f>
        <v>105.55</v>
      </c>
      <c r="M62" s="67">
        <f t="shared" si="221"/>
        <v>0</v>
      </c>
      <c r="N62" s="67">
        <f t="shared" si="221"/>
        <v>3.1664999999999996</v>
      </c>
      <c r="O62" s="67">
        <f t="shared" ref="O62:O69" si="222">(L62+M62+N62)</f>
        <v>108.7165</v>
      </c>
      <c r="P62" s="69">
        <f t="shared" ref="P62:P69" si="223">O62*$P$4</f>
        <v>0</v>
      </c>
      <c r="Q62" s="69">
        <f t="shared" ref="Q62:Q69" si="224">(O62+P62)*$Q$4</f>
        <v>0</v>
      </c>
      <c r="R62" s="69">
        <f t="shared" ref="R62:R69" si="225">(O62+P62)*$R$4</f>
        <v>2.1743299999999999</v>
      </c>
      <c r="S62" s="69">
        <f t="shared" ref="S62:S66" si="226">(O62+P62)*$S$4</f>
        <v>5.4358250000000004</v>
      </c>
      <c r="T62" s="69">
        <f t="shared" ref="T62:T69" si="227">SUM(O62:S62)</f>
        <v>116.32665499999999</v>
      </c>
      <c r="U62" s="69">
        <f>1*$U$4</f>
        <v>65</v>
      </c>
      <c r="V62" s="151">
        <f t="shared" ref="V62:W69" si="228">V51</f>
        <v>0</v>
      </c>
      <c r="W62" s="151">
        <f t="shared" si="228"/>
        <v>0</v>
      </c>
      <c r="X62" s="67">
        <f t="shared" ref="X62:X69" si="229">SUM(U62:W62)</f>
        <v>65</v>
      </c>
      <c r="Y62" s="113">
        <f t="shared" ref="Y62:Y67" si="230">$Y$4/(1-$Y$4)*(T62+X62+Z62+AA62)</f>
        <v>39.998526838235293</v>
      </c>
      <c r="Z62" s="69">
        <f t="shared" ref="Z62:Z69" si="231">T62*$Z$4</f>
        <v>29.081663749999997</v>
      </c>
      <c r="AA62" s="69">
        <f t="shared" ref="AA62:AA67" si="232">X62*$AA$4</f>
        <v>16.25</v>
      </c>
      <c r="AB62" s="70">
        <f t="shared" ref="AB62:AB69" si="233">T62+X62+Y62+Z62+AA62</f>
        <v>266.65684558823523</v>
      </c>
      <c r="AC62" s="67">
        <f t="shared" ref="AC62:AO69" si="234">O62*$C62</f>
        <v>1630.7474999999999</v>
      </c>
      <c r="AD62" s="67">
        <f t="shared" si="234"/>
        <v>0</v>
      </c>
      <c r="AE62" s="67">
        <f t="shared" si="234"/>
        <v>0</v>
      </c>
      <c r="AF62" s="67">
        <f t="shared" si="234"/>
        <v>32.61495</v>
      </c>
      <c r="AG62" s="67">
        <f t="shared" si="234"/>
        <v>81.537375000000011</v>
      </c>
      <c r="AH62" s="67">
        <f t="shared" si="234"/>
        <v>1744.8998249999997</v>
      </c>
      <c r="AI62" s="67">
        <f t="shared" si="234"/>
        <v>975</v>
      </c>
      <c r="AJ62" s="67">
        <f t="shared" si="234"/>
        <v>0</v>
      </c>
      <c r="AK62" s="67">
        <f t="shared" si="234"/>
        <v>0</v>
      </c>
      <c r="AL62" s="67">
        <f t="shared" si="234"/>
        <v>975</v>
      </c>
      <c r="AM62" s="67">
        <f t="shared" si="234"/>
        <v>599.97790257352938</v>
      </c>
      <c r="AN62" s="67">
        <f t="shared" si="234"/>
        <v>436.22495624999993</v>
      </c>
      <c r="AO62" s="67">
        <f t="shared" si="234"/>
        <v>243.75</v>
      </c>
      <c r="AP62" s="67">
        <f t="shared" ref="AP62:AP69" si="235">AM62+AK62</f>
        <v>599.97790257352938</v>
      </c>
      <c r="AQ62" s="71">
        <f t="shared" ref="AQ62:AQ69" si="236">AM62+AL62+AH62</f>
        <v>3319.8777275735292</v>
      </c>
      <c r="AR62" s="71">
        <f t="shared" ref="AR62:AR69" si="237">AO62+AN62</f>
        <v>679.97495624999988</v>
      </c>
      <c r="AS62" s="71">
        <f t="shared" ref="AS62:AS69" si="238">AH62+AL62+AM62+AO62+AN62</f>
        <v>3999.8526838235289</v>
      </c>
      <c r="AT62" s="84"/>
    </row>
    <row r="63" spans="1:67" outlineLevel="1" x14ac:dyDescent="0.25">
      <c r="A63" s="60"/>
      <c r="B63" s="61" t="str">
        <f>"Onduleur Fronius "&amp;G63</f>
        <v>Onduleur Fronius Symo GEN24 6.0 SC</v>
      </c>
      <c r="C63" s="62">
        <v>1</v>
      </c>
      <c r="D63" s="68" t="s">
        <v>63</v>
      </c>
      <c r="E63" s="64">
        <f t="shared" ref="E62:E69" si="239">AB63</f>
        <v>3133.4317426470589</v>
      </c>
      <c r="F63" s="65">
        <f t="shared" ref="F62:F69" si="240">C63*E63</f>
        <v>3133.4317426470589</v>
      </c>
      <c r="G63" s="107" t="str">
        <f>$G$8</f>
        <v>Symo GEN24 6.0 SC</v>
      </c>
      <c r="H63" s="108">
        <f>$H$8</f>
        <v>1333.85</v>
      </c>
      <c r="I63" s="108">
        <f>$I$8</f>
        <v>449.25</v>
      </c>
      <c r="J63" s="67">
        <f t="shared" si="60"/>
        <v>40.015499999999996</v>
      </c>
      <c r="K63" s="54">
        <v>0</v>
      </c>
      <c r="L63" s="67">
        <f t="shared" si="221"/>
        <v>1333.85</v>
      </c>
      <c r="M63" s="67">
        <f t="shared" si="221"/>
        <v>449.25</v>
      </c>
      <c r="N63" s="67">
        <f t="shared" si="221"/>
        <v>40.015499999999996</v>
      </c>
      <c r="O63" s="67">
        <f t="shared" si="222"/>
        <v>1823.1154999999999</v>
      </c>
      <c r="P63" s="69">
        <f t="shared" si="223"/>
        <v>0</v>
      </c>
      <c r="Q63" s="69">
        <f t="shared" si="224"/>
        <v>0</v>
      </c>
      <c r="R63" s="69">
        <f t="shared" si="225"/>
        <v>36.462309999999995</v>
      </c>
      <c r="S63" s="69">
        <f t="shared" si="226"/>
        <v>91.155775000000006</v>
      </c>
      <c r="T63" s="69">
        <f t="shared" si="227"/>
        <v>1950.7335849999997</v>
      </c>
      <c r="U63" s="69">
        <f>2*$U$5</f>
        <v>180</v>
      </c>
      <c r="V63" s="151">
        <f t="shared" si="228"/>
        <v>0</v>
      </c>
      <c r="W63" s="151">
        <f t="shared" si="228"/>
        <v>0</v>
      </c>
      <c r="X63" s="67">
        <f t="shared" si="229"/>
        <v>180</v>
      </c>
      <c r="Y63" s="113">
        <f t="shared" si="230"/>
        <v>470.01476139705886</v>
      </c>
      <c r="Z63" s="69">
        <f t="shared" si="231"/>
        <v>487.68339624999993</v>
      </c>
      <c r="AA63" s="69">
        <f t="shared" si="232"/>
        <v>45</v>
      </c>
      <c r="AB63" s="70">
        <f t="shared" si="233"/>
        <v>3133.4317426470589</v>
      </c>
      <c r="AC63" s="67">
        <f t="shared" si="234"/>
        <v>1823.1154999999999</v>
      </c>
      <c r="AD63" s="67">
        <f t="shared" si="234"/>
        <v>0</v>
      </c>
      <c r="AE63" s="67">
        <f t="shared" si="234"/>
        <v>0</v>
      </c>
      <c r="AF63" s="67">
        <f t="shared" si="234"/>
        <v>36.462309999999995</v>
      </c>
      <c r="AG63" s="67">
        <f t="shared" si="234"/>
        <v>91.155775000000006</v>
      </c>
      <c r="AH63" s="67">
        <f t="shared" si="234"/>
        <v>1950.7335849999997</v>
      </c>
      <c r="AI63" s="67">
        <f t="shared" si="234"/>
        <v>180</v>
      </c>
      <c r="AJ63" s="67">
        <f t="shared" si="234"/>
        <v>0</v>
      </c>
      <c r="AK63" s="67">
        <f t="shared" si="234"/>
        <v>0</v>
      </c>
      <c r="AL63" s="67">
        <f t="shared" si="234"/>
        <v>180</v>
      </c>
      <c r="AM63" s="67">
        <f t="shared" si="234"/>
        <v>470.01476139705886</v>
      </c>
      <c r="AN63" s="67">
        <f t="shared" si="234"/>
        <v>487.68339624999993</v>
      </c>
      <c r="AO63" s="67">
        <f t="shared" si="234"/>
        <v>45</v>
      </c>
      <c r="AP63" s="67">
        <f t="shared" si="235"/>
        <v>470.01476139705886</v>
      </c>
      <c r="AQ63" s="71">
        <f t="shared" si="236"/>
        <v>2600.7483463970584</v>
      </c>
      <c r="AR63" s="71">
        <f t="shared" si="237"/>
        <v>532.68339624999999</v>
      </c>
      <c r="AS63" s="71">
        <f t="shared" si="238"/>
        <v>3133.4317426470589</v>
      </c>
      <c r="AT63" s="84"/>
    </row>
    <row r="64" spans="1:67" outlineLevel="1" x14ac:dyDescent="0.25">
      <c r="A64" s="60"/>
      <c r="B64" s="61" t="s">
        <v>64</v>
      </c>
      <c r="C64" s="62">
        <v>1</v>
      </c>
      <c r="D64" s="68" t="s">
        <v>65</v>
      </c>
      <c r="E64" s="64">
        <f t="shared" si="239"/>
        <v>684.75</v>
      </c>
      <c r="F64" s="65">
        <f t="shared" si="240"/>
        <v>684.75</v>
      </c>
      <c r="G64" s="107"/>
      <c r="H64" s="108">
        <f>$H$9</f>
        <v>300</v>
      </c>
      <c r="I64" s="108">
        <f>I9</f>
        <v>0</v>
      </c>
      <c r="J64" s="67">
        <f t="shared" si="60"/>
        <v>9</v>
      </c>
      <c r="K64" s="54">
        <v>0</v>
      </c>
      <c r="L64" s="67">
        <f t="shared" si="221"/>
        <v>300</v>
      </c>
      <c r="M64" s="67">
        <f t="shared" si="221"/>
        <v>0</v>
      </c>
      <c r="N64" s="67">
        <f t="shared" si="221"/>
        <v>9</v>
      </c>
      <c r="O64" s="67">
        <f t="shared" si="222"/>
        <v>309</v>
      </c>
      <c r="P64" s="69">
        <f t="shared" si="223"/>
        <v>0</v>
      </c>
      <c r="Q64" s="69">
        <f t="shared" si="224"/>
        <v>0</v>
      </c>
      <c r="R64" s="69">
        <f t="shared" si="225"/>
        <v>6.18</v>
      </c>
      <c r="S64" s="69">
        <f t="shared" si="226"/>
        <v>15.450000000000001</v>
      </c>
      <c r="T64" s="69">
        <f t="shared" si="227"/>
        <v>330.63</v>
      </c>
      <c r="U64" s="69">
        <f>(C62/10)*$U$5</f>
        <v>135</v>
      </c>
      <c r="V64" s="151">
        <f t="shared" si="228"/>
        <v>0</v>
      </c>
      <c r="W64" s="151">
        <f t="shared" si="228"/>
        <v>0</v>
      </c>
      <c r="X64" s="67">
        <f t="shared" si="229"/>
        <v>135</v>
      </c>
      <c r="Y64" s="113">
        <f t="shared" si="230"/>
        <v>102.71250000000001</v>
      </c>
      <c r="Z64" s="69">
        <f t="shared" si="231"/>
        <v>82.657499999999999</v>
      </c>
      <c r="AA64" s="69">
        <f t="shared" si="232"/>
        <v>33.75</v>
      </c>
      <c r="AB64" s="70">
        <f t="shared" si="233"/>
        <v>684.75</v>
      </c>
      <c r="AC64" s="67">
        <f t="shared" si="234"/>
        <v>309</v>
      </c>
      <c r="AD64" s="67">
        <f t="shared" si="234"/>
        <v>0</v>
      </c>
      <c r="AE64" s="67">
        <f t="shared" si="234"/>
        <v>0</v>
      </c>
      <c r="AF64" s="67">
        <f t="shared" si="234"/>
        <v>6.18</v>
      </c>
      <c r="AG64" s="67">
        <f t="shared" si="234"/>
        <v>15.450000000000001</v>
      </c>
      <c r="AH64" s="67">
        <f t="shared" si="234"/>
        <v>330.63</v>
      </c>
      <c r="AI64" s="67">
        <f t="shared" si="234"/>
        <v>135</v>
      </c>
      <c r="AJ64" s="67">
        <f t="shared" si="234"/>
        <v>0</v>
      </c>
      <c r="AK64" s="67">
        <f t="shared" si="234"/>
        <v>0</v>
      </c>
      <c r="AL64" s="67">
        <f t="shared" si="234"/>
        <v>135</v>
      </c>
      <c r="AM64" s="67">
        <f t="shared" si="234"/>
        <v>102.71250000000001</v>
      </c>
      <c r="AN64" s="67">
        <f t="shared" si="234"/>
        <v>82.657499999999999</v>
      </c>
      <c r="AO64" s="67">
        <f t="shared" si="234"/>
        <v>33.75</v>
      </c>
      <c r="AP64" s="67">
        <f t="shared" si="235"/>
        <v>102.71250000000001</v>
      </c>
      <c r="AQ64" s="71">
        <f t="shared" si="236"/>
        <v>568.34249999999997</v>
      </c>
      <c r="AR64" s="71">
        <f t="shared" si="237"/>
        <v>116.4075</v>
      </c>
      <c r="AS64" s="71">
        <f t="shared" si="238"/>
        <v>684.75</v>
      </c>
      <c r="AT64" s="84"/>
    </row>
    <row r="65" spans="1:67" outlineLevel="1" x14ac:dyDescent="0.25">
      <c r="A65" s="60"/>
      <c r="B65" s="61" t="s">
        <v>172</v>
      </c>
      <c r="C65" s="62">
        <f>A60</f>
        <v>15</v>
      </c>
      <c r="D65" s="68" t="s">
        <v>63</v>
      </c>
      <c r="E65" s="64">
        <f t="shared" si="239"/>
        <v>257.66176470588238</v>
      </c>
      <c r="F65" s="65">
        <f t="shared" si="240"/>
        <v>3864.9264705882356</v>
      </c>
      <c r="G65" s="107"/>
      <c r="H65" s="108">
        <f>$H$10</f>
        <v>100</v>
      </c>
      <c r="I65" s="108">
        <f>I10</f>
        <v>0</v>
      </c>
      <c r="J65" s="67">
        <f t="shared" si="60"/>
        <v>3</v>
      </c>
      <c r="K65" s="54">
        <v>0</v>
      </c>
      <c r="L65" s="67">
        <f t="shared" si="221"/>
        <v>100</v>
      </c>
      <c r="M65" s="67">
        <f t="shared" si="221"/>
        <v>0</v>
      </c>
      <c r="N65" s="67">
        <f t="shared" si="221"/>
        <v>3</v>
      </c>
      <c r="O65" s="67">
        <f t="shared" si="222"/>
        <v>103</v>
      </c>
      <c r="P65" s="69">
        <f t="shared" si="223"/>
        <v>0</v>
      </c>
      <c r="Q65" s="69">
        <f t="shared" si="224"/>
        <v>0</v>
      </c>
      <c r="R65" s="69">
        <f t="shared" si="225"/>
        <v>2.06</v>
      </c>
      <c r="S65" s="69">
        <f t="shared" si="226"/>
        <v>5.15</v>
      </c>
      <c r="T65" s="69">
        <f t="shared" si="227"/>
        <v>110.21000000000001</v>
      </c>
      <c r="U65" s="69">
        <f>1*$U$4</f>
        <v>65</v>
      </c>
      <c r="V65" s="151">
        <f t="shared" si="228"/>
        <v>0</v>
      </c>
      <c r="W65" s="151">
        <f t="shared" si="228"/>
        <v>0</v>
      </c>
      <c r="X65" s="67">
        <f t="shared" si="229"/>
        <v>65</v>
      </c>
      <c r="Y65" s="113">
        <f t="shared" si="230"/>
        <v>38.649264705882359</v>
      </c>
      <c r="Z65" s="69">
        <f t="shared" si="231"/>
        <v>27.552500000000002</v>
      </c>
      <c r="AA65" s="69">
        <f t="shared" si="232"/>
        <v>16.25</v>
      </c>
      <c r="AB65" s="70">
        <f t="shared" si="233"/>
        <v>257.66176470588238</v>
      </c>
      <c r="AC65" s="67">
        <f t="shared" si="234"/>
        <v>1545</v>
      </c>
      <c r="AD65" s="67">
        <f t="shared" si="234"/>
        <v>0</v>
      </c>
      <c r="AE65" s="67">
        <f t="shared" si="234"/>
        <v>0</v>
      </c>
      <c r="AF65" s="67">
        <f t="shared" si="234"/>
        <v>30.900000000000002</v>
      </c>
      <c r="AG65" s="67">
        <f t="shared" si="234"/>
        <v>77.25</v>
      </c>
      <c r="AH65" s="67">
        <f t="shared" si="234"/>
        <v>1653.15</v>
      </c>
      <c r="AI65" s="67">
        <f t="shared" si="234"/>
        <v>975</v>
      </c>
      <c r="AJ65" s="67">
        <f t="shared" si="234"/>
        <v>0</v>
      </c>
      <c r="AK65" s="67">
        <f t="shared" si="234"/>
        <v>0</v>
      </c>
      <c r="AL65" s="67">
        <f t="shared" si="234"/>
        <v>975</v>
      </c>
      <c r="AM65" s="67">
        <f t="shared" si="234"/>
        <v>579.73897058823536</v>
      </c>
      <c r="AN65" s="67">
        <f t="shared" si="234"/>
        <v>413.28750000000002</v>
      </c>
      <c r="AO65" s="67">
        <f t="shared" si="234"/>
        <v>243.75</v>
      </c>
      <c r="AP65" s="67">
        <f t="shared" si="235"/>
        <v>579.73897058823536</v>
      </c>
      <c r="AQ65" s="71">
        <f t="shared" si="236"/>
        <v>3207.8889705882357</v>
      </c>
      <c r="AR65" s="71">
        <f t="shared" si="237"/>
        <v>657.03750000000002</v>
      </c>
      <c r="AS65" s="71">
        <f t="shared" si="238"/>
        <v>3864.9264705882356</v>
      </c>
      <c r="AT65" s="84"/>
    </row>
    <row r="66" spans="1:67" outlineLevel="1" x14ac:dyDescent="0.25">
      <c r="A66" s="60"/>
      <c r="B66" s="61" t="s">
        <v>66</v>
      </c>
      <c r="C66" s="62">
        <v>1</v>
      </c>
      <c r="D66" s="68" t="s">
        <v>65</v>
      </c>
      <c r="E66" s="64">
        <f t="shared" si="239"/>
        <v>3089.7794117647059</v>
      </c>
      <c r="F66" s="65">
        <f t="shared" si="240"/>
        <v>3089.7794117647059</v>
      </c>
      <c r="G66" s="107"/>
      <c r="H66" s="108">
        <f>$H$11</f>
        <v>500</v>
      </c>
      <c r="I66" s="108">
        <f>I11</f>
        <v>0</v>
      </c>
      <c r="J66" s="67">
        <f t="shared" si="60"/>
        <v>15</v>
      </c>
      <c r="K66" s="54">
        <v>0</v>
      </c>
      <c r="L66" s="67">
        <f t="shared" si="221"/>
        <v>500</v>
      </c>
      <c r="M66" s="67">
        <f t="shared" si="221"/>
        <v>0</v>
      </c>
      <c r="N66" s="67">
        <f t="shared" si="221"/>
        <v>15</v>
      </c>
      <c r="O66" s="67">
        <f t="shared" si="222"/>
        <v>515</v>
      </c>
      <c r="P66" s="69">
        <f t="shared" si="223"/>
        <v>0</v>
      </c>
      <c r="Q66" s="69">
        <f t="shared" si="224"/>
        <v>0</v>
      </c>
      <c r="R66" s="69">
        <f t="shared" si="225"/>
        <v>10.3</v>
      </c>
      <c r="S66" s="69">
        <f t="shared" si="226"/>
        <v>25.75</v>
      </c>
      <c r="T66" s="69">
        <f t="shared" si="227"/>
        <v>551.04999999999995</v>
      </c>
      <c r="U66" s="69">
        <f>5*$U$5+600+500</f>
        <v>1550</v>
      </c>
      <c r="V66" s="151">
        <f t="shared" si="228"/>
        <v>0</v>
      </c>
      <c r="W66" s="151">
        <f t="shared" si="228"/>
        <v>0</v>
      </c>
      <c r="X66" s="67">
        <f t="shared" si="229"/>
        <v>1550</v>
      </c>
      <c r="Y66" s="113">
        <f t="shared" si="230"/>
        <v>463.46691176470591</v>
      </c>
      <c r="Z66" s="69">
        <f t="shared" si="231"/>
        <v>137.76249999999999</v>
      </c>
      <c r="AA66" s="69">
        <f t="shared" si="232"/>
        <v>387.5</v>
      </c>
      <c r="AB66" s="70">
        <f t="shared" si="233"/>
        <v>3089.7794117647059</v>
      </c>
      <c r="AC66" s="67">
        <f t="shared" si="234"/>
        <v>515</v>
      </c>
      <c r="AD66" s="67">
        <f t="shared" si="234"/>
        <v>0</v>
      </c>
      <c r="AE66" s="67">
        <f t="shared" si="234"/>
        <v>0</v>
      </c>
      <c r="AF66" s="67">
        <f t="shared" si="234"/>
        <v>10.3</v>
      </c>
      <c r="AG66" s="67">
        <f t="shared" si="234"/>
        <v>25.75</v>
      </c>
      <c r="AH66" s="67">
        <f t="shared" si="234"/>
        <v>551.04999999999995</v>
      </c>
      <c r="AI66" s="67">
        <f t="shared" si="234"/>
        <v>1550</v>
      </c>
      <c r="AJ66" s="67">
        <f t="shared" si="234"/>
        <v>0</v>
      </c>
      <c r="AK66" s="67">
        <f t="shared" si="234"/>
        <v>0</v>
      </c>
      <c r="AL66" s="67">
        <f t="shared" si="234"/>
        <v>1550</v>
      </c>
      <c r="AM66" s="67">
        <f t="shared" si="234"/>
        <v>463.46691176470591</v>
      </c>
      <c r="AN66" s="67">
        <f t="shared" si="234"/>
        <v>137.76249999999999</v>
      </c>
      <c r="AO66" s="67">
        <f t="shared" si="234"/>
        <v>387.5</v>
      </c>
      <c r="AP66" s="67">
        <f t="shared" si="235"/>
        <v>463.46691176470591</v>
      </c>
      <c r="AQ66" s="71">
        <f t="shared" si="236"/>
        <v>2564.5169117647056</v>
      </c>
      <c r="AR66" s="71">
        <f t="shared" si="237"/>
        <v>525.26250000000005</v>
      </c>
      <c r="AS66" s="71">
        <f t="shared" si="238"/>
        <v>3089.7794117647059</v>
      </c>
      <c r="AT66" s="84"/>
    </row>
    <row r="67" spans="1:67" outlineLevel="1" x14ac:dyDescent="0.25">
      <c r="A67" s="60"/>
      <c r="B67" s="72" t="s">
        <v>169</v>
      </c>
      <c r="C67" s="62">
        <v>1</v>
      </c>
      <c r="D67" s="68" t="s">
        <v>65</v>
      </c>
      <c r="E67" s="64">
        <f t="shared" si="239"/>
        <v>2308.5</v>
      </c>
      <c r="F67" s="65">
        <f t="shared" si="240"/>
        <v>2308.5</v>
      </c>
      <c r="G67" s="107"/>
      <c r="H67" s="108">
        <f>$H$12</f>
        <v>1300</v>
      </c>
      <c r="I67" s="108">
        <f>I12</f>
        <v>200</v>
      </c>
      <c r="J67" s="67">
        <f t="shared" si="60"/>
        <v>39</v>
      </c>
      <c r="K67" s="54">
        <v>0</v>
      </c>
      <c r="L67" s="67">
        <f t="shared" si="221"/>
        <v>1300</v>
      </c>
      <c r="M67" s="67">
        <f t="shared" si="221"/>
        <v>200</v>
      </c>
      <c r="N67" s="67">
        <f t="shared" si="221"/>
        <v>39</v>
      </c>
      <c r="O67" s="67">
        <f t="shared" si="222"/>
        <v>1539</v>
      </c>
      <c r="P67" s="69">
        <f t="shared" si="223"/>
        <v>0</v>
      </c>
      <c r="Q67" s="69">
        <f t="shared" si="224"/>
        <v>0</v>
      </c>
      <c r="R67" s="69">
        <f t="shared" si="225"/>
        <v>30.78</v>
      </c>
      <c r="S67" s="69">
        <v>0</v>
      </c>
      <c r="T67" s="69">
        <f t="shared" si="227"/>
        <v>1569.78</v>
      </c>
      <c r="U67" s="69">
        <v>0</v>
      </c>
      <c r="V67" s="151">
        <f t="shared" si="228"/>
        <v>0</v>
      </c>
      <c r="W67" s="151">
        <f t="shared" si="228"/>
        <v>0</v>
      </c>
      <c r="X67" s="67">
        <f t="shared" si="229"/>
        <v>0</v>
      </c>
      <c r="Y67" s="113">
        <f t="shared" si="230"/>
        <v>346.27500000000003</v>
      </c>
      <c r="Z67" s="69">
        <f t="shared" si="231"/>
        <v>392.44499999999999</v>
      </c>
      <c r="AA67" s="69">
        <f t="shared" si="232"/>
        <v>0</v>
      </c>
      <c r="AB67" s="70">
        <f t="shared" si="233"/>
        <v>2308.5</v>
      </c>
      <c r="AC67" s="67">
        <f t="shared" si="234"/>
        <v>1539</v>
      </c>
      <c r="AD67" s="67">
        <f t="shared" si="234"/>
        <v>0</v>
      </c>
      <c r="AE67" s="67">
        <f t="shared" si="234"/>
        <v>0</v>
      </c>
      <c r="AF67" s="67">
        <f t="shared" si="234"/>
        <v>30.78</v>
      </c>
      <c r="AG67" s="67">
        <f t="shared" si="234"/>
        <v>0</v>
      </c>
      <c r="AH67" s="67">
        <f t="shared" si="234"/>
        <v>1569.78</v>
      </c>
      <c r="AI67" s="67">
        <f t="shared" si="234"/>
        <v>0</v>
      </c>
      <c r="AJ67" s="67">
        <f t="shared" si="234"/>
        <v>0</v>
      </c>
      <c r="AK67" s="67">
        <f t="shared" si="234"/>
        <v>0</v>
      </c>
      <c r="AL67" s="67">
        <f t="shared" si="234"/>
        <v>0</v>
      </c>
      <c r="AM67" s="67">
        <f t="shared" si="234"/>
        <v>346.27500000000003</v>
      </c>
      <c r="AN67" s="67">
        <f t="shared" si="234"/>
        <v>392.44499999999999</v>
      </c>
      <c r="AO67" s="67">
        <f t="shared" si="234"/>
        <v>0</v>
      </c>
      <c r="AP67" s="67">
        <f t="shared" si="235"/>
        <v>346.27500000000003</v>
      </c>
      <c r="AQ67" s="71">
        <f t="shared" si="236"/>
        <v>1916.0550000000001</v>
      </c>
      <c r="AR67" s="71">
        <f t="shared" si="237"/>
        <v>392.44499999999999</v>
      </c>
      <c r="AS67" s="71">
        <f t="shared" si="238"/>
        <v>2308.5</v>
      </c>
      <c r="AT67" s="84"/>
    </row>
    <row r="68" spans="1:67" outlineLevel="1" x14ac:dyDescent="0.25">
      <c r="A68" s="60"/>
      <c r="B68" s="72" t="s">
        <v>170</v>
      </c>
      <c r="C68" s="62">
        <v>1</v>
      </c>
      <c r="D68" s="68" t="s">
        <v>65</v>
      </c>
      <c r="E68" s="64">
        <f t="shared" si="239"/>
        <v>900</v>
      </c>
      <c r="F68" s="65">
        <f t="shared" si="240"/>
        <v>900</v>
      </c>
      <c r="G68" s="147"/>
      <c r="H68" s="67">
        <v>0</v>
      </c>
      <c r="I68" s="67">
        <v>0</v>
      </c>
      <c r="J68" s="67">
        <f t="shared" si="60"/>
        <v>0</v>
      </c>
      <c r="K68" s="54">
        <v>0</v>
      </c>
      <c r="L68" s="67">
        <f t="shared" si="221"/>
        <v>0</v>
      </c>
      <c r="M68" s="67">
        <f t="shared" si="221"/>
        <v>0</v>
      </c>
      <c r="N68" s="67">
        <f t="shared" si="221"/>
        <v>0</v>
      </c>
      <c r="O68" s="67">
        <f t="shared" si="222"/>
        <v>0</v>
      </c>
      <c r="P68" s="69">
        <f t="shared" si="223"/>
        <v>0</v>
      </c>
      <c r="Q68" s="69">
        <f t="shared" si="224"/>
        <v>0</v>
      </c>
      <c r="R68" s="69">
        <f t="shared" si="225"/>
        <v>0</v>
      </c>
      <c r="S68" s="69">
        <v>0</v>
      </c>
      <c r="T68" s="69">
        <f t="shared" si="227"/>
        <v>0</v>
      </c>
      <c r="U68" s="69">
        <v>0</v>
      </c>
      <c r="V68" s="151">
        <f t="shared" si="228"/>
        <v>0</v>
      </c>
      <c r="W68" s="151">
        <f t="shared" si="228"/>
        <v>900</v>
      </c>
      <c r="X68" s="67">
        <f t="shared" si="229"/>
        <v>900</v>
      </c>
      <c r="Y68" s="113">
        <v>0</v>
      </c>
      <c r="Z68" s="69">
        <f t="shared" si="231"/>
        <v>0</v>
      </c>
      <c r="AA68" s="69">
        <v>0</v>
      </c>
      <c r="AB68" s="70">
        <f t="shared" si="233"/>
        <v>900</v>
      </c>
      <c r="AC68" s="67">
        <f t="shared" si="234"/>
        <v>0</v>
      </c>
      <c r="AD68" s="67">
        <f t="shared" si="234"/>
        <v>0</v>
      </c>
      <c r="AE68" s="67">
        <f t="shared" si="234"/>
        <v>0</v>
      </c>
      <c r="AF68" s="67">
        <f t="shared" si="234"/>
        <v>0</v>
      </c>
      <c r="AG68" s="67">
        <f t="shared" si="234"/>
        <v>0</v>
      </c>
      <c r="AH68" s="67">
        <f t="shared" si="234"/>
        <v>0</v>
      </c>
      <c r="AI68" s="67">
        <f t="shared" si="234"/>
        <v>0</v>
      </c>
      <c r="AJ68" s="67">
        <f t="shared" si="234"/>
        <v>0</v>
      </c>
      <c r="AK68" s="67">
        <f t="shared" si="234"/>
        <v>900</v>
      </c>
      <c r="AL68" s="67">
        <f t="shared" si="234"/>
        <v>900</v>
      </c>
      <c r="AM68" s="67">
        <f t="shared" si="234"/>
        <v>0</v>
      </c>
      <c r="AN68" s="67">
        <f t="shared" si="234"/>
        <v>0</v>
      </c>
      <c r="AO68" s="67">
        <f t="shared" si="234"/>
        <v>0</v>
      </c>
      <c r="AP68" s="67">
        <f t="shared" si="235"/>
        <v>900</v>
      </c>
      <c r="AQ68" s="71">
        <f t="shared" si="236"/>
        <v>900</v>
      </c>
      <c r="AR68" s="71">
        <f t="shared" si="237"/>
        <v>0</v>
      </c>
      <c r="AS68" s="71">
        <f t="shared" si="238"/>
        <v>900</v>
      </c>
      <c r="AT68" s="84"/>
    </row>
    <row r="69" spans="1:67" outlineLevel="1" x14ac:dyDescent="0.25">
      <c r="A69" s="60"/>
      <c r="B69" s="72" t="s">
        <v>171</v>
      </c>
      <c r="C69" s="62">
        <v>1</v>
      </c>
      <c r="D69" s="68" t="s">
        <v>65</v>
      </c>
      <c r="E69" s="64">
        <f t="shared" si="239"/>
        <v>1200</v>
      </c>
      <c r="F69" s="65">
        <f t="shared" si="240"/>
        <v>1200</v>
      </c>
      <c r="G69" s="147"/>
      <c r="H69" s="67">
        <v>0</v>
      </c>
      <c r="I69" s="67">
        <v>0</v>
      </c>
      <c r="J69" s="67">
        <f t="shared" si="60"/>
        <v>0</v>
      </c>
      <c r="K69" s="54">
        <v>0</v>
      </c>
      <c r="L69" s="67">
        <f t="shared" si="221"/>
        <v>0</v>
      </c>
      <c r="M69" s="67">
        <f t="shared" si="221"/>
        <v>0</v>
      </c>
      <c r="N69" s="67">
        <f t="shared" si="221"/>
        <v>0</v>
      </c>
      <c r="O69" s="67">
        <f t="shared" si="222"/>
        <v>0</v>
      </c>
      <c r="P69" s="69">
        <f t="shared" si="223"/>
        <v>0</v>
      </c>
      <c r="Q69" s="69">
        <f t="shared" si="224"/>
        <v>0</v>
      </c>
      <c r="R69" s="69">
        <f t="shared" si="225"/>
        <v>0</v>
      </c>
      <c r="S69" s="69">
        <v>0</v>
      </c>
      <c r="T69" s="69">
        <f t="shared" si="227"/>
        <v>0</v>
      </c>
      <c r="U69" s="69">
        <v>0</v>
      </c>
      <c r="V69" s="151">
        <f t="shared" si="228"/>
        <v>1200</v>
      </c>
      <c r="W69" s="151">
        <f t="shared" si="228"/>
        <v>0</v>
      </c>
      <c r="X69" s="67">
        <f t="shared" si="229"/>
        <v>1200</v>
      </c>
      <c r="Y69" s="113">
        <v>0</v>
      </c>
      <c r="Z69" s="69">
        <f t="shared" si="231"/>
        <v>0</v>
      </c>
      <c r="AA69" s="69">
        <v>0</v>
      </c>
      <c r="AB69" s="70">
        <f t="shared" si="233"/>
        <v>1200</v>
      </c>
      <c r="AC69" s="67">
        <f t="shared" si="234"/>
        <v>0</v>
      </c>
      <c r="AD69" s="67">
        <f t="shared" si="234"/>
        <v>0</v>
      </c>
      <c r="AE69" s="67">
        <f t="shared" si="234"/>
        <v>0</v>
      </c>
      <c r="AF69" s="67">
        <f t="shared" si="234"/>
        <v>0</v>
      </c>
      <c r="AG69" s="67">
        <f t="shared" si="234"/>
        <v>0</v>
      </c>
      <c r="AH69" s="67">
        <f t="shared" si="234"/>
        <v>0</v>
      </c>
      <c r="AI69" s="67">
        <f t="shared" si="234"/>
        <v>0</v>
      </c>
      <c r="AJ69" s="67">
        <f t="shared" si="234"/>
        <v>1200</v>
      </c>
      <c r="AK69" s="67">
        <f t="shared" si="234"/>
        <v>0</v>
      </c>
      <c r="AL69" s="67">
        <f t="shared" si="234"/>
        <v>1200</v>
      </c>
      <c r="AM69" s="67">
        <f t="shared" si="234"/>
        <v>0</v>
      </c>
      <c r="AN69" s="67">
        <f t="shared" si="234"/>
        <v>0</v>
      </c>
      <c r="AO69" s="67">
        <f t="shared" si="234"/>
        <v>0</v>
      </c>
      <c r="AP69" s="67">
        <f t="shared" si="235"/>
        <v>0</v>
      </c>
      <c r="AQ69" s="71">
        <f t="shared" si="236"/>
        <v>1200</v>
      </c>
      <c r="AR69" s="71">
        <f t="shared" si="237"/>
        <v>0</v>
      </c>
      <c r="AS69" s="71">
        <f t="shared" si="238"/>
        <v>1200</v>
      </c>
      <c r="AT69" s="84"/>
    </row>
    <row r="70" spans="1:67" ht="15.75" outlineLevel="1" thickBot="1" x14ac:dyDescent="0.3">
      <c r="A70" s="60"/>
      <c r="B70" s="61"/>
      <c r="C70" s="62"/>
      <c r="D70" s="68"/>
      <c r="E70" s="64"/>
      <c r="F70" s="65"/>
      <c r="G70" s="107"/>
      <c r="H70" s="108"/>
      <c r="I70" s="108"/>
      <c r="J70" s="67"/>
      <c r="K70" s="21"/>
      <c r="L70" s="67"/>
      <c r="M70" s="67"/>
      <c r="N70" s="67"/>
      <c r="O70" s="67"/>
      <c r="P70" s="69"/>
      <c r="Q70" s="69"/>
      <c r="R70" s="69"/>
      <c r="S70" s="69"/>
      <c r="T70" s="69"/>
      <c r="U70" s="69"/>
      <c r="V70" s="151"/>
      <c r="W70" s="151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84"/>
    </row>
    <row r="71" spans="1:67" ht="15.75" thickBot="1" x14ac:dyDescent="0.3">
      <c r="A71" s="48">
        <f>A60+1</f>
        <v>16</v>
      </c>
      <c r="B71" s="49" t="s">
        <v>61</v>
      </c>
      <c r="C71" s="50" t="s">
        <v>62</v>
      </c>
      <c r="D71" s="51">
        <f>ROUNDUP((A71*465)/1000,2)</f>
        <v>7.44</v>
      </c>
      <c r="E71" s="52"/>
      <c r="F71" s="53">
        <f>SUM(F72:F81)</f>
        <v>19718.794213235295</v>
      </c>
      <c r="G71" s="107"/>
      <c r="H71" s="110"/>
      <c r="I71" s="110"/>
      <c r="J71" s="56"/>
      <c r="K71" s="57"/>
      <c r="L71" s="58"/>
      <c r="M71" s="58"/>
      <c r="N71" s="58"/>
      <c r="O71" s="57"/>
      <c r="P71" s="58"/>
      <c r="Q71" s="56"/>
      <c r="R71" s="56"/>
      <c r="S71" s="56"/>
      <c r="T71" s="56"/>
      <c r="U71" s="56"/>
      <c r="V71" s="152"/>
      <c r="W71" s="153"/>
      <c r="X71" s="56"/>
      <c r="Y71" s="56"/>
      <c r="Z71" s="57"/>
      <c r="AA71" s="56"/>
      <c r="AB71" s="56"/>
      <c r="AC71" s="59">
        <f>+SUM(AC72:AC81)</f>
        <v>7573.5794999999998</v>
      </c>
      <c r="AD71" s="59">
        <f t="shared" ref="AD71:AS71" si="241">+SUM(AD72:AD81)</f>
        <v>0</v>
      </c>
      <c r="AE71" s="59">
        <f t="shared" si="241"/>
        <v>0</v>
      </c>
      <c r="AF71" s="59">
        <f t="shared" si="241"/>
        <v>151.47158999999999</v>
      </c>
      <c r="AG71" s="59">
        <f t="shared" si="241"/>
        <v>301.72897499999999</v>
      </c>
      <c r="AH71" s="59">
        <f t="shared" si="241"/>
        <v>8026.780064999999</v>
      </c>
      <c r="AI71" s="59">
        <f t="shared" si="241"/>
        <v>3954</v>
      </c>
      <c r="AJ71" s="59">
        <f t="shared" si="241"/>
        <v>1200</v>
      </c>
      <c r="AK71" s="59">
        <f t="shared" si="241"/>
        <v>900</v>
      </c>
      <c r="AL71" s="59">
        <f t="shared" si="241"/>
        <v>6054</v>
      </c>
      <c r="AM71" s="59">
        <f t="shared" si="241"/>
        <v>2642.8191319852945</v>
      </c>
      <c r="AN71" s="59">
        <f t="shared" si="241"/>
        <v>2006.6950162499998</v>
      </c>
      <c r="AO71" s="59">
        <f t="shared" si="241"/>
        <v>988.5</v>
      </c>
      <c r="AP71" s="59">
        <f t="shared" si="241"/>
        <v>3542.8191319852945</v>
      </c>
      <c r="AQ71" s="59">
        <f t="shared" si="241"/>
        <v>16723.599196985295</v>
      </c>
      <c r="AR71" s="59">
        <f t="shared" si="241"/>
        <v>2995.1950162500002</v>
      </c>
      <c r="AS71" s="59">
        <f t="shared" si="241"/>
        <v>19718.794213235295</v>
      </c>
      <c r="AT71" s="83" t="str">
        <f>IF(F71=AS71,"Matching","Not Matching")</f>
        <v>Matching</v>
      </c>
      <c r="AU71" s="134">
        <f t="shared" ref="AU71" si="242">SUM(AC71:AG71)</f>
        <v>8026.7800649999999</v>
      </c>
      <c r="AV71" s="135">
        <f t="shared" ref="AV71" si="243">AU71/AS71</f>
        <v>0.40706241863472609</v>
      </c>
      <c r="AW71" s="134">
        <f t="shared" ref="AW71" si="244">AI71</f>
        <v>3954</v>
      </c>
      <c r="AX71" s="135">
        <f t="shared" ref="AX71" si="245">AW71/AS71</f>
        <v>0.20051936022264827</v>
      </c>
      <c r="AY71" s="134">
        <f t="shared" ref="AY71" si="246">AJ71</f>
        <v>1200</v>
      </c>
      <c r="AZ71" s="135">
        <f t="shared" ref="AZ71" si="247">AY71/AS71</f>
        <v>6.085564801901313E-2</v>
      </c>
      <c r="BA71" s="134">
        <f t="shared" ref="BA71" si="248">AK71+AM71</f>
        <v>3542.8191319852945</v>
      </c>
      <c r="BB71" s="135">
        <f t="shared" ref="BB71" si="249">BA71/AS71</f>
        <v>0.17966712840926891</v>
      </c>
      <c r="BC71" s="134">
        <f t="shared" ref="BC71" si="250">AN71+AO71</f>
        <v>2995.1950162499998</v>
      </c>
      <c r="BD71" s="135">
        <f t="shared" ref="BD71" si="251">BC71/AS71</f>
        <v>0.15189544471434357</v>
      </c>
      <c r="BE71" s="82" t="str">
        <f t="shared" ref="BE71" si="252">IF((AU71+AW71+AY71+BA71+BC71)=AS71,"Matching","Not Matching")</f>
        <v>Matching</v>
      </c>
      <c r="BF71" s="134">
        <f>AQ71</f>
        <v>16723.599196985295</v>
      </c>
      <c r="BG71" s="135">
        <f t="shared" ref="BG71" si="253">BF71/AS71</f>
        <v>0.84810455528565643</v>
      </c>
      <c r="BH71" s="134">
        <f t="shared" ref="BH71" si="254">AR71</f>
        <v>2995.1950162500002</v>
      </c>
      <c r="BI71" s="135">
        <f t="shared" ref="BI71" si="255">BH71/AS71</f>
        <v>0.1518954447143436</v>
      </c>
      <c r="BJ71" s="82" t="str">
        <f t="shared" ref="BJ71" si="256">IF((BH71+BF71)=AS71,"Matching","Not Matching")</f>
        <v>Matching</v>
      </c>
      <c r="BK71" s="134">
        <f>AS71*1.081</f>
        <v>21316.016544507354</v>
      </c>
      <c r="BL71" s="134">
        <f t="shared" ref="BL71" si="257">ROUND(BK71,-1)</f>
        <v>21320</v>
      </c>
      <c r="BM71" s="134">
        <f>D71*380</f>
        <v>2827.2000000000003</v>
      </c>
      <c r="BN71" s="134">
        <f t="shared" ref="BN71" si="258">BK71-BM71</f>
        <v>18488.816544507354</v>
      </c>
      <c r="BO71" s="134">
        <f>BK71/D71</f>
        <v>2865.0559871649671</v>
      </c>
    </row>
    <row r="72" spans="1:67" outlineLevel="1" x14ac:dyDescent="0.25">
      <c r="A72" s="60"/>
      <c r="B72" s="61"/>
      <c r="C72" s="62"/>
      <c r="D72" s="63"/>
      <c r="E72" s="64"/>
      <c r="F72" s="65"/>
      <c r="G72" s="107"/>
      <c r="H72" s="110"/>
      <c r="I72" s="109" t="s">
        <v>138</v>
      </c>
      <c r="J72" s="56"/>
      <c r="K72" s="57"/>
      <c r="L72" s="58"/>
      <c r="M72" s="58"/>
      <c r="N72" s="58"/>
      <c r="O72" s="57"/>
      <c r="P72" s="58"/>
      <c r="Q72" s="56"/>
      <c r="R72" s="56"/>
      <c r="S72" s="56"/>
      <c r="T72" s="56"/>
      <c r="U72" s="56"/>
      <c r="V72" s="152"/>
      <c r="W72" s="153"/>
      <c r="X72" s="56"/>
      <c r="Y72" s="56"/>
      <c r="Z72" s="57"/>
      <c r="AA72" s="56"/>
      <c r="AB72" s="56"/>
      <c r="AC72" s="56"/>
      <c r="AD72" s="56"/>
      <c r="AE72" s="69"/>
      <c r="AF72" s="69"/>
      <c r="AG72" s="69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136"/>
    </row>
    <row r="73" spans="1:67" outlineLevel="1" x14ac:dyDescent="0.25">
      <c r="A73" s="60"/>
      <c r="B73" s="61" t="str">
        <f>"Panneau solaire "&amp;G73</f>
        <v>Panneau solaire LONGi Hi-MO X10 Artist LR7-54HVB-485M</v>
      </c>
      <c r="C73" s="62">
        <f>A71</f>
        <v>16</v>
      </c>
      <c r="D73" s="68" t="s">
        <v>63</v>
      </c>
      <c r="E73" s="64">
        <f t="shared" ref="E73" si="259">AB73</f>
        <v>266.65684558823523</v>
      </c>
      <c r="F73" s="65">
        <f t="shared" ref="F73" si="260">C73*E73</f>
        <v>4266.5095294117637</v>
      </c>
      <c r="G73" s="107" t="str">
        <f>$G$7</f>
        <v>LONGi Hi-MO X10 Artist LR7-54HVB-485M</v>
      </c>
      <c r="H73" s="108">
        <f>$H$7</f>
        <v>105.55</v>
      </c>
      <c r="I73" s="108">
        <f>$I$7</f>
        <v>0</v>
      </c>
      <c r="J73" s="67">
        <f t="shared" si="60"/>
        <v>3.1664999999999996</v>
      </c>
      <c r="K73" s="54">
        <v>0</v>
      </c>
      <c r="L73" s="67">
        <f t="shared" ref="L73:N80" si="261">H73*(1-$K73)</f>
        <v>105.55</v>
      </c>
      <c r="M73" s="67">
        <f t="shared" si="261"/>
        <v>0</v>
      </c>
      <c r="N73" s="67">
        <f t="shared" si="261"/>
        <v>3.1664999999999996</v>
      </c>
      <c r="O73" s="67">
        <f t="shared" ref="O73:O80" si="262">(L73+M73+N73)</f>
        <v>108.7165</v>
      </c>
      <c r="P73" s="69">
        <f t="shared" ref="P73:P80" si="263">O73*$P$4</f>
        <v>0</v>
      </c>
      <c r="Q73" s="69">
        <f t="shared" ref="Q73:Q80" si="264">(O73+P73)*$Q$4</f>
        <v>0</v>
      </c>
      <c r="R73" s="69">
        <f t="shared" ref="R73:R80" si="265">(O73+P73)*$R$4</f>
        <v>2.1743299999999999</v>
      </c>
      <c r="S73" s="69">
        <f t="shared" ref="S73:S77" si="266">(O73+P73)*$S$4</f>
        <v>5.4358250000000004</v>
      </c>
      <c r="T73" s="69">
        <f t="shared" ref="T73:T80" si="267">SUM(O73:S73)</f>
        <v>116.32665499999999</v>
      </c>
      <c r="U73" s="69">
        <f>1*$U$4</f>
        <v>65</v>
      </c>
      <c r="V73" s="151">
        <f t="shared" ref="V73:W80" si="268">V62</f>
        <v>0</v>
      </c>
      <c r="W73" s="151">
        <f t="shared" si="268"/>
        <v>0</v>
      </c>
      <c r="X73" s="67">
        <f t="shared" ref="X73:X80" si="269">SUM(U73:W73)</f>
        <v>65</v>
      </c>
      <c r="Y73" s="113">
        <f t="shared" ref="Y73:Y78" si="270">$Y$4/(1-$Y$4)*(T73+X73+Z73+AA73)</f>
        <v>39.998526838235293</v>
      </c>
      <c r="Z73" s="69">
        <f t="shared" ref="Z73:Z80" si="271">T73*$Z$4</f>
        <v>29.081663749999997</v>
      </c>
      <c r="AA73" s="69">
        <f t="shared" ref="AA73:AA78" si="272">X73*$AA$4</f>
        <v>16.25</v>
      </c>
      <c r="AB73" s="70">
        <f t="shared" ref="AB73:AB80" si="273">T73+X73+Y73+Z73+AA73</f>
        <v>266.65684558823523</v>
      </c>
      <c r="AC73" s="67">
        <f t="shared" ref="AC73:AO80" si="274">O73*$C73</f>
        <v>1739.4639999999999</v>
      </c>
      <c r="AD73" s="67">
        <f t="shared" si="274"/>
        <v>0</v>
      </c>
      <c r="AE73" s="67">
        <f t="shared" si="274"/>
        <v>0</v>
      </c>
      <c r="AF73" s="67">
        <f t="shared" si="274"/>
        <v>34.789279999999998</v>
      </c>
      <c r="AG73" s="67">
        <f t="shared" si="274"/>
        <v>86.973200000000006</v>
      </c>
      <c r="AH73" s="67">
        <f t="shared" si="274"/>
        <v>1861.2264799999998</v>
      </c>
      <c r="AI73" s="67">
        <f t="shared" si="274"/>
        <v>1040</v>
      </c>
      <c r="AJ73" s="67">
        <f t="shared" si="274"/>
        <v>0</v>
      </c>
      <c r="AK73" s="67">
        <f t="shared" si="274"/>
        <v>0</v>
      </c>
      <c r="AL73" s="67">
        <f t="shared" si="274"/>
        <v>1040</v>
      </c>
      <c r="AM73" s="67">
        <f t="shared" si="274"/>
        <v>639.97642941176468</v>
      </c>
      <c r="AN73" s="67">
        <f t="shared" si="274"/>
        <v>465.30661999999995</v>
      </c>
      <c r="AO73" s="67">
        <f t="shared" si="274"/>
        <v>260</v>
      </c>
      <c r="AP73" s="67">
        <f t="shared" ref="AP73:AP80" si="275">AM73+AK73</f>
        <v>639.97642941176468</v>
      </c>
      <c r="AQ73" s="71">
        <f t="shared" ref="AQ73:AQ80" si="276">AM73+AL73+AH73</f>
        <v>3541.2029094117643</v>
      </c>
      <c r="AR73" s="71">
        <f t="shared" ref="AR73:AR80" si="277">AO73+AN73</f>
        <v>725.30661999999995</v>
      </c>
      <c r="AS73" s="71">
        <f t="shared" ref="AS73:AS80" si="278">AH73+AL73+AM73+AO73+AN73</f>
        <v>4266.5095294117646</v>
      </c>
      <c r="AT73" s="84"/>
    </row>
    <row r="74" spans="1:67" outlineLevel="1" x14ac:dyDescent="0.25">
      <c r="A74" s="60"/>
      <c r="B74" s="61" t="str">
        <f>"Onduleur Fronius "&amp;G74</f>
        <v>Onduleur Fronius Symo GEN24 6.0 SC</v>
      </c>
      <c r="C74" s="62">
        <v>1</v>
      </c>
      <c r="D74" s="68" t="s">
        <v>63</v>
      </c>
      <c r="E74" s="64">
        <f t="shared" ref="E73:E80" si="279">AB74</f>
        <v>3133.4317426470589</v>
      </c>
      <c r="F74" s="65">
        <f t="shared" ref="F73:F80" si="280">C74*E74</f>
        <v>3133.4317426470589</v>
      </c>
      <c r="G74" s="107" t="str">
        <f>$G$8</f>
        <v>Symo GEN24 6.0 SC</v>
      </c>
      <c r="H74" s="108">
        <f>$H$8</f>
        <v>1333.85</v>
      </c>
      <c r="I74" s="108">
        <f>$I$8</f>
        <v>449.25</v>
      </c>
      <c r="J74" s="67">
        <f t="shared" si="60"/>
        <v>40.015499999999996</v>
      </c>
      <c r="K74" s="54">
        <v>0</v>
      </c>
      <c r="L74" s="67">
        <f t="shared" si="261"/>
        <v>1333.85</v>
      </c>
      <c r="M74" s="67">
        <f t="shared" si="261"/>
        <v>449.25</v>
      </c>
      <c r="N74" s="67">
        <f t="shared" si="261"/>
        <v>40.015499999999996</v>
      </c>
      <c r="O74" s="67">
        <f t="shared" si="262"/>
        <v>1823.1154999999999</v>
      </c>
      <c r="P74" s="69">
        <f t="shared" si="263"/>
        <v>0</v>
      </c>
      <c r="Q74" s="69">
        <f t="shared" si="264"/>
        <v>0</v>
      </c>
      <c r="R74" s="69">
        <f t="shared" si="265"/>
        <v>36.462309999999995</v>
      </c>
      <c r="S74" s="69">
        <f t="shared" si="266"/>
        <v>91.155775000000006</v>
      </c>
      <c r="T74" s="69">
        <f t="shared" si="267"/>
        <v>1950.7335849999997</v>
      </c>
      <c r="U74" s="69">
        <f>2*$U$5</f>
        <v>180</v>
      </c>
      <c r="V74" s="151">
        <f t="shared" si="268"/>
        <v>0</v>
      </c>
      <c r="W74" s="151">
        <f t="shared" si="268"/>
        <v>0</v>
      </c>
      <c r="X74" s="67">
        <f t="shared" si="269"/>
        <v>180</v>
      </c>
      <c r="Y74" s="113">
        <f t="shared" si="270"/>
        <v>470.01476139705886</v>
      </c>
      <c r="Z74" s="69">
        <f t="shared" si="271"/>
        <v>487.68339624999993</v>
      </c>
      <c r="AA74" s="69">
        <f t="shared" si="272"/>
        <v>45</v>
      </c>
      <c r="AB74" s="70">
        <f t="shared" si="273"/>
        <v>3133.4317426470589</v>
      </c>
      <c r="AC74" s="67">
        <f t="shared" si="274"/>
        <v>1823.1154999999999</v>
      </c>
      <c r="AD74" s="67">
        <f t="shared" si="274"/>
        <v>0</v>
      </c>
      <c r="AE74" s="67">
        <f t="shared" si="274"/>
        <v>0</v>
      </c>
      <c r="AF74" s="67">
        <f t="shared" si="274"/>
        <v>36.462309999999995</v>
      </c>
      <c r="AG74" s="67">
        <f t="shared" si="274"/>
        <v>91.155775000000006</v>
      </c>
      <c r="AH74" s="67">
        <f t="shared" si="274"/>
        <v>1950.7335849999997</v>
      </c>
      <c r="AI74" s="67">
        <f t="shared" si="274"/>
        <v>180</v>
      </c>
      <c r="AJ74" s="67">
        <f t="shared" si="274"/>
        <v>0</v>
      </c>
      <c r="AK74" s="67">
        <f t="shared" si="274"/>
        <v>0</v>
      </c>
      <c r="AL74" s="67">
        <f t="shared" si="274"/>
        <v>180</v>
      </c>
      <c r="AM74" s="67">
        <f t="shared" si="274"/>
        <v>470.01476139705886</v>
      </c>
      <c r="AN74" s="67">
        <f t="shared" si="274"/>
        <v>487.68339624999993</v>
      </c>
      <c r="AO74" s="67">
        <f t="shared" si="274"/>
        <v>45</v>
      </c>
      <c r="AP74" s="67">
        <f t="shared" si="275"/>
        <v>470.01476139705886</v>
      </c>
      <c r="AQ74" s="71">
        <f t="shared" si="276"/>
        <v>2600.7483463970584</v>
      </c>
      <c r="AR74" s="71">
        <f t="shared" si="277"/>
        <v>532.68339624999999</v>
      </c>
      <c r="AS74" s="71">
        <f t="shared" si="278"/>
        <v>3133.4317426470589</v>
      </c>
      <c r="AT74" s="84"/>
    </row>
    <row r="75" spans="1:67" outlineLevel="1" x14ac:dyDescent="0.25">
      <c r="A75" s="60"/>
      <c r="B75" s="61" t="s">
        <v>64</v>
      </c>
      <c r="C75" s="62">
        <v>1</v>
      </c>
      <c r="D75" s="68" t="s">
        <v>65</v>
      </c>
      <c r="E75" s="64">
        <f t="shared" si="279"/>
        <v>697.98529411764707</v>
      </c>
      <c r="F75" s="65">
        <f t="shared" si="280"/>
        <v>697.98529411764707</v>
      </c>
      <c r="G75" s="107"/>
      <c r="H75" s="108">
        <f>$H$9</f>
        <v>300</v>
      </c>
      <c r="I75" s="108">
        <f>I9</f>
        <v>0</v>
      </c>
      <c r="J75" s="67">
        <f t="shared" si="60"/>
        <v>9</v>
      </c>
      <c r="K75" s="54">
        <v>0</v>
      </c>
      <c r="L75" s="67">
        <f t="shared" si="261"/>
        <v>300</v>
      </c>
      <c r="M75" s="67">
        <f t="shared" si="261"/>
        <v>0</v>
      </c>
      <c r="N75" s="67">
        <f t="shared" si="261"/>
        <v>9</v>
      </c>
      <c r="O75" s="67">
        <f t="shared" si="262"/>
        <v>309</v>
      </c>
      <c r="P75" s="69">
        <f t="shared" si="263"/>
        <v>0</v>
      </c>
      <c r="Q75" s="69">
        <f t="shared" si="264"/>
        <v>0</v>
      </c>
      <c r="R75" s="69">
        <f t="shared" si="265"/>
        <v>6.18</v>
      </c>
      <c r="S75" s="69">
        <f t="shared" si="266"/>
        <v>15.450000000000001</v>
      </c>
      <c r="T75" s="69">
        <f t="shared" si="267"/>
        <v>330.63</v>
      </c>
      <c r="U75" s="69">
        <f>(C73/10)*$U$5</f>
        <v>144</v>
      </c>
      <c r="V75" s="151">
        <f t="shared" si="268"/>
        <v>0</v>
      </c>
      <c r="W75" s="151">
        <f t="shared" si="268"/>
        <v>0</v>
      </c>
      <c r="X75" s="67">
        <f t="shared" si="269"/>
        <v>144</v>
      </c>
      <c r="Y75" s="113">
        <f t="shared" si="270"/>
        <v>104.69779411764706</v>
      </c>
      <c r="Z75" s="69">
        <f t="shared" si="271"/>
        <v>82.657499999999999</v>
      </c>
      <c r="AA75" s="69">
        <f t="shared" si="272"/>
        <v>36</v>
      </c>
      <c r="AB75" s="70">
        <f t="shared" si="273"/>
        <v>697.98529411764707</v>
      </c>
      <c r="AC75" s="67">
        <f t="shared" si="274"/>
        <v>309</v>
      </c>
      <c r="AD75" s="67">
        <f t="shared" si="274"/>
        <v>0</v>
      </c>
      <c r="AE75" s="67">
        <f t="shared" si="274"/>
        <v>0</v>
      </c>
      <c r="AF75" s="67">
        <f t="shared" si="274"/>
        <v>6.18</v>
      </c>
      <c r="AG75" s="67">
        <f t="shared" si="274"/>
        <v>15.450000000000001</v>
      </c>
      <c r="AH75" s="67">
        <f t="shared" si="274"/>
        <v>330.63</v>
      </c>
      <c r="AI75" s="67">
        <f t="shared" si="274"/>
        <v>144</v>
      </c>
      <c r="AJ75" s="67">
        <f t="shared" si="274"/>
        <v>0</v>
      </c>
      <c r="AK75" s="67">
        <f t="shared" si="274"/>
        <v>0</v>
      </c>
      <c r="AL75" s="67">
        <f t="shared" si="274"/>
        <v>144</v>
      </c>
      <c r="AM75" s="67">
        <f t="shared" si="274"/>
        <v>104.69779411764706</v>
      </c>
      <c r="AN75" s="67">
        <f t="shared" si="274"/>
        <v>82.657499999999999</v>
      </c>
      <c r="AO75" s="67">
        <f t="shared" si="274"/>
        <v>36</v>
      </c>
      <c r="AP75" s="67">
        <f t="shared" si="275"/>
        <v>104.69779411764706</v>
      </c>
      <c r="AQ75" s="71">
        <f t="shared" si="276"/>
        <v>579.32779411764704</v>
      </c>
      <c r="AR75" s="71">
        <f t="shared" si="277"/>
        <v>118.6575</v>
      </c>
      <c r="AS75" s="71">
        <f t="shared" si="278"/>
        <v>697.98529411764707</v>
      </c>
      <c r="AT75" s="84"/>
    </row>
    <row r="76" spans="1:67" outlineLevel="1" x14ac:dyDescent="0.25">
      <c r="A76" s="60"/>
      <c r="B76" s="61" t="s">
        <v>172</v>
      </c>
      <c r="C76" s="62">
        <f>A71</f>
        <v>16</v>
      </c>
      <c r="D76" s="68" t="s">
        <v>63</v>
      </c>
      <c r="E76" s="64">
        <f t="shared" si="279"/>
        <v>257.66176470588238</v>
      </c>
      <c r="F76" s="65">
        <f t="shared" si="280"/>
        <v>4122.588235294118</v>
      </c>
      <c r="G76" s="107"/>
      <c r="H76" s="108">
        <f>$H$10</f>
        <v>100</v>
      </c>
      <c r="I76" s="108">
        <f>I10</f>
        <v>0</v>
      </c>
      <c r="J76" s="67">
        <f t="shared" si="60"/>
        <v>3</v>
      </c>
      <c r="K76" s="54">
        <v>0</v>
      </c>
      <c r="L76" s="67">
        <f t="shared" si="261"/>
        <v>100</v>
      </c>
      <c r="M76" s="67">
        <f t="shared" si="261"/>
        <v>0</v>
      </c>
      <c r="N76" s="67">
        <f t="shared" si="261"/>
        <v>3</v>
      </c>
      <c r="O76" s="67">
        <f t="shared" si="262"/>
        <v>103</v>
      </c>
      <c r="P76" s="69">
        <f t="shared" si="263"/>
        <v>0</v>
      </c>
      <c r="Q76" s="69">
        <f t="shared" si="264"/>
        <v>0</v>
      </c>
      <c r="R76" s="69">
        <f t="shared" si="265"/>
        <v>2.06</v>
      </c>
      <c r="S76" s="69">
        <f t="shared" si="266"/>
        <v>5.15</v>
      </c>
      <c r="T76" s="69">
        <f t="shared" si="267"/>
        <v>110.21000000000001</v>
      </c>
      <c r="U76" s="69">
        <f>1*$U$4</f>
        <v>65</v>
      </c>
      <c r="V76" s="151">
        <f t="shared" si="268"/>
        <v>0</v>
      </c>
      <c r="W76" s="151">
        <f t="shared" si="268"/>
        <v>0</v>
      </c>
      <c r="X76" s="67">
        <f t="shared" si="269"/>
        <v>65</v>
      </c>
      <c r="Y76" s="113">
        <f t="shared" si="270"/>
        <v>38.649264705882359</v>
      </c>
      <c r="Z76" s="69">
        <f t="shared" si="271"/>
        <v>27.552500000000002</v>
      </c>
      <c r="AA76" s="69">
        <f t="shared" si="272"/>
        <v>16.25</v>
      </c>
      <c r="AB76" s="70">
        <f t="shared" si="273"/>
        <v>257.66176470588238</v>
      </c>
      <c r="AC76" s="67">
        <f t="shared" si="274"/>
        <v>1648</v>
      </c>
      <c r="AD76" s="67">
        <f t="shared" si="274"/>
        <v>0</v>
      </c>
      <c r="AE76" s="67">
        <f t="shared" si="274"/>
        <v>0</v>
      </c>
      <c r="AF76" s="67">
        <f t="shared" si="274"/>
        <v>32.96</v>
      </c>
      <c r="AG76" s="67">
        <f t="shared" si="274"/>
        <v>82.4</v>
      </c>
      <c r="AH76" s="67">
        <f t="shared" si="274"/>
        <v>1763.3600000000001</v>
      </c>
      <c r="AI76" s="67">
        <f t="shared" si="274"/>
        <v>1040</v>
      </c>
      <c r="AJ76" s="67">
        <f t="shared" si="274"/>
        <v>0</v>
      </c>
      <c r="AK76" s="67">
        <f t="shared" si="274"/>
        <v>0</v>
      </c>
      <c r="AL76" s="67">
        <f t="shared" si="274"/>
        <v>1040</v>
      </c>
      <c r="AM76" s="67">
        <f t="shared" si="274"/>
        <v>618.38823529411775</v>
      </c>
      <c r="AN76" s="67">
        <f t="shared" si="274"/>
        <v>440.84000000000003</v>
      </c>
      <c r="AO76" s="67">
        <f t="shared" si="274"/>
        <v>260</v>
      </c>
      <c r="AP76" s="67">
        <f t="shared" si="275"/>
        <v>618.38823529411775</v>
      </c>
      <c r="AQ76" s="71">
        <f t="shared" si="276"/>
        <v>3421.7482352941179</v>
      </c>
      <c r="AR76" s="71">
        <f t="shared" si="277"/>
        <v>700.84</v>
      </c>
      <c r="AS76" s="71">
        <f t="shared" si="278"/>
        <v>4122.588235294118</v>
      </c>
      <c r="AT76" s="84"/>
    </row>
    <row r="77" spans="1:67" outlineLevel="1" x14ac:dyDescent="0.25">
      <c r="A77" s="60"/>
      <c r="B77" s="61" t="s">
        <v>66</v>
      </c>
      <c r="C77" s="62">
        <v>1</v>
      </c>
      <c r="D77" s="68" t="s">
        <v>65</v>
      </c>
      <c r="E77" s="64">
        <f t="shared" si="279"/>
        <v>3089.7794117647059</v>
      </c>
      <c r="F77" s="65">
        <f t="shared" si="280"/>
        <v>3089.7794117647059</v>
      </c>
      <c r="G77" s="107"/>
      <c r="H77" s="108">
        <f>$H$11</f>
        <v>500</v>
      </c>
      <c r="I77" s="108">
        <f>I11</f>
        <v>0</v>
      </c>
      <c r="J77" s="67">
        <f t="shared" si="60"/>
        <v>15</v>
      </c>
      <c r="K77" s="54">
        <v>0</v>
      </c>
      <c r="L77" s="67">
        <f t="shared" si="261"/>
        <v>500</v>
      </c>
      <c r="M77" s="67">
        <f t="shared" si="261"/>
        <v>0</v>
      </c>
      <c r="N77" s="67">
        <f t="shared" si="261"/>
        <v>15</v>
      </c>
      <c r="O77" s="67">
        <f t="shared" si="262"/>
        <v>515</v>
      </c>
      <c r="P77" s="69">
        <f t="shared" si="263"/>
        <v>0</v>
      </c>
      <c r="Q77" s="69">
        <f t="shared" si="264"/>
        <v>0</v>
      </c>
      <c r="R77" s="69">
        <f t="shared" si="265"/>
        <v>10.3</v>
      </c>
      <c r="S77" s="69">
        <f t="shared" si="266"/>
        <v>25.75</v>
      </c>
      <c r="T77" s="69">
        <f t="shared" si="267"/>
        <v>551.04999999999995</v>
      </c>
      <c r="U77" s="69">
        <f>5*$U$5+600+500</f>
        <v>1550</v>
      </c>
      <c r="V77" s="151">
        <f t="shared" si="268"/>
        <v>0</v>
      </c>
      <c r="W77" s="151">
        <f t="shared" si="268"/>
        <v>0</v>
      </c>
      <c r="X77" s="67">
        <f t="shared" si="269"/>
        <v>1550</v>
      </c>
      <c r="Y77" s="113">
        <f t="shared" si="270"/>
        <v>463.46691176470591</v>
      </c>
      <c r="Z77" s="69">
        <f t="shared" si="271"/>
        <v>137.76249999999999</v>
      </c>
      <c r="AA77" s="69">
        <f t="shared" si="272"/>
        <v>387.5</v>
      </c>
      <c r="AB77" s="70">
        <f t="shared" si="273"/>
        <v>3089.7794117647059</v>
      </c>
      <c r="AC77" s="67">
        <f t="shared" si="274"/>
        <v>515</v>
      </c>
      <c r="AD77" s="67">
        <f t="shared" si="274"/>
        <v>0</v>
      </c>
      <c r="AE77" s="67">
        <f t="shared" si="274"/>
        <v>0</v>
      </c>
      <c r="AF77" s="67">
        <f t="shared" si="274"/>
        <v>10.3</v>
      </c>
      <c r="AG77" s="67">
        <f t="shared" si="274"/>
        <v>25.75</v>
      </c>
      <c r="AH77" s="67">
        <f t="shared" si="274"/>
        <v>551.04999999999995</v>
      </c>
      <c r="AI77" s="67">
        <f t="shared" si="274"/>
        <v>1550</v>
      </c>
      <c r="AJ77" s="67">
        <f t="shared" si="274"/>
        <v>0</v>
      </c>
      <c r="AK77" s="67">
        <f t="shared" si="274"/>
        <v>0</v>
      </c>
      <c r="AL77" s="67">
        <f t="shared" si="274"/>
        <v>1550</v>
      </c>
      <c r="AM77" s="67">
        <f t="shared" si="274"/>
        <v>463.46691176470591</v>
      </c>
      <c r="AN77" s="67">
        <f t="shared" si="274"/>
        <v>137.76249999999999</v>
      </c>
      <c r="AO77" s="67">
        <f t="shared" si="274"/>
        <v>387.5</v>
      </c>
      <c r="AP77" s="67">
        <f t="shared" si="275"/>
        <v>463.46691176470591</v>
      </c>
      <c r="AQ77" s="71">
        <f t="shared" si="276"/>
        <v>2564.5169117647056</v>
      </c>
      <c r="AR77" s="71">
        <f t="shared" si="277"/>
        <v>525.26250000000005</v>
      </c>
      <c r="AS77" s="71">
        <f t="shared" si="278"/>
        <v>3089.7794117647059</v>
      </c>
      <c r="AT77" s="84"/>
    </row>
    <row r="78" spans="1:67" outlineLevel="1" x14ac:dyDescent="0.25">
      <c r="A78" s="60"/>
      <c r="B78" s="72" t="s">
        <v>169</v>
      </c>
      <c r="C78" s="62">
        <v>1</v>
      </c>
      <c r="D78" s="68" t="s">
        <v>65</v>
      </c>
      <c r="E78" s="64">
        <f t="shared" si="279"/>
        <v>2308.5</v>
      </c>
      <c r="F78" s="65">
        <f t="shared" si="280"/>
        <v>2308.5</v>
      </c>
      <c r="G78" s="107"/>
      <c r="H78" s="108">
        <f>$H$12</f>
        <v>1300</v>
      </c>
      <c r="I78" s="108">
        <f>I12</f>
        <v>200</v>
      </c>
      <c r="J78" s="67">
        <f t="shared" si="60"/>
        <v>39</v>
      </c>
      <c r="K78" s="54">
        <v>0</v>
      </c>
      <c r="L78" s="67">
        <f t="shared" si="261"/>
        <v>1300</v>
      </c>
      <c r="M78" s="67">
        <f t="shared" si="261"/>
        <v>200</v>
      </c>
      <c r="N78" s="67">
        <f t="shared" si="261"/>
        <v>39</v>
      </c>
      <c r="O78" s="67">
        <f t="shared" si="262"/>
        <v>1539</v>
      </c>
      <c r="P78" s="69">
        <f t="shared" si="263"/>
        <v>0</v>
      </c>
      <c r="Q78" s="69">
        <f t="shared" si="264"/>
        <v>0</v>
      </c>
      <c r="R78" s="69">
        <f t="shared" si="265"/>
        <v>30.78</v>
      </c>
      <c r="S78" s="69">
        <v>0</v>
      </c>
      <c r="T78" s="69">
        <f t="shared" si="267"/>
        <v>1569.78</v>
      </c>
      <c r="U78" s="69">
        <v>0</v>
      </c>
      <c r="V78" s="151">
        <f t="shared" si="268"/>
        <v>0</v>
      </c>
      <c r="W78" s="151">
        <f t="shared" si="268"/>
        <v>0</v>
      </c>
      <c r="X78" s="67">
        <f t="shared" si="269"/>
        <v>0</v>
      </c>
      <c r="Y78" s="113">
        <f t="shared" si="270"/>
        <v>346.27500000000003</v>
      </c>
      <c r="Z78" s="69">
        <f t="shared" si="271"/>
        <v>392.44499999999999</v>
      </c>
      <c r="AA78" s="69">
        <f t="shared" si="272"/>
        <v>0</v>
      </c>
      <c r="AB78" s="70">
        <f t="shared" si="273"/>
        <v>2308.5</v>
      </c>
      <c r="AC78" s="67">
        <f t="shared" si="274"/>
        <v>1539</v>
      </c>
      <c r="AD78" s="67">
        <f t="shared" si="274"/>
        <v>0</v>
      </c>
      <c r="AE78" s="67">
        <f t="shared" si="274"/>
        <v>0</v>
      </c>
      <c r="AF78" s="67">
        <f t="shared" si="274"/>
        <v>30.78</v>
      </c>
      <c r="AG78" s="67">
        <f t="shared" si="274"/>
        <v>0</v>
      </c>
      <c r="AH78" s="67">
        <f t="shared" si="274"/>
        <v>1569.78</v>
      </c>
      <c r="AI78" s="67">
        <f t="shared" si="274"/>
        <v>0</v>
      </c>
      <c r="AJ78" s="67">
        <f t="shared" si="274"/>
        <v>0</v>
      </c>
      <c r="AK78" s="67">
        <f t="shared" si="274"/>
        <v>0</v>
      </c>
      <c r="AL78" s="67">
        <f t="shared" si="274"/>
        <v>0</v>
      </c>
      <c r="AM78" s="67">
        <f t="shared" si="274"/>
        <v>346.27500000000003</v>
      </c>
      <c r="AN78" s="67">
        <f t="shared" si="274"/>
        <v>392.44499999999999</v>
      </c>
      <c r="AO78" s="67">
        <f t="shared" si="274"/>
        <v>0</v>
      </c>
      <c r="AP78" s="67">
        <f t="shared" si="275"/>
        <v>346.27500000000003</v>
      </c>
      <c r="AQ78" s="71">
        <f t="shared" si="276"/>
        <v>1916.0550000000001</v>
      </c>
      <c r="AR78" s="71">
        <f t="shared" si="277"/>
        <v>392.44499999999999</v>
      </c>
      <c r="AS78" s="71">
        <f t="shared" si="278"/>
        <v>2308.5</v>
      </c>
      <c r="AT78" s="84"/>
    </row>
    <row r="79" spans="1:67" outlineLevel="1" x14ac:dyDescent="0.25">
      <c r="A79" s="60"/>
      <c r="B79" s="72" t="s">
        <v>170</v>
      </c>
      <c r="C79" s="62">
        <v>1</v>
      </c>
      <c r="D79" s="68" t="s">
        <v>65</v>
      </c>
      <c r="E79" s="64">
        <f t="shared" si="279"/>
        <v>900</v>
      </c>
      <c r="F79" s="65">
        <f t="shared" si="280"/>
        <v>900</v>
      </c>
      <c r="G79" s="147"/>
      <c r="H79" s="67">
        <v>0</v>
      </c>
      <c r="I79" s="67">
        <v>0</v>
      </c>
      <c r="J79" s="67">
        <f t="shared" si="60"/>
        <v>0</v>
      </c>
      <c r="K79" s="54">
        <v>0</v>
      </c>
      <c r="L79" s="67">
        <f t="shared" si="261"/>
        <v>0</v>
      </c>
      <c r="M79" s="67">
        <f t="shared" si="261"/>
        <v>0</v>
      </c>
      <c r="N79" s="67">
        <f t="shared" si="261"/>
        <v>0</v>
      </c>
      <c r="O79" s="67">
        <f t="shared" si="262"/>
        <v>0</v>
      </c>
      <c r="P79" s="69">
        <f t="shared" si="263"/>
        <v>0</v>
      </c>
      <c r="Q79" s="69">
        <f t="shared" si="264"/>
        <v>0</v>
      </c>
      <c r="R79" s="69">
        <f t="shared" si="265"/>
        <v>0</v>
      </c>
      <c r="S79" s="69">
        <v>0</v>
      </c>
      <c r="T79" s="69">
        <f t="shared" si="267"/>
        <v>0</v>
      </c>
      <c r="U79" s="69">
        <v>0</v>
      </c>
      <c r="V79" s="151">
        <f t="shared" si="268"/>
        <v>0</v>
      </c>
      <c r="W79" s="151">
        <f t="shared" si="268"/>
        <v>900</v>
      </c>
      <c r="X79" s="67">
        <f t="shared" si="269"/>
        <v>900</v>
      </c>
      <c r="Y79" s="113">
        <v>0</v>
      </c>
      <c r="Z79" s="69">
        <f t="shared" si="271"/>
        <v>0</v>
      </c>
      <c r="AA79" s="69">
        <v>0</v>
      </c>
      <c r="AB79" s="70">
        <f t="shared" si="273"/>
        <v>900</v>
      </c>
      <c r="AC79" s="67">
        <f t="shared" si="274"/>
        <v>0</v>
      </c>
      <c r="AD79" s="67">
        <f t="shared" si="274"/>
        <v>0</v>
      </c>
      <c r="AE79" s="67">
        <f t="shared" si="274"/>
        <v>0</v>
      </c>
      <c r="AF79" s="67">
        <f t="shared" si="274"/>
        <v>0</v>
      </c>
      <c r="AG79" s="67">
        <f t="shared" si="274"/>
        <v>0</v>
      </c>
      <c r="AH79" s="67">
        <f t="shared" si="274"/>
        <v>0</v>
      </c>
      <c r="AI79" s="67">
        <f t="shared" si="274"/>
        <v>0</v>
      </c>
      <c r="AJ79" s="67">
        <f t="shared" si="274"/>
        <v>0</v>
      </c>
      <c r="AK79" s="67">
        <f t="shared" si="274"/>
        <v>900</v>
      </c>
      <c r="AL79" s="67">
        <f t="shared" si="274"/>
        <v>900</v>
      </c>
      <c r="AM79" s="67">
        <f t="shared" si="274"/>
        <v>0</v>
      </c>
      <c r="AN79" s="67">
        <f t="shared" si="274"/>
        <v>0</v>
      </c>
      <c r="AO79" s="67">
        <f t="shared" si="274"/>
        <v>0</v>
      </c>
      <c r="AP79" s="67">
        <f t="shared" si="275"/>
        <v>900</v>
      </c>
      <c r="AQ79" s="71">
        <f t="shared" si="276"/>
        <v>900</v>
      </c>
      <c r="AR79" s="71">
        <f t="shared" si="277"/>
        <v>0</v>
      </c>
      <c r="AS79" s="71">
        <f t="shared" si="278"/>
        <v>900</v>
      </c>
      <c r="AT79" s="84"/>
    </row>
    <row r="80" spans="1:67" outlineLevel="1" x14ac:dyDescent="0.25">
      <c r="A80" s="60"/>
      <c r="B80" s="72" t="s">
        <v>171</v>
      </c>
      <c r="C80" s="62">
        <v>1</v>
      </c>
      <c r="D80" s="68" t="s">
        <v>65</v>
      </c>
      <c r="E80" s="64">
        <f t="shared" si="279"/>
        <v>1200</v>
      </c>
      <c r="F80" s="65">
        <f t="shared" si="280"/>
        <v>1200</v>
      </c>
      <c r="G80" s="147"/>
      <c r="H80" s="67">
        <v>0</v>
      </c>
      <c r="I80" s="67">
        <v>0</v>
      </c>
      <c r="J80" s="67">
        <f t="shared" si="60"/>
        <v>0</v>
      </c>
      <c r="K80" s="54">
        <v>0</v>
      </c>
      <c r="L80" s="67">
        <f t="shared" si="261"/>
        <v>0</v>
      </c>
      <c r="M80" s="67">
        <f t="shared" si="261"/>
        <v>0</v>
      </c>
      <c r="N80" s="67">
        <f t="shared" si="261"/>
        <v>0</v>
      </c>
      <c r="O80" s="67">
        <f t="shared" si="262"/>
        <v>0</v>
      </c>
      <c r="P80" s="69">
        <f t="shared" si="263"/>
        <v>0</v>
      </c>
      <c r="Q80" s="69">
        <f t="shared" si="264"/>
        <v>0</v>
      </c>
      <c r="R80" s="69">
        <f t="shared" si="265"/>
        <v>0</v>
      </c>
      <c r="S80" s="69">
        <v>0</v>
      </c>
      <c r="T80" s="69">
        <f t="shared" si="267"/>
        <v>0</v>
      </c>
      <c r="U80" s="69">
        <v>0</v>
      </c>
      <c r="V80" s="151">
        <f t="shared" si="268"/>
        <v>1200</v>
      </c>
      <c r="W80" s="151">
        <f t="shared" si="268"/>
        <v>0</v>
      </c>
      <c r="X80" s="67">
        <f t="shared" si="269"/>
        <v>1200</v>
      </c>
      <c r="Y80" s="113">
        <v>0</v>
      </c>
      <c r="Z80" s="69">
        <f t="shared" si="271"/>
        <v>0</v>
      </c>
      <c r="AA80" s="69">
        <v>0</v>
      </c>
      <c r="AB80" s="70">
        <f t="shared" si="273"/>
        <v>1200</v>
      </c>
      <c r="AC80" s="67">
        <f t="shared" si="274"/>
        <v>0</v>
      </c>
      <c r="AD80" s="67">
        <f t="shared" si="274"/>
        <v>0</v>
      </c>
      <c r="AE80" s="67">
        <f t="shared" si="274"/>
        <v>0</v>
      </c>
      <c r="AF80" s="67">
        <f t="shared" si="274"/>
        <v>0</v>
      </c>
      <c r="AG80" s="67">
        <f t="shared" si="274"/>
        <v>0</v>
      </c>
      <c r="AH80" s="67">
        <f t="shared" si="274"/>
        <v>0</v>
      </c>
      <c r="AI80" s="67">
        <f t="shared" si="274"/>
        <v>0</v>
      </c>
      <c r="AJ80" s="67">
        <f t="shared" si="274"/>
        <v>1200</v>
      </c>
      <c r="AK80" s="67">
        <f t="shared" si="274"/>
        <v>0</v>
      </c>
      <c r="AL80" s="67">
        <f t="shared" si="274"/>
        <v>1200</v>
      </c>
      <c r="AM80" s="67">
        <f t="shared" si="274"/>
        <v>0</v>
      </c>
      <c r="AN80" s="67">
        <f t="shared" si="274"/>
        <v>0</v>
      </c>
      <c r="AO80" s="67">
        <f t="shared" si="274"/>
        <v>0</v>
      </c>
      <c r="AP80" s="67">
        <f t="shared" si="275"/>
        <v>0</v>
      </c>
      <c r="AQ80" s="71">
        <f t="shared" si="276"/>
        <v>1200</v>
      </c>
      <c r="AR80" s="71">
        <f t="shared" si="277"/>
        <v>0</v>
      </c>
      <c r="AS80" s="71">
        <f t="shared" si="278"/>
        <v>1200</v>
      </c>
      <c r="AT80" s="84"/>
    </row>
    <row r="81" spans="1:67" ht="15.75" outlineLevel="1" thickBot="1" x14ac:dyDescent="0.3">
      <c r="A81" s="60"/>
      <c r="B81" s="61"/>
      <c r="C81" s="62"/>
      <c r="D81" s="63"/>
      <c r="E81" s="64"/>
      <c r="F81" s="65"/>
      <c r="G81" s="107"/>
      <c r="H81" s="108"/>
      <c r="I81" s="108"/>
      <c r="J81" s="67"/>
      <c r="K81" s="21"/>
      <c r="L81" s="67"/>
      <c r="M81" s="67"/>
      <c r="N81" s="67"/>
      <c r="O81" s="67"/>
      <c r="P81" s="69"/>
      <c r="Q81" s="69"/>
      <c r="R81" s="69"/>
      <c r="S81" s="69"/>
      <c r="T81" s="69"/>
      <c r="U81" s="69"/>
      <c r="V81" s="151"/>
      <c r="W81" s="151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84"/>
    </row>
    <row r="82" spans="1:67" ht="15.75" thickBot="1" x14ac:dyDescent="0.3">
      <c r="A82" s="48">
        <f>A71+1</f>
        <v>17</v>
      </c>
      <c r="B82" s="49" t="s">
        <v>61</v>
      </c>
      <c r="C82" s="50" t="s">
        <v>62</v>
      </c>
      <c r="D82" s="51">
        <f>ROUNDUP((A82*465)/1000,2)</f>
        <v>7.91</v>
      </c>
      <c r="E82" s="52"/>
      <c r="F82" s="53">
        <f>SUM(F83:F92)</f>
        <v>20708.290154411763</v>
      </c>
      <c r="G82" s="107"/>
      <c r="H82" s="110"/>
      <c r="I82" s="110"/>
      <c r="J82" s="56"/>
      <c r="K82" s="57"/>
      <c r="L82" s="58"/>
      <c r="M82" s="58"/>
      <c r="N82" s="58"/>
      <c r="O82" s="57"/>
      <c r="P82" s="58"/>
      <c r="Q82" s="56"/>
      <c r="R82" s="56"/>
      <c r="S82" s="56"/>
      <c r="T82" s="56"/>
      <c r="U82" s="73"/>
      <c r="V82" s="152"/>
      <c r="W82" s="153"/>
      <c r="X82" s="56"/>
      <c r="Y82" s="56"/>
      <c r="Z82" s="57"/>
      <c r="AA82" s="56"/>
      <c r="AB82" s="56"/>
      <c r="AC82" s="59">
        <f>+SUM(AC83:AC92)</f>
        <v>8072.5114999999996</v>
      </c>
      <c r="AD82" s="59">
        <f t="shared" ref="AD82:AS82" si="281">+SUM(AD83:AD92)</f>
        <v>0</v>
      </c>
      <c r="AE82" s="59">
        <f t="shared" si="281"/>
        <v>0</v>
      </c>
      <c r="AF82" s="59">
        <f t="shared" si="281"/>
        <v>161.45023</v>
      </c>
      <c r="AG82" s="59">
        <f t="shared" si="281"/>
        <v>326.67557499999998</v>
      </c>
      <c r="AH82" s="59">
        <f t="shared" si="281"/>
        <v>8560.6373050000002</v>
      </c>
      <c r="AI82" s="59">
        <f t="shared" si="281"/>
        <v>4093</v>
      </c>
      <c r="AJ82" s="59">
        <f t="shared" si="281"/>
        <v>1200</v>
      </c>
      <c r="AK82" s="59">
        <f t="shared" si="281"/>
        <v>900</v>
      </c>
      <c r="AL82" s="59">
        <f t="shared" si="281"/>
        <v>6193</v>
      </c>
      <c r="AM82" s="59">
        <f t="shared" si="281"/>
        <v>2791.2435231617651</v>
      </c>
      <c r="AN82" s="59">
        <f t="shared" si="281"/>
        <v>2140.15932625</v>
      </c>
      <c r="AO82" s="59">
        <f t="shared" si="281"/>
        <v>1023.25</v>
      </c>
      <c r="AP82" s="59">
        <f t="shared" si="281"/>
        <v>3691.2435231617651</v>
      </c>
      <c r="AQ82" s="59">
        <f t="shared" si="281"/>
        <v>17544.880828161764</v>
      </c>
      <c r="AR82" s="59">
        <f t="shared" si="281"/>
        <v>3163.4093262500005</v>
      </c>
      <c r="AS82" s="59">
        <f t="shared" si="281"/>
        <v>20708.290154411763</v>
      </c>
      <c r="AT82" s="83" t="str">
        <f>IF(F82=AS82,"Matching","Not Matching")</f>
        <v>Matching</v>
      </c>
      <c r="AU82" s="134">
        <f t="shared" ref="AU82" si="282">SUM(AC82:AG82)</f>
        <v>8560.6373049999984</v>
      </c>
      <c r="AV82" s="135">
        <f t="shared" ref="AV82" si="283">AU82/AS82</f>
        <v>0.41339179822029931</v>
      </c>
      <c r="AW82" s="134">
        <f t="shared" ref="AW82" si="284">AI82</f>
        <v>4093</v>
      </c>
      <c r="AX82" s="135">
        <f t="shared" ref="AX82" si="285">AW82/AS82</f>
        <v>0.19765031151681123</v>
      </c>
      <c r="AY82" s="134">
        <f t="shared" ref="AY82" si="286">AJ82</f>
        <v>1200</v>
      </c>
      <c r="AZ82" s="135">
        <f t="shared" ref="AZ82" si="287">AY82/AS82</f>
        <v>5.7947806943604567E-2</v>
      </c>
      <c r="BA82" s="134">
        <f t="shared" ref="BA82" si="288">AK82+AM82</f>
        <v>3691.2435231617651</v>
      </c>
      <c r="BB82" s="135">
        <f t="shared" ref="BB82" si="289">BA82/AS82</f>
        <v>0.17824955588500727</v>
      </c>
      <c r="BC82" s="134">
        <f t="shared" ref="BC82" si="290">AN82+AO82</f>
        <v>3163.40932625</v>
      </c>
      <c r="BD82" s="135">
        <f t="shared" ref="BD82" si="291">BC82/AS82</f>
        <v>0.15276052743427765</v>
      </c>
      <c r="BE82" s="82" t="str">
        <f t="shared" ref="BE82" si="292">IF((AU82+AW82+AY82+BA82+BC82)=AS82,"Matching","Not Matching")</f>
        <v>Matching</v>
      </c>
      <c r="BF82" s="134">
        <f>AQ82</f>
        <v>17544.880828161764</v>
      </c>
      <c r="BG82" s="135">
        <f t="shared" ref="BG82" si="293">BF82/AS82</f>
        <v>0.84723947256572241</v>
      </c>
      <c r="BH82" s="134">
        <f t="shared" ref="BH82" si="294">AR82</f>
        <v>3163.4093262500005</v>
      </c>
      <c r="BI82" s="135">
        <f t="shared" ref="BI82" si="295">BH82/AS82</f>
        <v>0.15276052743427768</v>
      </c>
      <c r="BJ82" s="82" t="str">
        <f t="shared" ref="BJ82" si="296">IF((BH82+BF82)=AS82,"Matching","Not Matching")</f>
        <v>Matching</v>
      </c>
      <c r="BK82" s="134">
        <f>AS82*1.081</f>
        <v>22385.661656919114</v>
      </c>
      <c r="BL82" s="134">
        <f t="shared" ref="BL82" si="297">ROUND(BK82,-1)</f>
        <v>22390</v>
      </c>
      <c r="BM82" s="134">
        <f>D82*380</f>
        <v>3005.8</v>
      </c>
      <c r="BN82" s="134">
        <f t="shared" ref="BN82" si="298">BK82-BM82</f>
        <v>19379.861656919114</v>
      </c>
      <c r="BO82" s="134">
        <f>BK82/D82</f>
        <v>2830.0457214815565</v>
      </c>
    </row>
    <row r="83" spans="1:67" outlineLevel="1" x14ac:dyDescent="0.25">
      <c r="A83" s="60"/>
      <c r="B83" s="61"/>
      <c r="C83" s="62"/>
      <c r="D83" s="63"/>
      <c r="E83" s="64"/>
      <c r="F83" s="65"/>
      <c r="G83" s="107"/>
      <c r="H83" s="110"/>
      <c r="I83" s="109" t="s">
        <v>138</v>
      </c>
      <c r="J83" s="56"/>
      <c r="K83" s="57"/>
      <c r="L83" s="58"/>
      <c r="M83" s="58"/>
      <c r="N83" s="58"/>
      <c r="O83" s="57"/>
      <c r="P83" s="58"/>
      <c r="Q83" s="56"/>
      <c r="R83" s="56"/>
      <c r="S83" s="56"/>
      <c r="T83" s="56"/>
      <c r="U83" s="73"/>
      <c r="V83" s="152"/>
      <c r="W83" s="153"/>
      <c r="X83" s="56"/>
      <c r="Y83" s="56"/>
      <c r="Z83" s="57"/>
      <c r="AA83" s="56"/>
      <c r="AB83" s="56"/>
      <c r="AC83" s="56"/>
      <c r="AD83" s="56"/>
      <c r="AE83" s="69"/>
      <c r="AF83" s="69"/>
      <c r="AG83" s="69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136"/>
    </row>
    <row r="84" spans="1:67" outlineLevel="1" x14ac:dyDescent="0.25">
      <c r="A84" s="60"/>
      <c r="B84" s="61" t="str">
        <f>"Panneau solaire "&amp;G84</f>
        <v>Panneau solaire LONGi Hi-MO X10 Artist LR7-54HVB-485M</v>
      </c>
      <c r="C84" s="62">
        <f>A82</f>
        <v>17</v>
      </c>
      <c r="D84" s="68" t="s">
        <v>63</v>
      </c>
      <c r="E84" s="64">
        <f t="shared" ref="E84" si="299">AB84</f>
        <v>266.65684558823523</v>
      </c>
      <c r="F84" s="65">
        <f t="shared" ref="F84" si="300">C84*E84</f>
        <v>4533.1663749999989</v>
      </c>
      <c r="G84" s="107" t="str">
        <f>$G$7</f>
        <v>LONGi Hi-MO X10 Artist LR7-54HVB-485M</v>
      </c>
      <c r="H84" s="108">
        <f t="shared" ref="H84" si="301">H73</f>
        <v>105.55</v>
      </c>
      <c r="I84" s="108">
        <f>$I$7</f>
        <v>0</v>
      </c>
      <c r="J84" s="67">
        <f t="shared" si="60"/>
        <v>3.1664999999999996</v>
      </c>
      <c r="K84" s="54">
        <v>0</v>
      </c>
      <c r="L84" s="67">
        <f t="shared" ref="L84:N91" si="302">H84*(1-$K84)</f>
        <v>105.55</v>
      </c>
      <c r="M84" s="67">
        <f t="shared" si="302"/>
        <v>0</v>
      </c>
      <c r="N84" s="67">
        <f t="shared" si="302"/>
        <v>3.1664999999999996</v>
      </c>
      <c r="O84" s="67">
        <f t="shared" ref="O84:O91" si="303">(L84+M84+N84)</f>
        <v>108.7165</v>
      </c>
      <c r="P84" s="69">
        <f t="shared" ref="P84:P91" si="304">O84*$P$4</f>
        <v>0</v>
      </c>
      <c r="Q84" s="69">
        <f t="shared" ref="Q84:Q91" si="305">(O84+P84)*$Q$4</f>
        <v>0</v>
      </c>
      <c r="R84" s="69">
        <f t="shared" ref="R84:R91" si="306">(O84+P84)*$R$4</f>
        <v>2.1743299999999999</v>
      </c>
      <c r="S84" s="69">
        <f t="shared" ref="S84:S88" si="307">(O84+P84)*$S$4</f>
        <v>5.4358250000000004</v>
      </c>
      <c r="T84" s="69">
        <f t="shared" ref="T84:T91" si="308">SUM(O84:S84)</f>
        <v>116.32665499999999</v>
      </c>
      <c r="U84" s="69">
        <f>1*$U$4</f>
        <v>65</v>
      </c>
      <c r="V84" s="151">
        <f t="shared" ref="V84:W91" si="309">V73</f>
        <v>0</v>
      </c>
      <c r="W84" s="151">
        <f t="shared" si="309"/>
        <v>0</v>
      </c>
      <c r="X84" s="67">
        <f t="shared" ref="X84:X91" si="310">SUM(U84:W84)</f>
        <v>65</v>
      </c>
      <c r="Y84" s="113">
        <f t="shared" ref="Y84:Y89" si="311">$Y$4/(1-$Y$4)*(T84+X84+Z84+AA84)</f>
        <v>39.998526838235293</v>
      </c>
      <c r="Z84" s="69">
        <f t="shared" ref="Z84:Z91" si="312">T84*$Z$4</f>
        <v>29.081663749999997</v>
      </c>
      <c r="AA84" s="69">
        <f t="shared" ref="AA84:AA89" si="313">X84*$AA$4</f>
        <v>16.25</v>
      </c>
      <c r="AB84" s="70">
        <f t="shared" ref="AB84:AB91" si="314">T84+X84+Y84+Z84+AA84</f>
        <v>266.65684558823523</v>
      </c>
      <c r="AC84" s="67">
        <f t="shared" ref="AC84:AO91" si="315">O84*$C84</f>
        <v>1848.1804999999999</v>
      </c>
      <c r="AD84" s="67">
        <f t="shared" si="315"/>
        <v>0</v>
      </c>
      <c r="AE84" s="67">
        <f t="shared" si="315"/>
        <v>0</v>
      </c>
      <c r="AF84" s="67">
        <f t="shared" si="315"/>
        <v>36.963609999999996</v>
      </c>
      <c r="AG84" s="67">
        <f t="shared" si="315"/>
        <v>92.409025</v>
      </c>
      <c r="AH84" s="67">
        <f t="shared" si="315"/>
        <v>1977.5531349999999</v>
      </c>
      <c r="AI84" s="67">
        <f t="shared" si="315"/>
        <v>1105</v>
      </c>
      <c r="AJ84" s="67">
        <f t="shared" si="315"/>
        <v>0</v>
      </c>
      <c r="AK84" s="67">
        <f t="shared" si="315"/>
        <v>0</v>
      </c>
      <c r="AL84" s="67">
        <f t="shared" si="315"/>
        <v>1105</v>
      </c>
      <c r="AM84" s="67">
        <f t="shared" si="315"/>
        <v>679.97495624999999</v>
      </c>
      <c r="AN84" s="67">
        <f t="shared" si="315"/>
        <v>494.38828374999997</v>
      </c>
      <c r="AO84" s="67">
        <f t="shared" si="315"/>
        <v>276.25</v>
      </c>
      <c r="AP84" s="67">
        <f t="shared" ref="AP84:AP91" si="316">AM84+AK84</f>
        <v>679.97495624999999</v>
      </c>
      <c r="AQ84" s="71">
        <f t="shared" ref="AQ84:AQ91" si="317">AM84+AL84+AH84</f>
        <v>3762.5280912500002</v>
      </c>
      <c r="AR84" s="71">
        <f t="shared" ref="AR84:AR91" si="318">AO84+AN84</f>
        <v>770.63828375000003</v>
      </c>
      <c r="AS84" s="71">
        <f t="shared" ref="AS84:AS91" si="319">AH84+AL84+AM84+AO84+AN84</f>
        <v>4533.1663749999998</v>
      </c>
      <c r="AT84" s="84"/>
    </row>
    <row r="85" spans="1:67" outlineLevel="1" x14ac:dyDescent="0.25">
      <c r="A85" s="60"/>
      <c r="B85" s="61" t="str">
        <f>"Onduleur Fronius "&amp;G85</f>
        <v>Onduleur Fronius Symo GEN24 8.0 SC</v>
      </c>
      <c r="C85" s="62">
        <v>1</v>
      </c>
      <c r="D85" s="68" t="s">
        <v>63</v>
      </c>
      <c r="E85" s="64">
        <f t="shared" ref="E84:E91" si="320">AB85</f>
        <v>3585.3737794117637</v>
      </c>
      <c r="F85" s="65">
        <f t="shared" ref="F84:F91" si="321">C85*E85</f>
        <v>3585.3737794117637</v>
      </c>
      <c r="G85" s="99" t="str">
        <f>'Financial Data'!B43</f>
        <v>Symo GEN24 8.0 SC</v>
      </c>
      <c r="H85" s="85">
        <f>'Financial Data'!C43</f>
        <v>1612.7</v>
      </c>
      <c r="I85" s="108">
        <f>$I$8</f>
        <v>449.25</v>
      </c>
      <c r="J85" s="67">
        <f t="shared" si="60"/>
        <v>48.381</v>
      </c>
      <c r="K85" s="54">
        <v>0</v>
      </c>
      <c r="L85" s="67">
        <f t="shared" si="302"/>
        <v>1612.7</v>
      </c>
      <c r="M85" s="67">
        <f t="shared" si="302"/>
        <v>449.25</v>
      </c>
      <c r="N85" s="67">
        <f t="shared" si="302"/>
        <v>48.381</v>
      </c>
      <c r="O85" s="67">
        <f t="shared" si="303"/>
        <v>2110.3309999999997</v>
      </c>
      <c r="P85" s="69">
        <f t="shared" si="304"/>
        <v>0</v>
      </c>
      <c r="Q85" s="69">
        <f t="shared" si="305"/>
        <v>0</v>
      </c>
      <c r="R85" s="69">
        <f t="shared" si="306"/>
        <v>42.206619999999994</v>
      </c>
      <c r="S85" s="69">
        <f t="shared" si="307"/>
        <v>105.51655</v>
      </c>
      <c r="T85" s="69">
        <f t="shared" si="308"/>
        <v>2258.0541699999994</v>
      </c>
      <c r="U85" s="69">
        <f>2*$U$5</f>
        <v>180</v>
      </c>
      <c r="V85" s="151">
        <f t="shared" si="309"/>
        <v>0</v>
      </c>
      <c r="W85" s="151">
        <f t="shared" si="309"/>
        <v>0</v>
      </c>
      <c r="X85" s="67">
        <f t="shared" si="310"/>
        <v>180</v>
      </c>
      <c r="Y85" s="113">
        <f t="shared" si="311"/>
        <v>537.80606691176456</v>
      </c>
      <c r="Z85" s="69">
        <f t="shared" si="312"/>
        <v>564.51354249999986</v>
      </c>
      <c r="AA85" s="69">
        <f t="shared" si="313"/>
        <v>45</v>
      </c>
      <c r="AB85" s="70">
        <f t="shared" si="314"/>
        <v>3585.3737794117637</v>
      </c>
      <c r="AC85" s="67">
        <f t="shared" si="315"/>
        <v>2110.3309999999997</v>
      </c>
      <c r="AD85" s="67">
        <f t="shared" si="315"/>
        <v>0</v>
      </c>
      <c r="AE85" s="67">
        <f t="shared" si="315"/>
        <v>0</v>
      </c>
      <c r="AF85" s="67">
        <f t="shared" si="315"/>
        <v>42.206619999999994</v>
      </c>
      <c r="AG85" s="67">
        <f t="shared" si="315"/>
        <v>105.51655</v>
      </c>
      <c r="AH85" s="67">
        <f t="shared" si="315"/>
        <v>2258.0541699999994</v>
      </c>
      <c r="AI85" s="67">
        <f t="shared" si="315"/>
        <v>180</v>
      </c>
      <c r="AJ85" s="67">
        <f t="shared" si="315"/>
        <v>0</v>
      </c>
      <c r="AK85" s="67">
        <f t="shared" si="315"/>
        <v>0</v>
      </c>
      <c r="AL85" s="67">
        <f t="shared" si="315"/>
        <v>180</v>
      </c>
      <c r="AM85" s="67">
        <f t="shared" si="315"/>
        <v>537.80606691176456</v>
      </c>
      <c r="AN85" s="67">
        <f t="shared" si="315"/>
        <v>564.51354249999986</v>
      </c>
      <c r="AO85" s="67">
        <f t="shared" si="315"/>
        <v>45</v>
      </c>
      <c r="AP85" s="67">
        <f t="shared" si="316"/>
        <v>537.80606691176456</v>
      </c>
      <c r="AQ85" s="71">
        <f t="shared" si="317"/>
        <v>2975.8602369117639</v>
      </c>
      <c r="AR85" s="71">
        <f t="shared" si="318"/>
        <v>609.51354249999986</v>
      </c>
      <c r="AS85" s="71">
        <f t="shared" si="319"/>
        <v>3585.3737794117637</v>
      </c>
      <c r="AT85" s="84"/>
    </row>
    <row r="86" spans="1:67" outlineLevel="1" x14ac:dyDescent="0.25">
      <c r="A86" s="60"/>
      <c r="B86" s="61" t="s">
        <v>64</v>
      </c>
      <c r="C86" s="62">
        <v>1</v>
      </c>
      <c r="D86" s="68" t="s">
        <v>65</v>
      </c>
      <c r="E86" s="64">
        <f t="shared" si="320"/>
        <v>711.22058823529414</v>
      </c>
      <c r="F86" s="65">
        <f t="shared" si="321"/>
        <v>711.22058823529414</v>
      </c>
      <c r="G86" s="107"/>
      <c r="H86" s="108">
        <f>H9</f>
        <v>300</v>
      </c>
      <c r="I86" s="111">
        <f>I75</f>
        <v>0</v>
      </c>
      <c r="J86" s="67">
        <f t="shared" si="60"/>
        <v>9</v>
      </c>
      <c r="K86" s="54">
        <v>0</v>
      </c>
      <c r="L86" s="67">
        <f t="shared" si="302"/>
        <v>300</v>
      </c>
      <c r="M86" s="67">
        <f t="shared" si="302"/>
        <v>0</v>
      </c>
      <c r="N86" s="67">
        <f t="shared" si="302"/>
        <v>9</v>
      </c>
      <c r="O86" s="67">
        <f t="shared" si="303"/>
        <v>309</v>
      </c>
      <c r="P86" s="69">
        <f t="shared" si="304"/>
        <v>0</v>
      </c>
      <c r="Q86" s="69">
        <f t="shared" si="305"/>
        <v>0</v>
      </c>
      <c r="R86" s="69">
        <f t="shared" si="306"/>
        <v>6.18</v>
      </c>
      <c r="S86" s="69">
        <f t="shared" si="307"/>
        <v>15.450000000000001</v>
      </c>
      <c r="T86" s="69">
        <f t="shared" si="308"/>
        <v>330.63</v>
      </c>
      <c r="U86" s="69">
        <f>(C84/10)*$U$5</f>
        <v>153</v>
      </c>
      <c r="V86" s="151">
        <f t="shared" si="309"/>
        <v>0</v>
      </c>
      <c r="W86" s="151">
        <f t="shared" si="309"/>
        <v>0</v>
      </c>
      <c r="X86" s="67">
        <f t="shared" si="310"/>
        <v>153</v>
      </c>
      <c r="Y86" s="113">
        <f t="shared" si="311"/>
        <v>106.68308823529412</v>
      </c>
      <c r="Z86" s="69">
        <f t="shared" si="312"/>
        <v>82.657499999999999</v>
      </c>
      <c r="AA86" s="69">
        <f t="shared" si="313"/>
        <v>38.25</v>
      </c>
      <c r="AB86" s="70">
        <f t="shared" si="314"/>
        <v>711.22058823529414</v>
      </c>
      <c r="AC86" s="67">
        <f t="shared" si="315"/>
        <v>309</v>
      </c>
      <c r="AD86" s="67">
        <f t="shared" si="315"/>
        <v>0</v>
      </c>
      <c r="AE86" s="67">
        <f t="shared" si="315"/>
        <v>0</v>
      </c>
      <c r="AF86" s="67">
        <f t="shared" si="315"/>
        <v>6.18</v>
      </c>
      <c r="AG86" s="67">
        <f t="shared" si="315"/>
        <v>15.450000000000001</v>
      </c>
      <c r="AH86" s="67">
        <f t="shared" si="315"/>
        <v>330.63</v>
      </c>
      <c r="AI86" s="67">
        <f t="shared" si="315"/>
        <v>153</v>
      </c>
      <c r="AJ86" s="67">
        <f t="shared" si="315"/>
        <v>0</v>
      </c>
      <c r="AK86" s="67">
        <f t="shared" si="315"/>
        <v>0</v>
      </c>
      <c r="AL86" s="67">
        <f t="shared" si="315"/>
        <v>153</v>
      </c>
      <c r="AM86" s="67">
        <f t="shared" si="315"/>
        <v>106.68308823529412</v>
      </c>
      <c r="AN86" s="67">
        <f t="shared" si="315"/>
        <v>82.657499999999999</v>
      </c>
      <c r="AO86" s="67">
        <f t="shared" si="315"/>
        <v>38.25</v>
      </c>
      <c r="AP86" s="67">
        <f t="shared" si="316"/>
        <v>106.68308823529412</v>
      </c>
      <c r="AQ86" s="71">
        <f t="shared" si="317"/>
        <v>590.31308823529412</v>
      </c>
      <c r="AR86" s="71">
        <f t="shared" si="318"/>
        <v>120.9075</v>
      </c>
      <c r="AS86" s="71">
        <f t="shared" si="319"/>
        <v>711.22058823529414</v>
      </c>
      <c r="AT86" s="84"/>
    </row>
    <row r="87" spans="1:67" outlineLevel="1" x14ac:dyDescent="0.25">
      <c r="A87" s="60"/>
      <c r="B87" s="61" t="s">
        <v>172</v>
      </c>
      <c r="C87" s="62">
        <f>A82</f>
        <v>17</v>
      </c>
      <c r="D87" s="68" t="s">
        <v>63</v>
      </c>
      <c r="E87" s="64">
        <f t="shared" si="320"/>
        <v>257.66176470588238</v>
      </c>
      <c r="F87" s="65">
        <f t="shared" si="321"/>
        <v>4380.25</v>
      </c>
      <c r="G87" s="107"/>
      <c r="H87" s="108">
        <f>H10</f>
        <v>100</v>
      </c>
      <c r="I87" s="111">
        <f>I76</f>
        <v>0</v>
      </c>
      <c r="J87" s="67">
        <f t="shared" si="60"/>
        <v>3</v>
      </c>
      <c r="K87" s="54">
        <v>0</v>
      </c>
      <c r="L87" s="67">
        <f t="shared" si="302"/>
        <v>100</v>
      </c>
      <c r="M87" s="67">
        <f t="shared" si="302"/>
        <v>0</v>
      </c>
      <c r="N87" s="67">
        <f t="shared" si="302"/>
        <v>3</v>
      </c>
      <c r="O87" s="67">
        <f t="shared" si="303"/>
        <v>103</v>
      </c>
      <c r="P87" s="69">
        <f t="shared" si="304"/>
        <v>0</v>
      </c>
      <c r="Q87" s="69">
        <f t="shared" si="305"/>
        <v>0</v>
      </c>
      <c r="R87" s="69">
        <f t="shared" si="306"/>
        <v>2.06</v>
      </c>
      <c r="S87" s="69">
        <f t="shared" si="307"/>
        <v>5.15</v>
      </c>
      <c r="T87" s="69">
        <f t="shared" si="308"/>
        <v>110.21000000000001</v>
      </c>
      <c r="U87" s="69">
        <f>1*$U$4</f>
        <v>65</v>
      </c>
      <c r="V87" s="151">
        <f t="shared" si="309"/>
        <v>0</v>
      </c>
      <c r="W87" s="151">
        <f t="shared" si="309"/>
        <v>0</v>
      </c>
      <c r="X87" s="67">
        <f t="shared" si="310"/>
        <v>65</v>
      </c>
      <c r="Y87" s="113">
        <f t="shared" si="311"/>
        <v>38.649264705882359</v>
      </c>
      <c r="Z87" s="69">
        <f t="shared" si="312"/>
        <v>27.552500000000002</v>
      </c>
      <c r="AA87" s="69">
        <f t="shared" si="313"/>
        <v>16.25</v>
      </c>
      <c r="AB87" s="70">
        <f t="shared" si="314"/>
        <v>257.66176470588238</v>
      </c>
      <c r="AC87" s="67">
        <f t="shared" si="315"/>
        <v>1751</v>
      </c>
      <c r="AD87" s="67">
        <f t="shared" si="315"/>
        <v>0</v>
      </c>
      <c r="AE87" s="67">
        <f t="shared" si="315"/>
        <v>0</v>
      </c>
      <c r="AF87" s="67">
        <f t="shared" si="315"/>
        <v>35.020000000000003</v>
      </c>
      <c r="AG87" s="67">
        <f t="shared" si="315"/>
        <v>87.550000000000011</v>
      </c>
      <c r="AH87" s="67">
        <f t="shared" si="315"/>
        <v>1873.5700000000002</v>
      </c>
      <c r="AI87" s="67">
        <f t="shared" si="315"/>
        <v>1105</v>
      </c>
      <c r="AJ87" s="67">
        <f t="shared" si="315"/>
        <v>0</v>
      </c>
      <c r="AK87" s="67">
        <f t="shared" si="315"/>
        <v>0</v>
      </c>
      <c r="AL87" s="67">
        <f t="shared" si="315"/>
        <v>1105</v>
      </c>
      <c r="AM87" s="67">
        <f t="shared" si="315"/>
        <v>657.03750000000014</v>
      </c>
      <c r="AN87" s="67">
        <f t="shared" si="315"/>
        <v>468.39250000000004</v>
      </c>
      <c r="AO87" s="67">
        <f t="shared" si="315"/>
        <v>276.25</v>
      </c>
      <c r="AP87" s="67">
        <f t="shared" si="316"/>
        <v>657.03750000000014</v>
      </c>
      <c r="AQ87" s="71">
        <f t="shared" si="317"/>
        <v>3635.6075000000001</v>
      </c>
      <c r="AR87" s="71">
        <f t="shared" si="318"/>
        <v>744.64250000000004</v>
      </c>
      <c r="AS87" s="71">
        <f t="shared" si="319"/>
        <v>4380.25</v>
      </c>
      <c r="AT87" s="84"/>
    </row>
    <row r="88" spans="1:67" outlineLevel="1" x14ac:dyDescent="0.25">
      <c r="A88" s="60"/>
      <c r="B88" s="61" t="s">
        <v>66</v>
      </c>
      <c r="C88" s="62">
        <v>1</v>
      </c>
      <c r="D88" s="68" t="s">
        <v>65</v>
      </c>
      <c r="E88" s="64">
        <f t="shared" si="320"/>
        <v>3089.7794117647059</v>
      </c>
      <c r="F88" s="65">
        <f t="shared" si="321"/>
        <v>3089.7794117647059</v>
      </c>
      <c r="G88" s="107"/>
      <c r="H88" s="108">
        <f>H11</f>
        <v>500</v>
      </c>
      <c r="I88" s="111">
        <f>I77</f>
        <v>0</v>
      </c>
      <c r="J88" s="67">
        <f t="shared" si="60"/>
        <v>15</v>
      </c>
      <c r="K88" s="54">
        <v>0</v>
      </c>
      <c r="L88" s="67">
        <f t="shared" si="302"/>
        <v>500</v>
      </c>
      <c r="M88" s="67">
        <f t="shared" si="302"/>
        <v>0</v>
      </c>
      <c r="N88" s="67">
        <f t="shared" si="302"/>
        <v>15</v>
      </c>
      <c r="O88" s="67">
        <f t="shared" si="303"/>
        <v>515</v>
      </c>
      <c r="P88" s="69">
        <f t="shared" si="304"/>
        <v>0</v>
      </c>
      <c r="Q88" s="69">
        <f t="shared" si="305"/>
        <v>0</v>
      </c>
      <c r="R88" s="69">
        <f t="shared" si="306"/>
        <v>10.3</v>
      </c>
      <c r="S88" s="69">
        <f t="shared" si="307"/>
        <v>25.75</v>
      </c>
      <c r="T88" s="69">
        <f t="shared" si="308"/>
        <v>551.04999999999995</v>
      </c>
      <c r="U88" s="69">
        <f>5*$U$5+600+500</f>
        <v>1550</v>
      </c>
      <c r="V88" s="151">
        <f t="shared" si="309"/>
        <v>0</v>
      </c>
      <c r="W88" s="151">
        <f t="shared" si="309"/>
        <v>0</v>
      </c>
      <c r="X88" s="67">
        <f t="shared" si="310"/>
        <v>1550</v>
      </c>
      <c r="Y88" s="113">
        <f t="shared" si="311"/>
        <v>463.46691176470591</v>
      </c>
      <c r="Z88" s="69">
        <f t="shared" si="312"/>
        <v>137.76249999999999</v>
      </c>
      <c r="AA88" s="69">
        <f t="shared" si="313"/>
        <v>387.5</v>
      </c>
      <c r="AB88" s="70">
        <f t="shared" si="314"/>
        <v>3089.7794117647059</v>
      </c>
      <c r="AC88" s="67">
        <f t="shared" si="315"/>
        <v>515</v>
      </c>
      <c r="AD88" s="67">
        <f t="shared" si="315"/>
        <v>0</v>
      </c>
      <c r="AE88" s="67">
        <f t="shared" si="315"/>
        <v>0</v>
      </c>
      <c r="AF88" s="67">
        <f t="shared" si="315"/>
        <v>10.3</v>
      </c>
      <c r="AG88" s="67">
        <f t="shared" si="315"/>
        <v>25.75</v>
      </c>
      <c r="AH88" s="67">
        <f t="shared" si="315"/>
        <v>551.04999999999995</v>
      </c>
      <c r="AI88" s="67">
        <f t="shared" si="315"/>
        <v>1550</v>
      </c>
      <c r="AJ88" s="67">
        <f t="shared" si="315"/>
        <v>0</v>
      </c>
      <c r="AK88" s="67">
        <f t="shared" si="315"/>
        <v>0</v>
      </c>
      <c r="AL88" s="67">
        <f t="shared" si="315"/>
        <v>1550</v>
      </c>
      <c r="AM88" s="67">
        <f t="shared" si="315"/>
        <v>463.46691176470591</v>
      </c>
      <c r="AN88" s="67">
        <f t="shared" si="315"/>
        <v>137.76249999999999</v>
      </c>
      <c r="AO88" s="67">
        <f t="shared" si="315"/>
        <v>387.5</v>
      </c>
      <c r="AP88" s="67">
        <f t="shared" si="316"/>
        <v>463.46691176470591</v>
      </c>
      <c r="AQ88" s="71">
        <f t="shared" si="317"/>
        <v>2564.5169117647056</v>
      </c>
      <c r="AR88" s="71">
        <f t="shared" si="318"/>
        <v>525.26250000000005</v>
      </c>
      <c r="AS88" s="71">
        <f t="shared" si="319"/>
        <v>3089.7794117647059</v>
      </c>
      <c r="AT88" s="84"/>
    </row>
    <row r="89" spans="1:67" outlineLevel="1" x14ac:dyDescent="0.25">
      <c r="A89" s="60"/>
      <c r="B89" s="72" t="s">
        <v>169</v>
      </c>
      <c r="C89" s="62">
        <v>1</v>
      </c>
      <c r="D89" s="68" t="s">
        <v>65</v>
      </c>
      <c r="E89" s="64">
        <f t="shared" si="320"/>
        <v>2308.5</v>
      </c>
      <c r="F89" s="65">
        <f t="shared" si="321"/>
        <v>2308.5</v>
      </c>
      <c r="G89" s="107"/>
      <c r="H89" s="108">
        <f>$H$12</f>
        <v>1300</v>
      </c>
      <c r="I89" s="108">
        <f t="shared" ref="I89" si="322">I23</f>
        <v>200</v>
      </c>
      <c r="J89" s="67">
        <f t="shared" si="60"/>
        <v>39</v>
      </c>
      <c r="K89" s="54">
        <v>0</v>
      </c>
      <c r="L89" s="67">
        <f t="shared" si="302"/>
        <v>1300</v>
      </c>
      <c r="M89" s="67">
        <f t="shared" si="302"/>
        <v>200</v>
      </c>
      <c r="N89" s="67">
        <f t="shared" si="302"/>
        <v>39</v>
      </c>
      <c r="O89" s="67">
        <f t="shared" si="303"/>
        <v>1539</v>
      </c>
      <c r="P89" s="69">
        <f t="shared" si="304"/>
        <v>0</v>
      </c>
      <c r="Q89" s="69">
        <f t="shared" si="305"/>
        <v>0</v>
      </c>
      <c r="R89" s="69">
        <f t="shared" si="306"/>
        <v>30.78</v>
      </c>
      <c r="S89" s="69">
        <v>0</v>
      </c>
      <c r="T89" s="69">
        <f t="shared" si="308"/>
        <v>1569.78</v>
      </c>
      <c r="U89" s="69">
        <v>0</v>
      </c>
      <c r="V89" s="151">
        <f t="shared" si="309"/>
        <v>0</v>
      </c>
      <c r="W89" s="151">
        <f t="shared" si="309"/>
        <v>0</v>
      </c>
      <c r="X89" s="67">
        <f t="shared" si="310"/>
        <v>0</v>
      </c>
      <c r="Y89" s="113">
        <f t="shared" si="311"/>
        <v>346.27500000000003</v>
      </c>
      <c r="Z89" s="69">
        <f t="shared" si="312"/>
        <v>392.44499999999999</v>
      </c>
      <c r="AA89" s="69">
        <f t="shared" si="313"/>
        <v>0</v>
      </c>
      <c r="AB89" s="70">
        <f t="shared" si="314"/>
        <v>2308.5</v>
      </c>
      <c r="AC89" s="67">
        <f t="shared" si="315"/>
        <v>1539</v>
      </c>
      <c r="AD89" s="67">
        <f t="shared" si="315"/>
        <v>0</v>
      </c>
      <c r="AE89" s="67">
        <f t="shared" si="315"/>
        <v>0</v>
      </c>
      <c r="AF89" s="67">
        <f t="shared" si="315"/>
        <v>30.78</v>
      </c>
      <c r="AG89" s="67">
        <f t="shared" si="315"/>
        <v>0</v>
      </c>
      <c r="AH89" s="67">
        <f t="shared" si="315"/>
        <v>1569.78</v>
      </c>
      <c r="AI89" s="67">
        <f t="shared" si="315"/>
        <v>0</v>
      </c>
      <c r="AJ89" s="67">
        <f t="shared" si="315"/>
        <v>0</v>
      </c>
      <c r="AK89" s="67">
        <f t="shared" si="315"/>
        <v>0</v>
      </c>
      <c r="AL89" s="67">
        <f t="shared" si="315"/>
        <v>0</v>
      </c>
      <c r="AM89" s="67">
        <f t="shared" si="315"/>
        <v>346.27500000000003</v>
      </c>
      <c r="AN89" s="67">
        <f t="shared" si="315"/>
        <v>392.44499999999999</v>
      </c>
      <c r="AO89" s="67">
        <f t="shared" si="315"/>
        <v>0</v>
      </c>
      <c r="AP89" s="67">
        <f t="shared" si="316"/>
        <v>346.27500000000003</v>
      </c>
      <c r="AQ89" s="71">
        <f t="shared" si="317"/>
        <v>1916.0550000000001</v>
      </c>
      <c r="AR89" s="71">
        <f t="shared" si="318"/>
        <v>392.44499999999999</v>
      </c>
      <c r="AS89" s="71">
        <f t="shared" si="319"/>
        <v>2308.5</v>
      </c>
      <c r="AT89" s="84"/>
    </row>
    <row r="90" spans="1:67" outlineLevel="1" x14ac:dyDescent="0.25">
      <c r="A90" s="60"/>
      <c r="B90" s="72" t="s">
        <v>170</v>
      </c>
      <c r="C90" s="62">
        <v>1</v>
      </c>
      <c r="D90" s="68" t="s">
        <v>65</v>
      </c>
      <c r="E90" s="64">
        <f t="shared" si="320"/>
        <v>900</v>
      </c>
      <c r="F90" s="65">
        <f t="shared" si="321"/>
        <v>900</v>
      </c>
      <c r="G90" s="147"/>
      <c r="H90" s="67">
        <v>0</v>
      </c>
      <c r="I90" s="67">
        <v>0</v>
      </c>
      <c r="J90" s="67">
        <f t="shared" si="60"/>
        <v>0</v>
      </c>
      <c r="K90" s="54">
        <v>0</v>
      </c>
      <c r="L90" s="67">
        <f t="shared" si="302"/>
        <v>0</v>
      </c>
      <c r="M90" s="67">
        <f t="shared" si="302"/>
        <v>0</v>
      </c>
      <c r="N90" s="67">
        <f t="shared" si="302"/>
        <v>0</v>
      </c>
      <c r="O90" s="67">
        <f t="shared" si="303"/>
        <v>0</v>
      </c>
      <c r="P90" s="69">
        <f t="shared" si="304"/>
        <v>0</v>
      </c>
      <c r="Q90" s="69">
        <f t="shared" si="305"/>
        <v>0</v>
      </c>
      <c r="R90" s="69">
        <f t="shared" si="306"/>
        <v>0</v>
      </c>
      <c r="S90" s="69">
        <v>0</v>
      </c>
      <c r="T90" s="69">
        <f t="shared" si="308"/>
        <v>0</v>
      </c>
      <c r="U90" s="69">
        <v>0</v>
      </c>
      <c r="V90" s="151">
        <f t="shared" si="309"/>
        <v>0</v>
      </c>
      <c r="W90" s="151">
        <f t="shared" si="309"/>
        <v>900</v>
      </c>
      <c r="X90" s="67">
        <f t="shared" si="310"/>
        <v>900</v>
      </c>
      <c r="Y90" s="113">
        <v>0</v>
      </c>
      <c r="Z90" s="69">
        <f t="shared" si="312"/>
        <v>0</v>
      </c>
      <c r="AA90" s="69">
        <v>0</v>
      </c>
      <c r="AB90" s="70">
        <f t="shared" si="314"/>
        <v>900</v>
      </c>
      <c r="AC90" s="67">
        <f t="shared" si="315"/>
        <v>0</v>
      </c>
      <c r="AD90" s="67">
        <f t="shared" si="315"/>
        <v>0</v>
      </c>
      <c r="AE90" s="67">
        <f t="shared" si="315"/>
        <v>0</v>
      </c>
      <c r="AF90" s="67">
        <f t="shared" si="315"/>
        <v>0</v>
      </c>
      <c r="AG90" s="67">
        <f t="shared" si="315"/>
        <v>0</v>
      </c>
      <c r="AH90" s="67">
        <f t="shared" si="315"/>
        <v>0</v>
      </c>
      <c r="AI90" s="67">
        <f t="shared" si="315"/>
        <v>0</v>
      </c>
      <c r="AJ90" s="67">
        <f t="shared" si="315"/>
        <v>0</v>
      </c>
      <c r="AK90" s="67">
        <f t="shared" si="315"/>
        <v>900</v>
      </c>
      <c r="AL90" s="67">
        <f t="shared" si="315"/>
        <v>900</v>
      </c>
      <c r="AM90" s="67">
        <f t="shared" si="315"/>
        <v>0</v>
      </c>
      <c r="AN90" s="67">
        <f t="shared" si="315"/>
        <v>0</v>
      </c>
      <c r="AO90" s="67">
        <f t="shared" si="315"/>
        <v>0</v>
      </c>
      <c r="AP90" s="67">
        <f t="shared" si="316"/>
        <v>900</v>
      </c>
      <c r="AQ90" s="71">
        <f t="shared" si="317"/>
        <v>900</v>
      </c>
      <c r="AR90" s="71">
        <f t="shared" si="318"/>
        <v>0</v>
      </c>
      <c r="AS90" s="71">
        <f t="shared" si="319"/>
        <v>900</v>
      </c>
      <c r="AT90" s="84"/>
    </row>
    <row r="91" spans="1:67" outlineLevel="1" x14ac:dyDescent="0.25">
      <c r="A91" s="60"/>
      <c r="B91" s="72" t="s">
        <v>171</v>
      </c>
      <c r="C91" s="62">
        <v>1</v>
      </c>
      <c r="D91" s="68" t="s">
        <v>65</v>
      </c>
      <c r="E91" s="64">
        <f t="shared" si="320"/>
        <v>1200</v>
      </c>
      <c r="F91" s="65">
        <f t="shared" si="321"/>
        <v>1200</v>
      </c>
      <c r="G91" s="147"/>
      <c r="H91" s="67">
        <v>0</v>
      </c>
      <c r="I91" s="67">
        <v>0</v>
      </c>
      <c r="J91" s="67">
        <f t="shared" si="60"/>
        <v>0</v>
      </c>
      <c r="K91" s="54">
        <v>0</v>
      </c>
      <c r="L91" s="67">
        <f t="shared" si="302"/>
        <v>0</v>
      </c>
      <c r="M91" s="67">
        <f t="shared" si="302"/>
        <v>0</v>
      </c>
      <c r="N91" s="67">
        <f t="shared" si="302"/>
        <v>0</v>
      </c>
      <c r="O91" s="67">
        <f t="shared" si="303"/>
        <v>0</v>
      </c>
      <c r="P91" s="69">
        <f t="shared" si="304"/>
        <v>0</v>
      </c>
      <c r="Q91" s="69">
        <f t="shared" si="305"/>
        <v>0</v>
      </c>
      <c r="R91" s="69">
        <f t="shared" si="306"/>
        <v>0</v>
      </c>
      <c r="S91" s="69">
        <v>0</v>
      </c>
      <c r="T91" s="69">
        <f t="shared" si="308"/>
        <v>0</v>
      </c>
      <c r="U91" s="69">
        <v>0</v>
      </c>
      <c r="V91" s="151">
        <f t="shared" si="309"/>
        <v>1200</v>
      </c>
      <c r="W91" s="151">
        <f t="shared" si="309"/>
        <v>0</v>
      </c>
      <c r="X91" s="67">
        <f t="shared" si="310"/>
        <v>1200</v>
      </c>
      <c r="Y91" s="113">
        <v>0</v>
      </c>
      <c r="Z91" s="69">
        <f t="shared" si="312"/>
        <v>0</v>
      </c>
      <c r="AA91" s="69">
        <v>0</v>
      </c>
      <c r="AB91" s="70">
        <f t="shared" si="314"/>
        <v>1200</v>
      </c>
      <c r="AC91" s="67">
        <f t="shared" si="315"/>
        <v>0</v>
      </c>
      <c r="AD91" s="67">
        <f t="shared" si="315"/>
        <v>0</v>
      </c>
      <c r="AE91" s="67">
        <f t="shared" si="315"/>
        <v>0</v>
      </c>
      <c r="AF91" s="67">
        <f t="shared" si="315"/>
        <v>0</v>
      </c>
      <c r="AG91" s="67">
        <f t="shared" si="315"/>
        <v>0</v>
      </c>
      <c r="AH91" s="67">
        <f t="shared" si="315"/>
        <v>0</v>
      </c>
      <c r="AI91" s="67">
        <f t="shared" si="315"/>
        <v>0</v>
      </c>
      <c r="AJ91" s="67">
        <f t="shared" si="315"/>
        <v>1200</v>
      </c>
      <c r="AK91" s="67">
        <f t="shared" si="315"/>
        <v>0</v>
      </c>
      <c r="AL91" s="67">
        <f t="shared" si="315"/>
        <v>1200</v>
      </c>
      <c r="AM91" s="67">
        <f t="shared" si="315"/>
        <v>0</v>
      </c>
      <c r="AN91" s="67">
        <f t="shared" si="315"/>
        <v>0</v>
      </c>
      <c r="AO91" s="67">
        <f t="shared" si="315"/>
        <v>0</v>
      </c>
      <c r="AP91" s="67">
        <f t="shared" si="316"/>
        <v>0</v>
      </c>
      <c r="AQ91" s="71">
        <f t="shared" si="317"/>
        <v>1200</v>
      </c>
      <c r="AR91" s="71">
        <f t="shared" si="318"/>
        <v>0</v>
      </c>
      <c r="AS91" s="71">
        <f t="shared" si="319"/>
        <v>1200</v>
      </c>
      <c r="AT91" s="84"/>
    </row>
    <row r="92" spans="1:67" ht="15.75" outlineLevel="1" thickBot="1" x14ac:dyDescent="0.3">
      <c r="A92" s="60"/>
      <c r="B92" s="61"/>
      <c r="C92" s="62"/>
      <c r="D92" s="63"/>
      <c r="E92" s="64"/>
      <c r="F92" s="65"/>
      <c r="G92" s="107"/>
      <c r="H92" s="108"/>
      <c r="I92" s="108"/>
      <c r="J92" s="67"/>
      <c r="K92" s="21"/>
      <c r="L92" s="67"/>
      <c r="M92" s="67"/>
      <c r="N92" s="67"/>
      <c r="O92" s="67"/>
      <c r="P92" s="69"/>
      <c r="Q92" s="69"/>
      <c r="R92" s="69"/>
      <c r="S92" s="69"/>
      <c r="T92" s="69"/>
      <c r="U92" s="69"/>
      <c r="V92" s="151"/>
      <c r="W92" s="151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84"/>
    </row>
    <row r="93" spans="1:67" ht="15.75" thickBot="1" x14ac:dyDescent="0.3">
      <c r="A93" s="48">
        <f>A82+1</f>
        <v>18</v>
      </c>
      <c r="B93" s="49" t="s">
        <v>61</v>
      </c>
      <c r="C93" s="50" t="s">
        <v>62</v>
      </c>
      <c r="D93" s="51">
        <f>ROUNDUP((A93*465)/1000,2)</f>
        <v>8.3699999999999992</v>
      </c>
      <c r="E93" s="52"/>
      <c r="F93" s="53">
        <f>SUM(F94:F103)</f>
        <v>21245.844058823528</v>
      </c>
      <c r="G93" s="107"/>
      <c r="H93" s="110"/>
      <c r="I93" s="110"/>
      <c r="J93" s="56"/>
      <c r="K93" s="57"/>
      <c r="L93" s="58"/>
      <c r="M93" s="58"/>
      <c r="N93" s="58"/>
      <c r="O93" s="57"/>
      <c r="P93" s="58"/>
      <c r="Q93" s="56"/>
      <c r="R93" s="56"/>
      <c r="S93" s="56"/>
      <c r="T93" s="56"/>
      <c r="U93" s="73"/>
      <c r="V93" s="152"/>
      <c r="W93" s="153"/>
      <c r="X93" s="56"/>
      <c r="Y93" s="56"/>
      <c r="Z93" s="57"/>
      <c r="AA93" s="56"/>
      <c r="AB93" s="56"/>
      <c r="AC93" s="59">
        <f>+SUM(AC94:AC103)</f>
        <v>8284.2279999999992</v>
      </c>
      <c r="AD93" s="59">
        <f t="shared" ref="AD93:AS93" si="323">+SUM(AD94:AD103)</f>
        <v>0</v>
      </c>
      <c r="AE93" s="59">
        <f t="shared" si="323"/>
        <v>0</v>
      </c>
      <c r="AF93" s="59">
        <f t="shared" si="323"/>
        <v>165.68456</v>
      </c>
      <c r="AG93" s="59">
        <f t="shared" si="323"/>
        <v>337.26139999999998</v>
      </c>
      <c r="AH93" s="59">
        <f t="shared" si="323"/>
        <v>8787.1739600000001</v>
      </c>
      <c r="AI93" s="59">
        <f t="shared" si="323"/>
        <v>4232</v>
      </c>
      <c r="AJ93" s="59">
        <f t="shared" si="323"/>
        <v>1200</v>
      </c>
      <c r="AK93" s="59">
        <f t="shared" si="323"/>
        <v>900</v>
      </c>
      <c r="AL93" s="59">
        <f t="shared" si="323"/>
        <v>6332</v>
      </c>
      <c r="AM93" s="59">
        <f t="shared" si="323"/>
        <v>2871.8766088235293</v>
      </c>
      <c r="AN93" s="59">
        <f t="shared" si="323"/>
        <v>2196.79349</v>
      </c>
      <c r="AO93" s="59">
        <f t="shared" si="323"/>
        <v>1058</v>
      </c>
      <c r="AP93" s="59">
        <f t="shared" si="323"/>
        <v>3771.8766088235293</v>
      </c>
      <c r="AQ93" s="59">
        <f t="shared" si="323"/>
        <v>17991.050568823528</v>
      </c>
      <c r="AR93" s="59">
        <f t="shared" si="323"/>
        <v>3254.7934900000005</v>
      </c>
      <c r="AS93" s="59">
        <f t="shared" si="323"/>
        <v>21245.844058823528</v>
      </c>
      <c r="AT93" s="83" t="str">
        <f>IF(F93=AS93,"Matching","Not Matching")</f>
        <v>Matching</v>
      </c>
      <c r="AU93" s="134">
        <f t="shared" ref="AU93" si="324">SUM(AC93:AG93)</f>
        <v>8787.1739599999983</v>
      </c>
      <c r="AV93" s="135">
        <f t="shared" ref="AV93" si="325">AU93/AS93</f>
        <v>0.41359495700292648</v>
      </c>
      <c r="AW93" s="134">
        <f t="shared" ref="AW93" si="326">AI93</f>
        <v>4232</v>
      </c>
      <c r="AX93" s="135">
        <f t="shared" ref="AX93" si="327">AW93/AS93</f>
        <v>0.1991918978734302</v>
      </c>
      <c r="AY93" s="134">
        <f t="shared" ref="AY93" si="328">AJ93</f>
        <v>1200</v>
      </c>
      <c r="AZ93" s="135">
        <f t="shared" ref="AZ93" si="329">AY93/AS93</f>
        <v>5.6481634557683423E-2</v>
      </c>
      <c r="BA93" s="134">
        <f t="shared" ref="BA93" si="330">AK93+AM93</f>
        <v>3771.8766088235293</v>
      </c>
      <c r="BB93" s="135">
        <f t="shared" ref="BB93" si="331">BA93/AS93</f>
        <v>0.17753479684687068</v>
      </c>
      <c r="BC93" s="134">
        <f t="shared" ref="BC93" si="332">AN93+AO93</f>
        <v>3254.79349</v>
      </c>
      <c r="BD93" s="135">
        <f t="shared" ref="BD93" si="333">BC93/AS93</f>
        <v>0.15319671371908919</v>
      </c>
      <c r="BE93" s="82" t="str">
        <f t="shared" ref="BE93" si="334">IF((AU93+AW93+AY93+BA93+BC93)=AS93,"Matching","Not Matching")</f>
        <v>Matching</v>
      </c>
      <c r="BF93" s="134">
        <f>AQ93</f>
        <v>17991.050568823528</v>
      </c>
      <c r="BG93" s="135">
        <f t="shared" ref="BG93" si="335">BF93/AS93</f>
        <v>0.84680328628091084</v>
      </c>
      <c r="BH93" s="134">
        <f t="shared" ref="BH93" si="336">AR93</f>
        <v>3254.7934900000005</v>
      </c>
      <c r="BI93" s="135">
        <f t="shared" ref="BI93" si="337">BH93/AS93</f>
        <v>0.15319671371908922</v>
      </c>
      <c r="BJ93" s="82" t="str">
        <f t="shared" ref="BJ93" si="338">IF((BH93+BF93)=AS93,"Matching","Not Matching")</f>
        <v>Matching</v>
      </c>
      <c r="BK93" s="134">
        <f>AS93*1.081</f>
        <v>22966.757427588233</v>
      </c>
      <c r="BL93" s="134">
        <f t="shared" ref="BL93" si="339">ROUND(BK93,-1)</f>
        <v>22970</v>
      </c>
      <c r="BM93" s="134">
        <f>D93*380</f>
        <v>3180.6</v>
      </c>
      <c r="BN93" s="134">
        <f t="shared" ref="BN93" si="340">BK93-BM93</f>
        <v>19786.157427588234</v>
      </c>
      <c r="BO93" s="134">
        <f>BK93/D93</f>
        <v>2743.9375660200999</v>
      </c>
    </row>
    <row r="94" spans="1:67" outlineLevel="1" x14ac:dyDescent="0.25">
      <c r="A94" s="60"/>
      <c r="B94" s="61"/>
      <c r="C94" s="62"/>
      <c r="D94" s="63"/>
      <c r="E94" s="64"/>
      <c r="F94" s="65"/>
      <c r="G94" s="107"/>
      <c r="H94" s="110"/>
      <c r="I94" s="109" t="s">
        <v>138</v>
      </c>
      <c r="J94" s="56"/>
      <c r="K94" s="57"/>
      <c r="L94" s="58"/>
      <c r="M94" s="58"/>
      <c r="N94" s="58"/>
      <c r="O94" s="57"/>
      <c r="P94" s="58"/>
      <c r="Q94" s="56"/>
      <c r="R94" s="56"/>
      <c r="S94" s="56"/>
      <c r="T94" s="56"/>
      <c r="U94" s="73"/>
      <c r="V94" s="152"/>
      <c r="W94" s="153"/>
      <c r="X94" s="56"/>
      <c r="Y94" s="56"/>
      <c r="Z94" s="57"/>
      <c r="AA94" s="56"/>
      <c r="AB94" s="56"/>
      <c r="AC94" s="56"/>
      <c r="AD94" s="56"/>
      <c r="AE94" s="69"/>
      <c r="AF94" s="69"/>
      <c r="AG94" s="69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136"/>
    </row>
    <row r="95" spans="1:67" outlineLevel="1" x14ac:dyDescent="0.25">
      <c r="A95" s="60"/>
      <c r="B95" s="61" t="str">
        <f>"Panneau solaire "&amp;G95</f>
        <v>Panneau solaire LONGi Hi-MO X10 Artist LR7-54HVB-485M</v>
      </c>
      <c r="C95" s="62">
        <f>A93</f>
        <v>18</v>
      </c>
      <c r="D95" s="68" t="s">
        <v>63</v>
      </c>
      <c r="E95" s="64">
        <f t="shared" ref="E95" si="341">AB95</f>
        <v>266.65684558823523</v>
      </c>
      <c r="F95" s="65">
        <f t="shared" ref="F95" si="342">C95*E95</f>
        <v>4799.8232205882341</v>
      </c>
      <c r="G95" s="107" t="str">
        <f>$G$7</f>
        <v>LONGi Hi-MO X10 Artist LR7-54HVB-485M</v>
      </c>
      <c r="H95" s="108">
        <f t="shared" ref="H95" si="343">H73</f>
        <v>105.55</v>
      </c>
      <c r="I95" s="108">
        <f>$I$7</f>
        <v>0</v>
      </c>
      <c r="J95" s="67">
        <f t="shared" si="60"/>
        <v>3.1664999999999996</v>
      </c>
      <c r="K95" s="54">
        <v>0</v>
      </c>
      <c r="L95" s="67">
        <f t="shared" ref="L95:N102" si="344">H95*(1-$K95)</f>
        <v>105.55</v>
      </c>
      <c r="M95" s="67">
        <f t="shared" si="344"/>
        <v>0</v>
      </c>
      <c r="N95" s="67">
        <f t="shared" si="344"/>
        <v>3.1664999999999996</v>
      </c>
      <c r="O95" s="67">
        <f t="shared" ref="O95:O102" si="345">(L95+M95+N95)</f>
        <v>108.7165</v>
      </c>
      <c r="P95" s="69">
        <f t="shared" ref="P95:P102" si="346">O95*$P$4</f>
        <v>0</v>
      </c>
      <c r="Q95" s="69">
        <f t="shared" ref="Q95:Q102" si="347">(O95+P95)*$Q$4</f>
        <v>0</v>
      </c>
      <c r="R95" s="69">
        <f t="shared" ref="R95:R102" si="348">(O95+P95)*$R$4</f>
        <v>2.1743299999999999</v>
      </c>
      <c r="S95" s="69">
        <f t="shared" ref="S95:S99" si="349">(O95+P95)*$S$4</f>
        <v>5.4358250000000004</v>
      </c>
      <c r="T95" s="69">
        <f t="shared" ref="T95:T102" si="350">SUM(O95:S95)</f>
        <v>116.32665499999999</v>
      </c>
      <c r="U95" s="69">
        <f>1*$U$4</f>
        <v>65</v>
      </c>
      <c r="V95" s="151">
        <f t="shared" ref="V95:W102" si="351">V84</f>
        <v>0</v>
      </c>
      <c r="W95" s="151">
        <f t="shared" si="351"/>
        <v>0</v>
      </c>
      <c r="X95" s="67">
        <f t="shared" ref="X95:X102" si="352">SUM(U95:W95)</f>
        <v>65</v>
      </c>
      <c r="Y95" s="113">
        <f t="shared" ref="Y95:Y100" si="353">$Y$4/(1-$Y$4)*(T95+X95+Z95+AA95)</f>
        <v>39.998526838235293</v>
      </c>
      <c r="Z95" s="69">
        <f t="shared" ref="Z95:Z102" si="354">T95*$Z$4</f>
        <v>29.081663749999997</v>
      </c>
      <c r="AA95" s="69">
        <f t="shared" ref="AA95:AA100" si="355">X95*$AA$4</f>
        <v>16.25</v>
      </c>
      <c r="AB95" s="70">
        <f t="shared" ref="AB95:AB102" si="356">T95+X95+Y95+Z95+AA95</f>
        <v>266.65684558823523</v>
      </c>
      <c r="AC95" s="67">
        <f t="shared" ref="AC95:AO102" si="357">O95*$C95</f>
        <v>1956.8969999999999</v>
      </c>
      <c r="AD95" s="67">
        <f t="shared" si="357"/>
        <v>0</v>
      </c>
      <c r="AE95" s="67">
        <f t="shared" si="357"/>
        <v>0</v>
      </c>
      <c r="AF95" s="67">
        <f t="shared" si="357"/>
        <v>39.13794</v>
      </c>
      <c r="AG95" s="67">
        <f t="shared" si="357"/>
        <v>97.844850000000008</v>
      </c>
      <c r="AH95" s="67">
        <f t="shared" si="357"/>
        <v>2093.87979</v>
      </c>
      <c r="AI95" s="67">
        <f t="shared" si="357"/>
        <v>1170</v>
      </c>
      <c r="AJ95" s="67">
        <f t="shared" si="357"/>
        <v>0</v>
      </c>
      <c r="AK95" s="67">
        <f t="shared" si="357"/>
        <v>0</v>
      </c>
      <c r="AL95" s="67">
        <f t="shared" si="357"/>
        <v>1170</v>
      </c>
      <c r="AM95" s="67">
        <f t="shared" si="357"/>
        <v>719.9734830882353</v>
      </c>
      <c r="AN95" s="67">
        <f t="shared" si="357"/>
        <v>523.46994749999999</v>
      </c>
      <c r="AO95" s="67">
        <f t="shared" si="357"/>
        <v>292.5</v>
      </c>
      <c r="AP95" s="67">
        <f t="shared" ref="AP95:AP102" si="358">AM95+AK95</f>
        <v>719.9734830882353</v>
      </c>
      <c r="AQ95" s="71">
        <f t="shared" ref="AQ95:AQ102" si="359">AM95+AL95+AH95</f>
        <v>3983.8532730882353</v>
      </c>
      <c r="AR95" s="71">
        <f t="shared" ref="AR95:AR102" si="360">AO95+AN95</f>
        <v>815.96994749999999</v>
      </c>
      <c r="AS95" s="71">
        <f t="shared" ref="AS95:AS102" si="361">AH95+AL95+AM95+AO95+AN95</f>
        <v>4799.823220588235</v>
      </c>
      <c r="AT95" s="84"/>
    </row>
    <row r="96" spans="1:67" outlineLevel="1" x14ac:dyDescent="0.25">
      <c r="A96" s="60"/>
      <c r="B96" s="61" t="str">
        <f>"Onduleur Fronius "&amp;G96</f>
        <v>Onduleur Fronius Symo GEN24 8.0 SC</v>
      </c>
      <c r="C96" s="62">
        <v>1</v>
      </c>
      <c r="D96" s="68" t="s">
        <v>63</v>
      </c>
      <c r="E96" s="64">
        <f t="shared" ref="E95:E102" si="362">AB96</f>
        <v>3585.3737794117637</v>
      </c>
      <c r="F96" s="65">
        <f t="shared" ref="F95:F102" si="363">C96*E96</f>
        <v>3585.3737794117637</v>
      </c>
      <c r="G96" s="107" t="str">
        <f>$G$85</f>
        <v>Symo GEN24 8.0 SC</v>
      </c>
      <c r="H96" s="108">
        <f t="shared" ref="H96:I100" si="364">H85</f>
        <v>1612.7</v>
      </c>
      <c r="I96" s="108">
        <f t="shared" si="364"/>
        <v>449.25</v>
      </c>
      <c r="J96" s="67">
        <f t="shared" ref="J96:J173" si="365">H96*$J$4</f>
        <v>48.381</v>
      </c>
      <c r="K96" s="54">
        <v>0</v>
      </c>
      <c r="L96" s="67">
        <f t="shared" si="344"/>
        <v>1612.7</v>
      </c>
      <c r="M96" s="67">
        <f t="shared" si="344"/>
        <v>449.25</v>
      </c>
      <c r="N96" s="67">
        <f t="shared" si="344"/>
        <v>48.381</v>
      </c>
      <c r="O96" s="67">
        <f t="shared" si="345"/>
        <v>2110.3309999999997</v>
      </c>
      <c r="P96" s="69">
        <f t="shared" si="346"/>
        <v>0</v>
      </c>
      <c r="Q96" s="69">
        <f t="shared" si="347"/>
        <v>0</v>
      </c>
      <c r="R96" s="69">
        <f t="shared" si="348"/>
        <v>42.206619999999994</v>
      </c>
      <c r="S96" s="69">
        <f t="shared" si="349"/>
        <v>105.51655</v>
      </c>
      <c r="T96" s="69">
        <f t="shared" si="350"/>
        <v>2258.0541699999994</v>
      </c>
      <c r="U96" s="69">
        <f>2*$U$5</f>
        <v>180</v>
      </c>
      <c r="V96" s="151">
        <f t="shared" si="351"/>
        <v>0</v>
      </c>
      <c r="W96" s="151">
        <f t="shared" si="351"/>
        <v>0</v>
      </c>
      <c r="X96" s="67">
        <f t="shared" si="352"/>
        <v>180</v>
      </c>
      <c r="Y96" s="113">
        <f t="shared" si="353"/>
        <v>537.80606691176456</v>
      </c>
      <c r="Z96" s="69">
        <f t="shared" si="354"/>
        <v>564.51354249999986</v>
      </c>
      <c r="AA96" s="69">
        <f t="shared" si="355"/>
        <v>45</v>
      </c>
      <c r="AB96" s="70">
        <f t="shared" si="356"/>
        <v>3585.3737794117637</v>
      </c>
      <c r="AC96" s="67">
        <f t="shared" si="357"/>
        <v>2110.3309999999997</v>
      </c>
      <c r="AD96" s="67">
        <f t="shared" si="357"/>
        <v>0</v>
      </c>
      <c r="AE96" s="67">
        <f t="shared" si="357"/>
        <v>0</v>
      </c>
      <c r="AF96" s="67">
        <f t="shared" si="357"/>
        <v>42.206619999999994</v>
      </c>
      <c r="AG96" s="67">
        <f t="shared" si="357"/>
        <v>105.51655</v>
      </c>
      <c r="AH96" s="67">
        <f t="shared" si="357"/>
        <v>2258.0541699999994</v>
      </c>
      <c r="AI96" s="67">
        <f t="shared" si="357"/>
        <v>180</v>
      </c>
      <c r="AJ96" s="67">
        <f t="shared" si="357"/>
        <v>0</v>
      </c>
      <c r="AK96" s="67">
        <f t="shared" si="357"/>
        <v>0</v>
      </c>
      <c r="AL96" s="67">
        <f t="shared" si="357"/>
        <v>180</v>
      </c>
      <c r="AM96" s="67">
        <f t="shared" si="357"/>
        <v>537.80606691176456</v>
      </c>
      <c r="AN96" s="67">
        <f t="shared" si="357"/>
        <v>564.51354249999986</v>
      </c>
      <c r="AO96" s="67">
        <f t="shared" si="357"/>
        <v>45</v>
      </c>
      <c r="AP96" s="67">
        <f t="shared" si="358"/>
        <v>537.80606691176456</v>
      </c>
      <c r="AQ96" s="71">
        <f t="shared" si="359"/>
        <v>2975.8602369117639</v>
      </c>
      <c r="AR96" s="71">
        <f t="shared" si="360"/>
        <v>609.51354249999986</v>
      </c>
      <c r="AS96" s="71">
        <f t="shared" si="361"/>
        <v>3585.3737794117637</v>
      </c>
      <c r="AT96" s="84"/>
    </row>
    <row r="97" spans="1:67" outlineLevel="1" x14ac:dyDescent="0.25">
      <c r="A97" s="60"/>
      <c r="B97" s="61" t="s">
        <v>64</v>
      </c>
      <c r="C97" s="62">
        <v>1</v>
      </c>
      <c r="D97" s="68" t="s">
        <v>65</v>
      </c>
      <c r="E97" s="64">
        <f t="shared" si="362"/>
        <v>724.45588235294122</v>
      </c>
      <c r="F97" s="65">
        <f t="shared" si="363"/>
        <v>724.45588235294122</v>
      </c>
      <c r="G97" s="107"/>
      <c r="H97" s="108">
        <f t="shared" si="364"/>
        <v>300</v>
      </c>
      <c r="I97" s="108">
        <f t="shared" si="364"/>
        <v>0</v>
      </c>
      <c r="J97" s="67">
        <f t="shared" si="365"/>
        <v>9</v>
      </c>
      <c r="K97" s="54">
        <v>0</v>
      </c>
      <c r="L97" s="67">
        <f t="shared" si="344"/>
        <v>300</v>
      </c>
      <c r="M97" s="67">
        <f t="shared" si="344"/>
        <v>0</v>
      </c>
      <c r="N97" s="67">
        <f t="shared" si="344"/>
        <v>9</v>
      </c>
      <c r="O97" s="67">
        <f t="shared" si="345"/>
        <v>309</v>
      </c>
      <c r="P97" s="69">
        <f t="shared" si="346"/>
        <v>0</v>
      </c>
      <c r="Q97" s="69">
        <f t="shared" si="347"/>
        <v>0</v>
      </c>
      <c r="R97" s="69">
        <f t="shared" si="348"/>
        <v>6.18</v>
      </c>
      <c r="S97" s="69">
        <f t="shared" si="349"/>
        <v>15.450000000000001</v>
      </c>
      <c r="T97" s="69">
        <f t="shared" si="350"/>
        <v>330.63</v>
      </c>
      <c r="U97" s="69">
        <f>(C95/10)*$U$5</f>
        <v>162</v>
      </c>
      <c r="V97" s="151">
        <f t="shared" si="351"/>
        <v>0</v>
      </c>
      <c r="W97" s="151">
        <f t="shared" si="351"/>
        <v>0</v>
      </c>
      <c r="X97" s="67">
        <f t="shared" si="352"/>
        <v>162</v>
      </c>
      <c r="Y97" s="113">
        <f t="shared" si="353"/>
        <v>108.66838235294119</v>
      </c>
      <c r="Z97" s="69">
        <f t="shared" si="354"/>
        <v>82.657499999999999</v>
      </c>
      <c r="AA97" s="69">
        <f t="shared" si="355"/>
        <v>40.5</v>
      </c>
      <c r="AB97" s="70">
        <f t="shared" si="356"/>
        <v>724.45588235294122</v>
      </c>
      <c r="AC97" s="67">
        <f t="shared" si="357"/>
        <v>309</v>
      </c>
      <c r="AD97" s="67">
        <f t="shared" si="357"/>
        <v>0</v>
      </c>
      <c r="AE97" s="67">
        <f t="shared" si="357"/>
        <v>0</v>
      </c>
      <c r="AF97" s="67">
        <f t="shared" si="357"/>
        <v>6.18</v>
      </c>
      <c r="AG97" s="67">
        <f t="shared" si="357"/>
        <v>15.450000000000001</v>
      </c>
      <c r="AH97" s="67">
        <f t="shared" si="357"/>
        <v>330.63</v>
      </c>
      <c r="AI97" s="67">
        <f t="shared" si="357"/>
        <v>162</v>
      </c>
      <c r="AJ97" s="67">
        <f t="shared" si="357"/>
        <v>0</v>
      </c>
      <c r="AK97" s="67">
        <f t="shared" si="357"/>
        <v>0</v>
      </c>
      <c r="AL97" s="67">
        <f t="shared" si="357"/>
        <v>162</v>
      </c>
      <c r="AM97" s="67">
        <f t="shared" si="357"/>
        <v>108.66838235294119</v>
      </c>
      <c r="AN97" s="67">
        <f t="shared" si="357"/>
        <v>82.657499999999999</v>
      </c>
      <c r="AO97" s="67">
        <f t="shared" si="357"/>
        <v>40.5</v>
      </c>
      <c r="AP97" s="67">
        <f t="shared" si="358"/>
        <v>108.66838235294119</v>
      </c>
      <c r="AQ97" s="71">
        <f t="shared" si="359"/>
        <v>601.29838235294119</v>
      </c>
      <c r="AR97" s="71">
        <f t="shared" si="360"/>
        <v>123.1575</v>
      </c>
      <c r="AS97" s="71">
        <f t="shared" si="361"/>
        <v>724.45588235294122</v>
      </c>
      <c r="AT97" s="84"/>
    </row>
    <row r="98" spans="1:67" outlineLevel="1" x14ac:dyDescent="0.25">
      <c r="A98" s="60"/>
      <c r="B98" s="61" t="s">
        <v>172</v>
      </c>
      <c r="C98" s="62">
        <f>A93</f>
        <v>18</v>
      </c>
      <c r="D98" s="68" t="s">
        <v>63</v>
      </c>
      <c r="E98" s="64">
        <f t="shared" si="362"/>
        <v>257.66176470588238</v>
      </c>
      <c r="F98" s="65">
        <f t="shared" si="363"/>
        <v>4637.9117647058829</v>
      </c>
      <c r="G98" s="107"/>
      <c r="H98" s="108">
        <f t="shared" si="364"/>
        <v>100</v>
      </c>
      <c r="I98" s="108">
        <f t="shared" si="364"/>
        <v>0</v>
      </c>
      <c r="J98" s="67">
        <f t="shared" si="365"/>
        <v>3</v>
      </c>
      <c r="K98" s="54">
        <v>0</v>
      </c>
      <c r="L98" s="67">
        <f t="shared" si="344"/>
        <v>100</v>
      </c>
      <c r="M98" s="67">
        <f t="shared" si="344"/>
        <v>0</v>
      </c>
      <c r="N98" s="67">
        <f t="shared" si="344"/>
        <v>3</v>
      </c>
      <c r="O98" s="67">
        <f t="shared" si="345"/>
        <v>103</v>
      </c>
      <c r="P98" s="69">
        <f t="shared" si="346"/>
        <v>0</v>
      </c>
      <c r="Q98" s="69">
        <f t="shared" si="347"/>
        <v>0</v>
      </c>
      <c r="R98" s="69">
        <f t="shared" si="348"/>
        <v>2.06</v>
      </c>
      <c r="S98" s="69">
        <f t="shared" si="349"/>
        <v>5.15</v>
      </c>
      <c r="T98" s="69">
        <f t="shared" si="350"/>
        <v>110.21000000000001</v>
      </c>
      <c r="U98" s="69">
        <f>1*$U$4</f>
        <v>65</v>
      </c>
      <c r="V98" s="151">
        <f t="shared" si="351"/>
        <v>0</v>
      </c>
      <c r="W98" s="151">
        <f t="shared" si="351"/>
        <v>0</v>
      </c>
      <c r="X98" s="67">
        <f t="shared" si="352"/>
        <v>65</v>
      </c>
      <c r="Y98" s="113">
        <f t="shared" si="353"/>
        <v>38.649264705882359</v>
      </c>
      <c r="Z98" s="69">
        <f t="shared" si="354"/>
        <v>27.552500000000002</v>
      </c>
      <c r="AA98" s="69">
        <f t="shared" si="355"/>
        <v>16.25</v>
      </c>
      <c r="AB98" s="70">
        <f t="shared" si="356"/>
        <v>257.66176470588238</v>
      </c>
      <c r="AC98" s="67">
        <f t="shared" si="357"/>
        <v>1854</v>
      </c>
      <c r="AD98" s="67">
        <f t="shared" si="357"/>
        <v>0</v>
      </c>
      <c r="AE98" s="67">
        <f t="shared" si="357"/>
        <v>0</v>
      </c>
      <c r="AF98" s="67">
        <f t="shared" si="357"/>
        <v>37.08</v>
      </c>
      <c r="AG98" s="67">
        <f t="shared" si="357"/>
        <v>92.7</v>
      </c>
      <c r="AH98" s="67">
        <f t="shared" si="357"/>
        <v>1983.7800000000002</v>
      </c>
      <c r="AI98" s="67">
        <f t="shared" si="357"/>
        <v>1170</v>
      </c>
      <c r="AJ98" s="67">
        <f t="shared" si="357"/>
        <v>0</v>
      </c>
      <c r="AK98" s="67">
        <f t="shared" si="357"/>
        <v>0</v>
      </c>
      <c r="AL98" s="67">
        <f t="shared" si="357"/>
        <v>1170</v>
      </c>
      <c r="AM98" s="67">
        <f t="shared" si="357"/>
        <v>695.68676470588252</v>
      </c>
      <c r="AN98" s="67">
        <f t="shared" si="357"/>
        <v>495.94500000000005</v>
      </c>
      <c r="AO98" s="67">
        <f t="shared" si="357"/>
        <v>292.5</v>
      </c>
      <c r="AP98" s="67">
        <f t="shared" si="358"/>
        <v>695.68676470588252</v>
      </c>
      <c r="AQ98" s="71">
        <f t="shared" si="359"/>
        <v>3849.4667647058827</v>
      </c>
      <c r="AR98" s="71">
        <f t="shared" si="360"/>
        <v>788.44500000000005</v>
      </c>
      <c r="AS98" s="71">
        <f t="shared" si="361"/>
        <v>4637.9117647058829</v>
      </c>
      <c r="AT98" s="84"/>
    </row>
    <row r="99" spans="1:67" outlineLevel="1" x14ac:dyDescent="0.25">
      <c r="A99" s="60"/>
      <c r="B99" s="61" t="s">
        <v>66</v>
      </c>
      <c r="C99" s="62">
        <v>1</v>
      </c>
      <c r="D99" s="68" t="s">
        <v>65</v>
      </c>
      <c r="E99" s="64">
        <f t="shared" si="362"/>
        <v>3089.7794117647059</v>
      </c>
      <c r="F99" s="65">
        <f t="shared" si="363"/>
        <v>3089.7794117647059</v>
      </c>
      <c r="G99" s="107"/>
      <c r="H99" s="108">
        <f t="shared" si="364"/>
        <v>500</v>
      </c>
      <c r="I99" s="108">
        <f t="shared" si="364"/>
        <v>0</v>
      </c>
      <c r="J99" s="67">
        <f t="shared" si="365"/>
        <v>15</v>
      </c>
      <c r="K99" s="54">
        <v>0</v>
      </c>
      <c r="L99" s="67">
        <f t="shared" si="344"/>
        <v>500</v>
      </c>
      <c r="M99" s="67">
        <f t="shared" si="344"/>
        <v>0</v>
      </c>
      <c r="N99" s="67">
        <f t="shared" si="344"/>
        <v>15</v>
      </c>
      <c r="O99" s="67">
        <f t="shared" si="345"/>
        <v>515</v>
      </c>
      <c r="P99" s="69">
        <f t="shared" si="346"/>
        <v>0</v>
      </c>
      <c r="Q99" s="69">
        <f t="shared" si="347"/>
        <v>0</v>
      </c>
      <c r="R99" s="69">
        <f t="shared" si="348"/>
        <v>10.3</v>
      </c>
      <c r="S99" s="69">
        <f t="shared" si="349"/>
        <v>25.75</v>
      </c>
      <c r="T99" s="69">
        <f t="shared" si="350"/>
        <v>551.04999999999995</v>
      </c>
      <c r="U99" s="69">
        <f>5*$U$5+600+500</f>
        <v>1550</v>
      </c>
      <c r="V99" s="151">
        <f t="shared" si="351"/>
        <v>0</v>
      </c>
      <c r="W99" s="151">
        <f t="shared" si="351"/>
        <v>0</v>
      </c>
      <c r="X99" s="67">
        <f t="shared" si="352"/>
        <v>1550</v>
      </c>
      <c r="Y99" s="113">
        <f t="shared" si="353"/>
        <v>463.46691176470591</v>
      </c>
      <c r="Z99" s="69">
        <f t="shared" si="354"/>
        <v>137.76249999999999</v>
      </c>
      <c r="AA99" s="69">
        <f t="shared" si="355"/>
        <v>387.5</v>
      </c>
      <c r="AB99" s="70">
        <f t="shared" si="356"/>
        <v>3089.7794117647059</v>
      </c>
      <c r="AC99" s="67">
        <f t="shared" si="357"/>
        <v>515</v>
      </c>
      <c r="AD99" s="67">
        <f t="shared" si="357"/>
        <v>0</v>
      </c>
      <c r="AE99" s="67">
        <f t="shared" si="357"/>
        <v>0</v>
      </c>
      <c r="AF99" s="67">
        <f t="shared" si="357"/>
        <v>10.3</v>
      </c>
      <c r="AG99" s="67">
        <f t="shared" si="357"/>
        <v>25.75</v>
      </c>
      <c r="AH99" s="67">
        <f t="shared" si="357"/>
        <v>551.04999999999995</v>
      </c>
      <c r="AI99" s="67">
        <f t="shared" si="357"/>
        <v>1550</v>
      </c>
      <c r="AJ99" s="67">
        <f t="shared" si="357"/>
        <v>0</v>
      </c>
      <c r="AK99" s="67">
        <f t="shared" si="357"/>
        <v>0</v>
      </c>
      <c r="AL99" s="67">
        <f t="shared" si="357"/>
        <v>1550</v>
      </c>
      <c r="AM99" s="67">
        <f t="shared" si="357"/>
        <v>463.46691176470591</v>
      </c>
      <c r="AN99" s="67">
        <f t="shared" si="357"/>
        <v>137.76249999999999</v>
      </c>
      <c r="AO99" s="67">
        <f t="shared" si="357"/>
        <v>387.5</v>
      </c>
      <c r="AP99" s="67">
        <f t="shared" si="358"/>
        <v>463.46691176470591</v>
      </c>
      <c r="AQ99" s="71">
        <f t="shared" si="359"/>
        <v>2564.5169117647056</v>
      </c>
      <c r="AR99" s="71">
        <f t="shared" si="360"/>
        <v>525.26250000000005</v>
      </c>
      <c r="AS99" s="71">
        <f t="shared" si="361"/>
        <v>3089.7794117647059</v>
      </c>
      <c r="AT99" s="84"/>
    </row>
    <row r="100" spans="1:67" outlineLevel="1" x14ac:dyDescent="0.25">
      <c r="A100" s="60"/>
      <c r="B100" s="72" t="s">
        <v>169</v>
      </c>
      <c r="C100" s="62">
        <v>1</v>
      </c>
      <c r="D100" s="68" t="s">
        <v>65</v>
      </c>
      <c r="E100" s="64">
        <f t="shared" si="362"/>
        <v>2308.5</v>
      </c>
      <c r="F100" s="65">
        <f t="shared" si="363"/>
        <v>2308.5</v>
      </c>
      <c r="G100" s="107"/>
      <c r="H100" s="108">
        <f t="shared" si="364"/>
        <v>1300</v>
      </c>
      <c r="I100" s="108">
        <f t="shared" si="364"/>
        <v>200</v>
      </c>
      <c r="J100" s="67">
        <f t="shared" si="365"/>
        <v>39</v>
      </c>
      <c r="K100" s="54">
        <v>0</v>
      </c>
      <c r="L100" s="67">
        <f t="shared" si="344"/>
        <v>1300</v>
      </c>
      <c r="M100" s="67">
        <f t="shared" si="344"/>
        <v>200</v>
      </c>
      <c r="N100" s="67">
        <f t="shared" si="344"/>
        <v>39</v>
      </c>
      <c r="O100" s="67">
        <f t="shared" si="345"/>
        <v>1539</v>
      </c>
      <c r="P100" s="69">
        <f t="shared" si="346"/>
        <v>0</v>
      </c>
      <c r="Q100" s="69">
        <f t="shared" si="347"/>
        <v>0</v>
      </c>
      <c r="R100" s="69">
        <f t="shared" si="348"/>
        <v>30.78</v>
      </c>
      <c r="S100" s="69">
        <v>0</v>
      </c>
      <c r="T100" s="69">
        <f t="shared" si="350"/>
        <v>1569.78</v>
      </c>
      <c r="U100" s="69">
        <v>0</v>
      </c>
      <c r="V100" s="151">
        <f t="shared" si="351"/>
        <v>0</v>
      </c>
      <c r="W100" s="151">
        <f t="shared" si="351"/>
        <v>0</v>
      </c>
      <c r="X100" s="67">
        <f t="shared" si="352"/>
        <v>0</v>
      </c>
      <c r="Y100" s="113">
        <f t="shared" si="353"/>
        <v>346.27500000000003</v>
      </c>
      <c r="Z100" s="69">
        <f t="shared" si="354"/>
        <v>392.44499999999999</v>
      </c>
      <c r="AA100" s="69">
        <f t="shared" si="355"/>
        <v>0</v>
      </c>
      <c r="AB100" s="70">
        <f t="shared" si="356"/>
        <v>2308.5</v>
      </c>
      <c r="AC100" s="67">
        <f t="shared" si="357"/>
        <v>1539</v>
      </c>
      <c r="AD100" s="67">
        <f t="shared" si="357"/>
        <v>0</v>
      </c>
      <c r="AE100" s="67">
        <f t="shared" si="357"/>
        <v>0</v>
      </c>
      <c r="AF100" s="67">
        <f t="shared" si="357"/>
        <v>30.78</v>
      </c>
      <c r="AG100" s="67">
        <f t="shared" si="357"/>
        <v>0</v>
      </c>
      <c r="AH100" s="67">
        <f t="shared" si="357"/>
        <v>1569.78</v>
      </c>
      <c r="AI100" s="67">
        <f t="shared" si="357"/>
        <v>0</v>
      </c>
      <c r="AJ100" s="67">
        <f t="shared" si="357"/>
        <v>0</v>
      </c>
      <c r="AK100" s="67">
        <f t="shared" si="357"/>
        <v>0</v>
      </c>
      <c r="AL100" s="67">
        <f t="shared" si="357"/>
        <v>0</v>
      </c>
      <c r="AM100" s="67">
        <f t="shared" si="357"/>
        <v>346.27500000000003</v>
      </c>
      <c r="AN100" s="67">
        <f t="shared" si="357"/>
        <v>392.44499999999999</v>
      </c>
      <c r="AO100" s="67">
        <f t="shared" si="357"/>
        <v>0</v>
      </c>
      <c r="AP100" s="67">
        <f t="shared" si="358"/>
        <v>346.27500000000003</v>
      </c>
      <c r="AQ100" s="71">
        <f t="shared" si="359"/>
        <v>1916.0550000000001</v>
      </c>
      <c r="AR100" s="71">
        <f t="shared" si="360"/>
        <v>392.44499999999999</v>
      </c>
      <c r="AS100" s="71">
        <f t="shared" si="361"/>
        <v>2308.5</v>
      </c>
      <c r="AT100" s="84"/>
    </row>
    <row r="101" spans="1:67" outlineLevel="1" x14ac:dyDescent="0.25">
      <c r="A101" s="60"/>
      <c r="B101" s="72" t="s">
        <v>170</v>
      </c>
      <c r="C101" s="62">
        <v>1</v>
      </c>
      <c r="D101" s="68" t="s">
        <v>65</v>
      </c>
      <c r="E101" s="64">
        <f t="shared" si="362"/>
        <v>900</v>
      </c>
      <c r="F101" s="65">
        <f t="shared" si="363"/>
        <v>900</v>
      </c>
      <c r="G101" s="147"/>
      <c r="H101" s="67">
        <v>0</v>
      </c>
      <c r="I101" s="67">
        <v>0</v>
      </c>
      <c r="J101" s="67">
        <f t="shared" si="365"/>
        <v>0</v>
      </c>
      <c r="K101" s="54">
        <v>0</v>
      </c>
      <c r="L101" s="67">
        <f t="shared" si="344"/>
        <v>0</v>
      </c>
      <c r="M101" s="67">
        <f t="shared" si="344"/>
        <v>0</v>
      </c>
      <c r="N101" s="67">
        <f t="shared" si="344"/>
        <v>0</v>
      </c>
      <c r="O101" s="67">
        <f t="shared" si="345"/>
        <v>0</v>
      </c>
      <c r="P101" s="69">
        <f t="shared" si="346"/>
        <v>0</v>
      </c>
      <c r="Q101" s="69">
        <f t="shared" si="347"/>
        <v>0</v>
      </c>
      <c r="R101" s="69">
        <f t="shared" si="348"/>
        <v>0</v>
      </c>
      <c r="S101" s="69">
        <v>0</v>
      </c>
      <c r="T101" s="69">
        <f t="shared" si="350"/>
        <v>0</v>
      </c>
      <c r="U101" s="69">
        <v>0</v>
      </c>
      <c r="V101" s="151">
        <f t="shared" si="351"/>
        <v>0</v>
      </c>
      <c r="W101" s="151">
        <f t="shared" si="351"/>
        <v>900</v>
      </c>
      <c r="X101" s="67">
        <f t="shared" si="352"/>
        <v>900</v>
      </c>
      <c r="Y101" s="113">
        <v>0</v>
      </c>
      <c r="Z101" s="69">
        <f t="shared" si="354"/>
        <v>0</v>
      </c>
      <c r="AA101" s="69">
        <v>0</v>
      </c>
      <c r="AB101" s="70">
        <f t="shared" si="356"/>
        <v>900</v>
      </c>
      <c r="AC101" s="67">
        <f t="shared" si="357"/>
        <v>0</v>
      </c>
      <c r="AD101" s="67">
        <f t="shared" si="357"/>
        <v>0</v>
      </c>
      <c r="AE101" s="67">
        <f t="shared" si="357"/>
        <v>0</v>
      </c>
      <c r="AF101" s="67">
        <f t="shared" si="357"/>
        <v>0</v>
      </c>
      <c r="AG101" s="67">
        <f t="shared" si="357"/>
        <v>0</v>
      </c>
      <c r="AH101" s="67">
        <f t="shared" si="357"/>
        <v>0</v>
      </c>
      <c r="AI101" s="67">
        <f t="shared" si="357"/>
        <v>0</v>
      </c>
      <c r="AJ101" s="67">
        <f t="shared" si="357"/>
        <v>0</v>
      </c>
      <c r="AK101" s="67">
        <f t="shared" si="357"/>
        <v>900</v>
      </c>
      <c r="AL101" s="67">
        <f t="shared" si="357"/>
        <v>900</v>
      </c>
      <c r="AM101" s="67">
        <f t="shared" si="357"/>
        <v>0</v>
      </c>
      <c r="AN101" s="67">
        <f t="shared" si="357"/>
        <v>0</v>
      </c>
      <c r="AO101" s="67">
        <f t="shared" si="357"/>
        <v>0</v>
      </c>
      <c r="AP101" s="67">
        <f t="shared" si="358"/>
        <v>900</v>
      </c>
      <c r="AQ101" s="71">
        <f t="shared" si="359"/>
        <v>900</v>
      </c>
      <c r="AR101" s="71">
        <f t="shared" si="360"/>
        <v>0</v>
      </c>
      <c r="AS101" s="71">
        <f t="shared" si="361"/>
        <v>900</v>
      </c>
      <c r="AT101" s="84"/>
    </row>
    <row r="102" spans="1:67" outlineLevel="1" x14ac:dyDescent="0.25">
      <c r="A102" s="60"/>
      <c r="B102" s="72" t="s">
        <v>171</v>
      </c>
      <c r="C102" s="62">
        <v>1</v>
      </c>
      <c r="D102" s="68" t="s">
        <v>65</v>
      </c>
      <c r="E102" s="64">
        <f t="shared" si="362"/>
        <v>1200</v>
      </c>
      <c r="F102" s="65">
        <f t="shared" si="363"/>
        <v>1200</v>
      </c>
      <c r="G102" s="147"/>
      <c r="H102" s="67">
        <v>0</v>
      </c>
      <c r="I102" s="67">
        <v>0</v>
      </c>
      <c r="J102" s="67">
        <f t="shared" si="365"/>
        <v>0</v>
      </c>
      <c r="K102" s="54">
        <v>0</v>
      </c>
      <c r="L102" s="67">
        <f t="shared" si="344"/>
        <v>0</v>
      </c>
      <c r="M102" s="67">
        <f t="shared" si="344"/>
        <v>0</v>
      </c>
      <c r="N102" s="67">
        <f t="shared" si="344"/>
        <v>0</v>
      </c>
      <c r="O102" s="67">
        <f t="shared" si="345"/>
        <v>0</v>
      </c>
      <c r="P102" s="69">
        <f t="shared" si="346"/>
        <v>0</v>
      </c>
      <c r="Q102" s="69">
        <f t="shared" si="347"/>
        <v>0</v>
      </c>
      <c r="R102" s="69">
        <f t="shared" si="348"/>
        <v>0</v>
      </c>
      <c r="S102" s="69">
        <v>0</v>
      </c>
      <c r="T102" s="69">
        <f t="shared" si="350"/>
        <v>0</v>
      </c>
      <c r="U102" s="69">
        <v>0</v>
      </c>
      <c r="V102" s="151">
        <f t="shared" si="351"/>
        <v>1200</v>
      </c>
      <c r="W102" s="151">
        <f t="shared" si="351"/>
        <v>0</v>
      </c>
      <c r="X102" s="67">
        <f t="shared" si="352"/>
        <v>1200</v>
      </c>
      <c r="Y102" s="113">
        <v>0</v>
      </c>
      <c r="Z102" s="69">
        <f t="shared" si="354"/>
        <v>0</v>
      </c>
      <c r="AA102" s="69">
        <v>0</v>
      </c>
      <c r="AB102" s="70">
        <f t="shared" si="356"/>
        <v>1200</v>
      </c>
      <c r="AC102" s="67">
        <f t="shared" si="357"/>
        <v>0</v>
      </c>
      <c r="AD102" s="67">
        <f t="shared" si="357"/>
        <v>0</v>
      </c>
      <c r="AE102" s="67">
        <f t="shared" si="357"/>
        <v>0</v>
      </c>
      <c r="AF102" s="67">
        <f t="shared" si="357"/>
        <v>0</v>
      </c>
      <c r="AG102" s="67">
        <f t="shared" si="357"/>
        <v>0</v>
      </c>
      <c r="AH102" s="67">
        <f t="shared" si="357"/>
        <v>0</v>
      </c>
      <c r="AI102" s="67">
        <f t="shared" si="357"/>
        <v>0</v>
      </c>
      <c r="AJ102" s="67">
        <f t="shared" si="357"/>
        <v>1200</v>
      </c>
      <c r="AK102" s="67">
        <f t="shared" si="357"/>
        <v>0</v>
      </c>
      <c r="AL102" s="67">
        <f t="shared" si="357"/>
        <v>1200</v>
      </c>
      <c r="AM102" s="67">
        <f t="shared" si="357"/>
        <v>0</v>
      </c>
      <c r="AN102" s="67">
        <f t="shared" si="357"/>
        <v>0</v>
      </c>
      <c r="AO102" s="67">
        <f t="shared" si="357"/>
        <v>0</v>
      </c>
      <c r="AP102" s="67">
        <f t="shared" si="358"/>
        <v>0</v>
      </c>
      <c r="AQ102" s="71">
        <f t="shared" si="359"/>
        <v>1200</v>
      </c>
      <c r="AR102" s="71">
        <f t="shared" si="360"/>
        <v>0</v>
      </c>
      <c r="AS102" s="71">
        <f t="shared" si="361"/>
        <v>1200</v>
      </c>
      <c r="AT102" s="84"/>
    </row>
    <row r="103" spans="1:67" ht="15.75" outlineLevel="1" thickBot="1" x14ac:dyDescent="0.3">
      <c r="A103" s="60"/>
      <c r="B103" s="61"/>
      <c r="C103" s="62"/>
      <c r="D103" s="63"/>
      <c r="E103" s="64"/>
      <c r="F103" s="65"/>
      <c r="G103" s="107"/>
      <c r="H103" s="108"/>
      <c r="I103" s="108"/>
      <c r="J103" s="67"/>
      <c r="K103" s="21"/>
      <c r="L103" s="67"/>
      <c r="M103" s="67"/>
      <c r="N103" s="67"/>
      <c r="O103" s="67"/>
      <c r="P103" s="69"/>
      <c r="Q103" s="69"/>
      <c r="R103" s="69"/>
      <c r="S103" s="69"/>
      <c r="T103" s="69"/>
      <c r="U103" s="69"/>
      <c r="V103" s="151"/>
      <c r="W103" s="151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84"/>
    </row>
    <row r="104" spans="1:67" ht="15.75" thickBot="1" x14ac:dyDescent="0.3">
      <c r="A104" s="48">
        <f>A93+1</f>
        <v>19</v>
      </c>
      <c r="B104" s="49" t="s">
        <v>61</v>
      </c>
      <c r="C104" s="50" t="s">
        <v>62</v>
      </c>
      <c r="D104" s="51">
        <f>ROUNDUP((A104*465)/1000,2)</f>
        <v>8.84</v>
      </c>
      <c r="E104" s="52"/>
      <c r="F104" s="53">
        <f>SUM(F105:F114)</f>
        <v>21783.397963235293</v>
      </c>
      <c r="G104" s="107"/>
      <c r="H104" s="110"/>
      <c r="I104" s="110"/>
      <c r="J104" s="56"/>
      <c r="K104" s="57"/>
      <c r="L104" s="58"/>
      <c r="M104" s="58"/>
      <c r="N104" s="58"/>
      <c r="O104" s="57"/>
      <c r="P104" s="58"/>
      <c r="Q104" s="56"/>
      <c r="R104" s="56"/>
      <c r="S104" s="56"/>
      <c r="T104" s="56"/>
      <c r="U104" s="73"/>
      <c r="V104" s="152"/>
      <c r="W104" s="153"/>
      <c r="X104" s="56"/>
      <c r="Y104" s="56"/>
      <c r="Z104" s="57"/>
      <c r="AA104" s="56"/>
      <c r="AB104" s="56"/>
      <c r="AC104" s="59">
        <f>+SUM(AC105:AC114)</f>
        <v>8495.9444999999996</v>
      </c>
      <c r="AD104" s="59">
        <f t="shared" ref="AD104:AS104" si="366">+SUM(AD105:AD114)</f>
        <v>0</v>
      </c>
      <c r="AE104" s="59">
        <f t="shared" si="366"/>
        <v>0</v>
      </c>
      <c r="AF104" s="59">
        <f t="shared" si="366"/>
        <v>169.91889</v>
      </c>
      <c r="AG104" s="59">
        <f t="shared" si="366"/>
        <v>347.84722499999998</v>
      </c>
      <c r="AH104" s="59">
        <f t="shared" si="366"/>
        <v>9013.710615</v>
      </c>
      <c r="AI104" s="59">
        <f t="shared" si="366"/>
        <v>4371</v>
      </c>
      <c r="AJ104" s="59">
        <f t="shared" si="366"/>
        <v>1200</v>
      </c>
      <c r="AK104" s="59">
        <f t="shared" si="366"/>
        <v>900</v>
      </c>
      <c r="AL104" s="59">
        <f t="shared" si="366"/>
        <v>6471</v>
      </c>
      <c r="AM104" s="59">
        <f t="shared" si="366"/>
        <v>2952.5096944852939</v>
      </c>
      <c r="AN104" s="59">
        <f t="shared" si="366"/>
        <v>2253.42765375</v>
      </c>
      <c r="AO104" s="59">
        <f t="shared" si="366"/>
        <v>1092.75</v>
      </c>
      <c r="AP104" s="59">
        <f t="shared" si="366"/>
        <v>3852.5096944852939</v>
      </c>
      <c r="AQ104" s="59">
        <f t="shared" si="366"/>
        <v>18437.220309485292</v>
      </c>
      <c r="AR104" s="59">
        <f t="shared" si="366"/>
        <v>3346.1776537500004</v>
      </c>
      <c r="AS104" s="59">
        <f t="shared" si="366"/>
        <v>21783.397963235293</v>
      </c>
      <c r="AT104" s="83" t="str">
        <f>IF(F104=AS104,"Matching","Not Matching")</f>
        <v>Matching</v>
      </c>
      <c r="AU104" s="134">
        <f t="shared" ref="AU104" si="367">SUM(AC104:AG104)</f>
        <v>9013.710615</v>
      </c>
      <c r="AV104" s="135">
        <f t="shared" ref="AV104" si="368">AU104/AS104</f>
        <v>0.41378808899386577</v>
      </c>
      <c r="AW104" s="134">
        <f t="shared" ref="AW104" si="369">AI104</f>
        <v>4371</v>
      </c>
      <c r="AX104" s="135">
        <f t="shared" ref="AX104" si="370">AW104/AS104</f>
        <v>0.20065740007032468</v>
      </c>
      <c r="AY104" s="134">
        <f t="shared" ref="AY104" si="371">AJ104</f>
        <v>1200</v>
      </c>
      <c r="AZ104" s="135">
        <f t="shared" ref="AZ104" si="372">AY104/AS104</f>
        <v>5.5087824315806361E-2</v>
      </c>
      <c r="BA104" s="134">
        <f t="shared" ref="BA104" si="373">AK104+AM104</f>
        <v>3852.5096944852939</v>
      </c>
      <c r="BB104" s="135">
        <f t="shared" ref="BB104" si="374">BA104/AS104</f>
        <v>0.1768553143539556</v>
      </c>
      <c r="BC104" s="134">
        <f t="shared" ref="BC104" si="375">AN104+AO104</f>
        <v>3346.17765375</v>
      </c>
      <c r="BD104" s="135">
        <f t="shared" ref="BD104" si="376">BC104/AS104</f>
        <v>0.15361137226604762</v>
      </c>
      <c r="BE104" s="82" t="str">
        <f t="shared" ref="BE104" si="377">IF((AU104+AW104+AY104+BA104+BC104)=AS104,"Matching","Not Matching")</f>
        <v>Matching</v>
      </c>
      <c r="BF104" s="134">
        <f>AQ104</f>
        <v>18437.220309485292</v>
      </c>
      <c r="BG104" s="135">
        <f t="shared" ref="BG104" si="378">BF104/AS104</f>
        <v>0.84638862773395229</v>
      </c>
      <c r="BH104" s="134">
        <f t="shared" ref="BH104" si="379">AR104</f>
        <v>3346.1776537500004</v>
      </c>
      <c r="BI104" s="135">
        <f t="shared" ref="BI104" si="380">BH104/AS104</f>
        <v>0.15361137226604762</v>
      </c>
      <c r="BJ104" s="82" t="str">
        <f t="shared" ref="BJ104" si="381">IF((BH104+BF104)=AS104,"Matching","Not Matching")</f>
        <v>Matching</v>
      </c>
      <c r="BK104" s="134">
        <f>AS104*1.081</f>
        <v>23547.853198257351</v>
      </c>
      <c r="BL104" s="134">
        <f t="shared" ref="BL104" si="382">ROUND(BK104,-1)</f>
        <v>23550</v>
      </c>
      <c r="BM104" s="134">
        <f>D104*380</f>
        <v>3359.2</v>
      </c>
      <c r="BN104" s="134">
        <f t="shared" ref="BN104" si="383">BK104-BM104</f>
        <v>20188.653198257351</v>
      </c>
      <c r="BO104" s="134">
        <f>BK104/D104</f>
        <v>2663.7842984454019</v>
      </c>
    </row>
    <row r="105" spans="1:67" outlineLevel="1" x14ac:dyDescent="0.25">
      <c r="A105" s="60"/>
      <c r="B105" s="61"/>
      <c r="C105" s="62"/>
      <c r="D105" s="63"/>
      <c r="E105" s="64"/>
      <c r="F105" s="65"/>
      <c r="G105" s="107"/>
      <c r="H105" s="110"/>
      <c r="I105" s="109" t="s">
        <v>138</v>
      </c>
      <c r="J105" s="56"/>
      <c r="K105" s="57"/>
      <c r="L105" s="58"/>
      <c r="M105" s="58"/>
      <c r="N105" s="58"/>
      <c r="O105" s="57"/>
      <c r="P105" s="58"/>
      <c r="Q105" s="56"/>
      <c r="R105" s="56"/>
      <c r="S105" s="56"/>
      <c r="T105" s="56"/>
      <c r="U105" s="73"/>
      <c r="V105" s="152"/>
      <c r="W105" s="153"/>
      <c r="X105" s="56"/>
      <c r="Y105" s="56"/>
      <c r="Z105" s="57"/>
      <c r="AA105" s="56"/>
      <c r="AB105" s="56"/>
      <c r="AC105" s="56"/>
      <c r="AD105" s="56"/>
      <c r="AE105" s="69"/>
      <c r="AF105" s="69"/>
      <c r="AG105" s="69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136"/>
    </row>
    <row r="106" spans="1:67" outlineLevel="1" x14ac:dyDescent="0.25">
      <c r="A106" s="60"/>
      <c r="B106" s="61" t="str">
        <f>"Panneau solaire "&amp;G106</f>
        <v>Panneau solaire LONGi Hi-MO X10 Artist LR7-54HVB-485M</v>
      </c>
      <c r="C106" s="62">
        <f>A104</f>
        <v>19</v>
      </c>
      <c r="D106" s="68" t="s">
        <v>63</v>
      </c>
      <c r="E106" s="64">
        <f t="shared" ref="E106" si="384">AB106</f>
        <v>266.65684558823523</v>
      </c>
      <c r="F106" s="65">
        <f t="shared" ref="F106" si="385">C106*E106</f>
        <v>5066.4800661764693</v>
      </c>
      <c r="G106" s="107" t="str">
        <f>$G$7</f>
        <v>LONGi Hi-MO X10 Artist LR7-54HVB-485M</v>
      </c>
      <c r="H106" s="108">
        <f t="shared" ref="H106" si="386">H73</f>
        <v>105.55</v>
      </c>
      <c r="I106" s="108">
        <f>$I$7</f>
        <v>0</v>
      </c>
      <c r="J106" s="67">
        <f t="shared" si="365"/>
        <v>3.1664999999999996</v>
      </c>
      <c r="K106" s="54">
        <v>0</v>
      </c>
      <c r="L106" s="67">
        <f t="shared" ref="L106:N113" si="387">H106*(1-$K106)</f>
        <v>105.55</v>
      </c>
      <c r="M106" s="67">
        <f t="shared" si="387"/>
        <v>0</v>
      </c>
      <c r="N106" s="67">
        <f t="shared" si="387"/>
        <v>3.1664999999999996</v>
      </c>
      <c r="O106" s="67">
        <f t="shared" ref="O106:O113" si="388">(L106+M106+N106)</f>
        <v>108.7165</v>
      </c>
      <c r="P106" s="69">
        <f t="shared" ref="P106:P113" si="389">O106*$P$4</f>
        <v>0</v>
      </c>
      <c r="Q106" s="69">
        <f t="shared" ref="Q106:Q113" si="390">(O106+P106)*$Q$4</f>
        <v>0</v>
      </c>
      <c r="R106" s="69">
        <f t="shared" ref="R106:R113" si="391">(O106+P106)*$R$4</f>
        <v>2.1743299999999999</v>
      </c>
      <c r="S106" s="69">
        <f t="shared" ref="S106:S110" si="392">(O106+P106)*$S$4</f>
        <v>5.4358250000000004</v>
      </c>
      <c r="T106" s="69">
        <f t="shared" ref="T106:T113" si="393">SUM(O106:S106)</f>
        <v>116.32665499999999</v>
      </c>
      <c r="U106" s="69">
        <f>1*$U$4</f>
        <v>65</v>
      </c>
      <c r="V106" s="151">
        <f t="shared" ref="V106:W113" si="394">V95</f>
        <v>0</v>
      </c>
      <c r="W106" s="151">
        <f t="shared" si="394"/>
        <v>0</v>
      </c>
      <c r="X106" s="67">
        <f t="shared" ref="X106:X113" si="395">SUM(U106:W106)</f>
        <v>65</v>
      </c>
      <c r="Y106" s="113">
        <f t="shared" ref="Y106:Y111" si="396">$Y$4/(1-$Y$4)*(T106+X106+Z106+AA106)</f>
        <v>39.998526838235293</v>
      </c>
      <c r="Z106" s="69">
        <f t="shared" ref="Z106:Z113" si="397">T106*$Z$4</f>
        <v>29.081663749999997</v>
      </c>
      <c r="AA106" s="69">
        <f t="shared" ref="AA106:AA111" si="398">X106*$AA$4</f>
        <v>16.25</v>
      </c>
      <c r="AB106" s="70">
        <f t="shared" ref="AB106:AB113" si="399">T106+X106+Y106+Z106+AA106</f>
        <v>266.65684558823523</v>
      </c>
      <c r="AC106" s="67">
        <f t="shared" ref="AC106:AO113" si="400">O106*$C106</f>
        <v>2065.6134999999999</v>
      </c>
      <c r="AD106" s="67">
        <f t="shared" si="400"/>
        <v>0</v>
      </c>
      <c r="AE106" s="67">
        <f t="shared" si="400"/>
        <v>0</v>
      </c>
      <c r="AF106" s="67">
        <f t="shared" si="400"/>
        <v>41.312269999999998</v>
      </c>
      <c r="AG106" s="67">
        <f t="shared" si="400"/>
        <v>103.280675</v>
      </c>
      <c r="AH106" s="67">
        <f t="shared" si="400"/>
        <v>2210.2064449999998</v>
      </c>
      <c r="AI106" s="67">
        <f t="shared" si="400"/>
        <v>1235</v>
      </c>
      <c r="AJ106" s="67">
        <f t="shared" si="400"/>
        <v>0</v>
      </c>
      <c r="AK106" s="67">
        <f t="shared" si="400"/>
        <v>0</v>
      </c>
      <c r="AL106" s="67">
        <f t="shared" si="400"/>
        <v>1235</v>
      </c>
      <c r="AM106" s="67">
        <f t="shared" si="400"/>
        <v>759.97200992647061</v>
      </c>
      <c r="AN106" s="67">
        <f t="shared" si="400"/>
        <v>552.55161124999995</v>
      </c>
      <c r="AO106" s="67">
        <f t="shared" si="400"/>
        <v>308.75</v>
      </c>
      <c r="AP106" s="67">
        <f t="shared" ref="AP106:AP113" si="401">AM106+AK106</f>
        <v>759.97200992647061</v>
      </c>
      <c r="AQ106" s="71">
        <f t="shared" ref="AQ106:AQ113" si="402">AM106+AL106+AH106</f>
        <v>4205.1784549264703</v>
      </c>
      <c r="AR106" s="71">
        <f t="shared" ref="AR106:AR113" si="403">AO106+AN106</f>
        <v>861.30161124999995</v>
      </c>
      <c r="AS106" s="71">
        <f t="shared" ref="AS106:AS113" si="404">AH106+AL106+AM106+AO106+AN106</f>
        <v>5066.4800661764702</v>
      </c>
      <c r="AT106" s="84"/>
    </row>
    <row r="107" spans="1:67" outlineLevel="1" x14ac:dyDescent="0.25">
      <c r="A107" s="60"/>
      <c r="B107" s="61" t="str">
        <f>"Onduleur Fronius "&amp;G107</f>
        <v>Onduleur Fronius Symo GEN24 8.0 SC</v>
      </c>
      <c r="C107" s="62">
        <v>1</v>
      </c>
      <c r="D107" s="68" t="s">
        <v>63</v>
      </c>
      <c r="E107" s="64">
        <f t="shared" ref="E106:E113" si="405">AB107</f>
        <v>3585.3737794117637</v>
      </c>
      <c r="F107" s="65">
        <f t="shared" ref="F106:F113" si="406">C107*E107</f>
        <v>3585.3737794117637</v>
      </c>
      <c r="G107" s="107" t="str">
        <f>$G$85</f>
        <v>Symo GEN24 8.0 SC</v>
      </c>
      <c r="H107" s="108">
        <f>$H$85</f>
        <v>1612.7</v>
      </c>
      <c r="I107" s="108">
        <f>$I$8</f>
        <v>449.25</v>
      </c>
      <c r="J107" s="67">
        <f t="shared" si="365"/>
        <v>48.381</v>
      </c>
      <c r="K107" s="54">
        <v>0</v>
      </c>
      <c r="L107" s="67">
        <f t="shared" si="387"/>
        <v>1612.7</v>
      </c>
      <c r="M107" s="67">
        <f t="shared" si="387"/>
        <v>449.25</v>
      </c>
      <c r="N107" s="67">
        <f t="shared" si="387"/>
        <v>48.381</v>
      </c>
      <c r="O107" s="67">
        <f t="shared" si="388"/>
        <v>2110.3309999999997</v>
      </c>
      <c r="P107" s="69">
        <f t="shared" si="389"/>
        <v>0</v>
      </c>
      <c r="Q107" s="69">
        <f t="shared" si="390"/>
        <v>0</v>
      </c>
      <c r="R107" s="69">
        <f t="shared" si="391"/>
        <v>42.206619999999994</v>
      </c>
      <c r="S107" s="69">
        <f t="shared" si="392"/>
        <v>105.51655</v>
      </c>
      <c r="T107" s="69">
        <f t="shared" si="393"/>
        <v>2258.0541699999994</v>
      </c>
      <c r="U107" s="69">
        <f>2*$U$5</f>
        <v>180</v>
      </c>
      <c r="V107" s="151">
        <f t="shared" si="394"/>
        <v>0</v>
      </c>
      <c r="W107" s="151">
        <f t="shared" si="394"/>
        <v>0</v>
      </c>
      <c r="X107" s="67">
        <f t="shared" si="395"/>
        <v>180</v>
      </c>
      <c r="Y107" s="113">
        <f t="shared" si="396"/>
        <v>537.80606691176456</v>
      </c>
      <c r="Z107" s="69">
        <f t="shared" si="397"/>
        <v>564.51354249999986</v>
      </c>
      <c r="AA107" s="69">
        <f t="shared" si="398"/>
        <v>45</v>
      </c>
      <c r="AB107" s="70">
        <f t="shared" si="399"/>
        <v>3585.3737794117637</v>
      </c>
      <c r="AC107" s="67">
        <f t="shared" si="400"/>
        <v>2110.3309999999997</v>
      </c>
      <c r="AD107" s="67">
        <f t="shared" si="400"/>
        <v>0</v>
      </c>
      <c r="AE107" s="67">
        <f t="shared" si="400"/>
        <v>0</v>
      </c>
      <c r="AF107" s="67">
        <f t="shared" si="400"/>
        <v>42.206619999999994</v>
      </c>
      <c r="AG107" s="67">
        <f t="shared" si="400"/>
        <v>105.51655</v>
      </c>
      <c r="AH107" s="67">
        <f t="shared" si="400"/>
        <v>2258.0541699999994</v>
      </c>
      <c r="AI107" s="67">
        <f t="shared" si="400"/>
        <v>180</v>
      </c>
      <c r="AJ107" s="67">
        <f t="shared" si="400"/>
        <v>0</v>
      </c>
      <c r="AK107" s="67">
        <f t="shared" si="400"/>
        <v>0</v>
      </c>
      <c r="AL107" s="67">
        <f t="shared" si="400"/>
        <v>180</v>
      </c>
      <c r="AM107" s="67">
        <f t="shared" si="400"/>
        <v>537.80606691176456</v>
      </c>
      <c r="AN107" s="67">
        <f t="shared" si="400"/>
        <v>564.51354249999986</v>
      </c>
      <c r="AO107" s="67">
        <f t="shared" si="400"/>
        <v>45</v>
      </c>
      <c r="AP107" s="67">
        <f t="shared" si="401"/>
        <v>537.80606691176456</v>
      </c>
      <c r="AQ107" s="71">
        <f t="shared" si="402"/>
        <v>2975.8602369117639</v>
      </c>
      <c r="AR107" s="71">
        <f t="shared" si="403"/>
        <v>609.51354249999986</v>
      </c>
      <c r="AS107" s="71">
        <f t="shared" si="404"/>
        <v>3585.3737794117637</v>
      </c>
      <c r="AT107" s="84"/>
    </row>
    <row r="108" spans="1:67" outlineLevel="1" x14ac:dyDescent="0.25">
      <c r="A108" s="60"/>
      <c r="B108" s="61" t="s">
        <v>64</v>
      </c>
      <c r="C108" s="62">
        <v>1</v>
      </c>
      <c r="D108" s="68" t="s">
        <v>65</v>
      </c>
      <c r="E108" s="64">
        <f t="shared" si="405"/>
        <v>737.69117647058829</v>
      </c>
      <c r="F108" s="65">
        <f t="shared" si="406"/>
        <v>737.69117647058829</v>
      </c>
      <c r="G108" s="107"/>
      <c r="H108" s="108">
        <f>H9</f>
        <v>300</v>
      </c>
      <c r="I108" s="108">
        <v>0</v>
      </c>
      <c r="J108" s="67">
        <f t="shared" si="365"/>
        <v>9</v>
      </c>
      <c r="K108" s="54">
        <v>0</v>
      </c>
      <c r="L108" s="67">
        <f t="shared" si="387"/>
        <v>300</v>
      </c>
      <c r="M108" s="67">
        <f t="shared" si="387"/>
        <v>0</v>
      </c>
      <c r="N108" s="67">
        <f t="shared" si="387"/>
        <v>9</v>
      </c>
      <c r="O108" s="67">
        <f t="shared" si="388"/>
        <v>309</v>
      </c>
      <c r="P108" s="69">
        <f t="shared" si="389"/>
        <v>0</v>
      </c>
      <c r="Q108" s="69">
        <f t="shared" si="390"/>
        <v>0</v>
      </c>
      <c r="R108" s="69">
        <f t="shared" si="391"/>
        <v>6.18</v>
      </c>
      <c r="S108" s="69">
        <f t="shared" si="392"/>
        <v>15.450000000000001</v>
      </c>
      <c r="T108" s="69">
        <f t="shared" si="393"/>
        <v>330.63</v>
      </c>
      <c r="U108" s="69">
        <f>(C106/10)*$U$5</f>
        <v>171</v>
      </c>
      <c r="V108" s="151">
        <f t="shared" si="394"/>
        <v>0</v>
      </c>
      <c r="W108" s="151">
        <f t="shared" si="394"/>
        <v>0</v>
      </c>
      <c r="X108" s="67">
        <f t="shared" si="395"/>
        <v>171</v>
      </c>
      <c r="Y108" s="113">
        <f t="shared" si="396"/>
        <v>110.65367647058825</v>
      </c>
      <c r="Z108" s="69">
        <f t="shared" si="397"/>
        <v>82.657499999999999</v>
      </c>
      <c r="AA108" s="69">
        <f t="shared" si="398"/>
        <v>42.75</v>
      </c>
      <c r="AB108" s="70">
        <f t="shared" si="399"/>
        <v>737.69117647058829</v>
      </c>
      <c r="AC108" s="67">
        <f t="shared" si="400"/>
        <v>309</v>
      </c>
      <c r="AD108" s="67">
        <f t="shared" si="400"/>
        <v>0</v>
      </c>
      <c r="AE108" s="67">
        <f t="shared" si="400"/>
        <v>0</v>
      </c>
      <c r="AF108" s="67">
        <f t="shared" si="400"/>
        <v>6.18</v>
      </c>
      <c r="AG108" s="67">
        <f t="shared" si="400"/>
        <v>15.450000000000001</v>
      </c>
      <c r="AH108" s="67">
        <f t="shared" si="400"/>
        <v>330.63</v>
      </c>
      <c r="AI108" s="67">
        <f t="shared" si="400"/>
        <v>171</v>
      </c>
      <c r="AJ108" s="67">
        <f t="shared" si="400"/>
        <v>0</v>
      </c>
      <c r="AK108" s="67">
        <f t="shared" si="400"/>
        <v>0</v>
      </c>
      <c r="AL108" s="67">
        <f t="shared" si="400"/>
        <v>171</v>
      </c>
      <c r="AM108" s="67">
        <f t="shared" si="400"/>
        <v>110.65367647058825</v>
      </c>
      <c r="AN108" s="67">
        <f t="shared" si="400"/>
        <v>82.657499999999999</v>
      </c>
      <c r="AO108" s="67">
        <f t="shared" si="400"/>
        <v>42.75</v>
      </c>
      <c r="AP108" s="67">
        <f t="shared" si="401"/>
        <v>110.65367647058825</v>
      </c>
      <c r="AQ108" s="71">
        <f t="shared" si="402"/>
        <v>612.28367647058826</v>
      </c>
      <c r="AR108" s="71">
        <f t="shared" si="403"/>
        <v>125.4075</v>
      </c>
      <c r="AS108" s="71">
        <f t="shared" si="404"/>
        <v>737.69117647058829</v>
      </c>
      <c r="AT108" s="84"/>
    </row>
    <row r="109" spans="1:67" outlineLevel="1" x14ac:dyDescent="0.25">
      <c r="A109" s="60"/>
      <c r="B109" s="61" t="s">
        <v>172</v>
      </c>
      <c r="C109" s="62">
        <f>A104</f>
        <v>19</v>
      </c>
      <c r="D109" s="68" t="s">
        <v>63</v>
      </c>
      <c r="E109" s="64">
        <f t="shared" si="405"/>
        <v>257.66176470588238</v>
      </c>
      <c r="F109" s="65">
        <f t="shared" si="406"/>
        <v>4895.5735294117649</v>
      </c>
      <c r="G109" s="107"/>
      <c r="H109" s="108">
        <f>H10</f>
        <v>100</v>
      </c>
      <c r="I109" s="108">
        <v>0</v>
      </c>
      <c r="J109" s="67">
        <f t="shared" si="365"/>
        <v>3</v>
      </c>
      <c r="K109" s="54">
        <v>0</v>
      </c>
      <c r="L109" s="67">
        <f t="shared" si="387"/>
        <v>100</v>
      </c>
      <c r="M109" s="67">
        <f t="shared" si="387"/>
        <v>0</v>
      </c>
      <c r="N109" s="67">
        <f t="shared" si="387"/>
        <v>3</v>
      </c>
      <c r="O109" s="67">
        <f t="shared" si="388"/>
        <v>103</v>
      </c>
      <c r="P109" s="69">
        <f t="shared" si="389"/>
        <v>0</v>
      </c>
      <c r="Q109" s="69">
        <f t="shared" si="390"/>
        <v>0</v>
      </c>
      <c r="R109" s="69">
        <f t="shared" si="391"/>
        <v>2.06</v>
      </c>
      <c r="S109" s="69">
        <f t="shared" si="392"/>
        <v>5.15</v>
      </c>
      <c r="T109" s="69">
        <f t="shared" si="393"/>
        <v>110.21000000000001</v>
      </c>
      <c r="U109" s="69">
        <f>1*$U$4</f>
        <v>65</v>
      </c>
      <c r="V109" s="151">
        <f t="shared" si="394"/>
        <v>0</v>
      </c>
      <c r="W109" s="151">
        <f t="shared" si="394"/>
        <v>0</v>
      </c>
      <c r="X109" s="67">
        <f t="shared" si="395"/>
        <v>65</v>
      </c>
      <c r="Y109" s="113">
        <f t="shared" si="396"/>
        <v>38.649264705882359</v>
      </c>
      <c r="Z109" s="69">
        <f t="shared" si="397"/>
        <v>27.552500000000002</v>
      </c>
      <c r="AA109" s="69">
        <f t="shared" si="398"/>
        <v>16.25</v>
      </c>
      <c r="AB109" s="70">
        <f t="shared" si="399"/>
        <v>257.66176470588238</v>
      </c>
      <c r="AC109" s="67">
        <f t="shared" si="400"/>
        <v>1957</v>
      </c>
      <c r="AD109" s="67">
        <f t="shared" si="400"/>
        <v>0</v>
      </c>
      <c r="AE109" s="67">
        <f t="shared" si="400"/>
        <v>0</v>
      </c>
      <c r="AF109" s="67">
        <f t="shared" si="400"/>
        <v>39.14</v>
      </c>
      <c r="AG109" s="67">
        <f t="shared" si="400"/>
        <v>97.850000000000009</v>
      </c>
      <c r="AH109" s="67">
        <f t="shared" si="400"/>
        <v>2093.9900000000002</v>
      </c>
      <c r="AI109" s="67">
        <f t="shared" si="400"/>
        <v>1235</v>
      </c>
      <c r="AJ109" s="67">
        <f t="shared" si="400"/>
        <v>0</v>
      </c>
      <c r="AK109" s="67">
        <f t="shared" si="400"/>
        <v>0</v>
      </c>
      <c r="AL109" s="67">
        <f t="shared" si="400"/>
        <v>1235</v>
      </c>
      <c r="AM109" s="67">
        <f t="shared" si="400"/>
        <v>734.3360294117648</v>
      </c>
      <c r="AN109" s="67">
        <f t="shared" si="400"/>
        <v>523.49750000000006</v>
      </c>
      <c r="AO109" s="67">
        <f t="shared" si="400"/>
        <v>308.75</v>
      </c>
      <c r="AP109" s="67">
        <f t="shared" si="401"/>
        <v>734.3360294117648</v>
      </c>
      <c r="AQ109" s="71">
        <f t="shared" si="402"/>
        <v>4063.3260294117649</v>
      </c>
      <c r="AR109" s="71">
        <f t="shared" si="403"/>
        <v>832.24750000000006</v>
      </c>
      <c r="AS109" s="71">
        <f t="shared" si="404"/>
        <v>4895.5735294117649</v>
      </c>
      <c r="AT109" s="84"/>
    </row>
    <row r="110" spans="1:67" outlineLevel="1" x14ac:dyDescent="0.25">
      <c r="A110" s="60"/>
      <c r="B110" s="61" t="s">
        <v>66</v>
      </c>
      <c r="C110" s="62">
        <v>1</v>
      </c>
      <c r="D110" s="68" t="s">
        <v>65</v>
      </c>
      <c r="E110" s="64">
        <f t="shared" si="405"/>
        <v>3089.7794117647059</v>
      </c>
      <c r="F110" s="65">
        <f t="shared" si="406"/>
        <v>3089.7794117647059</v>
      </c>
      <c r="G110" s="107"/>
      <c r="H110" s="108">
        <f>H11</f>
        <v>500</v>
      </c>
      <c r="I110" s="108">
        <f>I99</f>
        <v>0</v>
      </c>
      <c r="J110" s="67">
        <f t="shared" si="365"/>
        <v>15</v>
      </c>
      <c r="K110" s="54">
        <v>0</v>
      </c>
      <c r="L110" s="67">
        <f t="shared" si="387"/>
        <v>500</v>
      </c>
      <c r="M110" s="67">
        <f t="shared" si="387"/>
        <v>0</v>
      </c>
      <c r="N110" s="67">
        <f t="shared" si="387"/>
        <v>15</v>
      </c>
      <c r="O110" s="67">
        <f t="shared" si="388"/>
        <v>515</v>
      </c>
      <c r="P110" s="69">
        <f t="shared" si="389"/>
        <v>0</v>
      </c>
      <c r="Q110" s="69">
        <f t="shared" si="390"/>
        <v>0</v>
      </c>
      <c r="R110" s="69">
        <f t="shared" si="391"/>
        <v>10.3</v>
      </c>
      <c r="S110" s="69">
        <f t="shared" si="392"/>
        <v>25.75</v>
      </c>
      <c r="T110" s="69">
        <f t="shared" si="393"/>
        <v>551.04999999999995</v>
      </c>
      <c r="U110" s="69">
        <f>5*$U$5+600+500</f>
        <v>1550</v>
      </c>
      <c r="V110" s="151">
        <f t="shared" si="394"/>
        <v>0</v>
      </c>
      <c r="W110" s="151">
        <f t="shared" si="394"/>
        <v>0</v>
      </c>
      <c r="X110" s="67">
        <f t="shared" si="395"/>
        <v>1550</v>
      </c>
      <c r="Y110" s="113">
        <f t="shared" si="396"/>
        <v>463.46691176470591</v>
      </c>
      <c r="Z110" s="69">
        <f t="shared" si="397"/>
        <v>137.76249999999999</v>
      </c>
      <c r="AA110" s="69">
        <f t="shared" si="398"/>
        <v>387.5</v>
      </c>
      <c r="AB110" s="70">
        <f t="shared" si="399"/>
        <v>3089.7794117647059</v>
      </c>
      <c r="AC110" s="67">
        <f t="shared" si="400"/>
        <v>515</v>
      </c>
      <c r="AD110" s="67">
        <f t="shared" si="400"/>
        <v>0</v>
      </c>
      <c r="AE110" s="67">
        <f t="shared" si="400"/>
        <v>0</v>
      </c>
      <c r="AF110" s="67">
        <f t="shared" si="400"/>
        <v>10.3</v>
      </c>
      <c r="AG110" s="67">
        <f t="shared" si="400"/>
        <v>25.75</v>
      </c>
      <c r="AH110" s="67">
        <f t="shared" si="400"/>
        <v>551.04999999999995</v>
      </c>
      <c r="AI110" s="67">
        <f t="shared" si="400"/>
        <v>1550</v>
      </c>
      <c r="AJ110" s="67">
        <f t="shared" si="400"/>
        <v>0</v>
      </c>
      <c r="AK110" s="67">
        <f t="shared" si="400"/>
        <v>0</v>
      </c>
      <c r="AL110" s="67">
        <f t="shared" si="400"/>
        <v>1550</v>
      </c>
      <c r="AM110" s="67">
        <f t="shared" si="400"/>
        <v>463.46691176470591</v>
      </c>
      <c r="AN110" s="67">
        <f t="shared" si="400"/>
        <v>137.76249999999999</v>
      </c>
      <c r="AO110" s="67">
        <f t="shared" si="400"/>
        <v>387.5</v>
      </c>
      <c r="AP110" s="67">
        <f t="shared" si="401"/>
        <v>463.46691176470591</v>
      </c>
      <c r="AQ110" s="71">
        <f t="shared" si="402"/>
        <v>2564.5169117647056</v>
      </c>
      <c r="AR110" s="71">
        <f t="shared" si="403"/>
        <v>525.26250000000005</v>
      </c>
      <c r="AS110" s="71">
        <f t="shared" si="404"/>
        <v>3089.7794117647059</v>
      </c>
      <c r="AT110" s="84"/>
    </row>
    <row r="111" spans="1:67" outlineLevel="1" x14ac:dyDescent="0.25">
      <c r="A111" s="60"/>
      <c r="B111" s="72" t="s">
        <v>169</v>
      </c>
      <c r="C111" s="62">
        <v>1</v>
      </c>
      <c r="D111" s="68" t="s">
        <v>65</v>
      </c>
      <c r="E111" s="64">
        <f t="shared" si="405"/>
        <v>2308.5</v>
      </c>
      <c r="F111" s="65">
        <f t="shared" si="406"/>
        <v>2308.5</v>
      </c>
      <c r="G111" s="107"/>
      <c r="H111" s="108">
        <f>H12</f>
        <v>1300</v>
      </c>
      <c r="I111" s="108">
        <f t="shared" ref="I111" si="407">I100</f>
        <v>200</v>
      </c>
      <c r="J111" s="67">
        <f t="shared" si="365"/>
        <v>39</v>
      </c>
      <c r="K111" s="54">
        <v>0</v>
      </c>
      <c r="L111" s="67">
        <f t="shared" si="387"/>
        <v>1300</v>
      </c>
      <c r="M111" s="67">
        <f t="shared" si="387"/>
        <v>200</v>
      </c>
      <c r="N111" s="67">
        <f t="shared" si="387"/>
        <v>39</v>
      </c>
      <c r="O111" s="67">
        <f t="shared" si="388"/>
        <v>1539</v>
      </c>
      <c r="P111" s="69">
        <f t="shared" si="389"/>
        <v>0</v>
      </c>
      <c r="Q111" s="69">
        <f t="shared" si="390"/>
        <v>0</v>
      </c>
      <c r="R111" s="69">
        <f t="shared" si="391"/>
        <v>30.78</v>
      </c>
      <c r="S111" s="69">
        <v>0</v>
      </c>
      <c r="T111" s="69">
        <f t="shared" si="393"/>
        <v>1569.78</v>
      </c>
      <c r="U111" s="69">
        <v>0</v>
      </c>
      <c r="V111" s="151">
        <f t="shared" si="394"/>
        <v>0</v>
      </c>
      <c r="W111" s="151">
        <f t="shared" si="394"/>
        <v>0</v>
      </c>
      <c r="X111" s="67">
        <f t="shared" si="395"/>
        <v>0</v>
      </c>
      <c r="Y111" s="113">
        <f t="shared" si="396"/>
        <v>346.27500000000003</v>
      </c>
      <c r="Z111" s="69">
        <f t="shared" si="397"/>
        <v>392.44499999999999</v>
      </c>
      <c r="AA111" s="69">
        <f t="shared" si="398"/>
        <v>0</v>
      </c>
      <c r="AB111" s="70">
        <f t="shared" si="399"/>
        <v>2308.5</v>
      </c>
      <c r="AC111" s="67">
        <f t="shared" si="400"/>
        <v>1539</v>
      </c>
      <c r="AD111" s="67">
        <f t="shared" si="400"/>
        <v>0</v>
      </c>
      <c r="AE111" s="67">
        <f t="shared" si="400"/>
        <v>0</v>
      </c>
      <c r="AF111" s="67">
        <f t="shared" si="400"/>
        <v>30.78</v>
      </c>
      <c r="AG111" s="67">
        <f t="shared" si="400"/>
        <v>0</v>
      </c>
      <c r="AH111" s="67">
        <f t="shared" si="400"/>
        <v>1569.78</v>
      </c>
      <c r="AI111" s="67">
        <f t="shared" si="400"/>
        <v>0</v>
      </c>
      <c r="AJ111" s="67">
        <f t="shared" si="400"/>
        <v>0</v>
      </c>
      <c r="AK111" s="67">
        <f t="shared" si="400"/>
        <v>0</v>
      </c>
      <c r="AL111" s="67">
        <f t="shared" si="400"/>
        <v>0</v>
      </c>
      <c r="AM111" s="67">
        <f t="shared" si="400"/>
        <v>346.27500000000003</v>
      </c>
      <c r="AN111" s="67">
        <f t="shared" si="400"/>
        <v>392.44499999999999</v>
      </c>
      <c r="AO111" s="67">
        <f t="shared" si="400"/>
        <v>0</v>
      </c>
      <c r="AP111" s="67">
        <f t="shared" si="401"/>
        <v>346.27500000000003</v>
      </c>
      <c r="AQ111" s="71">
        <f t="shared" si="402"/>
        <v>1916.0550000000001</v>
      </c>
      <c r="AR111" s="71">
        <f t="shared" si="403"/>
        <v>392.44499999999999</v>
      </c>
      <c r="AS111" s="71">
        <f t="shared" si="404"/>
        <v>2308.5</v>
      </c>
      <c r="AT111" s="84"/>
    </row>
    <row r="112" spans="1:67" outlineLevel="1" x14ac:dyDescent="0.25">
      <c r="A112" s="60"/>
      <c r="B112" s="72" t="s">
        <v>170</v>
      </c>
      <c r="C112" s="62">
        <v>1</v>
      </c>
      <c r="D112" s="68" t="s">
        <v>65</v>
      </c>
      <c r="E112" s="64">
        <f t="shared" si="405"/>
        <v>900</v>
      </c>
      <c r="F112" s="65">
        <f t="shared" si="406"/>
        <v>900</v>
      </c>
      <c r="G112" s="147"/>
      <c r="H112" s="67">
        <v>0</v>
      </c>
      <c r="I112" s="67">
        <v>0</v>
      </c>
      <c r="J112" s="67">
        <f t="shared" si="365"/>
        <v>0</v>
      </c>
      <c r="K112" s="54">
        <v>0</v>
      </c>
      <c r="L112" s="67">
        <f t="shared" si="387"/>
        <v>0</v>
      </c>
      <c r="M112" s="67">
        <f t="shared" si="387"/>
        <v>0</v>
      </c>
      <c r="N112" s="67">
        <f t="shared" si="387"/>
        <v>0</v>
      </c>
      <c r="O112" s="67">
        <f t="shared" si="388"/>
        <v>0</v>
      </c>
      <c r="P112" s="69">
        <f t="shared" si="389"/>
        <v>0</v>
      </c>
      <c r="Q112" s="69">
        <f t="shared" si="390"/>
        <v>0</v>
      </c>
      <c r="R112" s="69">
        <f t="shared" si="391"/>
        <v>0</v>
      </c>
      <c r="S112" s="69">
        <v>0</v>
      </c>
      <c r="T112" s="69">
        <f t="shared" si="393"/>
        <v>0</v>
      </c>
      <c r="U112" s="69">
        <v>0</v>
      </c>
      <c r="V112" s="151">
        <f t="shared" si="394"/>
        <v>0</v>
      </c>
      <c r="W112" s="151">
        <f t="shared" si="394"/>
        <v>900</v>
      </c>
      <c r="X112" s="67">
        <f t="shared" si="395"/>
        <v>900</v>
      </c>
      <c r="Y112" s="113">
        <v>0</v>
      </c>
      <c r="Z112" s="69">
        <f t="shared" si="397"/>
        <v>0</v>
      </c>
      <c r="AA112" s="69">
        <v>0</v>
      </c>
      <c r="AB112" s="70">
        <f t="shared" si="399"/>
        <v>900</v>
      </c>
      <c r="AC112" s="67">
        <f t="shared" si="400"/>
        <v>0</v>
      </c>
      <c r="AD112" s="67">
        <f t="shared" si="400"/>
        <v>0</v>
      </c>
      <c r="AE112" s="67">
        <f t="shared" si="400"/>
        <v>0</v>
      </c>
      <c r="AF112" s="67">
        <f t="shared" si="400"/>
        <v>0</v>
      </c>
      <c r="AG112" s="67">
        <f t="shared" si="400"/>
        <v>0</v>
      </c>
      <c r="AH112" s="67">
        <f t="shared" si="400"/>
        <v>0</v>
      </c>
      <c r="AI112" s="67">
        <f t="shared" si="400"/>
        <v>0</v>
      </c>
      <c r="AJ112" s="67">
        <f t="shared" si="400"/>
        <v>0</v>
      </c>
      <c r="AK112" s="67">
        <f t="shared" si="400"/>
        <v>900</v>
      </c>
      <c r="AL112" s="67">
        <f t="shared" si="400"/>
        <v>900</v>
      </c>
      <c r="AM112" s="67">
        <f t="shared" si="400"/>
        <v>0</v>
      </c>
      <c r="AN112" s="67">
        <f t="shared" si="400"/>
        <v>0</v>
      </c>
      <c r="AO112" s="67">
        <f t="shared" si="400"/>
        <v>0</v>
      </c>
      <c r="AP112" s="67">
        <f t="shared" si="401"/>
        <v>900</v>
      </c>
      <c r="AQ112" s="71">
        <f t="shared" si="402"/>
        <v>900</v>
      </c>
      <c r="AR112" s="71">
        <f t="shared" si="403"/>
        <v>0</v>
      </c>
      <c r="AS112" s="71">
        <f t="shared" si="404"/>
        <v>900</v>
      </c>
      <c r="AT112" s="84"/>
    </row>
    <row r="113" spans="1:67" outlineLevel="1" x14ac:dyDescent="0.25">
      <c r="A113" s="60"/>
      <c r="B113" s="72" t="s">
        <v>171</v>
      </c>
      <c r="C113" s="62">
        <v>1</v>
      </c>
      <c r="D113" s="68" t="s">
        <v>65</v>
      </c>
      <c r="E113" s="64">
        <f t="shared" si="405"/>
        <v>1200</v>
      </c>
      <c r="F113" s="65">
        <f t="shared" si="406"/>
        <v>1200</v>
      </c>
      <c r="G113" s="147"/>
      <c r="H113" s="67">
        <v>0</v>
      </c>
      <c r="I113" s="67">
        <v>0</v>
      </c>
      <c r="J113" s="67">
        <f t="shared" si="365"/>
        <v>0</v>
      </c>
      <c r="K113" s="54">
        <v>0</v>
      </c>
      <c r="L113" s="67">
        <f t="shared" si="387"/>
        <v>0</v>
      </c>
      <c r="M113" s="67">
        <f t="shared" si="387"/>
        <v>0</v>
      </c>
      <c r="N113" s="67">
        <f t="shared" si="387"/>
        <v>0</v>
      </c>
      <c r="O113" s="67">
        <f t="shared" si="388"/>
        <v>0</v>
      </c>
      <c r="P113" s="69">
        <f t="shared" si="389"/>
        <v>0</v>
      </c>
      <c r="Q113" s="69">
        <f t="shared" si="390"/>
        <v>0</v>
      </c>
      <c r="R113" s="69">
        <f t="shared" si="391"/>
        <v>0</v>
      </c>
      <c r="S113" s="69">
        <v>0</v>
      </c>
      <c r="T113" s="69">
        <f t="shared" si="393"/>
        <v>0</v>
      </c>
      <c r="U113" s="69">
        <v>0</v>
      </c>
      <c r="V113" s="151">
        <f t="shared" si="394"/>
        <v>1200</v>
      </c>
      <c r="W113" s="151">
        <f t="shared" si="394"/>
        <v>0</v>
      </c>
      <c r="X113" s="67">
        <f t="shared" si="395"/>
        <v>1200</v>
      </c>
      <c r="Y113" s="113">
        <v>0</v>
      </c>
      <c r="Z113" s="69">
        <f t="shared" si="397"/>
        <v>0</v>
      </c>
      <c r="AA113" s="69">
        <v>0</v>
      </c>
      <c r="AB113" s="70">
        <f t="shared" si="399"/>
        <v>1200</v>
      </c>
      <c r="AC113" s="67">
        <f t="shared" si="400"/>
        <v>0</v>
      </c>
      <c r="AD113" s="67">
        <f t="shared" si="400"/>
        <v>0</v>
      </c>
      <c r="AE113" s="67">
        <f t="shared" si="400"/>
        <v>0</v>
      </c>
      <c r="AF113" s="67">
        <f t="shared" si="400"/>
        <v>0</v>
      </c>
      <c r="AG113" s="67">
        <f t="shared" si="400"/>
        <v>0</v>
      </c>
      <c r="AH113" s="67">
        <f t="shared" si="400"/>
        <v>0</v>
      </c>
      <c r="AI113" s="67">
        <f t="shared" si="400"/>
        <v>0</v>
      </c>
      <c r="AJ113" s="67">
        <f t="shared" si="400"/>
        <v>1200</v>
      </c>
      <c r="AK113" s="67">
        <f t="shared" si="400"/>
        <v>0</v>
      </c>
      <c r="AL113" s="67">
        <f t="shared" si="400"/>
        <v>1200</v>
      </c>
      <c r="AM113" s="67">
        <f t="shared" si="400"/>
        <v>0</v>
      </c>
      <c r="AN113" s="67">
        <f t="shared" si="400"/>
        <v>0</v>
      </c>
      <c r="AO113" s="67">
        <f t="shared" si="400"/>
        <v>0</v>
      </c>
      <c r="AP113" s="67">
        <f t="shared" si="401"/>
        <v>0</v>
      </c>
      <c r="AQ113" s="71">
        <f t="shared" si="402"/>
        <v>1200</v>
      </c>
      <c r="AR113" s="71">
        <f t="shared" si="403"/>
        <v>0</v>
      </c>
      <c r="AS113" s="71">
        <f t="shared" si="404"/>
        <v>1200</v>
      </c>
      <c r="AT113" s="84"/>
    </row>
    <row r="114" spans="1:67" ht="15.75" outlineLevel="1" thickBot="1" x14ac:dyDescent="0.3">
      <c r="A114" s="60"/>
      <c r="B114" s="61"/>
      <c r="C114" s="62"/>
      <c r="D114" s="63"/>
      <c r="E114" s="64"/>
      <c r="F114" s="65"/>
      <c r="G114" s="107"/>
      <c r="H114" s="108"/>
      <c r="I114" s="108"/>
      <c r="J114" s="67"/>
      <c r="K114" s="21"/>
      <c r="L114" s="67"/>
      <c r="M114" s="67"/>
      <c r="N114" s="67"/>
      <c r="O114" s="67"/>
      <c r="P114" s="69"/>
      <c r="Q114" s="69"/>
      <c r="R114" s="69"/>
      <c r="S114" s="69"/>
      <c r="T114" s="69"/>
      <c r="U114" s="69"/>
      <c r="V114" s="151"/>
      <c r="W114" s="151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84"/>
    </row>
    <row r="115" spans="1:67" ht="15.75" thickBot="1" x14ac:dyDescent="0.3">
      <c r="A115" s="48">
        <f>A104+1</f>
        <v>20</v>
      </c>
      <c r="B115" s="49" t="s">
        <v>61</v>
      </c>
      <c r="C115" s="50" t="s">
        <v>62</v>
      </c>
      <c r="D115" s="51">
        <f>ROUNDUP((A115*465)/1000,2)</f>
        <v>9.3000000000000007</v>
      </c>
      <c r="E115" s="52"/>
      <c r="F115" s="53">
        <f>SUM(F116:F125)</f>
        <v>22320.951867647058</v>
      </c>
      <c r="G115" s="107"/>
      <c r="H115" s="110"/>
      <c r="I115" s="110"/>
      <c r="J115" s="56"/>
      <c r="K115" s="57"/>
      <c r="L115" s="58"/>
      <c r="M115" s="58"/>
      <c r="N115" s="58"/>
      <c r="O115" s="57"/>
      <c r="P115" s="58"/>
      <c r="Q115" s="56"/>
      <c r="R115" s="56"/>
      <c r="S115" s="56"/>
      <c r="T115" s="56"/>
      <c r="U115" s="73"/>
      <c r="V115" s="152"/>
      <c r="W115" s="153"/>
      <c r="X115" s="56"/>
      <c r="Y115" s="56"/>
      <c r="Z115" s="57"/>
      <c r="AA115" s="56"/>
      <c r="AB115" s="56"/>
      <c r="AC115" s="59">
        <f>+SUM(AC116:AC125)</f>
        <v>8707.6610000000001</v>
      </c>
      <c r="AD115" s="59">
        <f t="shared" ref="AD115:AS115" si="408">+SUM(AD116:AD125)</f>
        <v>0</v>
      </c>
      <c r="AE115" s="59">
        <f t="shared" si="408"/>
        <v>0</v>
      </c>
      <c r="AF115" s="59">
        <f t="shared" si="408"/>
        <v>174.15322</v>
      </c>
      <c r="AG115" s="59">
        <f t="shared" si="408"/>
        <v>358.43304999999998</v>
      </c>
      <c r="AH115" s="59">
        <f t="shared" si="408"/>
        <v>9240.2472699999998</v>
      </c>
      <c r="AI115" s="59">
        <f t="shared" si="408"/>
        <v>4510</v>
      </c>
      <c r="AJ115" s="59">
        <f t="shared" si="408"/>
        <v>1200</v>
      </c>
      <c r="AK115" s="59">
        <f t="shared" si="408"/>
        <v>900</v>
      </c>
      <c r="AL115" s="59">
        <f t="shared" si="408"/>
        <v>6610</v>
      </c>
      <c r="AM115" s="59">
        <f t="shared" si="408"/>
        <v>3033.1427801470591</v>
      </c>
      <c r="AN115" s="59">
        <f t="shared" si="408"/>
        <v>2310.0618175</v>
      </c>
      <c r="AO115" s="59">
        <f t="shared" si="408"/>
        <v>1127.5</v>
      </c>
      <c r="AP115" s="59">
        <f t="shared" si="408"/>
        <v>3933.1427801470591</v>
      </c>
      <c r="AQ115" s="59">
        <f t="shared" si="408"/>
        <v>18883.390050147056</v>
      </c>
      <c r="AR115" s="59">
        <f t="shared" si="408"/>
        <v>3437.5618175000004</v>
      </c>
      <c r="AS115" s="59">
        <f t="shared" si="408"/>
        <v>22320.951867647058</v>
      </c>
      <c r="AT115" s="83" t="str">
        <f>IF(F115=AS115,"Matching","Not Matching")</f>
        <v>Matching</v>
      </c>
      <c r="AU115" s="134">
        <f t="shared" ref="AU115" si="409">SUM(AC115:AG115)</f>
        <v>9240.2472699999998</v>
      </c>
      <c r="AV115" s="135">
        <f t="shared" ref="AV115" si="410">AU115/AS115</f>
        <v>0.41397191861666122</v>
      </c>
      <c r="AW115" s="134">
        <f t="shared" ref="AW115" si="411">AI115</f>
        <v>4510</v>
      </c>
      <c r="AX115" s="135">
        <f t="shared" ref="AX115" si="412">AW115/AS115</f>
        <v>0.2020523150957996</v>
      </c>
      <c r="AY115" s="134">
        <f t="shared" ref="AY115" si="413">AJ115</f>
        <v>1200</v>
      </c>
      <c r="AZ115" s="135">
        <f t="shared" ref="AZ115" si="414">AY115/AS115</f>
        <v>5.376114814078925E-2</v>
      </c>
      <c r="BA115" s="134">
        <f t="shared" ref="BA115" si="415">AK115+AM115</f>
        <v>3933.1427801470591</v>
      </c>
      <c r="BB115" s="135">
        <f t="shared" ref="BB115" si="416">BA115/AS115</f>
        <v>0.17620855971863478</v>
      </c>
      <c r="BC115" s="134">
        <f t="shared" ref="BC115" si="417">AN115+AO115</f>
        <v>3437.5618175</v>
      </c>
      <c r="BD115" s="135">
        <f t="shared" ref="BD115" si="418">BC115/AS115</f>
        <v>0.15400605842811521</v>
      </c>
      <c r="BE115" s="82" t="str">
        <f t="shared" ref="BE115" si="419">IF((AU115+AW115+AY115+BA115+BC115)=AS115,"Matching","Not Matching")</f>
        <v>Matching</v>
      </c>
      <c r="BF115" s="134">
        <f>AQ115</f>
        <v>18883.390050147056</v>
      </c>
      <c r="BG115" s="135">
        <f t="shared" ref="BG115" si="420">BF115/AS115</f>
        <v>0.84599394157188468</v>
      </c>
      <c r="BH115" s="134">
        <f t="shared" ref="BH115" si="421">AR115</f>
        <v>3437.5618175000004</v>
      </c>
      <c r="BI115" s="135">
        <f t="shared" ref="BI115" si="422">BH115/AS115</f>
        <v>0.15400605842811521</v>
      </c>
      <c r="BJ115" s="82" t="str">
        <f t="shared" ref="BJ115" si="423">IF((BH115+BF115)=AS115,"Matching","Not Matching")</f>
        <v>Matching</v>
      </c>
      <c r="BK115" s="134">
        <f>AS115*1.081</f>
        <v>24128.94896892647</v>
      </c>
      <c r="BL115" s="134">
        <f t="shared" ref="BL115" si="424">ROUND(BK115,-1)</f>
        <v>24130</v>
      </c>
      <c r="BM115" s="134">
        <f>D115*380</f>
        <v>3534.0000000000005</v>
      </c>
      <c r="BN115" s="134">
        <f t="shared" ref="BN115" si="425">BK115-BM115</f>
        <v>20594.94896892647</v>
      </c>
      <c r="BO115" s="134">
        <f>BK115/D115</f>
        <v>2594.5106418200503</v>
      </c>
    </row>
    <row r="116" spans="1:67" outlineLevel="1" x14ac:dyDescent="0.25">
      <c r="A116" s="60"/>
      <c r="B116" s="61"/>
      <c r="C116" s="62"/>
      <c r="D116" s="63"/>
      <c r="E116" s="64"/>
      <c r="F116" s="65"/>
      <c r="G116" s="107"/>
      <c r="H116" s="110"/>
      <c r="I116" s="109" t="s">
        <v>138</v>
      </c>
      <c r="J116" s="56"/>
      <c r="K116" s="57"/>
      <c r="L116" s="58"/>
      <c r="M116" s="58"/>
      <c r="N116" s="58"/>
      <c r="O116" s="57"/>
      <c r="P116" s="58"/>
      <c r="Q116" s="56"/>
      <c r="R116" s="56"/>
      <c r="S116" s="56"/>
      <c r="T116" s="56"/>
      <c r="U116" s="73"/>
      <c r="V116" s="152"/>
      <c r="W116" s="153"/>
      <c r="X116" s="56"/>
      <c r="Y116" s="56"/>
      <c r="Z116" s="57"/>
      <c r="AA116" s="56"/>
      <c r="AB116" s="56"/>
      <c r="AC116" s="56"/>
      <c r="AD116" s="56"/>
      <c r="AE116" s="69"/>
      <c r="AF116" s="69"/>
      <c r="AG116" s="69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136"/>
    </row>
    <row r="117" spans="1:67" outlineLevel="1" x14ac:dyDescent="0.25">
      <c r="A117" s="60"/>
      <c r="B117" s="61" t="str">
        <f>"Panneau solaire "&amp;G117</f>
        <v>Panneau solaire LONGi Hi-MO X10 Artist LR7-54HVB-485M</v>
      </c>
      <c r="C117" s="62">
        <f>A115</f>
        <v>20</v>
      </c>
      <c r="D117" s="68" t="s">
        <v>63</v>
      </c>
      <c r="E117" s="64">
        <f t="shared" ref="E117" si="426">AB117</f>
        <v>266.65684558823523</v>
      </c>
      <c r="F117" s="65">
        <f t="shared" ref="F117" si="427">C117*E117</f>
        <v>5333.1369117647046</v>
      </c>
      <c r="G117" s="107" t="str">
        <f>$G$7</f>
        <v>LONGi Hi-MO X10 Artist LR7-54HVB-485M</v>
      </c>
      <c r="H117" s="108">
        <f t="shared" ref="H117" si="428">H73</f>
        <v>105.55</v>
      </c>
      <c r="I117" s="108">
        <f>$I$7</f>
        <v>0</v>
      </c>
      <c r="J117" s="67">
        <f t="shared" si="365"/>
        <v>3.1664999999999996</v>
      </c>
      <c r="K117" s="54">
        <v>0</v>
      </c>
      <c r="L117" s="67">
        <f t="shared" ref="L117:N124" si="429">H117*(1-$K117)</f>
        <v>105.55</v>
      </c>
      <c r="M117" s="67">
        <f t="shared" si="429"/>
        <v>0</v>
      </c>
      <c r="N117" s="67">
        <f t="shared" si="429"/>
        <v>3.1664999999999996</v>
      </c>
      <c r="O117" s="67">
        <f t="shared" ref="O117:O124" si="430">(L117+M117+N117)</f>
        <v>108.7165</v>
      </c>
      <c r="P117" s="69">
        <f t="shared" ref="P117:P124" si="431">O117*$P$4</f>
        <v>0</v>
      </c>
      <c r="Q117" s="69">
        <f t="shared" ref="Q117:Q124" si="432">(O117+P117)*$Q$4</f>
        <v>0</v>
      </c>
      <c r="R117" s="69">
        <f t="shared" ref="R117:R124" si="433">(O117+P117)*$R$4</f>
        <v>2.1743299999999999</v>
      </c>
      <c r="S117" s="69">
        <f t="shared" ref="S117:S121" si="434">(O117+P117)*$S$4</f>
        <v>5.4358250000000004</v>
      </c>
      <c r="T117" s="69">
        <f t="shared" ref="T117:T124" si="435">SUM(O117:S117)</f>
        <v>116.32665499999999</v>
      </c>
      <c r="U117" s="69">
        <f>1*$U$4</f>
        <v>65</v>
      </c>
      <c r="V117" s="151">
        <f t="shared" ref="V117:W124" si="436">V106</f>
        <v>0</v>
      </c>
      <c r="W117" s="151">
        <f t="shared" si="436"/>
        <v>0</v>
      </c>
      <c r="X117" s="67">
        <f t="shared" ref="X117:X124" si="437">SUM(U117:W117)</f>
        <v>65</v>
      </c>
      <c r="Y117" s="113">
        <f t="shared" ref="Y117:Y122" si="438">$Y$4/(1-$Y$4)*(T117+X117+Z117+AA117)</f>
        <v>39.998526838235293</v>
      </c>
      <c r="Z117" s="69">
        <f t="shared" ref="Z117:Z124" si="439">T117*$Z$4</f>
        <v>29.081663749999997</v>
      </c>
      <c r="AA117" s="69">
        <f t="shared" ref="AA117:AA122" si="440">X117*$AA$4</f>
        <v>16.25</v>
      </c>
      <c r="AB117" s="70">
        <f t="shared" ref="AB117:AB124" si="441">T117+X117+Y117+Z117+AA117</f>
        <v>266.65684558823523</v>
      </c>
      <c r="AC117" s="67">
        <f t="shared" ref="AC117:AO124" si="442">O117*$C117</f>
        <v>2174.33</v>
      </c>
      <c r="AD117" s="67">
        <f t="shared" si="442"/>
        <v>0</v>
      </c>
      <c r="AE117" s="67">
        <f t="shared" si="442"/>
        <v>0</v>
      </c>
      <c r="AF117" s="67">
        <f t="shared" si="442"/>
        <v>43.486599999999996</v>
      </c>
      <c r="AG117" s="67">
        <f t="shared" si="442"/>
        <v>108.71650000000001</v>
      </c>
      <c r="AH117" s="67">
        <f t="shared" si="442"/>
        <v>2326.5330999999996</v>
      </c>
      <c r="AI117" s="67">
        <f t="shared" si="442"/>
        <v>1300</v>
      </c>
      <c r="AJ117" s="67">
        <f t="shared" si="442"/>
        <v>0</v>
      </c>
      <c r="AK117" s="67">
        <f t="shared" si="442"/>
        <v>0</v>
      </c>
      <c r="AL117" s="67">
        <f t="shared" si="442"/>
        <v>1300</v>
      </c>
      <c r="AM117" s="67">
        <f t="shared" si="442"/>
        <v>799.97053676470591</v>
      </c>
      <c r="AN117" s="67">
        <f t="shared" si="442"/>
        <v>581.63327499999991</v>
      </c>
      <c r="AO117" s="67">
        <f t="shared" si="442"/>
        <v>325</v>
      </c>
      <c r="AP117" s="67">
        <f t="shared" ref="AP117:AP124" si="443">AM117+AK117</f>
        <v>799.97053676470591</v>
      </c>
      <c r="AQ117" s="71">
        <f t="shared" ref="AQ117:AQ124" si="444">AM117+AL117+AH117</f>
        <v>4426.5036367647053</v>
      </c>
      <c r="AR117" s="71">
        <f t="shared" ref="AR117:AR124" si="445">AO117+AN117</f>
        <v>906.63327499999991</v>
      </c>
      <c r="AS117" s="71">
        <f t="shared" ref="AS117:AS124" si="446">AH117+AL117+AM117+AO117+AN117</f>
        <v>5333.1369117647055</v>
      </c>
      <c r="AT117" s="84"/>
    </row>
    <row r="118" spans="1:67" outlineLevel="1" x14ac:dyDescent="0.25">
      <c r="A118" s="60"/>
      <c r="B118" s="61" t="str">
        <f>"Onduleur Fronius "&amp;G118</f>
        <v>Onduleur Fronius Symo GEN24 8.0 SC</v>
      </c>
      <c r="C118" s="62">
        <v>1</v>
      </c>
      <c r="D118" s="68" t="s">
        <v>63</v>
      </c>
      <c r="E118" s="64">
        <f t="shared" ref="E117:E124" si="447">AB118</f>
        <v>3585.3737794117637</v>
      </c>
      <c r="F118" s="65">
        <f t="shared" ref="F117:F124" si="448">C118*E118</f>
        <v>3585.3737794117637</v>
      </c>
      <c r="G118" s="107" t="str">
        <f>$G$85</f>
        <v>Symo GEN24 8.0 SC</v>
      </c>
      <c r="H118" s="108">
        <f>$H$85</f>
        <v>1612.7</v>
      </c>
      <c r="I118" s="108">
        <f>$I$8</f>
        <v>449.25</v>
      </c>
      <c r="J118" s="67">
        <f t="shared" si="365"/>
        <v>48.381</v>
      </c>
      <c r="K118" s="54">
        <v>0</v>
      </c>
      <c r="L118" s="67">
        <f t="shared" si="429"/>
        <v>1612.7</v>
      </c>
      <c r="M118" s="67">
        <f t="shared" si="429"/>
        <v>449.25</v>
      </c>
      <c r="N118" s="67">
        <f t="shared" si="429"/>
        <v>48.381</v>
      </c>
      <c r="O118" s="67">
        <f t="shared" si="430"/>
        <v>2110.3309999999997</v>
      </c>
      <c r="P118" s="69">
        <f t="shared" si="431"/>
        <v>0</v>
      </c>
      <c r="Q118" s="69">
        <f t="shared" si="432"/>
        <v>0</v>
      </c>
      <c r="R118" s="69">
        <f t="shared" si="433"/>
        <v>42.206619999999994</v>
      </c>
      <c r="S118" s="69">
        <f t="shared" si="434"/>
        <v>105.51655</v>
      </c>
      <c r="T118" s="69">
        <f t="shared" si="435"/>
        <v>2258.0541699999994</v>
      </c>
      <c r="U118" s="69">
        <f>2*$U$5</f>
        <v>180</v>
      </c>
      <c r="V118" s="151">
        <f t="shared" si="436"/>
        <v>0</v>
      </c>
      <c r="W118" s="151">
        <f t="shared" si="436"/>
        <v>0</v>
      </c>
      <c r="X118" s="67">
        <f t="shared" si="437"/>
        <v>180</v>
      </c>
      <c r="Y118" s="113">
        <f t="shared" si="438"/>
        <v>537.80606691176456</v>
      </c>
      <c r="Z118" s="69">
        <f t="shared" si="439"/>
        <v>564.51354249999986</v>
      </c>
      <c r="AA118" s="69">
        <f t="shared" si="440"/>
        <v>45</v>
      </c>
      <c r="AB118" s="70">
        <f t="shared" si="441"/>
        <v>3585.3737794117637</v>
      </c>
      <c r="AC118" s="67">
        <f t="shared" si="442"/>
        <v>2110.3309999999997</v>
      </c>
      <c r="AD118" s="67">
        <f t="shared" si="442"/>
        <v>0</v>
      </c>
      <c r="AE118" s="67">
        <f t="shared" si="442"/>
        <v>0</v>
      </c>
      <c r="AF118" s="67">
        <f t="shared" si="442"/>
        <v>42.206619999999994</v>
      </c>
      <c r="AG118" s="67">
        <f t="shared" si="442"/>
        <v>105.51655</v>
      </c>
      <c r="AH118" s="67">
        <f t="shared" si="442"/>
        <v>2258.0541699999994</v>
      </c>
      <c r="AI118" s="67">
        <f t="shared" si="442"/>
        <v>180</v>
      </c>
      <c r="AJ118" s="67">
        <f t="shared" si="442"/>
        <v>0</v>
      </c>
      <c r="AK118" s="67">
        <f t="shared" si="442"/>
        <v>0</v>
      </c>
      <c r="AL118" s="67">
        <f t="shared" si="442"/>
        <v>180</v>
      </c>
      <c r="AM118" s="67">
        <f t="shared" si="442"/>
        <v>537.80606691176456</v>
      </c>
      <c r="AN118" s="67">
        <f t="shared" si="442"/>
        <v>564.51354249999986</v>
      </c>
      <c r="AO118" s="67">
        <f t="shared" si="442"/>
        <v>45</v>
      </c>
      <c r="AP118" s="67">
        <f t="shared" si="443"/>
        <v>537.80606691176456</v>
      </c>
      <c r="AQ118" s="71">
        <f t="shared" si="444"/>
        <v>2975.8602369117639</v>
      </c>
      <c r="AR118" s="71">
        <f t="shared" si="445"/>
        <v>609.51354249999986</v>
      </c>
      <c r="AS118" s="71">
        <f t="shared" si="446"/>
        <v>3585.3737794117637</v>
      </c>
      <c r="AT118" s="84"/>
    </row>
    <row r="119" spans="1:67" outlineLevel="1" x14ac:dyDescent="0.25">
      <c r="A119" s="60"/>
      <c r="B119" s="61" t="s">
        <v>64</v>
      </c>
      <c r="C119" s="62">
        <v>1</v>
      </c>
      <c r="D119" s="68" t="s">
        <v>65</v>
      </c>
      <c r="E119" s="64">
        <f t="shared" si="447"/>
        <v>750.92647058823536</v>
      </c>
      <c r="F119" s="65">
        <f t="shared" si="448"/>
        <v>750.92647058823536</v>
      </c>
      <c r="G119" s="107"/>
      <c r="H119" s="108">
        <f>H9</f>
        <v>300</v>
      </c>
      <c r="I119" s="108">
        <v>0</v>
      </c>
      <c r="J119" s="67">
        <f t="shared" si="365"/>
        <v>9</v>
      </c>
      <c r="K119" s="54">
        <v>0</v>
      </c>
      <c r="L119" s="67">
        <f t="shared" si="429"/>
        <v>300</v>
      </c>
      <c r="M119" s="67">
        <f t="shared" si="429"/>
        <v>0</v>
      </c>
      <c r="N119" s="67">
        <f t="shared" si="429"/>
        <v>9</v>
      </c>
      <c r="O119" s="67">
        <f t="shared" si="430"/>
        <v>309</v>
      </c>
      <c r="P119" s="69">
        <f t="shared" si="431"/>
        <v>0</v>
      </c>
      <c r="Q119" s="69">
        <f t="shared" si="432"/>
        <v>0</v>
      </c>
      <c r="R119" s="69">
        <f t="shared" si="433"/>
        <v>6.18</v>
      </c>
      <c r="S119" s="69">
        <f t="shared" si="434"/>
        <v>15.450000000000001</v>
      </c>
      <c r="T119" s="69">
        <f t="shared" si="435"/>
        <v>330.63</v>
      </c>
      <c r="U119" s="69">
        <f>(C117/10)*$U$5</f>
        <v>180</v>
      </c>
      <c r="V119" s="151">
        <f t="shared" si="436"/>
        <v>0</v>
      </c>
      <c r="W119" s="151">
        <f t="shared" si="436"/>
        <v>0</v>
      </c>
      <c r="X119" s="67">
        <f t="shared" si="437"/>
        <v>180</v>
      </c>
      <c r="Y119" s="113">
        <f t="shared" si="438"/>
        <v>112.63897058823531</v>
      </c>
      <c r="Z119" s="69">
        <f t="shared" si="439"/>
        <v>82.657499999999999</v>
      </c>
      <c r="AA119" s="69">
        <f t="shared" si="440"/>
        <v>45</v>
      </c>
      <c r="AB119" s="70">
        <f t="shared" si="441"/>
        <v>750.92647058823536</v>
      </c>
      <c r="AC119" s="67">
        <f t="shared" si="442"/>
        <v>309</v>
      </c>
      <c r="AD119" s="67">
        <f t="shared" si="442"/>
        <v>0</v>
      </c>
      <c r="AE119" s="67">
        <f t="shared" si="442"/>
        <v>0</v>
      </c>
      <c r="AF119" s="67">
        <f t="shared" si="442"/>
        <v>6.18</v>
      </c>
      <c r="AG119" s="67">
        <f t="shared" si="442"/>
        <v>15.450000000000001</v>
      </c>
      <c r="AH119" s="67">
        <f t="shared" si="442"/>
        <v>330.63</v>
      </c>
      <c r="AI119" s="67">
        <f t="shared" si="442"/>
        <v>180</v>
      </c>
      <c r="AJ119" s="67">
        <f t="shared" si="442"/>
        <v>0</v>
      </c>
      <c r="AK119" s="67">
        <f t="shared" si="442"/>
        <v>0</v>
      </c>
      <c r="AL119" s="67">
        <f t="shared" si="442"/>
        <v>180</v>
      </c>
      <c r="AM119" s="67">
        <f t="shared" si="442"/>
        <v>112.63897058823531</v>
      </c>
      <c r="AN119" s="67">
        <f t="shared" si="442"/>
        <v>82.657499999999999</v>
      </c>
      <c r="AO119" s="67">
        <f t="shared" si="442"/>
        <v>45</v>
      </c>
      <c r="AP119" s="67">
        <f t="shared" si="443"/>
        <v>112.63897058823531</v>
      </c>
      <c r="AQ119" s="71">
        <f t="shared" si="444"/>
        <v>623.26897058823533</v>
      </c>
      <c r="AR119" s="71">
        <f t="shared" si="445"/>
        <v>127.6575</v>
      </c>
      <c r="AS119" s="71">
        <f t="shared" si="446"/>
        <v>750.92647058823536</v>
      </c>
      <c r="AT119" s="84"/>
    </row>
    <row r="120" spans="1:67" outlineLevel="1" x14ac:dyDescent="0.25">
      <c r="A120" s="60"/>
      <c r="B120" s="61" t="s">
        <v>172</v>
      </c>
      <c r="C120" s="62">
        <f>A115</f>
        <v>20</v>
      </c>
      <c r="D120" s="68" t="s">
        <v>63</v>
      </c>
      <c r="E120" s="64">
        <f t="shared" si="447"/>
        <v>257.66176470588238</v>
      </c>
      <c r="F120" s="65">
        <f t="shared" si="448"/>
        <v>5153.2352941176478</v>
      </c>
      <c r="G120" s="107"/>
      <c r="H120" s="108">
        <f>H10</f>
        <v>100</v>
      </c>
      <c r="I120" s="108">
        <v>0</v>
      </c>
      <c r="J120" s="67">
        <f t="shared" si="365"/>
        <v>3</v>
      </c>
      <c r="K120" s="54">
        <v>0</v>
      </c>
      <c r="L120" s="67">
        <f t="shared" si="429"/>
        <v>100</v>
      </c>
      <c r="M120" s="67">
        <f t="shared" si="429"/>
        <v>0</v>
      </c>
      <c r="N120" s="67">
        <f t="shared" si="429"/>
        <v>3</v>
      </c>
      <c r="O120" s="67">
        <f t="shared" si="430"/>
        <v>103</v>
      </c>
      <c r="P120" s="69">
        <f t="shared" si="431"/>
        <v>0</v>
      </c>
      <c r="Q120" s="69">
        <f t="shared" si="432"/>
        <v>0</v>
      </c>
      <c r="R120" s="69">
        <f t="shared" si="433"/>
        <v>2.06</v>
      </c>
      <c r="S120" s="69">
        <f t="shared" si="434"/>
        <v>5.15</v>
      </c>
      <c r="T120" s="69">
        <f t="shared" si="435"/>
        <v>110.21000000000001</v>
      </c>
      <c r="U120" s="69">
        <f>1*$U$4</f>
        <v>65</v>
      </c>
      <c r="V120" s="151">
        <f t="shared" si="436"/>
        <v>0</v>
      </c>
      <c r="W120" s="151">
        <f t="shared" si="436"/>
        <v>0</v>
      </c>
      <c r="X120" s="67">
        <f t="shared" si="437"/>
        <v>65</v>
      </c>
      <c r="Y120" s="113">
        <f t="shared" si="438"/>
        <v>38.649264705882359</v>
      </c>
      <c r="Z120" s="69">
        <f t="shared" si="439"/>
        <v>27.552500000000002</v>
      </c>
      <c r="AA120" s="69">
        <f t="shared" si="440"/>
        <v>16.25</v>
      </c>
      <c r="AB120" s="70">
        <f t="shared" si="441"/>
        <v>257.66176470588238</v>
      </c>
      <c r="AC120" s="67">
        <f t="shared" si="442"/>
        <v>2060</v>
      </c>
      <c r="AD120" s="67">
        <f t="shared" si="442"/>
        <v>0</v>
      </c>
      <c r="AE120" s="67">
        <f t="shared" si="442"/>
        <v>0</v>
      </c>
      <c r="AF120" s="67">
        <f t="shared" si="442"/>
        <v>41.2</v>
      </c>
      <c r="AG120" s="67">
        <f t="shared" si="442"/>
        <v>103</v>
      </c>
      <c r="AH120" s="67">
        <f t="shared" si="442"/>
        <v>2204.2000000000003</v>
      </c>
      <c r="AI120" s="67">
        <f t="shared" si="442"/>
        <v>1300</v>
      </c>
      <c r="AJ120" s="67">
        <f t="shared" si="442"/>
        <v>0</v>
      </c>
      <c r="AK120" s="67">
        <f t="shared" si="442"/>
        <v>0</v>
      </c>
      <c r="AL120" s="67">
        <f t="shared" si="442"/>
        <v>1300</v>
      </c>
      <c r="AM120" s="67">
        <f t="shared" si="442"/>
        <v>772.98529411764719</v>
      </c>
      <c r="AN120" s="67">
        <f t="shared" si="442"/>
        <v>551.05000000000007</v>
      </c>
      <c r="AO120" s="67">
        <f t="shared" si="442"/>
        <v>325</v>
      </c>
      <c r="AP120" s="67">
        <f t="shared" si="443"/>
        <v>772.98529411764719</v>
      </c>
      <c r="AQ120" s="71">
        <f t="shared" si="444"/>
        <v>4277.1852941176476</v>
      </c>
      <c r="AR120" s="71">
        <f t="shared" si="445"/>
        <v>876.05000000000007</v>
      </c>
      <c r="AS120" s="71">
        <f t="shared" si="446"/>
        <v>5153.2352941176478</v>
      </c>
      <c r="AT120" s="84"/>
    </row>
    <row r="121" spans="1:67" outlineLevel="1" x14ac:dyDescent="0.25">
      <c r="A121" s="60"/>
      <c r="B121" s="61" t="s">
        <v>66</v>
      </c>
      <c r="C121" s="62">
        <v>1</v>
      </c>
      <c r="D121" s="68" t="s">
        <v>65</v>
      </c>
      <c r="E121" s="64">
        <f t="shared" si="447"/>
        <v>3089.7794117647059</v>
      </c>
      <c r="F121" s="65">
        <f t="shared" si="448"/>
        <v>3089.7794117647059</v>
      </c>
      <c r="G121" s="107"/>
      <c r="H121" s="108">
        <f>H11</f>
        <v>500</v>
      </c>
      <c r="I121" s="108">
        <f>I110</f>
        <v>0</v>
      </c>
      <c r="J121" s="67">
        <f t="shared" si="365"/>
        <v>15</v>
      </c>
      <c r="K121" s="54">
        <v>0</v>
      </c>
      <c r="L121" s="67">
        <f t="shared" si="429"/>
        <v>500</v>
      </c>
      <c r="M121" s="67">
        <f t="shared" si="429"/>
        <v>0</v>
      </c>
      <c r="N121" s="67">
        <f t="shared" si="429"/>
        <v>15</v>
      </c>
      <c r="O121" s="67">
        <f t="shared" si="430"/>
        <v>515</v>
      </c>
      <c r="P121" s="69">
        <f t="shared" si="431"/>
        <v>0</v>
      </c>
      <c r="Q121" s="69">
        <f t="shared" si="432"/>
        <v>0</v>
      </c>
      <c r="R121" s="69">
        <f t="shared" si="433"/>
        <v>10.3</v>
      </c>
      <c r="S121" s="69">
        <f t="shared" si="434"/>
        <v>25.75</v>
      </c>
      <c r="T121" s="69">
        <f t="shared" si="435"/>
        <v>551.04999999999995</v>
      </c>
      <c r="U121" s="69">
        <f>5*$U$5+600+500</f>
        <v>1550</v>
      </c>
      <c r="V121" s="151">
        <f t="shared" si="436"/>
        <v>0</v>
      </c>
      <c r="W121" s="151">
        <f t="shared" si="436"/>
        <v>0</v>
      </c>
      <c r="X121" s="67">
        <f t="shared" si="437"/>
        <v>1550</v>
      </c>
      <c r="Y121" s="113">
        <f t="shared" si="438"/>
        <v>463.46691176470591</v>
      </c>
      <c r="Z121" s="69">
        <f t="shared" si="439"/>
        <v>137.76249999999999</v>
      </c>
      <c r="AA121" s="69">
        <f t="shared" si="440"/>
        <v>387.5</v>
      </c>
      <c r="AB121" s="70">
        <f t="shared" si="441"/>
        <v>3089.7794117647059</v>
      </c>
      <c r="AC121" s="67">
        <f t="shared" si="442"/>
        <v>515</v>
      </c>
      <c r="AD121" s="67">
        <f t="shared" si="442"/>
        <v>0</v>
      </c>
      <c r="AE121" s="67">
        <f t="shared" si="442"/>
        <v>0</v>
      </c>
      <c r="AF121" s="67">
        <f t="shared" si="442"/>
        <v>10.3</v>
      </c>
      <c r="AG121" s="67">
        <f t="shared" si="442"/>
        <v>25.75</v>
      </c>
      <c r="AH121" s="67">
        <f t="shared" si="442"/>
        <v>551.04999999999995</v>
      </c>
      <c r="AI121" s="67">
        <f t="shared" si="442"/>
        <v>1550</v>
      </c>
      <c r="AJ121" s="67">
        <f t="shared" si="442"/>
        <v>0</v>
      </c>
      <c r="AK121" s="67">
        <f t="shared" si="442"/>
        <v>0</v>
      </c>
      <c r="AL121" s="67">
        <f t="shared" si="442"/>
        <v>1550</v>
      </c>
      <c r="AM121" s="67">
        <f t="shared" si="442"/>
        <v>463.46691176470591</v>
      </c>
      <c r="AN121" s="67">
        <f t="shared" si="442"/>
        <v>137.76249999999999</v>
      </c>
      <c r="AO121" s="67">
        <f t="shared" si="442"/>
        <v>387.5</v>
      </c>
      <c r="AP121" s="67">
        <f t="shared" si="443"/>
        <v>463.46691176470591</v>
      </c>
      <c r="AQ121" s="71">
        <f t="shared" si="444"/>
        <v>2564.5169117647056</v>
      </c>
      <c r="AR121" s="71">
        <f t="shared" si="445"/>
        <v>525.26250000000005</v>
      </c>
      <c r="AS121" s="71">
        <f t="shared" si="446"/>
        <v>3089.7794117647059</v>
      </c>
      <c r="AT121" s="84"/>
    </row>
    <row r="122" spans="1:67" outlineLevel="1" x14ac:dyDescent="0.25">
      <c r="A122" s="60"/>
      <c r="B122" s="72" t="s">
        <v>169</v>
      </c>
      <c r="C122" s="62">
        <v>1</v>
      </c>
      <c r="D122" s="68" t="s">
        <v>65</v>
      </c>
      <c r="E122" s="64">
        <f t="shared" si="447"/>
        <v>2308.5</v>
      </c>
      <c r="F122" s="65">
        <f t="shared" si="448"/>
        <v>2308.5</v>
      </c>
      <c r="G122" s="107"/>
      <c r="H122" s="108">
        <f>H12</f>
        <v>1300</v>
      </c>
      <c r="I122" s="108">
        <f t="shared" ref="I122" si="449">I111</f>
        <v>200</v>
      </c>
      <c r="J122" s="67">
        <f t="shared" si="365"/>
        <v>39</v>
      </c>
      <c r="K122" s="54">
        <v>0</v>
      </c>
      <c r="L122" s="67">
        <f t="shared" si="429"/>
        <v>1300</v>
      </c>
      <c r="M122" s="67">
        <f t="shared" si="429"/>
        <v>200</v>
      </c>
      <c r="N122" s="67">
        <f t="shared" si="429"/>
        <v>39</v>
      </c>
      <c r="O122" s="67">
        <f t="shared" si="430"/>
        <v>1539</v>
      </c>
      <c r="P122" s="69">
        <f t="shared" si="431"/>
        <v>0</v>
      </c>
      <c r="Q122" s="69">
        <f t="shared" si="432"/>
        <v>0</v>
      </c>
      <c r="R122" s="69">
        <f t="shared" si="433"/>
        <v>30.78</v>
      </c>
      <c r="S122" s="69">
        <v>0</v>
      </c>
      <c r="T122" s="69">
        <f t="shared" si="435"/>
        <v>1569.78</v>
      </c>
      <c r="U122" s="69">
        <v>0</v>
      </c>
      <c r="V122" s="151">
        <f t="shared" si="436"/>
        <v>0</v>
      </c>
      <c r="W122" s="151">
        <f t="shared" si="436"/>
        <v>0</v>
      </c>
      <c r="X122" s="67">
        <f t="shared" si="437"/>
        <v>0</v>
      </c>
      <c r="Y122" s="113">
        <f t="shared" si="438"/>
        <v>346.27500000000003</v>
      </c>
      <c r="Z122" s="69">
        <f t="shared" si="439"/>
        <v>392.44499999999999</v>
      </c>
      <c r="AA122" s="69">
        <f t="shared" si="440"/>
        <v>0</v>
      </c>
      <c r="AB122" s="70">
        <f t="shared" si="441"/>
        <v>2308.5</v>
      </c>
      <c r="AC122" s="67">
        <f t="shared" si="442"/>
        <v>1539</v>
      </c>
      <c r="AD122" s="67">
        <f t="shared" si="442"/>
        <v>0</v>
      </c>
      <c r="AE122" s="67">
        <f t="shared" si="442"/>
        <v>0</v>
      </c>
      <c r="AF122" s="67">
        <f t="shared" si="442"/>
        <v>30.78</v>
      </c>
      <c r="AG122" s="67">
        <f t="shared" si="442"/>
        <v>0</v>
      </c>
      <c r="AH122" s="67">
        <f t="shared" si="442"/>
        <v>1569.78</v>
      </c>
      <c r="AI122" s="67">
        <f t="shared" si="442"/>
        <v>0</v>
      </c>
      <c r="AJ122" s="67">
        <f t="shared" si="442"/>
        <v>0</v>
      </c>
      <c r="AK122" s="67">
        <f t="shared" si="442"/>
        <v>0</v>
      </c>
      <c r="AL122" s="67">
        <f t="shared" si="442"/>
        <v>0</v>
      </c>
      <c r="AM122" s="67">
        <f t="shared" si="442"/>
        <v>346.27500000000003</v>
      </c>
      <c r="AN122" s="67">
        <f t="shared" si="442"/>
        <v>392.44499999999999</v>
      </c>
      <c r="AO122" s="67">
        <f t="shared" si="442"/>
        <v>0</v>
      </c>
      <c r="AP122" s="67">
        <f t="shared" si="443"/>
        <v>346.27500000000003</v>
      </c>
      <c r="AQ122" s="71">
        <f t="shared" si="444"/>
        <v>1916.0550000000001</v>
      </c>
      <c r="AR122" s="71">
        <f t="shared" si="445"/>
        <v>392.44499999999999</v>
      </c>
      <c r="AS122" s="71">
        <f t="shared" si="446"/>
        <v>2308.5</v>
      </c>
      <c r="AT122" s="84"/>
    </row>
    <row r="123" spans="1:67" outlineLevel="1" x14ac:dyDescent="0.25">
      <c r="A123" s="60"/>
      <c r="B123" s="72" t="s">
        <v>170</v>
      </c>
      <c r="C123" s="62">
        <v>1</v>
      </c>
      <c r="D123" s="68" t="s">
        <v>65</v>
      </c>
      <c r="E123" s="64">
        <f t="shared" si="447"/>
        <v>900</v>
      </c>
      <c r="F123" s="65">
        <f t="shared" si="448"/>
        <v>900</v>
      </c>
      <c r="G123" s="147"/>
      <c r="H123" s="67">
        <v>0</v>
      </c>
      <c r="I123" s="67">
        <v>0</v>
      </c>
      <c r="J123" s="67">
        <f t="shared" si="365"/>
        <v>0</v>
      </c>
      <c r="K123" s="54">
        <v>0</v>
      </c>
      <c r="L123" s="67">
        <f t="shared" si="429"/>
        <v>0</v>
      </c>
      <c r="M123" s="67">
        <f t="shared" si="429"/>
        <v>0</v>
      </c>
      <c r="N123" s="67">
        <f t="shared" si="429"/>
        <v>0</v>
      </c>
      <c r="O123" s="67">
        <f t="shared" si="430"/>
        <v>0</v>
      </c>
      <c r="P123" s="69">
        <f t="shared" si="431"/>
        <v>0</v>
      </c>
      <c r="Q123" s="69">
        <f t="shared" si="432"/>
        <v>0</v>
      </c>
      <c r="R123" s="69">
        <f t="shared" si="433"/>
        <v>0</v>
      </c>
      <c r="S123" s="69">
        <v>0</v>
      </c>
      <c r="T123" s="69">
        <f t="shared" si="435"/>
        <v>0</v>
      </c>
      <c r="U123" s="69">
        <v>0</v>
      </c>
      <c r="V123" s="151">
        <f t="shared" si="436"/>
        <v>0</v>
      </c>
      <c r="W123" s="151">
        <f t="shared" si="436"/>
        <v>900</v>
      </c>
      <c r="X123" s="67">
        <f t="shared" si="437"/>
        <v>900</v>
      </c>
      <c r="Y123" s="113">
        <v>0</v>
      </c>
      <c r="Z123" s="69">
        <f t="shared" si="439"/>
        <v>0</v>
      </c>
      <c r="AA123" s="69">
        <v>0</v>
      </c>
      <c r="AB123" s="70">
        <f t="shared" si="441"/>
        <v>900</v>
      </c>
      <c r="AC123" s="67">
        <f t="shared" si="442"/>
        <v>0</v>
      </c>
      <c r="AD123" s="67">
        <f t="shared" si="442"/>
        <v>0</v>
      </c>
      <c r="AE123" s="67">
        <f t="shared" si="442"/>
        <v>0</v>
      </c>
      <c r="AF123" s="67">
        <f t="shared" si="442"/>
        <v>0</v>
      </c>
      <c r="AG123" s="67">
        <f t="shared" si="442"/>
        <v>0</v>
      </c>
      <c r="AH123" s="67">
        <f t="shared" si="442"/>
        <v>0</v>
      </c>
      <c r="AI123" s="67">
        <f t="shared" si="442"/>
        <v>0</v>
      </c>
      <c r="AJ123" s="67">
        <f t="shared" si="442"/>
        <v>0</v>
      </c>
      <c r="AK123" s="67">
        <f t="shared" si="442"/>
        <v>900</v>
      </c>
      <c r="AL123" s="67">
        <f t="shared" si="442"/>
        <v>900</v>
      </c>
      <c r="AM123" s="67">
        <f t="shared" si="442"/>
        <v>0</v>
      </c>
      <c r="AN123" s="67">
        <f t="shared" si="442"/>
        <v>0</v>
      </c>
      <c r="AO123" s="67">
        <f t="shared" si="442"/>
        <v>0</v>
      </c>
      <c r="AP123" s="67">
        <f t="shared" si="443"/>
        <v>900</v>
      </c>
      <c r="AQ123" s="71">
        <f t="shared" si="444"/>
        <v>900</v>
      </c>
      <c r="AR123" s="71">
        <f t="shared" si="445"/>
        <v>0</v>
      </c>
      <c r="AS123" s="71">
        <f t="shared" si="446"/>
        <v>900</v>
      </c>
      <c r="AT123" s="84"/>
    </row>
    <row r="124" spans="1:67" outlineLevel="1" x14ac:dyDescent="0.25">
      <c r="A124" s="60"/>
      <c r="B124" s="72" t="s">
        <v>171</v>
      </c>
      <c r="C124" s="62">
        <v>1</v>
      </c>
      <c r="D124" s="68" t="s">
        <v>65</v>
      </c>
      <c r="E124" s="64">
        <f t="shared" si="447"/>
        <v>1200</v>
      </c>
      <c r="F124" s="65">
        <f t="shared" si="448"/>
        <v>1200</v>
      </c>
      <c r="G124" s="147"/>
      <c r="H124" s="67">
        <v>0</v>
      </c>
      <c r="I124" s="67">
        <v>0</v>
      </c>
      <c r="J124" s="67">
        <f t="shared" si="365"/>
        <v>0</v>
      </c>
      <c r="K124" s="54">
        <v>0</v>
      </c>
      <c r="L124" s="67">
        <f t="shared" si="429"/>
        <v>0</v>
      </c>
      <c r="M124" s="67">
        <f t="shared" si="429"/>
        <v>0</v>
      </c>
      <c r="N124" s="67">
        <f t="shared" si="429"/>
        <v>0</v>
      </c>
      <c r="O124" s="67">
        <f t="shared" si="430"/>
        <v>0</v>
      </c>
      <c r="P124" s="69">
        <f t="shared" si="431"/>
        <v>0</v>
      </c>
      <c r="Q124" s="69">
        <f t="shared" si="432"/>
        <v>0</v>
      </c>
      <c r="R124" s="69">
        <f t="shared" si="433"/>
        <v>0</v>
      </c>
      <c r="S124" s="69">
        <v>0</v>
      </c>
      <c r="T124" s="69">
        <f t="shared" si="435"/>
        <v>0</v>
      </c>
      <c r="U124" s="69">
        <v>0</v>
      </c>
      <c r="V124" s="151">
        <f t="shared" si="436"/>
        <v>1200</v>
      </c>
      <c r="W124" s="151">
        <f t="shared" si="436"/>
        <v>0</v>
      </c>
      <c r="X124" s="67">
        <f t="shared" si="437"/>
        <v>1200</v>
      </c>
      <c r="Y124" s="113">
        <v>0</v>
      </c>
      <c r="Z124" s="69">
        <f t="shared" si="439"/>
        <v>0</v>
      </c>
      <c r="AA124" s="69">
        <v>0</v>
      </c>
      <c r="AB124" s="70">
        <f t="shared" si="441"/>
        <v>1200</v>
      </c>
      <c r="AC124" s="67">
        <f t="shared" si="442"/>
        <v>0</v>
      </c>
      <c r="AD124" s="67">
        <f t="shared" si="442"/>
        <v>0</v>
      </c>
      <c r="AE124" s="67">
        <f t="shared" si="442"/>
        <v>0</v>
      </c>
      <c r="AF124" s="67">
        <f t="shared" si="442"/>
        <v>0</v>
      </c>
      <c r="AG124" s="67">
        <f t="shared" si="442"/>
        <v>0</v>
      </c>
      <c r="AH124" s="67">
        <f t="shared" si="442"/>
        <v>0</v>
      </c>
      <c r="AI124" s="67">
        <f t="shared" si="442"/>
        <v>0</v>
      </c>
      <c r="AJ124" s="67">
        <f t="shared" si="442"/>
        <v>1200</v>
      </c>
      <c r="AK124" s="67">
        <f t="shared" si="442"/>
        <v>0</v>
      </c>
      <c r="AL124" s="67">
        <f t="shared" si="442"/>
        <v>1200</v>
      </c>
      <c r="AM124" s="67">
        <f t="shared" si="442"/>
        <v>0</v>
      </c>
      <c r="AN124" s="67">
        <f t="shared" si="442"/>
        <v>0</v>
      </c>
      <c r="AO124" s="67">
        <f t="shared" si="442"/>
        <v>0</v>
      </c>
      <c r="AP124" s="67">
        <f t="shared" si="443"/>
        <v>0</v>
      </c>
      <c r="AQ124" s="71">
        <f t="shared" si="444"/>
        <v>1200</v>
      </c>
      <c r="AR124" s="71">
        <f t="shared" si="445"/>
        <v>0</v>
      </c>
      <c r="AS124" s="71">
        <f t="shared" si="446"/>
        <v>1200</v>
      </c>
      <c r="AT124" s="84"/>
    </row>
    <row r="125" spans="1:67" ht="15.75" outlineLevel="1" thickBot="1" x14ac:dyDescent="0.3">
      <c r="A125" s="60"/>
      <c r="B125" s="61"/>
      <c r="C125" s="62"/>
      <c r="D125" s="63"/>
      <c r="E125" s="64"/>
      <c r="F125" s="65"/>
      <c r="G125" s="107"/>
      <c r="H125" s="108"/>
      <c r="I125" s="108"/>
      <c r="J125" s="67"/>
      <c r="K125" s="21"/>
      <c r="L125" s="67"/>
      <c r="M125" s="67"/>
      <c r="N125" s="67"/>
      <c r="O125" s="67"/>
      <c r="P125" s="69"/>
      <c r="Q125" s="69"/>
      <c r="R125" s="69"/>
      <c r="S125" s="69"/>
      <c r="T125" s="69"/>
      <c r="U125" s="69"/>
      <c r="V125" s="151"/>
      <c r="W125" s="151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84"/>
    </row>
    <row r="126" spans="1:67" ht="15.75" thickBot="1" x14ac:dyDescent="0.3">
      <c r="A126" s="48">
        <f>A115+1</f>
        <v>21</v>
      </c>
      <c r="B126" s="49" t="s">
        <v>61</v>
      </c>
      <c r="C126" s="50" t="s">
        <v>62</v>
      </c>
      <c r="D126" s="51">
        <f>ROUNDUP((A126*465)/1000,2)</f>
        <v>9.77</v>
      </c>
      <c r="E126" s="52"/>
      <c r="F126" s="53">
        <f>SUM(F127:F136)</f>
        <v>23482.863749999997</v>
      </c>
      <c r="G126" s="107"/>
      <c r="H126" s="110"/>
      <c r="I126" s="110"/>
      <c r="J126" s="56"/>
      <c r="K126" s="57"/>
      <c r="L126" s="58"/>
      <c r="M126" s="58"/>
      <c r="N126" s="58"/>
      <c r="O126" s="57"/>
      <c r="P126" s="58"/>
      <c r="Q126" s="56"/>
      <c r="R126" s="56"/>
      <c r="S126" s="56"/>
      <c r="T126" s="56"/>
      <c r="U126" s="73"/>
      <c r="V126" s="152"/>
      <c r="W126" s="153"/>
      <c r="X126" s="56"/>
      <c r="Y126" s="56"/>
      <c r="Z126" s="57"/>
      <c r="AA126" s="56"/>
      <c r="AB126" s="56"/>
      <c r="AC126" s="59">
        <f>+SUM(AC127:AC136)</f>
        <v>9330.6049999999996</v>
      </c>
      <c r="AD126" s="59">
        <f t="shared" ref="AD126:AS126" si="450">+SUM(AD127:AD136)</f>
        <v>0</v>
      </c>
      <c r="AE126" s="59">
        <f t="shared" si="450"/>
        <v>0</v>
      </c>
      <c r="AF126" s="59">
        <f t="shared" si="450"/>
        <v>186.6121</v>
      </c>
      <c r="AG126" s="59">
        <f t="shared" si="450"/>
        <v>374.13024999999999</v>
      </c>
      <c r="AH126" s="59">
        <f t="shared" si="450"/>
        <v>9891.34735</v>
      </c>
      <c r="AI126" s="59">
        <f t="shared" si="450"/>
        <v>4649</v>
      </c>
      <c r="AJ126" s="59">
        <f t="shared" si="450"/>
        <v>1200</v>
      </c>
      <c r="AK126" s="59">
        <f t="shared" si="450"/>
        <v>900</v>
      </c>
      <c r="AL126" s="59">
        <f t="shared" si="450"/>
        <v>6749</v>
      </c>
      <c r="AM126" s="59">
        <f t="shared" si="450"/>
        <v>3207.4295625</v>
      </c>
      <c r="AN126" s="59">
        <f t="shared" si="450"/>
        <v>2472.8368375</v>
      </c>
      <c r="AO126" s="59">
        <f t="shared" si="450"/>
        <v>1162.25</v>
      </c>
      <c r="AP126" s="59">
        <f t="shared" si="450"/>
        <v>4107.4295624999995</v>
      </c>
      <c r="AQ126" s="59">
        <f t="shared" si="450"/>
        <v>19847.776912499998</v>
      </c>
      <c r="AR126" s="59">
        <f t="shared" si="450"/>
        <v>3635.0868375</v>
      </c>
      <c r="AS126" s="59">
        <f t="shared" si="450"/>
        <v>23482.86375</v>
      </c>
      <c r="AT126" s="83" t="str">
        <f>IF(F126=AS126,"Matching","Not Matching")</f>
        <v>Matching</v>
      </c>
      <c r="AU126" s="134">
        <f t="shared" ref="AU126" si="451">SUM(AC126:AG126)</f>
        <v>9891.34735</v>
      </c>
      <c r="AV126" s="135">
        <f t="shared" ref="AV126" si="452">AU126/AS126</f>
        <v>0.42121554914698167</v>
      </c>
      <c r="AW126" s="134">
        <f t="shared" ref="AW126" si="453">AI126</f>
        <v>4649</v>
      </c>
      <c r="AX126" s="135">
        <f t="shared" ref="AX126" si="454">AW126/AS126</f>
        <v>0.19797415040574001</v>
      </c>
      <c r="AY126" s="134">
        <f t="shared" ref="AY126" si="455">AJ126</f>
        <v>1200</v>
      </c>
      <c r="AZ126" s="135">
        <f t="shared" ref="AZ126" si="456">AY126/AS126</f>
        <v>5.1101092812838894E-2</v>
      </c>
      <c r="BA126" s="134">
        <f t="shared" ref="BA126" si="457">AK126+AM126</f>
        <v>4107.4295624999995</v>
      </c>
      <c r="BB126" s="135">
        <f t="shared" ref="BB126" si="458">BA126/AS126</f>
        <v>0.17491178274625893</v>
      </c>
      <c r="BC126" s="134">
        <f t="shared" ref="BC126" si="459">AN126+AO126</f>
        <v>3635.0868375</v>
      </c>
      <c r="BD126" s="135">
        <f t="shared" ref="BD126" si="460">BC126/AS126</f>
        <v>0.15479742488818043</v>
      </c>
      <c r="BE126" s="82" t="str">
        <f t="shared" ref="BE126" si="461">IF((AU126+AW126+AY126+BA126+BC126)=AS126,"Matching","Not Matching")</f>
        <v>Matching</v>
      </c>
      <c r="BF126" s="134">
        <f>AQ126</f>
        <v>19847.776912499998</v>
      </c>
      <c r="BG126" s="135">
        <f t="shared" ref="BG126" si="462">BF126/AS126</f>
        <v>0.84520257511181951</v>
      </c>
      <c r="BH126" s="134">
        <f t="shared" ref="BH126" si="463">AR126</f>
        <v>3635.0868375</v>
      </c>
      <c r="BI126" s="135">
        <f t="shared" ref="BI126" si="464">BH126/AS126</f>
        <v>0.15479742488818043</v>
      </c>
      <c r="BJ126" s="82" t="str">
        <f t="shared" ref="BJ126" si="465">IF((BH126+BF126)=AS126,"Matching","Not Matching")</f>
        <v>Matching</v>
      </c>
      <c r="BK126" s="134">
        <f>AS126*1.081</f>
        <v>25384.975713749998</v>
      </c>
      <c r="BL126" s="134">
        <f t="shared" ref="BL126" si="466">ROUND(BK126,-1)</f>
        <v>25380</v>
      </c>
      <c r="BM126" s="134">
        <f>D126*380</f>
        <v>3712.6</v>
      </c>
      <c r="BN126" s="134">
        <f t="shared" ref="BN126" si="467">BK126-BM126</f>
        <v>21672.37571375</v>
      </c>
      <c r="BO126" s="134">
        <f>BK126/D126</f>
        <v>2598.2574937308086</v>
      </c>
    </row>
    <row r="127" spans="1:67" outlineLevel="1" x14ac:dyDescent="0.25">
      <c r="A127" s="60"/>
      <c r="B127" s="61"/>
      <c r="C127" s="62"/>
      <c r="D127" s="63"/>
      <c r="E127" s="64"/>
      <c r="F127" s="65"/>
      <c r="G127" s="107"/>
      <c r="H127" s="110"/>
      <c r="I127" s="109" t="s">
        <v>138</v>
      </c>
      <c r="J127" s="56"/>
      <c r="K127" s="57"/>
      <c r="L127" s="58"/>
      <c r="M127" s="58"/>
      <c r="N127" s="58"/>
      <c r="O127" s="57"/>
      <c r="P127" s="58"/>
      <c r="Q127" s="56"/>
      <c r="R127" s="56"/>
      <c r="S127" s="56"/>
      <c r="T127" s="56"/>
      <c r="U127" s="73"/>
      <c r="V127" s="152"/>
      <c r="W127" s="153"/>
      <c r="X127" s="56"/>
      <c r="Y127" s="56"/>
      <c r="Z127" s="57"/>
      <c r="AA127" s="56"/>
      <c r="AB127" s="56"/>
      <c r="AC127" s="56"/>
      <c r="AD127" s="56"/>
      <c r="AE127" s="69"/>
      <c r="AF127" s="69"/>
      <c r="AG127" s="69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136"/>
    </row>
    <row r="128" spans="1:67" outlineLevel="1" x14ac:dyDescent="0.25">
      <c r="A128" s="60"/>
      <c r="B128" s="61" t="str">
        <f>"Panneau solaire "&amp;G128</f>
        <v>Panneau solaire LONGi Hi-MO X10 Artist LR7-54HVB-485M</v>
      </c>
      <c r="C128" s="62">
        <f>A126</f>
        <v>21</v>
      </c>
      <c r="D128" s="68" t="s">
        <v>63</v>
      </c>
      <c r="E128" s="64">
        <f t="shared" ref="E128" si="468">AB128</f>
        <v>266.65684558823523</v>
      </c>
      <c r="F128" s="65">
        <f t="shared" ref="F128" si="469">C128*E128</f>
        <v>5599.7937573529398</v>
      </c>
      <c r="G128" s="107" t="str">
        <f>$G$7</f>
        <v>LONGi Hi-MO X10 Artist LR7-54HVB-485M</v>
      </c>
      <c r="H128" s="108">
        <f t="shared" ref="H128" si="470">H73</f>
        <v>105.55</v>
      </c>
      <c r="I128" s="108">
        <f>$I$7</f>
        <v>0</v>
      </c>
      <c r="J128" s="67">
        <f t="shared" si="365"/>
        <v>3.1664999999999996</v>
      </c>
      <c r="K128" s="54">
        <v>0</v>
      </c>
      <c r="L128" s="67">
        <f t="shared" ref="L128:N135" si="471">H128*(1-$K128)</f>
        <v>105.55</v>
      </c>
      <c r="M128" s="67">
        <f t="shared" si="471"/>
        <v>0</v>
      </c>
      <c r="N128" s="67">
        <f t="shared" si="471"/>
        <v>3.1664999999999996</v>
      </c>
      <c r="O128" s="67">
        <f t="shared" ref="O128:O135" si="472">(L128+M128+N128)</f>
        <v>108.7165</v>
      </c>
      <c r="P128" s="69">
        <f t="shared" ref="P128:P135" si="473">O128*$P$4</f>
        <v>0</v>
      </c>
      <c r="Q128" s="69">
        <f t="shared" ref="Q128:Q135" si="474">(O128+P128)*$Q$4</f>
        <v>0</v>
      </c>
      <c r="R128" s="69">
        <f t="shared" ref="R128:R135" si="475">(O128+P128)*$R$4</f>
        <v>2.1743299999999999</v>
      </c>
      <c r="S128" s="69">
        <f t="shared" ref="S128:S132" si="476">(O128+P128)*$S$4</f>
        <v>5.4358250000000004</v>
      </c>
      <c r="T128" s="69">
        <f t="shared" ref="T128:T135" si="477">SUM(O128:S128)</f>
        <v>116.32665499999999</v>
      </c>
      <c r="U128" s="69">
        <f>1*$U$4</f>
        <v>65</v>
      </c>
      <c r="V128" s="151">
        <f t="shared" ref="V128:W135" si="478">V117</f>
        <v>0</v>
      </c>
      <c r="W128" s="151">
        <f t="shared" si="478"/>
        <v>0</v>
      </c>
      <c r="X128" s="67">
        <f t="shared" ref="X128:X135" si="479">SUM(U128:W128)</f>
        <v>65</v>
      </c>
      <c r="Y128" s="113">
        <f t="shared" ref="Y128:Y133" si="480">$Y$4/(1-$Y$4)*(T128+X128+Z128+AA128)</f>
        <v>39.998526838235293</v>
      </c>
      <c r="Z128" s="69">
        <f t="shared" ref="Z128:Z135" si="481">T128*$Z$4</f>
        <v>29.081663749999997</v>
      </c>
      <c r="AA128" s="69">
        <f t="shared" ref="AA128:AA133" si="482">X128*$AA$4</f>
        <v>16.25</v>
      </c>
      <c r="AB128" s="70">
        <f t="shared" ref="AB128:AB135" si="483">T128+X128+Y128+Z128+AA128</f>
        <v>266.65684558823523</v>
      </c>
      <c r="AC128" s="67">
        <f t="shared" ref="AC128:AO135" si="484">O128*$C128</f>
        <v>2283.0464999999999</v>
      </c>
      <c r="AD128" s="67">
        <f t="shared" si="484"/>
        <v>0</v>
      </c>
      <c r="AE128" s="67">
        <f t="shared" si="484"/>
        <v>0</v>
      </c>
      <c r="AF128" s="67">
        <f t="shared" si="484"/>
        <v>45.66093</v>
      </c>
      <c r="AG128" s="67">
        <f t="shared" si="484"/>
        <v>114.152325</v>
      </c>
      <c r="AH128" s="67">
        <f t="shared" si="484"/>
        <v>2442.859755</v>
      </c>
      <c r="AI128" s="67">
        <f t="shared" si="484"/>
        <v>1365</v>
      </c>
      <c r="AJ128" s="67">
        <f t="shared" si="484"/>
        <v>0</v>
      </c>
      <c r="AK128" s="67">
        <f t="shared" si="484"/>
        <v>0</v>
      </c>
      <c r="AL128" s="67">
        <f t="shared" si="484"/>
        <v>1365</v>
      </c>
      <c r="AM128" s="67">
        <f t="shared" si="484"/>
        <v>839.96906360294111</v>
      </c>
      <c r="AN128" s="67">
        <f t="shared" si="484"/>
        <v>610.71493874999999</v>
      </c>
      <c r="AO128" s="67">
        <f t="shared" si="484"/>
        <v>341.25</v>
      </c>
      <c r="AP128" s="67">
        <f t="shared" ref="AP128:AP135" si="485">AM128+AK128</f>
        <v>839.96906360294111</v>
      </c>
      <c r="AQ128" s="71">
        <f t="shared" ref="AQ128:AQ135" si="486">AM128+AL128+AH128</f>
        <v>4647.8288186029404</v>
      </c>
      <c r="AR128" s="71">
        <f t="shared" ref="AR128:AR135" si="487">AO128+AN128</f>
        <v>951.96493874999999</v>
      </c>
      <c r="AS128" s="71">
        <f t="shared" ref="AS128:AS135" si="488">AH128+AL128+AM128+AO128+AN128</f>
        <v>5599.7937573529416</v>
      </c>
      <c r="AT128" s="84"/>
    </row>
    <row r="129" spans="1:67" outlineLevel="1" x14ac:dyDescent="0.25">
      <c r="A129" s="60"/>
      <c r="B129" s="61" t="str">
        <f>"Onduleur Fronius "&amp;G129</f>
        <v>Onduleur Fronius Symo GEN24 10.0 SC</v>
      </c>
      <c r="C129" s="62">
        <v>1</v>
      </c>
      <c r="D129" s="68" t="s">
        <v>63</v>
      </c>
      <c r="E129" s="64">
        <f t="shared" ref="E128:E135" si="489">AB129</f>
        <v>3746.2317573529403</v>
      </c>
      <c r="F129" s="65">
        <f t="shared" ref="F128:F135" si="490">C129*E129</f>
        <v>3746.2317573529403</v>
      </c>
      <c r="G129" s="99" t="str">
        <f>'Financial Data'!B44</f>
        <v>Symo GEN24 10.0 SC</v>
      </c>
      <c r="H129" s="85">
        <f>'Financial Data'!C44</f>
        <v>1711.95</v>
      </c>
      <c r="I129" s="108">
        <f>$I$8</f>
        <v>449.25</v>
      </c>
      <c r="J129" s="67">
        <f t="shared" si="365"/>
        <v>51.358499999999999</v>
      </c>
      <c r="K129" s="54">
        <v>0</v>
      </c>
      <c r="L129" s="67">
        <f t="shared" si="471"/>
        <v>1711.95</v>
      </c>
      <c r="M129" s="67">
        <f t="shared" si="471"/>
        <v>449.25</v>
      </c>
      <c r="N129" s="67">
        <f t="shared" si="471"/>
        <v>51.358499999999999</v>
      </c>
      <c r="O129" s="67">
        <f t="shared" si="472"/>
        <v>2212.5584999999996</v>
      </c>
      <c r="P129" s="69">
        <f t="shared" si="473"/>
        <v>0</v>
      </c>
      <c r="Q129" s="69">
        <f t="shared" si="474"/>
        <v>0</v>
      </c>
      <c r="R129" s="69">
        <f t="shared" si="475"/>
        <v>44.251169999999995</v>
      </c>
      <c r="S129" s="69">
        <f t="shared" si="476"/>
        <v>110.62792499999999</v>
      </c>
      <c r="T129" s="69">
        <f t="shared" si="477"/>
        <v>2367.4375949999994</v>
      </c>
      <c r="U129" s="69">
        <f>2*$U$5</f>
        <v>180</v>
      </c>
      <c r="V129" s="151">
        <f t="shared" si="478"/>
        <v>0</v>
      </c>
      <c r="W129" s="151">
        <f t="shared" si="478"/>
        <v>0</v>
      </c>
      <c r="X129" s="67">
        <f t="shared" si="479"/>
        <v>180</v>
      </c>
      <c r="Y129" s="113">
        <f t="shared" si="480"/>
        <v>561.93476360294108</v>
      </c>
      <c r="Z129" s="69">
        <f t="shared" si="481"/>
        <v>591.85939874999985</v>
      </c>
      <c r="AA129" s="69">
        <f t="shared" si="482"/>
        <v>45</v>
      </c>
      <c r="AB129" s="70">
        <f t="shared" si="483"/>
        <v>3746.2317573529403</v>
      </c>
      <c r="AC129" s="67">
        <f t="shared" si="484"/>
        <v>2212.5584999999996</v>
      </c>
      <c r="AD129" s="67">
        <f t="shared" si="484"/>
        <v>0</v>
      </c>
      <c r="AE129" s="67">
        <f t="shared" si="484"/>
        <v>0</v>
      </c>
      <c r="AF129" s="67">
        <f t="shared" si="484"/>
        <v>44.251169999999995</v>
      </c>
      <c r="AG129" s="67">
        <f t="shared" si="484"/>
        <v>110.62792499999999</v>
      </c>
      <c r="AH129" s="67">
        <f t="shared" si="484"/>
        <v>2367.4375949999994</v>
      </c>
      <c r="AI129" s="67">
        <f t="shared" si="484"/>
        <v>180</v>
      </c>
      <c r="AJ129" s="67">
        <f t="shared" si="484"/>
        <v>0</v>
      </c>
      <c r="AK129" s="67">
        <f t="shared" si="484"/>
        <v>0</v>
      </c>
      <c r="AL129" s="67">
        <f t="shared" si="484"/>
        <v>180</v>
      </c>
      <c r="AM129" s="67">
        <f t="shared" si="484"/>
        <v>561.93476360294108</v>
      </c>
      <c r="AN129" s="67">
        <f t="shared" si="484"/>
        <v>591.85939874999985</v>
      </c>
      <c r="AO129" s="67">
        <f t="shared" si="484"/>
        <v>45</v>
      </c>
      <c r="AP129" s="67">
        <f t="shared" si="485"/>
        <v>561.93476360294108</v>
      </c>
      <c r="AQ129" s="71">
        <f t="shared" si="486"/>
        <v>3109.3723586029405</v>
      </c>
      <c r="AR129" s="71">
        <f t="shared" si="487"/>
        <v>636.85939874999985</v>
      </c>
      <c r="AS129" s="71">
        <f t="shared" si="488"/>
        <v>3746.2317573529403</v>
      </c>
      <c r="AT129" s="84"/>
    </row>
    <row r="130" spans="1:67" outlineLevel="1" x14ac:dyDescent="0.25">
      <c r="A130" s="60"/>
      <c r="B130" s="61" t="s">
        <v>64</v>
      </c>
      <c r="C130" s="62">
        <v>1</v>
      </c>
      <c r="D130" s="68" t="s">
        <v>65</v>
      </c>
      <c r="E130" s="64">
        <f t="shared" si="489"/>
        <v>764.16176470588243</v>
      </c>
      <c r="F130" s="65">
        <f t="shared" si="490"/>
        <v>764.16176470588243</v>
      </c>
      <c r="G130" s="107"/>
      <c r="H130" s="108">
        <f>H9</f>
        <v>300</v>
      </c>
      <c r="I130" s="111">
        <v>0</v>
      </c>
      <c r="J130" s="67">
        <f t="shared" si="365"/>
        <v>9</v>
      </c>
      <c r="K130" s="54">
        <v>0</v>
      </c>
      <c r="L130" s="67">
        <f t="shared" si="471"/>
        <v>300</v>
      </c>
      <c r="M130" s="67">
        <f t="shared" si="471"/>
        <v>0</v>
      </c>
      <c r="N130" s="67">
        <f t="shared" si="471"/>
        <v>9</v>
      </c>
      <c r="O130" s="67">
        <f t="shared" si="472"/>
        <v>309</v>
      </c>
      <c r="P130" s="69">
        <f t="shared" si="473"/>
        <v>0</v>
      </c>
      <c r="Q130" s="69">
        <f t="shared" si="474"/>
        <v>0</v>
      </c>
      <c r="R130" s="69">
        <f t="shared" si="475"/>
        <v>6.18</v>
      </c>
      <c r="S130" s="69">
        <f t="shared" si="476"/>
        <v>15.450000000000001</v>
      </c>
      <c r="T130" s="69">
        <f t="shared" si="477"/>
        <v>330.63</v>
      </c>
      <c r="U130" s="69">
        <f>(C128/10)*$U$5</f>
        <v>189</v>
      </c>
      <c r="V130" s="151">
        <f t="shared" si="478"/>
        <v>0</v>
      </c>
      <c r="W130" s="151">
        <f t="shared" si="478"/>
        <v>0</v>
      </c>
      <c r="X130" s="67">
        <f t="shared" si="479"/>
        <v>189</v>
      </c>
      <c r="Y130" s="113">
        <f t="shared" si="480"/>
        <v>114.62426470588237</v>
      </c>
      <c r="Z130" s="69">
        <f t="shared" si="481"/>
        <v>82.657499999999999</v>
      </c>
      <c r="AA130" s="69">
        <f t="shared" si="482"/>
        <v>47.25</v>
      </c>
      <c r="AB130" s="70">
        <f t="shared" si="483"/>
        <v>764.16176470588243</v>
      </c>
      <c r="AC130" s="67">
        <f t="shared" si="484"/>
        <v>309</v>
      </c>
      <c r="AD130" s="67">
        <f t="shared" si="484"/>
        <v>0</v>
      </c>
      <c r="AE130" s="67">
        <f t="shared" si="484"/>
        <v>0</v>
      </c>
      <c r="AF130" s="67">
        <f t="shared" si="484"/>
        <v>6.18</v>
      </c>
      <c r="AG130" s="67">
        <f t="shared" si="484"/>
        <v>15.450000000000001</v>
      </c>
      <c r="AH130" s="67">
        <f t="shared" si="484"/>
        <v>330.63</v>
      </c>
      <c r="AI130" s="67">
        <f t="shared" si="484"/>
        <v>189</v>
      </c>
      <c r="AJ130" s="67">
        <f t="shared" si="484"/>
        <v>0</v>
      </c>
      <c r="AK130" s="67">
        <f t="shared" si="484"/>
        <v>0</v>
      </c>
      <c r="AL130" s="67">
        <f t="shared" si="484"/>
        <v>189</v>
      </c>
      <c r="AM130" s="67">
        <f t="shared" si="484"/>
        <v>114.62426470588237</v>
      </c>
      <c r="AN130" s="67">
        <f t="shared" si="484"/>
        <v>82.657499999999999</v>
      </c>
      <c r="AO130" s="67">
        <f t="shared" si="484"/>
        <v>47.25</v>
      </c>
      <c r="AP130" s="67">
        <f t="shared" si="485"/>
        <v>114.62426470588237</v>
      </c>
      <c r="AQ130" s="71">
        <f t="shared" si="486"/>
        <v>634.25426470588241</v>
      </c>
      <c r="AR130" s="71">
        <f t="shared" si="487"/>
        <v>129.9075</v>
      </c>
      <c r="AS130" s="71">
        <f t="shared" si="488"/>
        <v>764.16176470588243</v>
      </c>
      <c r="AT130" s="84"/>
    </row>
    <row r="131" spans="1:67" outlineLevel="1" x14ac:dyDescent="0.25">
      <c r="A131" s="60"/>
      <c r="B131" s="61" t="s">
        <v>172</v>
      </c>
      <c r="C131" s="62">
        <f>A126</f>
        <v>21</v>
      </c>
      <c r="D131" s="68" t="s">
        <v>63</v>
      </c>
      <c r="E131" s="64">
        <f t="shared" si="489"/>
        <v>257.66176470588238</v>
      </c>
      <c r="F131" s="65">
        <f t="shared" si="490"/>
        <v>5410.8970588235297</v>
      </c>
      <c r="G131" s="107"/>
      <c r="H131" s="108">
        <f>H10</f>
        <v>100</v>
      </c>
      <c r="I131" s="111">
        <v>0</v>
      </c>
      <c r="J131" s="67">
        <f t="shared" si="365"/>
        <v>3</v>
      </c>
      <c r="K131" s="54">
        <v>0</v>
      </c>
      <c r="L131" s="67">
        <f t="shared" si="471"/>
        <v>100</v>
      </c>
      <c r="M131" s="67">
        <f t="shared" si="471"/>
        <v>0</v>
      </c>
      <c r="N131" s="67">
        <f t="shared" si="471"/>
        <v>3</v>
      </c>
      <c r="O131" s="67">
        <f t="shared" si="472"/>
        <v>103</v>
      </c>
      <c r="P131" s="69">
        <f t="shared" si="473"/>
        <v>0</v>
      </c>
      <c r="Q131" s="69">
        <f t="shared" si="474"/>
        <v>0</v>
      </c>
      <c r="R131" s="69">
        <f t="shared" si="475"/>
        <v>2.06</v>
      </c>
      <c r="S131" s="69">
        <f t="shared" si="476"/>
        <v>5.15</v>
      </c>
      <c r="T131" s="69">
        <f t="shared" si="477"/>
        <v>110.21000000000001</v>
      </c>
      <c r="U131" s="69">
        <f>1*$U$4</f>
        <v>65</v>
      </c>
      <c r="V131" s="151">
        <f t="shared" si="478"/>
        <v>0</v>
      </c>
      <c r="W131" s="151">
        <f t="shared" si="478"/>
        <v>0</v>
      </c>
      <c r="X131" s="67">
        <f t="shared" si="479"/>
        <v>65</v>
      </c>
      <c r="Y131" s="113">
        <f t="shared" si="480"/>
        <v>38.649264705882359</v>
      </c>
      <c r="Z131" s="69">
        <f t="shared" si="481"/>
        <v>27.552500000000002</v>
      </c>
      <c r="AA131" s="69">
        <f t="shared" si="482"/>
        <v>16.25</v>
      </c>
      <c r="AB131" s="70">
        <f t="shared" si="483"/>
        <v>257.66176470588238</v>
      </c>
      <c r="AC131" s="67">
        <f t="shared" si="484"/>
        <v>2163</v>
      </c>
      <c r="AD131" s="67">
        <f t="shared" si="484"/>
        <v>0</v>
      </c>
      <c r="AE131" s="67">
        <f t="shared" si="484"/>
        <v>0</v>
      </c>
      <c r="AF131" s="67">
        <f t="shared" si="484"/>
        <v>43.26</v>
      </c>
      <c r="AG131" s="67">
        <f t="shared" si="484"/>
        <v>108.15</v>
      </c>
      <c r="AH131" s="67">
        <f t="shared" si="484"/>
        <v>2314.4100000000003</v>
      </c>
      <c r="AI131" s="67">
        <f t="shared" si="484"/>
        <v>1365</v>
      </c>
      <c r="AJ131" s="67">
        <f t="shared" si="484"/>
        <v>0</v>
      </c>
      <c r="AK131" s="67">
        <f t="shared" si="484"/>
        <v>0</v>
      </c>
      <c r="AL131" s="67">
        <f t="shared" si="484"/>
        <v>1365</v>
      </c>
      <c r="AM131" s="67">
        <f t="shared" si="484"/>
        <v>811.63455882352957</v>
      </c>
      <c r="AN131" s="67">
        <f t="shared" si="484"/>
        <v>578.60250000000008</v>
      </c>
      <c r="AO131" s="67">
        <f t="shared" si="484"/>
        <v>341.25</v>
      </c>
      <c r="AP131" s="67">
        <f t="shared" si="485"/>
        <v>811.63455882352957</v>
      </c>
      <c r="AQ131" s="71">
        <f t="shared" si="486"/>
        <v>4491.0445588235298</v>
      </c>
      <c r="AR131" s="71">
        <f t="shared" si="487"/>
        <v>919.85250000000008</v>
      </c>
      <c r="AS131" s="71">
        <f t="shared" si="488"/>
        <v>5410.8970588235297</v>
      </c>
      <c r="AT131" s="84"/>
    </row>
    <row r="132" spans="1:67" outlineLevel="1" x14ac:dyDescent="0.25">
      <c r="A132" s="60"/>
      <c r="B132" s="61" t="s">
        <v>66</v>
      </c>
      <c r="C132" s="62">
        <v>1</v>
      </c>
      <c r="D132" s="68" t="s">
        <v>65</v>
      </c>
      <c r="E132" s="64">
        <f t="shared" si="489"/>
        <v>3089.7794117647059</v>
      </c>
      <c r="F132" s="65">
        <f t="shared" si="490"/>
        <v>3089.7794117647059</v>
      </c>
      <c r="G132" s="107"/>
      <c r="H132" s="108">
        <f>H11</f>
        <v>500</v>
      </c>
      <c r="I132" s="111">
        <f>I121</f>
        <v>0</v>
      </c>
      <c r="J132" s="67">
        <f t="shared" si="365"/>
        <v>15</v>
      </c>
      <c r="K132" s="54">
        <v>0</v>
      </c>
      <c r="L132" s="67">
        <f t="shared" si="471"/>
        <v>500</v>
      </c>
      <c r="M132" s="67">
        <f t="shared" si="471"/>
        <v>0</v>
      </c>
      <c r="N132" s="67">
        <f t="shared" si="471"/>
        <v>15</v>
      </c>
      <c r="O132" s="67">
        <f t="shared" si="472"/>
        <v>515</v>
      </c>
      <c r="P132" s="69">
        <f t="shared" si="473"/>
        <v>0</v>
      </c>
      <c r="Q132" s="69">
        <f t="shared" si="474"/>
        <v>0</v>
      </c>
      <c r="R132" s="69">
        <f t="shared" si="475"/>
        <v>10.3</v>
      </c>
      <c r="S132" s="69">
        <f t="shared" si="476"/>
        <v>25.75</v>
      </c>
      <c r="T132" s="69">
        <f t="shared" si="477"/>
        <v>551.04999999999995</v>
      </c>
      <c r="U132" s="69">
        <f>5*$U$5+600+500</f>
        <v>1550</v>
      </c>
      <c r="V132" s="151">
        <f t="shared" si="478"/>
        <v>0</v>
      </c>
      <c r="W132" s="151">
        <f t="shared" si="478"/>
        <v>0</v>
      </c>
      <c r="X132" s="67">
        <f t="shared" si="479"/>
        <v>1550</v>
      </c>
      <c r="Y132" s="113">
        <f t="shared" si="480"/>
        <v>463.46691176470591</v>
      </c>
      <c r="Z132" s="69">
        <f t="shared" si="481"/>
        <v>137.76249999999999</v>
      </c>
      <c r="AA132" s="69">
        <f t="shared" si="482"/>
        <v>387.5</v>
      </c>
      <c r="AB132" s="70">
        <f t="shared" si="483"/>
        <v>3089.7794117647059</v>
      </c>
      <c r="AC132" s="67">
        <f t="shared" si="484"/>
        <v>515</v>
      </c>
      <c r="AD132" s="67">
        <f t="shared" si="484"/>
        <v>0</v>
      </c>
      <c r="AE132" s="67">
        <f t="shared" si="484"/>
        <v>0</v>
      </c>
      <c r="AF132" s="67">
        <f t="shared" si="484"/>
        <v>10.3</v>
      </c>
      <c r="AG132" s="67">
        <f t="shared" si="484"/>
        <v>25.75</v>
      </c>
      <c r="AH132" s="67">
        <f t="shared" si="484"/>
        <v>551.04999999999995</v>
      </c>
      <c r="AI132" s="67">
        <f t="shared" si="484"/>
        <v>1550</v>
      </c>
      <c r="AJ132" s="67">
        <f t="shared" si="484"/>
        <v>0</v>
      </c>
      <c r="AK132" s="67">
        <f t="shared" si="484"/>
        <v>0</v>
      </c>
      <c r="AL132" s="67">
        <f t="shared" si="484"/>
        <v>1550</v>
      </c>
      <c r="AM132" s="67">
        <f t="shared" si="484"/>
        <v>463.46691176470591</v>
      </c>
      <c r="AN132" s="67">
        <f t="shared" si="484"/>
        <v>137.76249999999999</v>
      </c>
      <c r="AO132" s="67">
        <f t="shared" si="484"/>
        <v>387.5</v>
      </c>
      <c r="AP132" s="67">
        <f t="shared" si="485"/>
        <v>463.46691176470591</v>
      </c>
      <c r="AQ132" s="71">
        <f t="shared" si="486"/>
        <v>2564.5169117647056</v>
      </c>
      <c r="AR132" s="71">
        <f t="shared" si="487"/>
        <v>525.26250000000005</v>
      </c>
      <c r="AS132" s="71">
        <f t="shared" si="488"/>
        <v>3089.7794117647059</v>
      </c>
      <c r="AT132" s="84"/>
    </row>
    <row r="133" spans="1:67" outlineLevel="1" x14ac:dyDescent="0.25">
      <c r="A133" s="60"/>
      <c r="B133" s="72" t="s">
        <v>169</v>
      </c>
      <c r="C133" s="62">
        <v>1</v>
      </c>
      <c r="D133" s="68" t="s">
        <v>65</v>
      </c>
      <c r="E133" s="64">
        <f t="shared" si="489"/>
        <v>2772</v>
      </c>
      <c r="F133" s="65">
        <f t="shared" si="490"/>
        <v>2772</v>
      </c>
      <c r="G133" s="107"/>
      <c r="H133" s="111">
        <v>1600</v>
      </c>
      <c r="I133" s="67">
        <v>200</v>
      </c>
      <c r="J133" s="67">
        <f t="shared" si="365"/>
        <v>48</v>
      </c>
      <c r="K133" s="54">
        <v>0</v>
      </c>
      <c r="L133" s="67">
        <f t="shared" si="471"/>
        <v>1600</v>
      </c>
      <c r="M133" s="67">
        <f t="shared" si="471"/>
        <v>200</v>
      </c>
      <c r="N133" s="67">
        <f t="shared" si="471"/>
        <v>48</v>
      </c>
      <c r="O133" s="67">
        <f t="shared" si="472"/>
        <v>1848</v>
      </c>
      <c r="P133" s="69">
        <f t="shared" si="473"/>
        <v>0</v>
      </c>
      <c r="Q133" s="69">
        <f t="shared" si="474"/>
        <v>0</v>
      </c>
      <c r="R133" s="69">
        <f t="shared" si="475"/>
        <v>36.96</v>
      </c>
      <c r="S133" s="69">
        <v>0</v>
      </c>
      <c r="T133" s="69">
        <f t="shared" si="477"/>
        <v>1884.96</v>
      </c>
      <c r="U133" s="69">
        <v>0</v>
      </c>
      <c r="V133" s="151">
        <f t="shared" si="478"/>
        <v>0</v>
      </c>
      <c r="W133" s="151">
        <f t="shared" si="478"/>
        <v>0</v>
      </c>
      <c r="X133" s="67">
        <f t="shared" si="479"/>
        <v>0</v>
      </c>
      <c r="Y133" s="113">
        <f t="shared" si="480"/>
        <v>415.8</v>
      </c>
      <c r="Z133" s="69">
        <f t="shared" si="481"/>
        <v>471.24</v>
      </c>
      <c r="AA133" s="69">
        <f t="shared" si="482"/>
        <v>0</v>
      </c>
      <c r="AB133" s="70">
        <f t="shared" si="483"/>
        <v>2772</v>
      </c>
      <c r="AC133" s="67">
        <f t="shared" si="484"/>
        <v>1848</v>
      </c>
      <c r="AD133" s="67">
        <f t="shared" si="484"/>
        <v>0</v>
      </c>
      <c r="AE133" s="67">
        <f t="shared" si="484"/>
        <v>0</v>
      </c>
      <c r="AF133" s="67">
        <f t="shared" si="484"/>
        <v>36.96</v>
      </c>
      <c r="AG133" s="67">
        <f t="shared" si="484"/>
        <v>0</v>
      </c>
      <c r="AH133" s="67">
        <f t="shared" si="484"/>
        <v>1884.96</v>
      </c>
      <c r="AI133" s="67">
        <f t="shared" si="484"/>
        <v>0</v>
      </c>
      <c r="AJ133" s="67">
        <f t="shared" si="484"/>
        <v>0</v>
      </c>
      <c r="AK133" s="67">
        <f t="shared" si="484"/>
        <v>0</v>
      </c>
      <c r="AL133" s="67">
        <f t="shared" si="484"/>
        <v>0</v>
      </c>
      <c r="AM133" s="67">
        <f t="shared" si="484"/>
        <v>415.8</v>
      </c>
      <c r="AN133" s="67">
        <f t="shared" si="484"/>
        <v>471.24</v>
      </c>
      <c r="AO133" s="67">
        <f t="shared" si="484"/>
        <v>0</v>
      </c>
      <c r="AP133" s="67">
        <f t="shared" si="485"/>
        <v>415.8</v>
      </c>
      <c r="AQ133" s="71">
        <f t="shared" si="486"/>
        <v>2300.7600000000002</v>
      </c>
      <c r="AR133" s="71">
        <f t="shared" si="487"/>
        <v>471.24</v>
      </c>
      <c r="AS133" s="71">
        <f t="shared" si="488"/>
        <v>2772</v>
      </c>
      <c r="AT133" s="84"/>
    </row>
    <row r="134" spans="1:67" outlineLevel="1" x14ac:dyDescent="0.25">
      <c r="A134" s="60"/>
      <c r="B134" s="72" t="s">
        <v>170</v>
      </c>
      <c r="C134" s="62">
        <v>1</v>
      </c>
      <c r="D134" s="68" t="s">
        <v>65</v>
      </c>
      <c r="E134" s="64">
        <f t="shared" si="489"/>
        <v>900</v>
      </c>
      <c r="F134" s="65">
        <f t="shared" si="490"/>
        <v>900</v>
      </c>
      <c r="G134" s="147"/>
      <c r="H134" s="67">
        <v>0</v>
      </c>
      <c r="I134" s="67">
        <v>0</v>
      </c>
      <c r="J134" s="67">
        <f t="shared" si="365"/>
        <v>0</v>
      </c>
      <c r="K134" s="54">
        <v>0</v>
      </c>
      <c r="L134" s="67">
        <f t="shared" si="471"/>
        <v>0</v>
      </c>
      <c r="M134" s="67">
        <f t="shared" si="471"/>
        <v>0</v>
      </c>
      <c r="N134" s="67">
        <f t="shared" si="471"/>
        <v>0</v>
      </c>
      <c r="O134" s="67">
        <f t="shared" si="472"/>
        <v>0</v>
      </c>
      <c r="P134" s="69">
        <f t="shared" si="473"/>
        <v>0</v>
      </c>
      <c r="Q134" s="69">
        <f t="shared" si="474"/>
        <v>0</v>
      </c>
      <c r="R134" s="69">
        <f t="shared" si="475"/>
        <v>0</v>
      </c>
      <c r="S134" s="69">
        <v>0</v>
      </c>
      <c r="T134" s="69">
        <f t="shared" si="477"/>
        <v>0</v>
      </c>
      <c r="U134" s="69">
        <v>0</v>
      </c>
      <c r="V134" s="151">
        <f t="shared" si="478"/>
        <v>0</v>
      </c>
      <c r="W134" s="151">
        <f t="shared" si="478"/>
        <v>900</v>
      </c>
      <c r="X134" s="67">
        <f t="shared" si="479"/>
        <v>900</v>
      </c>
      <c r="Y134" s="113">
        <v>0</v>
      </c>
      <c r="Z134" s="69">
        <f t="shared" si="481"/>
        <v>0</v>
      </c>
      <c r="AA134" s="69">
        <v>0</v>
      </c>
      <c r="AB134" s="70">
        <f t="shared" si="483"/>
        <v>900</v>
      </c>
      <c r="AC134" s="67">
        <f t="shared" si="484"/>
        <v>0</v>
      </c>
      <c r="AD134" s="67">
        <f t="shared" si="484"/>
        <v>0</v>
      </c>
      <c r="AE134" s="67">
        <f t="shared" si="484"/>
        <v>0</v>
      </c>
      <c r="AF134" s="67">
        <f t="shared" si="484"/>
        <v>0</v>
      </c>
      <c r="AG134" s="67">
        <f t="shared" si="484"/>
        <v>0</v>
      </c>
      <c r="AH134" s="67">
        <f t="shared" si="484"/>
        <v>0</v>
      </c>
      <c r="AI134" s="67">
        <f t="shared" si="484"/>
        <v>0</v>
      </c>
      <c r="AJ134" s="67">
        <f t="shared" si="484"/>
        <v>0</v>
      </c>
      <c r="AK134" s="67">
        <f t="shared" si="484"/>
        <v>900</v>
      </c>
      <c r="AL134" s="67">
        <f t="shared" si="484"/>
        <v>900</v>
      </c>
      <c r="AM134" s="67">
        <f t="shared" si="484"/>
        <v>0</v>
      </c>
      <c r="AN134" s="67">
        <f t="shared" si="484"/>
        <v>0</v>
      </c>
      <c r="AO134" s="67">
        <f t="shared" si="484"/>
        <v>0</v>
      </c>
      <c r="AP134" s="67">
        <f t="shared" si="485"/>
        <v>900</v>
      </c>
      <c r="AQ134" s="71">
        <f t="shared" si="486"/>
        <v>900</v>
      </c>
      <c r="AR134" s="71">
        <f t="shared" si="487"/>
        <v>0</v>
      </c>
      <c r="AS134" s="71">
        <f t="shared" si="488"/>
        <v>900</v>
      </c>
      <c r="AT134" s="84"/>
    </row>
    <row r="135" spans="1:67" outlineLevel="1" x14ac:dyDescent="0.25">
      <c r="A135" s="60"/>
      <c r="B135" s="72" t="s">
        <v>171</v>
      </c>
      <c r="C135" s="62">
        <v>1</v>
      </c>
      <c r="D135" s="68" t="s">
        <v>65</v>
      </c>
      <c r="E135" s="64">
        <f t="shared" si="489"/>
        <v>1200</v>
      </c>
      <c r="F135" s="65">
        <f t="shared" si="490"/>
        <v>1200</v>
      </c>
      <c r="G135" s="147"/>
      <c r="H135" s="67">
        <v>0</v>
      </c>
      <c r="I135" s="67">
        <v>0</v>
      </c>
      <c r="J135" s="67">
        <f t="shared" si="365"/>
        <v>0</v>
      </c>
      <c r="K135" s="54">
        <v>0</v>
      </c>
      <c r="L135" s="67">
        <f t="shared" si="471"/>
        <v>0</v>
      </c>
      <c r="M135" s="67">
        <f t="shared" si="471"/>
        <v>0</v>
      </c>
      <c r="N135" s="67">
        <f t="shared" si="471"/>
        <v>0</v>
      </c>
      <c r="O135" s="67">
        <f t="shared" si="472"/>
        <v>0</v>
      </c>
      <c r="P135" s="69">
        <f t="shared" si="473"/>
        <v>0</v>
      </c>
      <c r="Q135" s="69">
        <f t="shared" si="474"/>
        <v>0</v>
      </c>
      <c r="R135" s="69">
        <f t="shared" si="475"/>
        <v>0</v>
      </c>
      <c r="S135" s="69">
        <v>0</v>
      </c>
      <c r="T135" s="69">
        <f t="shared" si="477"/>
        <v>0</v>
      </c>
      <c r="U135" s="69">
        <v>0</v>
      </c>
      <c r="V135" s="151">
        <f t="shared" si="478"/>
        <v>1200</v>
      </c>
      <c r="W135" s="151">
        <f t="shared" si="478"/>
        <v>0</v>
      </c>
      <c r="X135" s="67">
        <f t="shared" si="479"/>
        <v>1200</v>
      </c>
      <c r="Y135" s="113">
        <v>0</v>
      </c>
      <c r="Z135" s="69">
        <f t="shared" si="481"/>
        <v>0</v>
      </c>
      <c r="AA135" s="69">
        <v>0</v>
      </c>
      <c r="AB135" s="70">
        <f t="shared" si="483"/>
        <v>1200</v>
      </c>
      <c r="AC135" s="67">
        <f t="shared" si="484"/>
        <v>0</v>
      </c>
      <c r="AD135" s="67">
        <f t="shared" si="484"/>
        <v>0</v>
      </c>
      <c r="AE135" s="67">
        <f t="shared" si="484"/>
        <v>0</v>
      </c>
      <c r="AF135" s="67">
        <f t="shared" si="484"/>
        <v>0</v>
      </c>
      <c r="AG135" s="67">
        <f t="shared" si="484"/>
        <v>0</v>
      </c>
      <c r="AH135" s="67">
        <f t="shared" si="484"/>
        <v>0</v>
      </c>
      <c r="AI135" s="67">
        <f t="shared" si="484"/>
        <v>0</v>
      </c>
      <c r="AJ135" s="67">
        <f t="shared" si="484"/>
        <v>1200</v>
      </c>
      <c r="AK135" s="67">
        <f t="shared" si="484"/>
        <v>0</v>
      </c>
      <c r="AL135" s="67">
        <f t="shared" si="484"/>
        <v>1200</v>
      </c>
      <c r="AM135" s="67">
        <f t="shared" si="484"/>
        <v>0</v>
      </c>
      <c r="AN135" s="67">
        <f t="shared" si="484"/>
        <v>0</v>
      </c>
      <c r="AO135" s="67">
        <f t="shared" si="484"/>
        <v>0</v>
      </c>
      <c r="AP135" s="67">
        <f t="shared" si="485"/>
        <v>0</v>
      </c>
      <c r="AQ135" s="71">
        <f t="shared" si="486"/>
        <v>1200</v>
      </c>
      <c r="AR135" s="71">
        <f t="shared" si="487"/>
        <v>0</v>
      </c>
      <c r="AS135" s="71">
        <f t="shared" si="488"/>
        <v>1200</v>
      </c>
      <c r="AT135" s="84"/>
    </row>
    <row r="136" spans="1:67" ht="15.75" outlineLevel="1" thickBot="1" x14ac:dyDescent="0.3">
      <c r="A136" s="60"/>
      <c r="B136" s="61"/>
      <c r="C136" s="62"/>
      <c r="D136" s="63"/>
      <c r="E136" s="64"/>
      <c r="F136" s="65"/>
      <c r="G136" s="107"/>
      <c r="H136" s="108"/>
      <c r="I136" s="108"/>
      <c r="J136" s="67"/>
      <c r="K136" s="21"/>
      <c r="L136" s="67"/>
      <c r="M136" s="67"/>
      <c r="N136" s="67"/>
      <c r="O136" s="67"/>
      <c r="P136" s="69"/>
      <c r="Q136" s="69"/>
      <c r="R136" s="69"/>
      <c r="S136" s="69"/>
      <c r="T136" s="69"/>
      <c r="U136" s="69"/>
      <c r="V136" s="151"/>
      <c r="W136" s="151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84"/>
    </row>
    <row r="137" spans="1:67" ht="15.75" thickBot="1" x14ac:dyDescent="0.3">
      <c r="A137" s="48">
        <f>A126+1</f>
        <v>22</v>
      </c>
      <c r="B137" s="49" t="s">
        <v>61</v>
      </c>
      <c r="C137" s="50" t="s">
        <v>62</v>
      </c>
      <c r="D137" s="51">
        <f>ROUNDUP((A137*465)/1000,2)</f>
        <v>10.23</v>
      </c>
      <c r="E137" s="52"/>
      <c r="F137" s="53">
        <f>SUM(F138:F147)</f>
        <v>24020.417654411762</v>
      </c>
      <c r="G137" s="107"/>
      <c r="H137" s="110"/>
      <c r="I137" s="110"/>
      <c r="J137" s="56"/>
      <c r="K137" s="57"/>
      <c r="L137" s="58"/>
      <c r="M137" s="58"/>
      <c r="N137" s="58"/>
      <c r="O137" s="57"/>
      <c r="P137" s="58"/>
      <c r="Q137" s="56"/>
      <c r="R137" s="56"/>
      <c r="S137" s="56"/>
      <c r="T137" s="56"/>
      <c r="U137" s="73"/>
      <c r="V137" s="152"/>
      <c r="W137" s="153"/>
      <c r="X137" s="56"/>
      <c r="Y137" s="56"/>
      <c r="Z137" s="57"/>
      <c r="AA137" s="56"/>
      <c r="AB137" s="56"/>
      <c r="AC137" s="59">
        <f>+SUM(AC138:AC147)</f>
        <v>9542.3215</v>
      </c>
      <c r="AD137" s="59">
        <f t="shared" ref="AD137:AS137" si="491">+SUM(AD138:AD147)</f>
        <v>0</v>
      </c>
      <c r="AE137" s="59">
        <f t="shared" si="491"/>
        <v>0</v>
      </c>
      <c r="AF137" s="59">
        <f t="shared" si="491"/>
        <v>190.84643</v>
      </c>
      <c r="AG137" s="59">
        <f t="shared" si="491"/>
        <v>384.71607499999999</v>
      </c>
      <c r="AH137" s="59">
        <f t="shared" si="491"/>
        <v>10117.884005</v>
      </c>
      <c r="AI137" s="59">
        <f t="shared" si="491"/>
        <v>4788</v>
      </c>
      <c r="AJ137" s="59">
        <f t="shared" si="491"/>
        <v>1200</v>
      </c>
      <c r="AK137" s="59">
        <f t="shared" si="491"/>
        <v>900</v>
      </c>
      <c r="AL137" s="59">
        <f t="shared" si="491"/>
        <v>6888</v>
      </c>
      <c r="AM137" s="59">
        <f t="shared" si="491"/>
        <v>3288.0626481617651</v>
      </c>
      <c r="AN137" s="59">
        <f t="shared" si="491"/>
        <v>2529.47100125</v>
      </c>
      <c r="AO137" s="59">
        <f t="shared" si="491"/>
        <v>1197</v>
      </c>
      <c r="AP137" s="59">
        <f t="shared" si="491"/>
        <v>4188.0626481617655</v>
      </c>
      <c r="AQ137" s="59">
        <f t="shared" si="491"/>
        <v>20293.946653161765</v>
      </c>
      <c r="AR137" s="59">
        <f t="shared" si="491"/>
        <v>3726.47100125</v>
      </c>
      <c r="AS137" s="59">
        <f t="shared" si="491"/>
        <v>24020.417654411765</v>
      </c>
      <c r="AT137" s="83" t="str">
        <f>IF(F137=AS137,"Matching","Not Matching")</f>
        <v>Matching</v>
      </c>
      <c r="AU137" s="134">
        <f t="shared" ref="AU137" si="492">SUM(AC137:AG137)</f>
        <v>10117.884005</v>
      </c>
      <c r="AV137" s="135">
        <f t="shared" ref="AV137" si="493">AU137/AS137</f>
        <v>0.42122015322833806</v>
      </c>
      <c r="AW137" s="134">
        <f t="shared" ref="AW137" si="494">AI137</f>
        <v>4788</v>
      </c>
      <c r="AX137" s="135">
        <f t="shared" ref="AX137" si="495">AW137/AS137</f>
        <v>0.19933042251330718</v>
      </c>
      <c r="AY137" s="134">
        <f t="shared" ref="AY137" si="496">AJ137</f>
        <v>1200</v>
      </c>
      <c r="AZ137" s="135">
        <f t="shared" ref="AZ137" si="497">AY137/AS137</f>
        <v>4.9957499376768716E-2</v>
      </c>
      <c r="BA137" s="134">
        <f t="shared" ref="BA137" si="498">AK137+AM137</f>
        <v>4188.0626481617655</v>
      </c>
      <c r="BB137" s="135">
        <f t="shared" ref="BB137" si="499">BA137/AS137</f>
        <v>0.17435428094617478</v>
      </c>
      <c r="BC137" s="134">
        <f t="shared" ref="BC137" si="500">AN137+AO137</f>
        <v>3726.47100125</v>
      </c>
      <c r="BD137" s="135">
        <f t="shared" ref="BD137" si="501">BC137/AS137</f>
        <v>0.1551376439354113</v>
      </c>
      <c r="BE137" s="82" t="str">
        <f t="shared" ref="BE137" si="502">IF((AU137+AW137+AY137+BA137+BC137)=AS137,"Matching","Not Matching")</f>
        <v>Matching</v>
      </c>
      <c r="BF137" s="134">
        <f>AQ137</f>
        <v>20293.946653161765</v>
      </c>
      <c r="BG137" s="135">
        <f t="shared" ref="BG137" si="503">BF137/AS137</f>
        <v>0.8448623560645887</v>
      </c>
      <c r="BH137" s="134">
        <f t="shared" ref="BH137" si="504">AR137</f>
        <v>3726.47100125</v>
      </c>
      <c r="BI137" s="135">
        <f t="shared" ref="BI137" si="505">BH137/AS137</f>
        <v>0.1551376439354113</v>
      </c>
      <c r="BJ137" s="82" t="str">
        <f t="shared" ref="BJ137" si="506">IF((BH137+BF137)=AS137,"Matching","Not Matching")</f>
        <v>Matching</v>
      </c>
      <c r="BK137" s="134">
        <f>AS137*1.081</f>
        <v>25966.071484419117</v>
      </c>
      <c r="BL137" s="134">
        <f t="shared" ref="BL137" si="507">ROUND(BK137,-1)</f>
        <v>25970</v>
      </c>
      <c r="BM137" s="134">
        <f>D137*380</f>
        <v>3887.4</v>
      </c>
      <c r="BN137" s="134">
        <f t="shared" ref="BN137" si="508">BK137-BM137</f>
        <v>22078.671484419116</v>
      </c>
      <c r="BO137" s="134">
        <f>BK137/D137</f>
        <v>2538.227906590334</v>
      </c>
    </row>
    <row r="138" spans="1:67" outlineLevel="1" x14ac:dyDescent="0.25">
      <c r="A138" s="60"/>
      <c r="B138" s="61"/>
      <c r="C138" s="62"/>
      <c r="D138" s="63"/>
      <c r="E138" s="64"/>
      <c r="F138" s="65"/>
      <c r="G138" s="107"/>
      <c r="H138" s="110"/>
      <c r="I138" s="109" t="s">
        <v>138</v>
      </c>
      <c r="J138" s="56"/>
      <c r="K138" s="57"/>
      <c r="L138" s="58"/>
      <c r="M138" s="58"/>
      <c r="N138" s="58"/>
      <c r="O138" s="57"/>
      <c r="P138" s="58"/>
      <c r="Q138" s="56"/>
      <c r="R138" s="56"/>
      <c r="S138" s="56"/>
      <c r="T138" s="56"/>
      <c r="U138" s="73"/>
      <c r="V138" s="152"/>
      <c r="W138" s="153"/>
      <c r="X138" s="56"/>
      <c r="Y138" s="56"/>
      <c r="Z138" s="57"/>
      <c r="AA138" s="56"/>
      <c r="AB138" s="56"/>
      <c r="AC138" s="56"/>
      <c r="AD138" s="56"/>
      <c r="AE138" s="69"/>
      <c r="AF138" s="69"/>
      <c r="AG138" s="69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136"/>
    </row>
    <row r="139" spans="1:67" outlineLevel="1" x14ac:dyDescent="0.25">
      <c r="A139" s="60"/>
      <c r="B139" s="61" t="str">
        <f>"Panneau solaire "&amp;G139</f>
        <v>Panneau solaire LONGi Hi-MO X10 Artist LR7-54HVB-485M</v>
      </c>
      <c r="C139" s="62">
        <f>A137</f>
        <v>22</v>
      </c>
      <c r="D139" s="68" t="s">
        <v>63</v>
      </c>
      <c r="E139" s="64">
        <f t="shared" ref="E139" si="509">AB139</f>
        <v>266.65684558823523</v>
      </c>
      <c r="F139" s="65">
        <f t="shared" ref="F139" si="510">C139*E139</f>
        <v>5866.450602941175</v>
      </c>
      <c r="G139" s="107" t="str">
        <f>$G$7</f>
        <v>LONGi Hi-MO X10 Artist LR7-54HVB-485M</v>
      </c>
      <c r="H139" s="108">
        <f t="shared" ref="H139" si="511">H73</f>
        <v>105.55</v>
      </c>
      <c r="I139" s="108">
        <f>$I$7</f>
        <v>0</v>
      </c>
      <c r="J139" s="67">
        <f t="shared" si="365"/>
        <v>3.1664999999999996</v>
      </c>
      <c r="K139" s="54">
        <v>0</v>
      </c>
      <c r="L139" s="67">
        <f t="shared" ref="L139:N146" si="512">H139*(1-$K139)</f>
        <v>105.55</v>
      </c>
      <c r="M139" s="67">
        <f t="shared" si="512"/>
        <v>0</v>
      </c>
      <c r="N139" s="67">
        <f t="shared" si="512"/>
        <v>3.1664999999999996</v>
      </c>
      <c r="O139" s="67">
        <f t="shared" ref="O139:O146" si="513">(L139+M139+N139)</f>
        <v>108.7165</v>
      </c>
      <c r="P139" s="69">
        <f t="shared" ref="P139:P146" si="514">O139*$P$4</f>
        <v>0</v>
      </c>
      <c r="Q139" s="69">
        <f t="shared" ref="Q139:Q146" si="515">(O139+P139)*$Q$4</f>
        <v>0</v>
      </c>
      <c r="R139" s="69">
        <f t="shared" ref="R139:R146" si="516">(O139+P139)*$R$4</f>
        <v>2.1743299999999999</v>
      </c>
      <c r="S139" s="69">
        <f t="shared" ref="S139:S143" si="517">(O139+P139)*$S$4</f>
        <v>5.4358250000000004</v>
      </c>
      <c r="T139" s="69">
        <f t="shared" ref="T139:T146" si="518">SUM(O139:S139)</f>
        <v>116.32665499999999</v>
      </c>
      <c r="U139" s="69">
        <f>1*$U$4</f>
        <v>65</v>
      </c>
      <c r="V139" s="151">
        <f t="shared" ref="V139:W146" si="519">V128</f>
        <v>0</v>
      </c>
      <c r="W139" s="151">
        <f t="shared" si="519"/>
        <v>0</v>
      </c>
      <c r="X139" s="67">
        <f t="shared" ref="X139:X146" si="520">SUM(U139:W139)</f>
        <v>65</v>
      </c>
      <c r="Y139" s="113">
        <f t="shared" ref="Y139:Y144" si="521">$Y$4/(1-$Y$4)*(T139+X139+Z139+AA139)</f>
        <v>39.998526838235293</v>
      </c>
      <c r="Z139" s="69">
        <f t="shared" ref="Z139:Z146" si="522">T139*$Z$4</f>
        <v>29.081663749999997</v>
      </c>
      <c r="AA139" s="69">
        <f t="shared" ref="AA139:AA144" si="523">X139*$AA$4</f>
        <v>16.25</v>
      </c>
      <c r="AB139" s="70">
        <f t="shared" ref="AB139:AB146" si="524">T139+X139+Y139+Z139+AA139</f>
        <v>266.65684558823523</v>
      </c>
      <c r="AC139" s="67">
        <f t="shared" ref="AC139:AO146" si="525">O139*$C139</f>
        <v>2391.7629999999999</v>
      </c>
      <c r="AD139" s="67">
        <f t="shared" si="525"/>
        <v>0</v>
      </c>
      <c r="AE139" s="67">
        <f t="shared" si="525"/>
        <v>0</v>
      </c>
      <c r="AF139" s="67">
        <f t="shared" si="525"/>
        <v>47.835259999999998</v>
      </c>
      <c r="AG139" s="67">
        <f t="shared" si="525"/>
        <v>119.58815000000001</v>
      </c>
      <c r="AH139" s="67">
        <f t="shared" si="525"/>
        <v>2559.1864099999998</v>
      </c>
      <c r="AI139" s="67">
        <f t="shared" si="525"/>
        <v>1430</v>
      </c>
      <c r="AJ139" s="67">
        <f t="shared" si="525"/>
        <v>0</v>
      </c>
      <c r="AK139" s="67">
        <f t="shared" si="525"/>
        <v>0</v>
      </c>
      <c r="AL139" s="67">
        <f t="shared" si="525"/>
        <v>1430</v>
      </c>
      <c r="AM139" s="67">
        <f t="shared" si="525"/>
        <v>879.96759044117641</v>
      </c>
      <c r="AN139" s="67">
        <f t="shared" si="525"/>
        <v>639.79660249999995</v>
      </c>
      <c r="AO139" s="67">
        <f t="shared" si="525"/>
        <v>357.5</v>
      </c>
      <c r="AP139" s="67">
        <f t="shared" ref="AP139:AP146" si="526">AM139+AK139</f>
        <v>879.96759044117641</v>
      </c>
      <c r="AQ139" s="71">
        <f t="shared" ref="AQ139:AQ146" si="527">AM139+AL139+AH139</f>
        <v>4869.1540004411763</v>
      </c>
      <c r="AR139" s="71">
        <f t="shared" ref="AR139:AR146" si="528">AO139+AN139</f>
        <v>997.29660249999995</v>
      </c>
      <c r="AS139" s="71">
        <f t="shared" ref="AS139:AS146" si="529">AH139+AL139+AM139+AO139+AN139</f>
        <v>5866.4506029411759</v>
      </c>
      <c r="AT139" s="84"/>
    </row>
    <row r="140" spans="1:67" outlineLevel="1" x14ac:dyDescent="0.25">
      <c r="A140" s="60"/>
      <c r="B140" s="61" t="str">
        <f>"Onduleur Fronius "&amp;G140</f>
        <v>Onduleur Fronius Symo GEN24 10.0 SC</v>
      </c>
      <c r="C140" s="62">
        <v>1</v>
      </c>
      <c r="D140" s="68" t="s">
        <v>63</v>
      </c>
      <c r="E140" s="64">
        <f t="shared" ref="E139:E146" si="530">AB140</f>
        <v>3746.2317573529403</v>
      </c>
      <c r="F140" s="65">
        <f t="shared" ref="F139:F146" si="531">C140*E140</f>
        <v>3746.2317573529403</v>
      </c>
      <c r="G140" s="107" t="str">
        <f>$G$129</f>
        <v>Symo GEN24 10.0 SC</v>
      </c>
      <c r="H140" s="108">
        <f>$H$129</f>
        <v>1711.95</v>
      </c>
      <c r="I140" s="108">
        <f>$I$8</f>
        <v>449.25</v>
      </c>
      <c r="J140" s="67">
        <f t="shared" si="365"/>
        <v>51.358499999999999</v>
      </c>
      <c r="K140" s="54">
        <v>0</v>
      </c>
      <c r="L140" s="67">
        <f t="shared" si="512"/>
        <v>1711.95</v>
      </c>
      <c r="M140" s="67">
        <f t="shared" si="512"/>
        <v>449.25</v>
      </c>
      <c r="N140" s="67">
        <f t="shared" si="512"/>
        <v>51.358499999999999</v>
      </c>
      <c r="O140" s="67">
        <f t="shared" si="513"/>
        <v>2212.5584999999996</v>
      </c>
      <c r="P140" s="69">
        <f t="shared" si="514"/>
        <v>0</v>
      </c>
      <c r="Q140" s="69">
        <f t="shared" si="515"/>
        <v>0</v>
      </c>
      <c r="R140" s="69">
        <f t="shared" si="516"/>
        <v>44.251169999999995</v>
      </c>
      <c r="S140" s="69">
        <f t="shared" si="517"/>
        <v>110.62792499999999</v>
      </c>
      <c r="T140" s="69">
        <f t="shared" si="518"/>
        <v>2367.4375949999994</v>
      </c>
      <c r="U140" s="69">
        <f>2*$U$5</f>
        <v>180</v>
      </c>
      <c r="V140" s="151">
        <f t="shared" si="519"/>
        <v>0</v>
      </c>
      <c r="W140" s="151">
        <f t="shared" si="519"/>
        <v>0</v>
      </c>
      <c r="X140" s="67">
        <f t="shared" si="520"/>
        <v>180</v>
      </c>
      <c r="Y140" s="113">
        <f t="shared" si="521"/>
        <v>561.93476360294108</v>
      </c>
      <c r="Z140" s="69">
        <f t="shared" si="522"/>
        <v>591.85939874999985</v>
      </c>
      <c r="AA140" s="69">
        <f t="shared" si="523"/>
        <v>45</v>
      </c>
      <c r="AB140" s="70">
        <f t="shared" si="524"/>
        <v>3746.2317573529403</v>
      </c>
      <c r="AC140" s="67">
        <f t="shared" si="525"/>
        <v>2212.5584999999996</v>
      </c>
      <c r="AD140" s="67">
        <f t="shared" si="525"/>
        <v>0</v>
      </c>
      <c r="AE140" s="67">
        <f t="shared" si="525"/>
        <v>0</v>
      </c>
      <c r="AF140" s="67">
        <f t="shared" si="525"/>
        <v>44.251169999999995</v>
      </c>
      <c r="AG140" s="67">
        <f t="shared" si="525"/>
        <v>110.62792499999999</v>
      </c>
      <c r="AH140" s="67">
        <f t="shared" si="525"/>
        <v>2367.4375949999994</v>
      </c>
      <c r="AI140" s="67">
        <f t="shared" si="525"/>
        <v>180</v>
      </c>
      <c r="AJ140" s="67">
        <f t="shared" si="525"/>
        <v>0</v>
      </c>
      <c r="AK140" s="67">
        <f t="shared" si="525"/>
        <v>0</v>
      </c>
      <c r="AL140" s="67">
        <f t="shared" si="525"/>
        <v>180</v>
      </c>
      <c r="AM140" s="67">
        <f t="shared" si="525"/>
        <v>561.93476360294108</v>
      </c>
      <c r="AN140" s="67">
        <f t="shared" si="525"/>
        <v>591.85939874999985</v>
      </c>
      <c r="AO140" s="67">
        <f t="shared" si="525"/>
        <v>45</v>
      </c>
      <c r="AP140" s="67">
        <f t="shared" si="526"/>
        <v>561.93476360294108</v>
      </c>
      <c r="AQ140" s="71">
        <f t="shared" si="527"/>
        <v>3109.3723586029405</v>
      </c>
      <c r="AR140" s="71">
        <f t="shared" si="528"/>
        <v>636.85939874999985</v>
      </c>
      <c r="AS140" s="71">
        <f t="shared" si="529"/>
        <v>3746.2317573529403</v>
      </c>
      <c r="AT140" s="84"/>
    </row>
    <row r="141" spans="1:67" outlineLevel="1" x14ac:dyDescent="0.25">
      <c r="A141" s="60"/>
      <c r="B141" s="61" t="s">
        <v>64</v>
      </c>
      <c r="C141" s="62">
        <v>1</v>
      </c>
      <c r="D141" s="68" t="s">
        <v>65</v>
      </c>
      <c r="E141" s="64">
        <f t="shared" si="530"/>
        <v>777.39705882352951</v>
      </c>
      <c r="F141" s="65">
        <f t="shared" si="531"/>
        <v>777.39705882352951</v>
      </c>
      <c r="G141" s="107"/>
      <c r="H141" s="108">
        <f>H9</f>
        <v>300</v>
      </c>
      <c r="I141" s="108">
        <v>0</v>
      </c>
      <c r="J141" s="67">
        <f t="shared" si="365"/>
        <v>9</v>
      </c>
      <c r="K141" s="54">
        <v>0</v>
      </c>
      <c r="L141" s="67">
        <f t="shared" si="512"/>
        <v>300</v>
      </c>
      <c r="M141" s="67">
        <f t="shared" si="512"/>
        <v>0</v>
      </c>
      <c r="N141" s="67">
        <f t="shared" si="512"/>
        <v>9</v>
      </c>
      <c r="O141" s="67">
        <f t="shared" si="513"/>
        <v>309</v>
      </c>
      <c r="P141" s="69">
        <f t="shared" si="514"/>
        <v>0</v>
      </c>
      <c r="Q141" s="69">
        <f t="shared" si="515"/>
        <v>0</v>
      </c>
      <c r="R141" s="69">
        <f t="shared" si="516"/>
        <v>6.18</v>
      </c>
      <c r="S141" s="69">
        <f t="shared" si="517"/>
        <v>15.450000000000001</v>
      </c>
      <c r="T141" s="69">
        <f t="shared" si="518"/>
        <v>330.63</v>
      </c>
      <c r="U141" s="69">
        <f>(C139/10)*$U$5</f>
        <v>198.00000000000003</v>
      </c>
      <c r="V141" s="151">
        <f t="shared" si="519"/>
        <v>0</v>
      </c>
      <c r="W141" s="151">
        <f t="shared" si="519"/>
        <v>0</v>
      </c>
      <c r="X141" s="67">
        <f t="shared" si="520"/>
        <v>198.00000000000003</v>
      </c>
      <c r="Y141" s="113">
        <f t="shared" si="521"/>
        <v>116.60955882352943</v>
      </c>
      <c r="Z141" s="69">
        <f t="shared" si="522"/>
        <v>82.657499999999999</v>
      </c>
      <c r="AA141" s="69">
        <f t="shared" si="523"/>
        <v>49.500000000000007</v>
      </c>
      <c r="AB141" s="70">
        <f t="shared" si="524"/>
        <v>777.39705882352951</v>
      </c>
      <c r="AC141" s="67">
        <f t="shared" si="525"/>
        <v>309</v>
      </c>
      <c r="AD141" s="67">
        <f t="shared" si="525"/>
        <v>0</v>
      </c>
      <c r="AE141" s="67">
        <f t="shared" si="525"/>
        <v>0</v>
      </c>
      <c r="AF141" s="67">
        <f t="shared" si="525"/>
        <v>6.18</v>
      </c>
      <c r="AG141" s="67">
        <f t="shared" si="525"/>
        <v>15.450000000000001</v>
      </c>
      <c r="AH141" s="67">
        <f t="shared" si="525"/>
        <v>330.63</v>
      </c>
      <c r="AI141" s="67">
        <f t="shared" si="525"/>
        <v>198.00000000000003</v>
      </c>
      <c r="AJ141" s="67">
        <f t="shared" si="525"/>
        <v>0</v>
      </c>
      <c r="AK141" s="67">
        <f t="shared" si="525"/>
        <v>0</v>
      </c>
      <c r="AL141" s="67">
        <f t="shared" si="525"/>
        <v>198.00000000000003</v>
      </c>
      <c r="AM141" s="67">
        <f t="shared" si="525"/>
        <v>116.60955882352943</v>
      </c>
      <c r="AN141" s="67">
        <f t="shared" si="525"/>
        <v>82.657499999999999</v>
      </c>
      <c r="AO141" s="67">
        <f t="shared" si="525"/>
        <v>49.500000000000007</v>
      </c>
      <c r="AP141" s="67">
        <f t="shared" si="526"/>
        <v>116.60955882352943</v>
      </c>
      <c r="AQ141" s="71">
        <f t="shared" si="527"/>
        <v>645.23955882352948</v>
      </c>
      <c r="AR141" s="71">
        <f t="shared" si="528"/>
        <v>132.1575</v>
      </c>
      <c r="AS141" s="71">
        <f t="shared" si="529"/>
        <v>777.39705882352951</v>
      </c>
      <c r="AT141" s="84"/>
    </row>
    <row r="142" spans="1:67" outlineLevel="1" x14ac:dyDescent="0.25">
      <c r="A142" s="60"/>
      <c r="B142" s="61" t="s">
        <v>172</v>
      </c>
      <c r="C142" s="62">
        <f>A137</f>
        <v>22</v>
      </c>
      <c r="D142" s="68" t="s">
        <v>63</v>
      </c>
      <c r="E142" s="64">
        <f t="shared" si="530"/>
        <v>257.66176470588238</v>
      </c>
      <c r="F142" s="65">
        <f t="shared" si="531"/>
        <v>5668.5588235294126</v>
      </c>
      <c r="G142" s="107"/>
      <c r="H142" s="108">
        <f>H10</f>
        <v>100</v>
      </c>
      <c r="I142" s="108">
        <v>0</v>
      </c>
      <c r="J142" s="67">
        <f t="shared" si="365"/>
        <v>3</v>
      </c>
      <c r="K142" s="54">
        <v>0</v>
      </c>
      <c r="L142" s="67">
        <f t="shared" si="512"/>
        <v>100</v>
      </c>
      <c r="M142" s="67">
        <f t="shared" si="512"/>
        <v>0</v>
      </c>
      <c r="N142" s="67">
        <f t="shared" si="512"/>
        <v>3</v>
      </c>
      <c r="O142" s="67">
        <f t="shared" si="513"/>
        <v>103</v>
      </c>
      <c r="P142" s="69">
        <f t="shared" si="514"/>
        <v>0</v>
      </c>
      <c r="Q142" s="69">
        <f t="shared" si="515"/>
        <v>0</v>
      </c>
      <c r="R142" s="69">
        <f t="shared" si="516"/>
        <v>2.06</v>
      </c>
      <c r="S142" s="69">
        <f t="shared" si="517"/>
        <v>5.15</v>
      </c>
      <c r="T142" s="69">
        <f t="shared" si="518"/>
        <v>110.21000000000001</v>
      </c>
      <c r="U142" s="69">
        <f>1*$U$4</f>
        <v>65</v>
      </c>
      <c r="V142" s="151">
        <f t="shared" si="519"/>
        <v>0</v>
      </c>
      <c r="W142" s="151">
        <f t="shared" si="519"/>
        <v>0</v>
      </c>
      <c r="X142" s="67">
        <f t="shared" si="520"/>
        <v>65</v>
      </c>
      <c r="Y142" s="113">
        <f t="shared" si="521"/>
        <v>38.649264705882359</v>
      </c>
      <c r="Z142" s="69">
        <f t="shared" si="522"/>
        <v>27.552500000000002</v>
      </c>
      <c r="AA142" s="69">
        <f t="shared" si="523"/>
        <v>16.25</v>
      </c>
      <c r="AB142" s="70">
        <f t="shared" si="524"/>
        <v>257.66176470588238</v>
      </c>
      <c r="AC142" s="67">
        <f t="shared" si="525"/>
        <v>2266</v>
      </c>
      <c r="AD142" s="67">
        <f t="shared" si="525"/>
        <v>0</v>
      </c>
      <c r="AE142" s="67">
        <f t="shared" si="525"/>
        <v>0</v>
      </c>
      <c r="AF142" s="67">
        <f t="shared" si="525"/>
        <v>45.32</v>
      </c>
      <c r="AG142" s="67">
        <f t="shared" si="525"/>
        <v>113.30000000000001</v>
      </c>
      <c r="AH142" s="67">
        <f t="shared" si="525"/>
        <v>2424.6200000000003</v>
      </c>
      <c r="AI142" s="67">
        <f t="shared" si="525"/>
        <v>1430</v>
      </c>
      <c r="AJ142" s="67">
        <f t="shared" si="525"/>
        <v>0</v>
      </c>
      <c r="AK142" s="67">
        <f t="shared" si="525"/>
        <v>0</v>
      </c>
      <c r="AL142" s="67">
        <f t="shared" si="525"/>
        <v>1430</v>
      </c>
      <c r="AM142" s="67">
        <f t="shared" si="525"/>
        <v>850.28382352941185</v>
      </c>
      <c r="AN142" s="67">
        <f t="shared" si="525"/>
        <v>606.15500000000009</v>
      </c>
      <c r="AO142" s="67">
        <f t="shared" si="525"/>
        <v>357.5</v>
      </c>
      <c r="AP142" s="67">
        <f t="shared" si="526"/>
        <v>850.28382352941185</v>
      </c>
      <c r="AQ142" s="71">
        <f t="shared" si="527"/>
        <v>4704.903823529412</v>
      </c>
      <c r="AR142" s="71">
        <f t="shared" si="528"/>
        <v>963.65500000000009</v>
      </c>
      <c r="AS142" s="71">
        <f t="shared" si="529"/>
        <v>5668.5588235294117</v>
      </c>
      <c r="AT142" s="84"/>
    </row>
    <row r="143" spans="1:67" outlineLevel="1" x14ac:dyDescent="0.25">
      <c r="A143" s="60"/>
      <c r="B143" s="61" t="s">
        <v>66</v>
      </c>
      <c r="C143" s="62">
        <v>1</v>
      </c>
      <c r="D143" s="68" t="s">
        <v>65</v>
      </c>
      <c r="E143" s="64">
        <f t="shared" si="530"/>
        <v>3089.7794117647059</v>
      </c>
      <c r="F143" s="65">
        <f t="shared" si="531"/>
        <v>3089.7794117647059</v>
      </c>
      <c r="G143" s="107"/>
      <c r="H143" s="108">
        <f>H11</f>
        <v>500</v>
      </c>
      <c r="I143" s="108">
        <f>I132</f>
        <v>0</v>
      </c>
      <c r="J143" s="67">
        <f t="shared" si="365"/>
        <v>15</v>
      </c>
      <c r="K143" s="54">
        <v>0</v>
      </c>
      <c r="L143" s="67">
        <f t="shared" si="512"/>
        <v>500</v>
      </c>
      <c r="M143" s="67">
        <f t="shared" si="512"/>
        <v>0</v>
      </c>
      <c r="N143" s="67">
        <f t="shared" si="512"/>
        <v>15</v>
      </c>
      <c r="O143" s="67">
        <f t="shared" si="513"/>
        <v>515</v>
      </c>
      <c r="P143" s="69">
        <f t="shared" si="514"/>
        <v>0</v>
      </c>
      <c r="Q143" s="69">
        <f t="shared" si="515"/>
        <v>0</v>
      </c>
      <c r="R143" s="69">
        <f t="shared" si="516"/>
        <v>10.3</v>
      </c>
      <c r="S143" s="69">
        <f t="shared" si="517"/>
        <v>25.75</v>
      </c>
      <c r="T143" s="69">
        <f t="shared" si="518"/>
        <v>551.04999999999995</v>
      </c>
      <c r="U143" s="69">
        <f>5*$U$5+600+500</f>
        <v>1550</v>
      </c>
      <c r="V143" s="151">
        <f t="shared" si="519"/>
        <v>0</v>
      </c>
      <c r="W143" s="151">
        <f t="shared" si="519"/>
        <v>0</v>
      </c>
      <c r="X143" s="67">
        <f t="shared" si="520"/>
        <v>1550</v>
      </c>
      <c r="Y143" s="113">
        <f t="shared" si="521"/>
        <v>463.46691176470591</v>
      </c>
      <c r="Z143" s="69">
        <f t="shared" si="522"/>
        <v>137.76249999999999</v>
      </c>
      <c r="AA143" s="69">
        <f t="shared" si="523"/>
        <v>387.5</v>
      </c>
      <c r="AB143" s="70">
        <f t="shared" si="524"/>
        <v>3089.7794117647059</v>
      </c>
      <c r="AC143" s="67">
        <f t="shared" si="525"/>
        <v>515</v>
      </c>
      <c r="AD143" s="67">
        <f t="shared" si="525"/>
        <v>0</v>
      </c>
      <c r="AE143" s="67">
        <f t="shared" si="525"/>
        <v>0</v>
      </c>
      <c r="AF143" s="67">
        <f t="shared" si="525"/>
        <v>10.3</v>
      </c>
      <c r="AG143" s="67">
        <f t="shared" si="525"/>
        <v>25.75</v>
      </c>
      <c r="AH143" s="67">
        <f t="shared" si="525"/>
        <v>551.04999999999995</v>
      </c>
      <c r="AI143" s="67">
        <f t="shared" si="525"/>
        <v>1550</v>
      </c>
      <c r="AJ143" s="67">
        <f t="shared" si="525"/>
        <v>0</v>
      </c>
      <c r="AK143" s="67">
        <f t="shared" si="525"/>
        <v>0</v>
      </c>
      <c r="AL143" s="67">
        <f t="shared" si="525"/>
        <v>1550</v>
      </c>
      <c r="AM143" s="67">
        <f t="shared" si="525"/>
        <v>463.46691176470591</v>
      </c>
      <c r="AN143" s="67">
        <f t="shared" si="525"/>
        <v>137.76249999999999</v>
      </c>
      <c r="AO143" s="67">
        <f t="shared" si="525"/>
        <v>387.5</v>
      </c>
      <c r="AP143" s="67">
        <f t="shared" si="526"/>
        <v>463.46691176470591</v>
      </c>
      <c r="AQ143" s="71">
        <f t="shared" si="527"/>
        <v>2564.5169117647056</v>
      </c>
      <c r="AR143" s="71">
        <f t="shared" si="528"/>
        <v>525.26250000000005</v>
      </c>
      <c r="AS143" s="71">
        <f t="shared" si="529"/>
        <v>3089.7794117647059</v>
      </c>
      <c r="AT143" s="84"/>
    </row>
    <row r="144" spans="1:67" outlineLevel="1" x14ac:dyDescent="0.25">
      <c r="A144" s="60"/>
      <c r="B144" s="72" t="s">
        <v>169</v>
      </c>
      <c r="C144" s="62">
        <v>1</v>
      </c>
      <c r="D144" s="68" t="s">
        <v>65</v>
      </c>
      <c r="E144" s="64">
        <f t="shared" si="530"/>
        <v>2772</v>
      </c>
      <c r="F144" s="65">
        <f t="shared" si="531"/>
        <v>2772</v>
      </c>
      <c r="G144" s="107"/>
      <c r="H144" s="108">
        <f>H133</f>
        <v>1600</v>
      </c>
      <c r="I144" s="108">
        <f>$I$133</f>
        <v>200</v>
      </c>
      <c r="J144" s="67">
        <f t="shared" si="365"/>
        <v>48</v>
      </c>
      <c r="K144" s="54">
        <v>0</v>
      </c>
      <c r="L144" s="67">
        <f t="shared" si="512"/>
        <v>1600</v>
      </c>
      <c r="M144" s="67">
        <f t="shared" si="512"/>
        <v>200</v>
      </c>
      <c r="N144" s="67">
        <f t="shared" si="512"/>
        <v>48</v>
      </c>
      <c r="O144" s="67">
        <f t="shared" si="513"/>
        <v>1848</v>
      </c>
      <c r="P144" s="69">
        <f t="shared" si="514"/>
        <v>0</v>
      </c>
      <c r="Q144" s="69">
        <f t="shared" si="515"/>
        <v>0</v>
      </c>
      <c r="R144" s="69">
        <f t="shared" si="516"/>
        <v>36.96</v>
      </c>
      <c r="S144" s="69">
        <v>0</v>
      </c>
      <c r="T144" s="69">
        <f t="shared" si="518"/>
        <v>1884.96</v>
      </c>
      <c r="U144" s="69">
        <v>0</v>
      </c>
      <c r="V144" s="151">
        <f t="shared" si="519"/>
        <v>0</v>
      </c>
      <c r="W144" s="151">
        <f t="shared" si="519"/>
        <v>0</v>
      </c>
      <c r="X144" s="67">
        <f t="shared" si="520"/>
        <v>0</v>
      </c>
      <c r="Y144" s="113">
        <f t="shared" si="521"/>
        <v>415.8</v>
      </c>
      <c r="Z144" s="69">
        <f t="shared" si="522"/>
        <v>471.24</v>
      </c>
      <c r="AA144" s="69">
        <f t="shared" si="523"/>
        <v>0</v>
      </c>
      <c r="AB144" s="70">
        <f t="shared" si="524"/>
        <v>2772</v>
      </c>
      <c r="AC144" s="67">
        <f t="shared" si="525"/>
        <v>1848</v>
      </c>
      <c r="AD144" s="67">
        <f t="shared" si="525"/>
        <v>0</v>
      </c>
      <c r="AE144" s="67">
        <f t="shared" si="525"/>
        <v>0</v>
      </c>
      <c r="AF144" s="67">
        <f t="shared" si="525"/>
        <v>36.96</v>
      </c>
      <c r="AG144" s="67">
        <f t="shared" si="525"/>
        <v>0</v>
      </c>
      <c r="AH144" s="67">
        <f t="shared" si="525"/>
        <v>1884.96</v>
      </c>
      <c r="AI144" s="67">
        <f t="shared" si="525"/>
        <v>0</v>
      </c>
      <c r="AJ144" s="67">
        <f t="shared" si="525"/>
        <v>0</v>
      </c>
      <c r="AK144" s="67">
        <f t="shared" si="525"/>
        <v>0</v>
      </c>
      <c r="AL144" s="67">
        <f t="shared" si="525"/>
        <v>0</v>
      </c>
      <c r="AM144" s="67">
        <f t="shared" si="525"/>
        <v>415.8</v>
      </c>
      <c r="AN144" s="67">
        <f t="shared" si="525"/>
        <v>471.24</v>
      </c>
      <c r="AO144" s="67">
        <f t="shared" si="525"/>
        <v>0</v>
      </c>
      <c r="AP144" s="67">
        <f t="shared" si="526"/>
        <v>415.8</v>
      </c>
      <c r="AQ144" s="71">
        <f t="shared" si="527"/>
        <v>2300.7600000000002</v>
      </c>
      <c r="AR144" s="71">
        <f t="shared" si="528"/>
        <v>471.24</v>
      </c>
      <c r="AS144" s="71">
        <f t="shared" si="529"/>
        <v>2772</v>
      </c>
      <c r="AT144" s="84"/>
    </row>
    <row r="145" spans="1:67" outlineLevel="1" x14ac:dyDescent="0.25">
      <c r="A145" s="60"/>
      <c r="B145" s="72" t="s">
        <v>170</v>
      </c>
      <c r="C145" s="62">
        <v>1</v>
      </c>
      <c r="D145" s="68" t="s">
        <v>65</v>
      </c>
      <c r="E145" s="64">
        <f t="shared" si="530"/>
        <v>900</v>
      </c>
      <c r="F145" s="65">
        <f t="shared" si="531"/>
        <v>900</v>
      </c>
      <c r="G145" s="147"/>
      <c r="H145" s="67">
        <v>0</v>
      </c>
      <c r="I145" s="67">
        <v>0</v>
      </c>
      <c r="J145" s="67">
        <f t="shared" si="365"/>
        <v>0</v>
      </c>
      <c r="K145" s="54">
        <v>0</v>
      </c>
      <c r="L145" s="67">
        <f t="shared" si="512"/>
        <v>0</v>
      </c>
      <c r="M145" s="67">
        <f t="shared" si="512"/>
        <v>0</v>
      </c>
      <c r="N145" s="67">
        <f t="shared" si="512"/>
        <v>0</v>
      </c>
      <c r="O145" s="67">
        <f t="shared" si="513"/>
        <v>0</v>
      </c>
      <c r="P145" s="69">
        <f t="shared" si="514"/>
        <v>0</v>
      </c>
      <c r="Q145" s="69">
        <f t="shared" si="515"/>
        <v>0</v>
      </c>
      <c r="R145" s="69">
        <f t="shared" si="516"/>
        <v>0</v>
      </c>
      <c r="S145" s="69">
        <v>0</v>
      </c>
      <c r="T145" s="69">
        <f t="shared" si="518"/>
        <v>0</v>
      </c>
      <c r="U145" s="69">
        <v>0</v>
      </c>
      <c r="V145" s="151">
        <f t="shared" si="519"/>
        <v>0</v>
      </c>
      <c r="W145" s="151">
        <f t="shared" si="519"/>
        <v>900</v>
      </c>
      <c r="X145" s="67">
        <f t="shared" si="520"/>
        <v>900</v>
      </c>
      <c r="Y145" s="113">
        <v>0</v>
      </c>
      <c r="Z145" s="69">
        <f t="shared" si="522"/>
        <v>0</v>
      </c>
      <c r="AA145" s="69">
        <v>0</v>
      </c>
      <c r="AB145" s="70">
        <f t="shared" si="524"/>
        <v>900</v>
      </c>
      <c r="AC145" s="67">
        <f t="shared" si="525"/>
        <v>0</v>
      </c>
      <c r="AD145" s="67">
        <f t="shared" si="525"/>
        <v>0</v>
      </c>
      <c r="AE145" s="67">
        <f t="shared" si="525"/>
        <v>0</v>
      </c>
      <c r="AF145" s="67">
        <f t="shared" si="525"/>
        <v>0</v>
      </c>
      <c r="AG145" s="67">
        <f t="shared" si="525"/>
        <v>0</v>
      </c>
      <c r="AH145" s="67">
        <f t="shared" si="525"/>
        <v>0</v>
      </c>
      <c r="AI145" s="67">
        <f t="shared" si="525"/>
        <v>0</v>
      </c>
      <c r="AJ145" s="67">
        <f t="shared" si="525"/>
        <v>0</v>
      </c>
      <c r="AK145" s="67">
        <f t="shared" si="525"/>
        <v>900</v>
      </c>
      <c r="AL145" s="67">
        <f t="shared" si="525"/>
        <v>900</v>
      </c>
      <c r="AM145" s="67">
        <f t="shared" si="525"/>
        <v>0</v>
      </c>
      <c r="AN145" s="67">
        <f t="shared" si="525"/>
        <v>0</v>
      </c>
      <c r="AO145" s="67">
        <f t="shared" si="525"/>
        <v>0</v>
      </c>
      <c r="AP145" s="67">
        <f t="shared" si="526"/>
        <v>900</v>
      </c>
      <c r="AQ145" s="71">
        <f t="shared" si="527"/>
        <v>900</v>
      </c>
      <c r="AR145" s="71">
        <f t="shared" si="528"/>
        <v>0</v>
      </c>
      <c r="AS145" s="71">
        <f t="shared" si="529"/>
        <v>900</v>
      </c>
      <c r="AT145" s="84"/>
    </row>
    <row r="146" spans="1:67" outlineLevel="1" x14ac:dyDescent="0.25">
      <c r="A146" s="60"/>
      <c r="B146" s="72" t="s">
        <v>171</v>
      </c>
      <c r="C146" s="62">
        <v>1</v>
      </c>
      <c r="D146" s="68" t="s">
        <v>65</v>
      </c>
      <c r="E146" s="64">
        <f t="shared" si="530"/>
        <v>1200</v>
      </c>
      <c r="F146" s="65">
        <f t="shared" si="531"/>
        <v>1200</v>
      </c>
      <c r="G146" s="147"/>
      <c r="H146" s="67">
        <v>0</v>
      </c>
      <c r="I146" s="67">
        <v>0</v>
      </c>
      <c r="J146" s="67">
        <f t="shared" si="365"/>
        <v>0</v>
      </c>
      <c r="K146" s="54">
        <v>0</v>
      </c>
      <c r="L146" s="67">
        <f t="shared" si="512"/>
        <v>0</v>
      </c>
      <c r="M146" s="67">
        <f t="shared" si="512"/>
        <v>0</v>
      </c>
      <c r="N146" s="67">
        <f t="shared" si="512"/>
        <v>0</v>
      </c>
      <c r="O146" s="67">
        <f t="shared" si="513"/>
        <v>0</v>
      </c>
      <c r="P146" s="69">
        <f t="shared" si="514"/>
        <v>0</v>
      </c>
      <c r="Q146" s="69">
        <f t="shared" si="515"/>
        <v>0</v>
      </c>
      <c r="R146" s="69">
        <f t="shared" si="516"/>
        <v>0</v>
      </c>
      <c r="S146" s="69">
        <v>0</v>
      </c>
      <c r="T146" s="69">
        <f t="shared" si="518"/>
        <v>0</v>
      </c>
      <c r="U146" s="69">
        <v>0</v>
      </c>
      <c r="V146" s="151">
        <f t="shared" si="519"/>
        <v>1200</v>
      </c>
      <c r="W146" s="151">
        <f t="shared" si="519"/>
        <v>0</v>
      </c>
      <c r="X146" s="67">
        <f t="shared" si="520"/>
        <v>1200</v>
      </c>
      <c r="Y146" s="113">
        <v>0</v>
      </c>
      <c r="Z146" s="69">
        <f t="shared" si="522"/>
        <v>0</v>
      </c>
      <c r="AA146" s="69">
        <v>0</v>
      </c>
      <c r="AB146" s="70">
        <f t="shared" si="524"/>
        <v>1200</v>
      </c>
      <c r="AC146" s="67">
        <f t="shared" si="525"/>
        <v>0</v>
      </c>
      <c r="AD146" s="67">
        <f t="shared" si="525"/>
        <v>0</v>
      </c>
      <c r="AE146" s="67">
        <f t="shared" si="525"/>
        <v>0</v>
      </c>
      <c r="AF146" s="67">
        <f t="shared" si="525"/>
        <v>0</v>
      </c>
      <c r="AG146" s="67">
        <f t="shared" si="525"/>
        <v>0</v>
      </c>
      <c r="AH146" s="67">
        <f t="shared" si="525"/>
        <v>0</v>
      </c>
      <c r="AI146" s="67">
        <f t="shared" si="525"/>
        <v>0</v>
      </c>
      <c r="AJ146" s="67">
        <f t="shared" si="525"/>
        <v>1200</v>
      </c>
      <c r="AK146" s="67">
        <f t="shared" si="525"/>
        <v>0</v>
      </c>
      <c r="AL146" s="67">
        <f t="shared" si="525"/>
        <v>1200</v>
      </c>
      <c r="AM146" s="67">
        <f t="shared" si="525"/>
        <v>0</v>
      </c>
      <c r="AN146" s="67">
        <f t="shared" si="525"/>
        <v>0</v>
      </c>
      <c r="AO146" s="67">
        <f t="shared" si="525"/>
        <v>0</v>
      </c>
      <c r="AP146" s="67">
        <f t="shared" si="526"/>
        <v>0</v>
      </c>
      <c r="AQ146" s="71">
        <f t="shared" si="527"/>
        <v>1200</v>
      </c>
      <c r="AR146" s="71">
        <f t="shared" si="528"/>
        <v>0</v>
      </c>
      <c r="AS146" s="71">
        <f t="shared" si="529"/>
        <v>1200</v>
      </c>
      <c r="AT146" s="84"/>
    </row>
    <row r="147" spans="1:67" ht="15.75" outlineLevel="1" thickBot="1" x14ac:dyDescent="0.3">
      <c r="A147" s="60"/>
      <c r="B147" s="61"/>
      <c r="C147" s="62"/>
      <c r="D147" s="63"/>
      <c r="E147" s="64"/>
      <c r="F147" s="65"/>
      <c r="G147" s="107"/>
      <c r="H147" s="108"/>
      <c r="I147" s="108"/>
      <c r="J147" s="67"/>
      <c r="K147" s="21"/>
      <c r="L147" s="67"/>
      <c r="M147" s="67"/>
      <c r="N147" s="67"/>
      <c r="O147" s="67"/>
      <c r="P147" s="69"/>
      <c r="Q147" s="69"/>
      <c r="R147" s="69"/>
      <c r="S147" s="69"/>
      <c r="T147" s="69"/>
      <c r="U147" s="69"/>
      <c r="V147" s="151"/>
      <c r="W147" s="151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84"/>
    </row>
    <row r="148" spans="1:67" ht="15.75" thickBot="1" x14ac:dyDescent="0.3">
      <c r="A148" s="48">
        <f>A137+1</f>
        <v>23</v>
      </c>
      <c r="B148" s="49" t="s">
        <v>61</v>
      </c>
      <c r="C148" s="50" t="s">
        <v>62</v>
      </c>
      <c r="D148" s="51">
        <f>ROUNDUP((A148*465)/1000,2)</f>
        <v>10.7</v>
      </c>
      <c r="E148" s="52"/>
      <c r="F148" s="53">
        <f>SUM(F149:F158)</f>
        <v>24557.971558823527</v>
      </c>
      <c r="G148" s="107"/>
      <c r="H148" s="110"/>
      <c r="I148" s="110"/>
      <c r="J148" s="56"/>
      <c r="K148" s="57"/>
      <c r="L148" s="58"/>
      <c r="M148" s="58"/>
      <c r="N148" s="58"/>
      <c r="O148" s="57"/>
      <c r="P148" s="58"/>
      <c r="Q148" s="56"/>
      <c r="R148" s="56"/>
      <c r="S148" s="56"/>
      <c r="T148" s="56"/>
      <c r="U148" s="73"/>
      <c r="V148" s="152"/>
      <c r="W148" s="153"/>
      <c r="X148" s="56"/>
      <c r="Y148" s="56"/>
      <c r="Z148" s="57"/>
      <c r="AA148" s="56"/>
      <c r="AB148" s="56"/>
      <c r="AC148" s="59">
        <f>+SUM(AC149:AC158)</f>
        <v>9754.0380000000005</v>
      </c>
      <c r="AD148" s="59">
        <f t="shared" ref="AD148:AS148" si="532">+SUM(AD149:AD158)</f>
        <v>0</v>
      </c>
      <c r="AE148" s="59">
        <f t="shared" si="532"/>
        <v>0</v>
      </c>
      <c r="AF148" s="59">
        <f t="shared" si="532"/>
        <v>195.08076</v>
      </c>
      <c r="AG148" s="59">
        <f t="shared" si="532"/>
        <v>395.30189999999999</v>
      </c>
      <c r="AH148" s="59">
        <f t="shared" si="532"/>
        <v>10344.42066</v>
      </c>
      <c r="AI148" s="59">
        <f t="shared" si="532"/>
        <v>4927</v>
      </c>
      <c r="AJ148" s="59">
        <f t="shared" si="532"/>
        <v>1200</v>
      </c>
      <c r="AK148" s="59">
        <f t="shared" si="532"/>
        <v>900</v>
      </c>
      <c r="AL148" s="59">
        <f t="shared" si="532"/>
        <v>7027</v>
      </c>
      <c r="AM148" s="59">
        <f t="shared" si="532"/>
        <v>3368.6957338235293</v>
      </c>
      <c r="AN148" s="59">
        <f t="shared" si="532"/>
        <v>2586.1051649999999</v>
      </c>
      <c r="AO148" s="59">
        <f t="shared" si="532"/>
        <v>1231.75</v>
      </c>
      <c r="AP148" s="59">
        <f t="shared" si="532"/>
        <v>4268.6957338235297</v>
      </c>
      <c r="AQ148" s="59">
        <f t="shared" si="532"/>
        <v>20740.11639382353</v>
      </c>
      <c r="AR148" s="59">
        <f t="shared" si="532"/>
        <v>3817.8551649999999</v>
      </c>
      <c r="AS148" s="59">
        <f t="shared" si="532"/>
        <v>24557.971558823527</v>
      </c>
      <c r="AT148" s="83" t="str">
        <f>IF(F148=AS148,"Matching","Not Matching")</f>
        <v>Matching</v>
      </c>
      <c r="AU148" s="134">
        <f t="shared" ref="AU148" si="533">SUM(AC148:AG148)</f>
        <v>10344.420660000002</v>
      </c>
      <c r="AV148" s="135">
        <f t="shared" ref="AV148" si="534">AU148/AS148</f>
        <v>0.42122455575054674</v>
      </c>
      <c r="AW148" s="134">
        <f t="shared" ref="AW148" si="535">AI148</f>
        <v>4927</v>
      </c>
      <c r="AX148" s="135">
        <f t="shared" ref="AX148" si="536">AW148/AS148</f>
        <v>0.20062731924737323</v>
      </c>
      <c r="AY148" s="134">
        <f t="shared" ref="AY148" si="537">AJ148</f>
        <v>1200</v>
      </c>
      <c r="AZ148" s="135">
        <f t="shared" ref="AZ148" si="538">AY148/AS148</f>
        <v>4.8863970589983333E-2</v>
      </c>
      <c r="BA148" s="134">
        <f t="shared" ref="BA148" si="539">AK148+AM148</f>
        <v>4268.6957338235297</v>
      </c>
      <c r="BB148" s="135">
        <f t="shared" ref="BB148" si="540">BA148/AS148</f>
        <v>0.17382118566261689</v>
      </c>
      <c r="BC148" s="134">
        <f t="shared" ref="BC148" si="541">AN148+AO148</f>
        <v>3817.8551649999999</v>
      </c>
      <c r="BD148" s="135">
        <f t="shared" ref="BD148" si="542">BC148/AS148</f>
        <v>0.15546296874947999</v>
      </c>
      <c r="BE148" s="82" t="str">
        <f t="shared" ref="BE148" si="543">IF((AU148+AW148+AY148+BA148+BC148)=AS148,"Matching","Not Matching")</f>
        <v>Matching</v>
      </c>
      <c r="BF148" s="134">
        <f>AQ148</f>
        <v>20740.11639382353</v>
      </c>
      <c r="BG148" s="135">
        <f t="shared" ref="BG148" si="544">BF148/AS148</f>
        <v>0.84453703125052015</v>
      </c>
      <c r="BH148" s="134">
        <f t="shared" ref="BH148" si="545">AR148</f>
        <v>3817.8551649999999</v>
      </c>
      <c r="BI148" s="135">
        <f t="shared" ref="BI148" si="546">BH148/AS148</f>
        <v>0.15546296874947999</v>
      </c>
      <c r="BJ148" s="82" t="str">
        <f t="shared" ref="BJ148" si="547">IF((BH148+BF148)=AS148,"Matching","Not Matching")</f>
        <v>Matching</v>
      </c>
      <c r="BK148" s="134">
        <f>AS148*1.081</f>
        <v>26547.167255088232</v>
      </c>
      <c r="BL148" s="134">
        <f t="shared" ref="BL148" si="548">ROUND(BK148,-1)</f>
        <v>26550</v>
      </c>
      <c r="BM148" s="134">
        <f>D148*380</f>
        <v>4065.9999999999995</v>
      </c>
      <c r="BN148" s="134">
        <f t="shared" ref="BN148" si="549">BK148-BM148</f>
        <v>22481.167255088232</v>
      </c>
      <c r="BO148" s="134">
        <f>BK148/D148</f>
        <v>2481.0436686998351</v>
      </c>
    </row>
    <row r="149" spans="1:67" outlineLevel="1" x14ac:dyDescent="0.25">
      <c r="A149" s="60"/>
      <c r="B149" s="61"/>
      <c r="C149" s="62"/>
      <c r="D149" s="63"/>
      <c r="E149" s="64"/>
      <c r="F149" s="65"/>
      <c r="G149" s="107"/>
      <c r="H149" s="110"/>
      <c r="I149" s="109" t="s">
        <v>138</v>
      </c>
      <c r="J149" s="56"/>
      <c r="K149" s="57"/>
      <c r="L149" s="58"/>
      <c r="M149" s="58"/>
      <c r="N149" s="58"/>
      <c r="O149" s="57"/>
      <c r="P149" s="58"/>
      <c r="Q149" s="56"/>
      <c r="R149" s="56"/>
      <c r="S149" s="56"/>
      <c r="T149" s="56"/>
      <c r="U149" s="73"/>
      <c r="V149" s="152"/>
      <c r="W149" s="153"/>
      <c r="X149" s="56"/>
      <c r="Y149" s="56"/>
      <c r="Z149" s="57"/>
      <c r="AA149" s="56"/>
      <c r="AB149" s="56"/>
      <c r="AC149" s="56"/>
      <c r="AD149" s="56"/>
      <c r="AE149" s="69"/>
      <c r="AF149" s="69"/>
      <c r="AG149" s="69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136"/>
    </row>
    <row r="150" spans="1:67" outlineLevel="1" x14ac:dyDescent="0.25">
      <c r="A150" s="60"/>
      <c r="B150" s="61" t="str">
        <f>"Panneau solaire "&amp;G150</f>
        <v>Panneau solaire LONGi Hi-MO X10 Artist LR7-54HVB-485M</v>
      </c>
      <c r="C150" s="62">
        <f>A148</f>
        <v>23</v>
      </c>
      <c r="D150" s="68" t="s">
        <v>63</v>
      </c>
      <c r="E150" s="64">
        <f t="shared" ref="E150" si="550">AB150</f>
        <v>266.65684558823523</v>
      </c>
      <c r="F150" s="65">
        <f t="shared" ref="F150" si="551">C150*E150</f>
        <v>6133.1074485294102</v>
      </c>
      <c r="G150" s="107" t="str">
        <f>$G$7</f>
        <v>LONGi Hi-MO X10 Artist LR7-54HVB-485M</v>
      </c>
      <c r="H150" s="108">
        <f t="shared" ref="H150" si="552">H73</f>
        <v>105.55</v>
      </c>
      <c r="I150" s="108">
        <f>$I$7</f>
        <v>0</v>
      </c>
      <c r="J150" s="67">
        <f t="shared" si="365"/>
        <v>3.1664999999999996</v>
      </c>
      <c r="K150" s="54">
        <v>0</v>
      </c>
      <c r="L150" s="67">
        <f t="shared" ref="L150:N157" si="553">H150*(1-$K150)</f>
        <v>105.55</v>
      </c>
      <c r="M150" s="67">
        <f t="shared" si="553"/>
        <v>0</v>
      </c>
      <c r="N150" s="67">
        <f t="shared" si="553"/>
        <v>3.1664999999999996</v>
      </c>
      <c r="O150" s="67">
        <f t="shared" ref="O150:O157" si="554">(L150+M150+N150)</f>
        <v>108.7165</v>
      </c>
      <c r="P150" s="69">
        <f t="shared" ref="P150:P157" si="555">O150*$P$4</f>
        <v>0</v>
      </c>
      <c r="Q150" s="69">
        <f t="shared" ref="Q150:Q157" si="556">(O150+P150)*$Q$4</f>
        <v>0</v>
      </c>
      <c r="R150" s="69">
        <f t="shared" ref="R150:R157" si="557">(O150+P150)*$R$4</f>
        <v>2.1743299999999999</v>
      </c>
      <c r="S150" s="69">
        <f t="shared" ref="S150:S154" si="558">(O150+P150)*$S$4</f>
        <v>5.4358250000000004</v>
      </c>
      <c r="T150" s="69">
        <f t="shared" ref="T150:T157" si="559">SUM(O150:S150)</f>
        <v>116.32665499999999</v>
      </c>
      <c r="U150" s="69">
        <f>1*$U$4</f>
        <v>65</v>
      </c>
      <c r="V150" s="151">
        <f t="shared" ref="V150:W157" si="560">V139</f>
        <v>0</v>
      </c>
      <c r="W150" s="151">
        <f t="shared" si="560"/>
        <v>0</v>
      </c>
      <c r="X150" s="67">
        <f t="shared" ref="X150:X157" si="561">SUM(U150:W150)</f>
        <v>65</v>
      </c>
      <c r="Y150" s="113">
        <f t="shared" ref="Y150:Y155" si="562">$Y$4/(1-$Y$4)*(T150+X150+Z150+AA150)</f>
        <v>39.998526838235293</v>
      </c>
      <c r="Z150" s="69">
        <f t="shared" ref="Z150:Z157" si="563">T150*$Z$4</f>
        <v>29.081663749999997</v>
      </c>
      <c r="AA150" s="69">
        <f t="shared" ref="AA150:AA155" si="564">X150*$AA$4</f>
        <v>16.25</v>
      </c>
      <c r="AB150" s="70">
        <f t="shared" ref="AB150:AB157" si="565">T150+X150+Y150+Z150+AA150</f>
        <v>266.65684558823523</v>
      </c>
      <c r="AC150" s="67">
        <f t="shared" ref="AC150:AO157" si="566">O150*$C150</f>
        <v>2500.4794999999999</v>
      </c>
      <c r="AD150" s="67">
        <f t="shared" si="566"/>
        <v>0</v>
      </c>
      <c r="AE150" s="67">
        <f t="shared" si="566"/>
        <v>0</v>
      </c>
      <c r="AF150" s="67">
        <f t="shared" si="566"/>
        <v>50.009589999999996</v>
      </c>
      <c r="AG150" s="67">
        <f t="shared" si="566"/>
        <v>125.02397500000001</v>
      </c>
      <c r="AH150" s="67">
        <f t="shared" si="566"/>
        <v>2675.5130649999996</v>
      </c>
      <c r="AI150" s="67">
        <f t="shared" si="566"/>
        <v>1495</v>
      </c>
      <c r="AJ150" s="67">
        <f t="shared" si="566"/>
        <v>0</v>
      </c>
      <c r="AK150" s="67">
        <f t="shared" si="566"/>
        <v>0</v>
      </c>
      <c r="AL150" s="67">
        <f t="shared" si="566"/>
        <v>1495</v>
      </c>
      <c r="AM150" s="67">
        <f t="shared" si="566"/>
        <v>919.96611727941172</v>
      </c>
      <c r="AN150" s="67">
        <f t="shared" si="566"/>
        <v>668.87826624999991</v>
      </c>
      <c r="AO150" s="67">
        <f t="shared" si="566"/>
        <v>373.75</v>
      </c>
      <c r="AP150" s="67">
        <f t="shared" ref="AP150:AP157" si="567">AM150+AK150</f>
        <v>919.96611727941172</v>
      </c>
      <c r="AQ150" s="71">
        <f t="shared" ref="AQ150:AQ157" si="568">AM150+AL150+AH150</f>
        <v>5090.4791822794114</v>
      </c>
      <c r="AR150" s="71">
        <f t="shared" ref="AR150:AR157" si="569">AO150+AN150</f>
        <v>1042.6282662499998</v>
      </c>
      <c r="AS150" s="71">
        <f t="shared" ref="AS150:AS157" si="570">AH150+AL150+AM150+AO150+AN150</f>
        <v>6133.1074485294102</v>
      </c>
      <c r="AT150" s="84"/>
    </row>
    <row r="151" spans="1:67" outlineLevel="1" x14ac:dyDescent="0.25">
      <c r="A151" s="60"/>
      <c r="B151" s="61" t="str">
        <f>"Onduleur Fronius "&amp;G151</f>
        <v>Onduleur Fronius Symo GEN24 10.0 SC</v>
      </c>
      <c r="C151" s="62">
        <v>1</v>
      </c>
      <c r="D151" s="68" t="s">
        <v>63</v>
      </c>
      <c r="E151" s="64">
        <f t="shared" ref="E150:E157" si="571">AB151</f>
        <v>3746.2317573529403</v>
      </c>
      <c r="F151" s="65">
        <f t="shared" ref="F150:F157" si="572">C151*E151</f>
        <v>3746.2317573529403</v>
      </c>
      <c r="G151" s="107" t="str">
        <f>$G$129</f>
        <v>Symo GEN24 10.0 SC</v>
      </c>
      <c r="H151" s="108">
        <f>$H$129</f>
        <v>1711.95</v>
      </c>
      <c r="I151" s="108">
        <f>$I$8</f>
        <v>449.25</v>
      </c>
      <c r="J151" s="67">
        <f t="shared" si="365"/>
        <v>51.358499999999999</v>
      </c>
      <c r="K151" s="54">
        <v>0</v>
      </c>
      <c r="L151" s="67">
        <f t="shared" si="553"/>
        <v>1711.95</v>
      </c>
      <c r="M151" s="67">
        <f t="shared" si="553"/>
        <v>449.25</v>
      </c>
      <c r="N151" s="67">
        <f t="shared" si="553"/>
        <v>51.358499999999999</v>
      </c>
      <c r="O151" s="67">
        <f t="shared" si="554"/>
        <v>2212.5584999999996</v>
      </c>
      <c r="P151" s="69">
        <f t="shared" si="555"/>
        <v>0</v>
      </c>
      <c r="Q151" s="69">
        <f t="shared" si="556"/>
        <v>0</v>
      </c>
      <c r="R151" s="69">
        <f t="shared" si="557"/>
        <v>44.251169999999995</v>
      </c>
      <c r="S151" s="69">
        <f t="shared" si="558"/>
        <v>110.62792499999999</v>
      </c>
      <c r="T151" s="69">
        <f t="shared" si="559"/>
        <v>2367.4375949999994</v>
      </c>
      <c r="U151" s="69">
        <f>2*$U$5</f>
        <v>180</v>
      </c>
      <c r="V151" s="151">
        <f t="shared" si="560"/>
        <v>0</v>
      </c>
      <c r="W151" s="151">
        <f t="shared" si="560"/>
        <v>0</v>
      </c>
      <c r="X151" s="67">
        <f t="shared" si="561"/>
        <v>180</v>
      </c>
      <c r="Y151" s="113">
        <f t="shared" si="562"/>
        <v>561.93476360294108</v>
      </c>
      <c r="Z151" s="69">
        <f t="shared" si="563"/>
        <v>591.85939874999985</v>
      </c>
      <c r="AA151" s="69">
        <f t="shared" si="564"/>
        <v>45</v>
      </c>
      <c r="AB151" s="70">
        <f t="shared" si="565"/>
        <v>3746.2317573529403</v>
      </c>
      <c r="AC151" s="67">
        <f t="shared" si="566"/>
        <v>2212.5584999999996</v>
      </c>
      <c r="AD151" s="67">
        <f t="shared" si="566"/>
        <v>0</v>
      </c>
      <c r="AE151" s="67">
        <f t="shared" si="566"/>
        <v>0</v>
      </c>
      <c r="AF151" s="67">
        <f t="shared" si="566"/>
        <v>44.251169999999995</v>
      </c>
      <c r="AG151" s="67">
        <f t="shared" si="566"/>
        <v>110.62792499999999</v>
      </c>
      <c r="AH151" s="67">
        <f t="shared" si="566"/>
        <v>2367.4375949999994</v>
      </c>
      <c r="AI151" s="67">
        <f t="shared" si="566"/>
        <v>180</v>
      </c>
      <c r="AJ151" s="67">
        <f t="shared" si="566"/>
        <v>0</v>
      </c>
      <c r="AK151" s="67">
        <f t="shared" si="566"/>
        <v>0</v>
      </c>
      <c r="AL151" s="67">
        <f t="shared" si="566"/>
        <v>180</v>
      </c>
      <c r="AM151" s="67">
        <f t="shared" si="566"/>
        <v>561.93476360294108</v>
      </c>
      <c r="AN151" s="67">
        <f t="shared" si="566"/>
        <v>591.85939874999985</v>
      </c>
      <c r="AO151" s="67">
        <f t="shared" si="566"/>
        <v>45</v>
      </c>
      <c r="AP151" s="67">
        <f t="shared" si="567"/>
        <v>561.93476360294108</v>
      </c>
      <c r="AQ151" s="71">
        <f t="shared" si="568"/>
        <v>3109.3723586029405</v>
      </c>
      <c r="AR151" s="71">
        <f t="shared" si="569"/>
        <v>636.85939874999985</v>
      </c>
      <c r="AS151" s="71">
        <f t="shared" si="570"/>
        <v>3746.2317573529403</v>
      </c>
      <c r="AT151" s="84"/>
    </row>
    <row r="152" spans="1:67" outlineLevel="1" x14ac:dyDescent="0.25">
      <c r="A152" s="60"/>
      <c r="B152" s="61" t="s">
        <v>64</v>
      </c>
      <c r="C152" s="62">
        <v>1</v>
      </c>
      <c r="D152" s="68" t="s">
        <v>65</v>
      </c>
      <c r="E152" s="64">
        <f t="shared" si="571"/>
        <v>790.63235294117646</v>
      </c>
      <c r="F152" s="65">
        <f t="shared" si="572"/>
        <v>790.63235294117646</v>
      </c>
      <c r="G152" s="107"/>
      <c r="H152" s="108">
        <f>H9</f>
        <v>300</v>
      </c>
      <c r="I152" s="108">
        <v>0</v>
      </c>
      <c r="J152" s="67">
        <f t="shared" si="365"/>
        <v>9</v>
      </c>
      <c r="K152" s="54">
        <v>0</v>
      </c>
      <c r="L152" s="67">
        <f t="shared" si="553"/>
        <v>300</v>
      </c>
      <c r="M152" s="67">
        <f t="shared" si="553"/>
        <v>0</v>
      </c>
      <c r="N152" s="67">
        <f t="shared" si="553"/>
        <v>9</v>
      </c>
      <c r="O152" s="67">
        <f t="shared" si="554"/>
        <v>309</v>
      </c>
      <c r="P152" s="69">
        <f t="shared" si="555"/>
        <v>0</v>
      </c>
      <c r="Q152" s="69">
        <f t="shared" si="556"/>
        <v>0</v>
      </c>
      <c r="R152" s="69">
        <f t="shared" si="557"/>
        <v>6.18</v>
      </c>
      <c r="S152" s="69">
        <f t="shared" si="558"/>
        <v>15.450000000000001</v>
      </c>
      <c r="T152" s="69">
        <f t="shared" si="559"/>
        <v>330.63</v>
      </c>
      <c r="U152" s="69">
        <f>(C150/10)*$U$5</f>
        <v>206.99999999999997</v>
      </c>
      <c r="V152" s="151">
        <f t="shared" si="560"/>
        <v>0</v>
      </c>
      <c r="W152" s="151">
        <f t="shared" si="560"/>
        <v>0</v>
      </c>
      <c r="X152" s="67">
        <f t="shared" si="561"/>
        <v>206.99999999999997</v>
      </c>
      <c r="Y152" s="113">
        <f t="shared" si="562"/>
        <v>118.59485294117648</v>
      </c>
      <c r="Z152" s="69">
        <f t="shared" si="563"/>
        <v>82.657499999999999</v>
      </c>
      <c r="AA152" s="69">
        <f t="shared" si="564"/>
        <v>51.749999999999993</v>
      </c>
      <c r="AB152" s="70">
        <f t="shared" si="565"/>
        <v>790.63235294117646</v>
      </c>
      <c r="AC152" s="67">
        <f t="shared" si="566"/>
        <v>309</v>
      </c>
      <c r="AD152" s="67">
        <f t="shared" si="566"/>
        <v>0</v>
      </c>
      <c r="AE152" s="67">
        <f t="shared" si="566"/>
        <v>0</v>
      </c>
      <c r="AF152" s="67">
        <f t="shared" si="566"/>
        <v>6.18</v>
      </c>
      <c r="AG152" s="67">
        <f t="shared" si="566"/>
        <v>15.450000000000001</v>
      </c>
      <c r="AH152" s="67">
        <f t="shared" si="566"/>
        <v>330.63</v>
      </c>
      <c r="AI152" s="67">
        <f t="shared" si="566"/>
        <v>206.99999999999997</v>
      </c>
      <c r="AJ152" s="67">
        <f t="shared" si="566"/>
        <v>0</v>
      </c>
      <c r="AK152" s="67">
        <f t="shared" si="566"/>
        <v>0</v>
      </c>
      <c r="AL152" s="67">
        <f t="shared" si="566"/>
        <v>206.99999999999997</v>
      </c>
      <c r="AM152" s="67">
        <f t="shared" si="566"/>
        <v>118.59485294117648</v>
      </c>
      <c r="AN152" s="67">
        <f t="shared" si="566"/>
        <v>82.657499999999999</v>
      </c>
      <c r="AO152" s="67">
        <f t="shared" si="566"/>
        <v>51.749999999999993</v>
      </c>
      <c r="AP152" s="67">
        <f t="shared" si="567"/>
        <v>118.59485294117648</v>
      </c>
      <c r="AQ152" s="71">
        <f t="shared" si="568"/>
        <v>656.22485294117644</v>
      </c>
      <c r="AR152" s="71">
        <f t="shared" si="569"/>
        <v>134.4075</v>
      </c>
      <c r="AS152" s="71">
        <f t="shared" si="570"/>
        <v>790.63235294117646</v>
      </c>
      <c r="AT152" s="84"/>
    </row>
    <row r="153" spans="1:67" outlineLevel="1" x14ac:dyDescent="0.25">
      <c r="A153" s="60"/>
      <c r="B153" s="61" t="s">
        <v>172</v>
      </c>
      <c r="C153" s="62">
        <f>A148</f>
        <v>23</v>
      </c>
      <c r="D153" s="68" t="s">
        <v>63</v>
      </c>
      <c r="E153" s="64">
        <f t="shared" si="571"/>
        <v>257.66176470588238</v>
      </c>
      <c r="F153" s="65">
        <f t="shared" si="572"/>
        <v>5926.2205882352946</v>
      </c>
      <c r="G153" s="107"/>
      <c r="H153" s="108">
        <f>H10</f>
        <v>100</v>
      </c>
      <c r="I153" s="108">
        <v>0</v>
      </c>
      <c r="J153" s="67">
        <f t="shared" si="365"/>
        <v>3</v>
      </c>
      <c r="K153" s="54">
        <v>0</v>
      </c>
      <c r="L153" s="67">
        <f t="shared" si="553"/>
        <v>100</v>
      </c>
      <c r="M153" s="67">
        <f t="shared" si="553"/>
        <v>0</v>
      </c>
      <c r="N153" s="67">
        <f t="shared" si="553"/>
        <v>3</v>
      </c>
      <c r="O153" s="67">
        <f t="shared" si="554"/>
        <v>103</v>
      </c>
      <c r="P153" s="69">
        <f t="shared" si="555"/>
        <v>0</v>
      </c>
      <c r="Q153" s="69">
        <f t="shared" si="556"/>
        <v>0</v>
      </c>
      <c r="R153" s="69">
        <f t="shared" si="557"/>
        <v>2.06</v>
      </c>
      <c r="S153" s="69">
        <f t="shared" si="558"/>
        <v>5.15</v>
      </c>
      <c r="T153" s="69">
        <f t="shared" si="559"/>
        <v>110.21000000000001</v>
      </c>
      <c r="U153" s="69">
        <f>1*$U$4</f>
        <v>65</v>
      </c>
      <c r="V153" s="151">
        <f t="shared" si="560"/>
        <v>0</v>
      </c>
      <c r="W153" s="151">
        <f t="shared" si="560"/>
        <v>0</v>
      </c>
      <c r="X153" s="67">
        <f t="shared" si="561"/>
        <v>65</v>
      </c>
      <c r="Y153" s="113">
        <f t="shared" si="562"/>
        <v>38.649264705882359</v>
      </c>
      <c r="Z153" s="69">
        <f t="shared" si="563"/>
        <v>27.552500000000002</v>
      </c>
      <c r="AA153" s="69">
        <f t="shared" si="564"/>
        <v>16.25</v>
      </c>
      <c r="AB153" s="70">
        <f t="shared" si="565"/>
        <v>257.66176470588238</v>
      </c>
      <c r="AC153" s="67">
        <f t="shared" si="566"/>
        <v>2369</v>
      </c>
      <c r="AD153" s="67">
        <f t="shared" si="566"/>
        <v>0</v>
      </c>
      <c r="AE153" s="67">
        <f t="shared" si="566"/>
        <v>0</v>
      </c>
      <c r="AF153" s="67">
        <f t="shared" si="566"/>
        <v>47.38</v>
      </c>
      <c r="AG153" s="67">
        <f t="shared" si="566"/>
        <v>118.45</v>
      </c>
      <c r="AH153" s="67">
        <f t="shared" si="566"/>
        <v>2534.8300000000004</v>
      </c>
      <c r="AI153" s="67">
        <f t="shared" si="566"/>
        <v>1495</v>
      </c>
      <c r="AJ153" s="67">
        <f t="shared" si="566"/>
        <v>0</v>
      </c>
      <c r="AK153" s="67">
        <f t="shared" si="566"/>
        <v>0</v>
      </c>
      <c r="AL153" s="67">
        <f t="shared" si="566"/>
        <v>1495</v>
      </c>
      <c r="AM153" s="67">
        <f t="shared" si="566"/>
        <v>888.93308823529424</v>
      </c>
      <c r="AN153" s="67">
        <f t="shared" si="566"/>
        <v>633.7075000000001</v>
      </c>
      <c r="AO153" s="67">
        <f t="shared" si="566"/>
        <v>373.75</v>
      </c>
      <c r="AP153" s="67">
        <f t="shared" si="567"/>
        <v>888.93308823529424</v>
      </c>
      <c r="AQ153" s="71">
        <f t="shared" si="568"/>
        <v>4918.7630882352951</v>
      </c>
      <c r="AR153" s="71">
        <f t="shared" si="569"/>
        <v>1007.4575000000001</v>
      </c>
      <c r="AS153" s="71">
        <f t="shared" si="570"/>
        <v>5926.2205882352955</v>
      </c>
      <c r="AT153" s="84"/>
    </row>
    <row r="154" spans="1:67" outlineLevel="1" x14ac:dyDescent="0.25">
      <c r="A154" s="60"/>
      <c r="B154" s="61" t="s">
        <v>66</v>
      </c>
      <c r="C154" s="62">
        <v>1</v>
      </c>
      <c r="D154" s="68" t="s">
        <v>65</v>
      </c>
      <c r="E154" s="64">
        <f t="shared" si="571"/>
        <v>3089.7794117647059</v>
      </c>
      <c r="F154" s="65">
        <f t="shared" si="572"/>
        <v>3089.7794117647059</v>
      </c>
      <c r="G154" s="107"/>
      <c r="H154" s="108">
        <f>H11</f>
        <v>500</v>
      </c>
      <c r="I154" s="108">
        <f>I143</f>
        <v>0</v>
      </c>
      <c r="J154" s="67">
        <f t="shared" si="365"/>
        <v>15</v>
      </c>
      <c r="K154" s="54">
        <v>0</v>
      </c>
      <c r="L154" s="67">
        <f t="shared" si="553"/>
        <v>500</v>
      </c>
      <c r="M154" s="67">
        <f t="shared" si="553"/>
        <v>0</v>
      </c>
      <c r="N154" s="67">
        <f t="shared" si="553"/>
        <v>15</v>
      </c>
      <c r="O154" s="67">
        <f t="shared" si="554"/>
        <v>515</v>
      </c>
      <c r="P154" s="69">
        <f t="shared" si="555"/>
        <v>0</v>
      </c>
      <c r="Q154" s="69">
        <f t="shared" si="556"/>
        <v>0</v>
      </c>
      <c r="R154" s="69">
        <f t="shared" si="557"/>
        <v>10.3</v>
      </c>
      <c r="S154" s="69">
        <f t="shared" si="558"/>
        <v>25.75</v>
      </c>
      <c r="T154" s="69">
        <f t="shared" si="559"/>
        <v>551.04999999999995</v>
      </c>
      <c r="U154" s="69">
        <f>5*$U$5+600+500</f>
        <v>1550</v>
      </c>
      <c r="V154" s="151">
        <f t="shared" si="560"/>
        <v>0</v>
      </c>
      <c r="W154" s="151">
        <f t="shared" si="560"/>
        <v>0</v>
      </c>
      <c r="X154" s="67">
        <f t="shared" si="561"/>
        <v>1550</v>
      </c>
      <c r="Y154" s="113">
        <f t="shared" si="562"/>
        <v>463.46691176470591</v>
      </c>
      <c r="Z154" s="69">
        <f t="shared" si="563"/>
        <v>137.76249999999999</v>
      </c>
      <c r="AA154" s="69">
        <f t="shared" si="564"/>
        <v>387.5</v>
      </c>
      <c r="AB154" s="70">
        <f t="shared" si="565"/>
        <v>3089.7794117647059</v>
      </c>
      <c r="AC154" s="67">
        <f t="shared" si="566"/>
        <v>515</v>
      </c>
      <c r="AD154" s="67">
        <f t="shared" si="566"/>
        <v>0</v>
      </c>
      <c r="AE154" s="67">
        <f t="shared" si="566"/>
        <v>0</v>
      </c>
      <c r="AF154" s="67">
        <f t="shared" si="566"/>
        <v>10.3</v>
      </c>
      <c r="AG154" s="67">
        <f t="shared" si="566"/>
        <v>25.75</v>
      </c>
      <c r="AH154" s="67">
        <f t="shared" si="566"/>
        <v>551.04999999999995</v>
      </c>
      <c r="AI154" s="67">
        <f t="shared" si="566"/>
        <v>1550</v>
      </c>
      <c r="AJ154" s="67">
        <f t="shared" si="566"/>
        <v>0</v>
      </c>
      <c r="AK154" s="67">
        <f t="shared" si="566"/>
        <v>0</v>
      </c>
      <c r="AL154" s="67">
        <f t="shared" si="566"/>
        <v>1550</v>
      </c>
      <c r="AM154" s="67">
        <f t="shared" si="566"/>
        <v>463.46691176470591</v>
      </c>
      <c r="AN154" s="67">
        <f t="shared" si="566"/>
        <v>137.76249999999999</v>
      </c>
      <c r="AO154" s="67">
        <f t="shared" si="566"/>
        <v>387.5</v>
      </c>
      <c r="AP154" s="67">
        <f t="shared" si="567"/>
        <v>463.46691176470591</v>
      </c>
      <c r="AQ154" s="71">
        <f t="shared" si="568"/>
        <v>2564.5169117647056</v>
      </c>
      <c r="AR154" s="71">
        <f t="shared" si="569"/>
        <v>525.26250000000005</v>
      </c>
      <c r="AS154" s="71">
        <f t="shared" si="570"/>
        <v>3089.7794117647059</v>
      </c>
      <c r="AT154" s="84"/>
    </row>
    <row r="155" spans="1:67" outlineLevel="1" x14ac:dyDescent="0.25">
      <c r="A155" s="60"/>
      <c r="B155" s="72" t="s">
        <v>169</v>
      </c>
      <c r="C155" s="62">
        <v>1</v>
      </c>
      <c r="D155" s="68" t="s">
        <v>65</v>
      </c>
      <c r="E155" s="64">
        <f t="shared" si="571"/>
        <v>2772</v>
      </c>
      <c r="F155" s="65">
        <f t="shared" si="572"/>
        <v>2772</v>
      </c>
      <c r="G155" s="107"/>
      <c r="H155" s="108">
        <f>H144</f>
        <v>1600</v>
      </c>
      <c r="I155" s="108">
        <f>$I$133</f>
        <v>200</v>
      </c>
      <c r="J155" s="67">
        <f t="shared" si="365"/>
        <v>48</v>
      </c>
      <c r="K155" s="54">
        <v>0</v>
      </c>
      <c r="L155" s="67">
        <f t="shared" si="553"/>
        <v>1600</v>
      </c>
      <c r="M155" s="67">
        <f t="shared" si="553"/>
        <v>200</v>
      </c>
      <c r="N155" s="67">
        <f t="shared" si="553"/>
        <v>48</v>
      </c>
      <c r="O155" s="67">
        <f t="shared" si="554"/>
        <v>1848</v>
      </c>
      <c r="P155" s="69">
        <f t="shared" si="555"/>
        <v>0</v>
      </c>
      <c r="Q155" s="69">
        <f t="shared" si="556"/>
        <v>0</v>
      </c>
      <c r="R155" s="69">
        <f t="shared" si="557"/>
        <v>36.96</v>
      </c>
      <c r="S155" s="69">
        <v>0</v>
      </c>
      <c r="T155" s="69">
        <f t="shared" si="559"/>
        <v>1884.96</v>
      </c>
      <c r="U155" s="69">
        <v>0</v>
      </c>
      <c r="V155" s="151">
        <f t="shared" si="560"/>
        <v>0</v>
      </c>
      <c r="W155" s="151">
        <f t="shared" si="560"/>
        <v>0</v>
      </c>
      <c r="X155" s="67">
        <f t="shared" si="561"/>
        <v>0</v>
      </c>
      <c r="Y155" s="113">
        <f t="shared" si="562"/>
        <v>415.8</v>
      </c>
      <c r="Z155" s="69">
        <f t="shared" si="563"/>
        <v>471.24</v>
      </c>
      <c r="AA155" s="69">
        <f t="shared" si="564"/>
        <v>0</v>
      </c>
      <c r="AB155" s="70">
        <f t="shared" si="565"/>
        <v>2772</v>
      </c>
      <c r="AC155" s="67">
        <f t="shared" si="566"/>
        <v>1848</v>
      </c>
      <c r="AD155" s="67">
        <f t="shared" si="566"/>
        <v>0</v>
      </c>
      <c r="AE155" s="67">
        <f t="shared" si="566"/>
        <v>0</v>
      </c>
      <c r="AF155" s="67">
        <f t="shared" si="566"/>
        <v>36.96</v>
      </c>
      <c r="AG155" s="67">
        <f t="shared" si="566"/>
        <v>0</v>
      </c>
      <c r="AH155" s="67">
        <f t="shared" si="566"/>
        <v>1884.96</v>
      </c>
      <c r="AI155" s="67">
        <f t="shared" si="566"/>
        <v>0</v>
      </c>
      <c r="AJ155" s="67">
        <f t="shared" si="566"/>
        <v>0</v>
      </c>
      <c r="AK155" s="67">
        <f t="shared" si="566"/>
        <v>0</v>
      </c>
      <c r="AL155" s="67">
        <f t="shared" si="566"/>
        <v>0</v>
      </c>
      <c r="AM155" s="67">
        <f t="shared" si="566"/>
        <v>415.8</v>
      </c>
      <c r="AN155" s="67">
        <f t="shared" si="566"/>
        <v>471.24</v>
      </c>
      <c r="AO155" s="67">
        <f t="shared" si="566"/>
        <v>0</v>
      </c>
      <c r="AP155" s="67">
        <f t="shared" si="567"/>
        <v>415.8</v>
      </c>
      <c r="AQ155" s="71">
        <f t="shared" si="568"/>
        <v>2300.7600000000002</v>
      </c>
      <c r="AR155" s="71">
        <f t="shared" si="569"/>
        <v>471.24</v>
      </c>
      <c r="AS155" s="71">
        <f t="shared" si="570"/>
        <v>2772</v>
      </c>
      <c r="AT155" s="84"/>
    </row>
    <row r="156" spans="1:67" outlineLevel="1" x14ac:dyDescent="0.25">
      <c r="A156" s="60"/>
      <c r="B156" s="72" t="s">
        <v>170</v>
      </c>
      <c r="C156" s="62">
        <v>1</v>
      </c>
      <c r="D156" s="68" t="s">
        <v>65</v>
      </c>
      <c r="E156" s="64">
        <f t="shared" si="571"/>
        <v>900</v>
      </c>
      <c r="F156" s="65">
        <f t="shared" si="572"/>
        <v>900</v>
      </c>
      <c r="G156" s="147"/>
      <c r="H156" s="67">
        <v>0</v>
      </c>
      <c r="I156" s="67">
        <v>0</v>
      </c>
      <c r="J156" s="67">
        <f t="shared" si="365"/>
        <v>0</v>
      </c>
      <c r="K156" s="54">
        <v>0</v>
      </c>
      <c r="L156" s="67">
        <f t="shared" si="553"/>
        <v>0</v>
      </c>
      <c r="M156" s="67">
        <f t="shared" si="553"/>
        <v>0</v>
      </c>
      <c r="N156" s="67">
        <f t="shared" si="553"/>
        <v>0</v>
      </c>
      <c r="O156" s="67">
        <f t="shared" si="554"/>
        <v>0</v>
      </c>
      <c r="P156" s="69">
        <f t="shared" si="555"/>
        <v>0</v>
      </c>
      <c r="Q156" s="69">
        <f t="shared" si="556"/>
        <v>0</v>
      </c>
      <c r="R156" s="69">
        <f t="shared" si="557"/>
        <v>0</v>
      </c>
      <c r="S156" s="69">
        <v>0</v>
      </c>
      <c r="T156" s="69">
        <f t="shared" si="559"/>
        <v>0</v>
      </c>
      <c r="U156" s="69">
        <v>0</v>
      </c>
      <c r="V156" s="151">
        <f t="shared" si="560"/>
        <v>0</v>
      </c>
      <c r="W156" s="151">
        <f t="shared" si="560"/>
        <v>900</v>
      </c>
      <c r="X156" s="67">
        <f t="shared" si="561"/>
        <v>900</v>
      </c>
      <c r="Y156" s="113">
        <v>0</v>
      </c>
      <c r="Z156" s="69">
        <f t="shared" si="563"/>
        <v>0</v>
      </c>
      <c r="AA156" s="69">
        <v>0</v>
      </c>
      <c r="AB156" s="70">
        <f t="shared" si="565"/>
        <v>900</v>
      </c>
      <c r="AC156" s="67">
        <f t="shared" si="566"/>
        <v>0</v>
      </c>
      <c r="AD156" s="67">
        <f t="shared" si="566"/>
        <v>0</v>
      </c>
      <c r="AE156" s="67">
        <f t="shared" si="566"/>
        <v>0</v>
      </c>
      <c r="AF156" s="67">
        <f t="shared" si="566"/>
        <v>0</v>
      </c>
      <c r="AG156" s="67">
        <f t="shared" si="566"/>
        <v>0</v>
      </c>
      <c r="AH156" s="67">
        <f t="shared" si="566"/>
        <v>0</v>
      </c>
      <c r="AI156" s="67">
        <f t="shared" si="566"/>
        <v>0</v>
      </c>
      <c r="AJ156" s="67">
        <f t="shared" si="566"/>
        <v>0</v>
      </c>
      <c r="AK156" s="67">
        <f t="shared" si="566"/>
        <v>900</v>
      </c>
      <c r="AL156" s="67">
        <f t="shared" si="566"/>
        <v>900</v>
      </c>
      <c r="AM156" s="67">
        <f t="shared" si="566"/>
        <v>0</v>
      </c>
      <c r="AN156" s="67">
        <f t="shared" si="566"/>
        <v>0</v>
      </c>
      <c r="AO156" s="67">
        <f t="shared" si="566"/>
        <v>0</v>
      </c>
      <c r="AP156" s="67">
        <f t="shared" si="567"/>
        <v>900</v>
      </c>
      <c r="AQ156" s="71">
        <f t="shared" si="568"/>
        <v>900</v>
      </c>
      <c r="AR156" s="71">
        <f t="shared" si="569"/>
        <v>0</v>
      </c>
      <c r="AS156" s="71">
        <f t="shared" si="570"/>
        <v>900</v>
      </c>
      <c r="AT156" s="84"/>
    </row>
    <row r="157" spans="1:67" outlineLevel="1" x14ac:dyDescent="0.25">
      <c r="A157" s="60"/>
      <c r="B157" s="72" t="s">
        <v>171</v>
      </c>
      <c r="C157" s="62">
        <v>1</v>
      </c>
      <c r="D157" s="68" t="s">
        <v>65</v>
      </c>
      <c r="E157" s="64">
        <f t="shared" si="571"/>
        <v>1200</v>
      </c>
      <c r="F157" s="65">
        <f t="shared" si="572"/>
        <v>1200</v>
      </c>
      <c r="G157" s="147"/>
      <c r="H157" s="67">
        <v>0</v>
      </c>
      <c r="I157" s="67">
        <v>0</v>
      </c>
      <c r="J157" s="67">
        <f t="shared" si="365"/>
        <v>0</v>
      </c>
      <c r="K157" s="54">
        <v>0</v>
      </c>
      <c r="L157" s="67">
        <f t="shared" si="553"/>
        <v>0</v>
      </c>
      <c r="M157" s="67">
        <f t="shared" si="553"/>
        <v>0</v>
      </c>
      <c r="N157" s="67">
        <f t="shared" si="553"/>
        <v>0</v>
      </c>
      <c r="O157" s="67">
        <f t="shared" si="554"/>
        <v>0</v>
      </c>
      <c r="P157" s="69">
        <f t="shared" si="555"/>
        <v>0</v>
      </c>
      <c r="Q157" s="69">
        <f t="shared" si="556"/>
        <v>0</v>
      </c>
      <c r="R157" s="69">
        <f t="shared" si="557"/>
        <v>0</v>
      </c>
      <c r="S157" s="69">
        <v>0</v>
      </c>
      <c r="T157" s="69">
        <f t="shared" si="559"/>
        <v>0</v>
      </c>
      <c r="U157" s="69">
        <v>0</v>
      </c>
      <c r="V157" s="151">
        <f t="shared" si="560"/>
        <v>1200</v>
      </c>
      <c r="W157" s="151">
        <f t="shared" si="560"/>
        <v>0</v>
      </c>
      <c r="X157" s="67">
        <f t="shared" si="561"/>
        <v>1200</v>
      </c>
      <c r="Y157" s="113">
        <v>0</v>
      </c>
      <c r="Z157" s="69">
        <f t="shared" si="563"/>
        <v>0</v>
      </c>
      <c r="AA157" s="69">
        <v>0</v>
      </c>
      <c r="AB157" s="70">
        <f t="shared" si="565"/>
        <v>1200</v>
      </c>
      <c r="AC157" s="67">
        <f t="shared" si="566"/>
        <v>0</v>
      </c>
      <c r="AD157" s="67">
        <f t="shared" si="566"/>
        <v>0</v>
      </c>
      <c r="AE157" s="67">
        <f t="shared" si="566"/>
        <v>0</v>
      </c>
      <c r="AF157" s="67">
        <f t="shared" si="566"/>
        <v>0</v>
      </c>
      <c r="AG157" s="67">
        <f t="shared" si="566"/>
        <v>0</v>
      </c>
      <c r="AH157" s="67">
        <f t="shared" si="566"/>
        <v>0</v>
      </c>
      <c r="AI157" s="67">
        <f t="shared" si="566"/>
        <v>0</v>
      </c>
      <c r="AJ157" s="67">
        <f t="shared" si="566"/>
        <v>1200</v>
      </c>
      <c r="AK157" s="67">
        <f t="shared" si="566"/>
        <v>0</v>
      </c>
      <c r="AL157" s="67">
        <f t="shared" si="566"/>
        <v>1200</v>
      </c>
      <c r="AM157" s="67">
        <f t="shared" si="566"/>
        <v>0</v>
      </c>
      <c r="AN157" s="67">
        <f t="shared" si="566"/>
        <v>0</v>
      </c>
      <c r="AO157" s="67">
        <f t="shared" si="566"/>
        <v>0</v>
      </c>
      <c r="AP157" s="67">
        <f t="shared" si="567"/>
        <v>0</v>
      </c>
      <c r="AQ157" s="71">
        <f t="shared" si="568"/>
        <v>1200</v>
      </c>
      <c r="AR157" s="71">
        <f t="shared" si="569"/>
        <v>0</v>
      </c>
      <c r="AS157" s="71">
        <f t="shared" si="570"/>
        <v>1200</v>
      </c>
      <c r="AT157" s="84"/>
    </row>
    <row r="158" spans="1:67" ht="15.75" outlineLevel="1" thickBot="1" x14ac:dyDescent="0.3">
      <c r="A158" s="60"/>
      <c r="B158" s="61"/>
      <c r="C158" s="62"/>
      <c r="D158" s="63"/>
      <c r="E158" s="64"/>
      <c r="F158" s="65"/>
      <c r="G158" s="107"/>
      <c r="H158" s="108"/>
      <c r="I158" s="108"/>
      <c r="J158" s="67"/>
      <c r="K158" s="21"/>
      <c r="L158" s="67"/>
      <c r="M158" s="67"/>
      <c r="N158" s="67"/>
      <c r="O158" s="67"/>
      <c r="P158" s="69"/>
      <c r="Q158" s="69"/>
      <c r="R158" s="69"/>
      <c r="S158" s="69"/>
      <c r="T158" s="69"/>
      <c r="U158" s="69"/>
      <c r="V158" s="151"/>
      <c r="W158" s="151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84"/>
    </row>
    <row r="159" spans="1:67" ht="15.75" thickBot="1" x14ac:dyDescent="0.3">
      <c r="A159" s="48">
        <f>A148+1</f>
        <v>24</v>
      </c>
      <c r="B159" s="49" t="s">
        <v>61</v>
      </c>
      <c r="C159" s="50" t="s">
        <v>62</v>
      </c>
      <c r="D159" s="51">
        <f>ROUNDUP((A159*465)/1000,2)</f>
        <v>11.16</v>
      </c>
      <c r="E159" s="52"/>
      <c r="F159" s="53">
        <f>SUM(F160:F169)</f>
        <v>25095.525463235292</v>
      </c>
      <c r="G159" s="107"/>
      <c r="H159" s="110"/>
      <c r="I159" s="110"/>
      <c r="J159" s="56"/>
      <c r="K159" s="57"/>
      <c r="L159" s="58"/>
      <c r="M159" s="58"/>
      <c r="N159" s="58"/>
      <c r="O159" s="57"/>
      <c r="P159" s="58"/>
      <c r="Q159" s="56"/>
      <c r="R159" s="56"/>
      <c r="S159" s="56"/>
      <c r="T159" s="56"/>
      <c r="U159" s="73"/>
      <c r="V159" s="152"/>
      <c r="W159" s="153"/>
      <c r="X159" s="56"/>
      <c r="Y159" s="56"/>
      <c r="Z159" s="57"/>
      <c r="AA159" s="56"/>
      <c r="AB159" s="56"/>
      <c r="AC159" s="59">
        <f>+SUM(AC160:AC169)</f>
        <v>9965.7544999999991</v>
      </c>
      <c r="AD159" s="59">
        <f t="shared" ref="AD159:AS159" si="573">+SUM(AD160:AD169)</f>
        <v>0</v>
      </c>
      <c r="AE159" s="59">
        <f t="shared" si="573"/>
        <v>0</v>
      </c>
      <c r="AF159" s="59">
        <f t="shared" si="573"/>
        <v>199.31509000000003</v>
      </c>
      <c r="AG159" s="59">
        <f t="shared" si="573"/>
        <v>405.88772499999999</v>
      </c>
      <c r="AH159" s="59">
        <f t="shared" si="573"/>
        <v>10570.957315</v>
      </c>
      <c r="AI159" s="59">
        <f t="shared" si="573"/>
        <v>5066</v>
      </c>
      <c r="AJ159" s="59">
        <f t="shared" si="573"/>
        <v>1200</v>
      </c>
      <c r="AK159" s="59">
        <f t="shared" si="573"/>
        <v>900</v>
      </c>
      <c r="AL159" s="59">
        <f t="shared" si="573"/>
        <v>7166</v>
      </c>
      <c r="AM159" s="59">
        <f t="shared" si="573"/>
        <v>3449.3288194852944</v>
      </c>
      <c r="AN159" s="59">
        <f t="shared" si="573"/>
        <v>2642.7393287499999</v>
      </c>
      <c r="AO159" s="59">
        <f t="shared" si="573"/>
        <v>1266.5</v>
      </c>
      <c r="AP159" s="59">
        <f t="shared" si="573"/>
        <v>4349.3288194852939</v>
      </c>
      <c r="AQ159" s="59">
        <f t="shared" si="573"/>
        <v>21186.286134485294</v>
      </c>
      <c r="AR159" s="59">
        <f t="shared" si="573"/>
        <v>3909.2393287499999</v>
      </c>
      <c r="AS159" s="59">
        <f t="shared" si="573"/>
        <v>25095.525463235295</v>
      </c>
      <c r="AT159" s="83" t="str">
        <f>IF(F159=AS159,"Matching","Not Matching")</f>
        <v>Matching</v>
      </c>
      <c r="AU159" s="134">
        <f t="shared" ref="AU159" si="574">SUM(AC159:AG159)</f>
        <v>10570.957315</v>
      </c>
      <c r="AV159" s="135">
        <f t="shared" ref="AV159" si="575">AU159/AS159</f>
        <v>0.42122876966598494</v>
      </c>
      <c r="AW159" s="134">
        <f t="shared" ref="AW159" si="576">AI159</f>
        <v>5066</v>
      </c>
      <c r="AX159" s="135">
        <f t="shared" ref="AX159" si="577">AW159/AS159</f>
        <v>0.20186865612444105</v>
      </c>
      <c r="AY159" s="134">
        <f t="shared" ref="AY159" si="578">AJ159</f>
        <v>1200</v>
      </c>
      <c r="AZ159" s="135">
        <f t="shared" ref="AZ159" si="579">AY159/AS159</f>
        <v>4.7817289251742848E-2</v>
      </c>
      <c r="BA159" s="134">
        <f t="shared" ref="BA159" si="580">AK159+AM159</f>
        <v>4349.3288194852939</v>
      </c>
      <c r="BB159" s="135">
        <f t="shared" ref="BB159" si="581">BA159/AS159</f>
        <v>0.17331092851022462</v>
      </c>
      <c r="BC159" s="134">
        <f t="shared" ref="BC159" si="582">AN159+AO159</f>
        <v>3909.2393287499999</v>
      </c>
      <c r="BD159" s="135">
        <f t="shared" ref="BD159" si="583">BC159/AS159</f>
        <v>0.15577435644760648</v>
      </c>
      <c r="BE159" s="82" t="str">
        <f t="shared" ref="BE159" si="584">IF((AU159+AW159+AY159+BA159+BC159)=AS159,"Matching","Not Matching")</f>
        <v>Matching</v>
      </c>
      <c r="BF159" s="134">
        <f>AQ159</f>
        <v>21186.286134485294</v>
      </c>
      <c r="BG159" s="135">
        <f t="shared" ref="BG159" si="585">BF159/AS159</f>
        <v>0.84422564355239349</v>
      </c>
      <c r="BH159" s="134">
        <f t="shared" ref="BH159" si="586">AR159</f>
        <v>3909.2393287499999</v>
      </c>
      <c r="BI159" s="135">
        <f t="shared" ref="BI159" si="587">BH159/AS159</f>
        <v>0.15577435644760648</v>
      </c>
      <c r="BJ159" s="82" t="str">
        <f t="shared" ref="BJ159" si="588">IF((BH159+BF159)=AS159,"Matching","Not Matching")</f>
        <v>Matching</v>
      </c>
      <c r="BK159" s="134">
        <f>AS159*1.081</f>
        <v>27128.263025757355</v>
      </c>
      <c r="BL159" s="134">
        <f t="shared" ref="BL159" si="589">ROUND(BK159,-1)</f>
        <v>27130</v>
      </c>
      <c r="BM159" s="134">
        <f>D159*380</f>
        <v>4240.8</v>
      </c>
      <c r="BN159" s="134">
        <f t="shared" ref="BN159" si="590">BK159-BM159</f>
        <v>22887.463025757355</v>
      </c>
      <c r="BO159" s="134">
        <f>BK159/D159</f>
        <v>2430.847941376107</v>
      </c>
    </row>
    <row r="160" spans="1:67" outlineLevel="1" x14ac:dyDescent="0.25">
      <c r="A160" s="60"/>
      <c r="B160" s="61"/>
      <c r="C160" s="62"/>
      <c r="D160" s="63"/>
      <c r="E160" s="64"/>
      <c r="F160" s="65"/>
      <c r="G160" s="107"/>
      <c r="H160" s="110"/>
      <c r="I160" s="109" t="s">
        <v>138</v>
      </c>
      <c r="J160" s="56"/>
      <c r="K160" s="57"/>
      <c r="L160" s="58"/>
      <c r="M160" s="58"/>
      <c r="N160" s="58"/>
      <c r="O160" s="57"/>
      <c r="P160" s="58"/>
      <c r="Q160" s="56"/>
      <c r="R160" s="56"/>
      <c r="S160" s="56"/>
      <c r="T160" s="56"/>
      <c r="U160" s="73"/>
      <c r="V160" s="152"/>
      <c r="W160" s="153"/>
      <c r="X160" s="56"/>
      <c r="Y160" s="56"/>
      <c r="Z160" s="57"/>
      <c r="AA160" s="56"/>
      <c r="AB160" s="56"/>
      <c r="AC160" s="56"/>
      <c r="AD160" s="56"/>
      <c r="AE160" s="69"/>
      <c r="AF160" s="69"/>
      <c r="AG160" s="69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136"/>
    </row>
    <row r="161" spans="1:67" outlineLevel="1" x14ac:dyDescent="0.25">
      <c r="A161" s="60"/>
      <c r="B161" s="61" t="str">
        <f>"Panneau solaire "&amp;G161</f>
        <v>Panneau solaire LONGi Hi-MO X10 Artist LR7-54HVB-485M</v>
      </c>
      <c r="C161" s="62">
        <f>A159</f>
        <v>24</v>
      </c>
      <c r="D161" s="68" t="s">
        <v>63</v>
      </c>
      <c r="E161" s="64">
        <f t="shared" ref="E161" si="591">AB161</f>
        <v>266.65684558823523</v>
      </c>
      <c r="F161" s="65">
        <f t="shared" ref="F161" si="592">C161*E161</f>
        <v>6399.7642941176455</v>
      </c>
      <c r="G161" s="107" t="str">
        <f>$G$7</f>
        <v>LONGi Hi-MO X10 Artist LR7-54HVB-485M</v>
      </c>
      <c r="H161" s="108">
        <f t="shared" ref="H161" si="593">H73</f>
        <v>105.55</v>
      </c>
      <c r="I161" s="108">
        <f>$I$7</f>
        <v>0</v>
      </c>
      <c r="J161" s="67">
        <f t="shared" si="365"/>
        <v>3.1664999999999996</v>
      </c>
      <c r="K161" s="54">
        <v>0</v>
      </c>
      <c r="L161" s="67">
        <f t="shared" ref="L161:N168" si="594">H161*(1-$K161)</f>
        <v>105.55</v>
      </c>
      <c r="M161" s="67">
        <f t="shared" si="594"/>
        <v>0</v>
      </c>
      <c r="N161" s="67">
        <f t="shared" si="594"/>
        <v>3.1664999999999996</v>
      </c>
      <c r="O161" s="67">
        <f t="shared" ref="O161:O168" si="595">(L161+M161+N161)</f>
        <v>108.7165</v>
      </c>
      <c r="P161" s="69">
        <f t="shared" ref="P161:P168" si="596">O161*$P$4</f>
        <v>0</v>
      </c>
      <c r="Q161" s="69">
        <f t="shared" ref="Q161:Q168" si="597">(O161+P161)*$Q$4</f>
        <v>0</v>
      </c>
      <c r="R161" s="69">
        <f t="shared" ref="R161:R168" si="598">(O161+P161)*$R$4</f>
        <v>2.1743299999999999</v>
      </c>
      <c r="S161" s="69">
        <f t="shared" ref="S161:S165" si="599">(O161+P161)*$S$4</f>
        <v>5.4358250000000004</v>
      </c>
      <c r="T161" s="69">
        <f t="shared" ref="T161:T168" si="600">SUM(O161:S161)</f>
        <v>116.32665499999999</v>
      </c>
      <c r="U161" s="69">
        <f>1*$U$4</f>
        <v>65</v>
      </c>
      <c r="V161" s="151">
        <f t="shared" ref="V161:W168" si="601">V150</f>
        <v>0</v>
      </c>
      <c r="W161" s="151">
        <f t="shared" si="601"/>
        <v>0</v>
      </c>
      <c r="X161" s="67">
        <f t="shared" ref="X161:X168" si="602">SUM(U161:W161)</f>
        <v>65</v>
      </c>
      <c r="Y161" s="113">
        <f t="shared" ref="Y161:Y166" si="603">$Y$4/(1-$Y$4)*(T161+X161+Z161+AA161)</f>
        <v>39.998526838235293</v>
      </c>
      <c r="Z161" s="69">
        <f t="shared" ref="Z161:Z168" si="604">T161*$Z$4</f>
        <v>29.081663749999997</v>
      </c>
      <c r="AA161" s="69">
        <f t="shared" ref="AA161:AA166" si="605">X161*$AA$4</f>
        <v>16.25</v>
      </c>
      <c r="AB161" s="70">
        <f t="shared" ref="AB161:AB168" si="606">T161+X161+Y161+Z161+AA161</f>
        <v>266.65684558823523</v>
      </c>
      <c r="AC161" s="67">
        <f t="shared" ref="AC161:AO168" si="607">O161*$C161</f>
        <v>2609.1959999999999</v>
      </c>
      <c r="AD161" s="67">
        <f t="shared" si="607"/>
        <v>0</v>
      </c>
      <c r="AE161" s="67">
        <f t="shared" si="607"/>
        <v>0</v>
      </c>
      <c r="AF161" s="67">
        <f t="shared" si="607"/>
        <v>52.183920000000001</v>
      </c>
      <c r="AG161" s="67">
        <f t="shared" si="607"/>
        <v>130.4598</v>
      </c>
      <c r="AH161" s="67">
        <f t="shared" si="607"/>
        <v>2791.8397199999999</v>
      </c>
      <c r="AI161" s="67">
        <f t="shared" si="607"/>
        <v>1560</v>
      </c>
      <c r="AJ161" s="67">
        <f t="shared" si="607"/>
        <v>0</v>
      </c>
      <c r="AK161" s="67">
        <f t="shared" si="607"/>
        <v>0</v>
      </c>
      <c r="AL161" s="67">
        <f t="shared" si="607"/>
        <v>1560</v>
      </c>
      <c r="AM161" s="67">
        <f t="shared" si="607"/>
        <v>959.96464411764703</v>
      </c>
      <c r="AN161" s="67">
        <f t="shared" si="607"/>
        <v>697.95992999999999</v>
      </c>
      <c r="AO161" s="67">
        <f t="shared" si="607"/>
        <v>390</v>
      </c>
      <c r="AP161" s="67">
        <f t="shared" ref="AP161:AP168" si="608">AM161+AK161</f>
        <v>959.96464411764703</v>
      </c>
      <c r="AQ161" s="71">
        <f t="shared" ref="AQ161:AQ168" si="609">AM161+AL161+AH161</f>
        <v>5311.8043641176464</v>
      </c>
      <c r="AR161" s="71">
        <f t="shared" ref="AR161:AR168" si="610">AO161+AN161</f>
        <v>1087.95993</v>
      </c>
      <c r="AS161" s="71">
        <f t="shared" ref="AS161:AS168" si="611">AH161+AL161+AM161+AO161+AN161</f>
        <v>6399.7642941176473</v>
      </c>
      <c r="AT161" s="84"/>
    </row>
    <row r="162" spans="1:67" outlineLevel="1" x14ac:dyDescent="0.25">
      <c r="A162" s="60"/>
      <c r="B162" s="61" t="str">
        <f>"Onduleur Fronius "&amp;G162</f>
        <v>Onduleur Fronius Symo GEN24 10.0 SC</v>
      </c>
      <c r="C162" s="62">
        <v>1</v>
      </c>
      <c r="D162" s="68" t="s">
        <v>63</v>
      </c>
      <c r="E162" s="64">
        <f t="shared" ref="E161:E168" si="612">AB162</f>
        <v>3746.2317573529403</v>
      </c>
      <c r="F162" s="65">
        <f t="shared" ref="F161:F168" si="613">C162*E162</f>
        <v>3746.2317573529403</v>
      </c>
      <c r="G162" s="107" t="str">
        <f>$G$129</f>
        <v>Symo GEN24 10.0 SC</v>
      </c>
      <c r="H162" s="108">
        <f>$H$129</f>
        <v>1711.95</v>
      </c>
      <c r="I162" s="108">
        <f>$I$8</f>
        <v>449.25</v>
      </c>
      <c r="J162" s="67">
        <f t="shared" si="365"/>
        <v>51.358499999999999</v>
      </c>
      <c r="K162" s="54">
        <v>0</v>
      </c>
      <c r="L162" s="67">
        <f t="shared" si="594"/>
        <v>1711.95</v>
      </c>
      <c r="M162" s="67">
        <f t="shared" si="594"/>
        <v>449.25</v>
      </c>
      <c r="N162" s="67">
        <f t="shared" si="594"/>
        <v>51.358499999999999</v>
      </c>
      <c r="O162" s="67">
        <f t="shared" si="595"/>
        <v>2212.5584999999996</v>
      </c>
      <c r="P162" s="69">
        <f t="shared" si="596"/>
        <v>0</v>
      </c>
      <c r="Q162" s="69">
        <f t="shared" si="597"/>
        <v>0</v>
      </c>
      <c r="R162" s="69">
        <f t="shared" si="598"/>
        <v>44.251169999999995</v>
      </c>
      <c r="S162" s="69">
        <f t="shared" si="599"/>
        <v>110.62792499999999</v>
      </c>
      <c r="T162" s="69">
        <f t="shared" si="600"/>
        <v>2367.4375949999994</v>
      </c>
      <c r="U162" s="69">
        <f>2*$U$5</f>
        <v>180</v>
      </c>
      <c r="V162" s="151">
        <f t="shared" si="601"/>
        <v>0</v>
      </c>
      <c r="W162" s="151">
        <f t="shared" si="601"/>
        <v>0</v>
      </c>
      <c r="X162" s="67">
        <f t="shared" si="602"/>
        <v>180</v>
      </c>
      <c r="Y162" s="113">
        <f t="shared" si="603"/>
        <v>561.93476360294108</v>
      </c>
      <c r="Z162" s="69">
        <f t="shared" si="604"/>
        <v>591.85939874999985</v>
      </c>
      <c r="AA162" s="69">
        <f t="shared" si="605"/>
        <v>45</v>
      </c>
      <c r="AB162" s="70">
        <f t="shared" si="606"/>
        <v>3746.2317573529403</v>
      </c>
      <c r="AC162" s="67">
        <f t="shared" si="607"/>
        <v>2212.5584999999996</v>
      </c>
      <c r="AD162" s="67">
        <f t="shared" si="607"/>
        <v>0</v>
      </c>
      <c r="AE162" s="67">
        <f t="shared" si="607"/>
        <v>0</v>
      </c>
      <c r="AF162" s="67">
        <f t="shared" si="607"/>
        <v>44.251169999999995</v>
      </c>
      <c r="AG162" s="67">
        <f t="shared" si="607"/>
        <v>110.62792499999999</v>
      </c>
      <c r="AH162" s="67">
        <f t="shared" si="607"/>
        <v>2367.4375949999994</v>
      </c>
      <c r="AI162" s="67">
        <f t="shared" si="607"/>
        <v>180</v>
      </c>
      <c r="AJ162" s="67">
        <f t="shared" si="607"/>
        <v>0</v>
      </c>
      <c r="AK162" s="67">
        <f t="shared" si="607"/>
        <v>0</v>
      </c>
      <c r="AL162" s="67">
        <f t="shared" si="607"/>
        <v>180</v>
      </c>
      <c r="AM162" s="67">
        <f t="shared" si="607"/>
        <v>561.93476360294108</v>
      </c>
      <c r="AN162" s="67">
        <f t="shared" si="607"/>
        <v>591.85939874999985</v>
      </c>
      <c r="AO162" s="67">
        <f t="shared" si="607"/>
        <v>45</v>
      </c>
      <c r="AP162" s="67">
        <f t="shared" si="608"/>
        <v>561.93476360294108</v>
      </c>
      <c r="AQ162" s="71">
        <f t="shared" si="609"/>
        <v>3109.3723586029405</v>
      </c>
      <c r="AR162" s="71">
        <f t="shared" si="610"/>
        <v>636.85939874999985</v>
      </c>
      <c r="AS162" s="71">
        <f t="shared" si="611"/>
        <v>3746.2317573529403</v>
      </c>
      <c r="AT162" s="84"/>
    </row>
    <row r="163" spans="1:67" outlineLevel="1" x14ac:dyDescent="0.25">
      <c r="A163" s="60"/>
      <c r="B163" s="61" t="s">
        <v>64</v>
      </c>
      <c r="C163" s="62">
        <v>1</v>
      </c>
      <c r="D163" s="68" t="s">
        <v>65</v>
      </c>
      <c r="E163" s="64">
        <f t="shared" si="612"/>
        <v>803.86764705882354</v>
      </c>
      <c r="F163" s="65">
        <f t="shared" si="613"/>
        <v>803.86764705882354</v>
      </c>
      <c r="G163" s="107"/>
      <c r="H163" s="108">
        <f>H9</f>
        <v>300</v>
      </c>
      <c r="I163" s="108">
        <v>0</v>
      </c>
      <c r="J163" s="67">
        <f t="shared" si="365"/>
        <v>9</v>
      </c>
      <c r="K163" s="54">
        <v>0</v>
      </c>
      <c r="L163" s="67">
        <f t="shared" si="594"/>
        <v>300</v>
      </c>
      <c r="M163" s="67">
        <f t="shared" si="594"/>
        <v>0</v>
      </c>
      <c r="N163" s="67">
        <f t="shared" si="594"/>
        <v>9</v>
      </c>
      <c r="O163" s="67">
        <f t="shared" si="595"/>
        <v>309</v>
      </c>
      <c r="P163" s="69">
        <f t="shared" si="596"/>
        <v>0</v>
      </c>
      <c r="Q163" s="69">
        <f t="shared" si="597"/>
        <v>0</v>
      </c>
      <c r="R163" s="69">
        <f t="shared" si="598"/>
        <v>6.18</v>
      </c>
      <c r="S163" s="69">
        <f t="shared" si="599"/>
        <v>15.450000000000001</v>
      </c>
      <c r="T163" s="69">
        <f t="shared" si="600"/>
        <v>330.63</v>
      </c>
      <c r="U163" s="69">
        <f>(C161/10)*$U$5</f>
        <v>216</v>
      </c>
      <c r="V163" s="151">
        <f t="shared" si="601"/>
        <v>0</v>
      </c>
      <c r="W163" s="151">
        <f t="shared" si="601"/>
        <v>0</v>
      </c>
      <c r="X163" s="67">
        <f t="shared" si="602"/>
        <v>216</v>
      </c>
      <c r="Y163" s="113">
        <f t="shared" si="603"/>
        <v>120.58014705882354</v>
      </c>
      <c r="Z163" s="69">
        <f t="shared" si="604"/>
        <v>82.657499999999999</v>
      </c>
      <c r="AA163" s="69">
        <f t="shared" si="605"/>
        <v>54</v>
      </c>
      <c r="AB163" s="70">
        <f t="shared" si="606"/>
        <v>803.86764705882354</v>
      </c>
      <c r="AC163" s="67">
        <f t="shared" si="607"/>
        <v>309</v>
      </c>
      <c r="AD163" s="67">
        <f t="shared" si="607"/>
        <v>0</v>
      </c>
      <c r="AE163" s="67">
        <f t="shared" si="607"/>
        <v>0</v>
      </c>
      <c r="AF163" s="67">
        <f t="shared" si="607"/>
        <v>6.18</v>
      </c>
      <c r="AG163" s="67">
        <f t="shared" si="607"/>
        <v>15.450000000000001</v>
      </c>
      <c r="AH163" s="67">
        <f t="shared" si="607"/>
        <v>330.63</v>
      </c>
      <c r="AI163" s="67">
        <f t="shared" si="607"/>
        <v>216</v>
      </c>
      <c r="AJ163" s="67">
        <f t="shared" si="607"/>
        <v>0</v>
      </c>
      <c r="AK163" s="67">
        <f t="shared" si="607"/>
        <v>0</v>
      </c>
      <c r="AL163" s="67">
        <f t="shared" si="607"/>
        <v>216</v>
      </c>
      <c r="AM163" s="67">
        <f t="shared" si="607"/>
        <v>120.58014705882354</v>
      </c>
      <c r="AN163" s="67">
        <f t="shared" si="607"/>
        <v>82.657499999999999</v>
      </c>
      <c r="AO163" s="67">
        <f t="shared" si="607"/>
        <v>54</v>
      </c>
      <c r="AP163" s="67">
        <f t="shared" si="608"/>
        <v>120.58014705882354</v>
      </c>
      <c r="AQ163" s="71">
        <f t="shared" si="609"/>
        <v>667.21014705882351</v>
      </c>
      <c r="AR163" s="71">
        <f t="shared" si="610"/>
        <v>136.6575</v>
      </c>
      <c r="AS163" s="71">
        <f t="shared" si="611"/>
        <v>803.86764705882354</v>
      </c>
      <c r="AT163" s="84"/>
    </row>
    <row r="164" spans="1:67" outlineLevel="1" x14ac:dyDescent="0.25">
      <c r="A164" s="60"/>
      <c r="B164" s="61" t="s">
        <v>172</v>
      </c>
      <c r="C164" s="62">
        <f>A159</f>
        <v>24</v>
      </c>
      <c r="D164" s="68" t="s">
        <v>63</v>
      </c>
      <c r="E164" s="64">
        <f t="shared" si="612"/>
        <v>257.66176470588238</v>
      </c>
      <c r="F164" s="65">
        <f t="shared" si="613"/>
        <v>6183.8823529411766</v>
      </c>
      <c r="G164" s="107"/>
      <c r="H164" s="108">
        <f>H10</f>
        <v>100</v>
      </c>
      <c r="I164" s="108">
        <v>0</v>
      </c>
      <c r="J164" s="67">
        <f t="shared" si="365"/>
        <v>3</v>
      </c>
      <c r="K164" s="54">
        <v>0</v>
      </c>
      <c r="L164" s="67">
        <f t="shared" si="594"/>
        <v>100</v>
      </c>
      <c r="M164" s="67">
        <f t="shared" si="594"/>
        <v>0</v>
      </c>
      <c r="N164" s="67">
        <f t="shared" si="594"/>
        <v>3</v>
      </c>
      <c r="O164" s="67">
        <f t="shared" si="595"/>
        <v>103</v>
      </c>
      <c r="P164" s="69">
        <f t="shared" si="596"/>
        <v>0</v>
      </c>
      <c r="Q164" s="69">
        <f t="shared" si="597"/>
        <v>0</v>
      </c>
      <c r="R164" s="69">
        <f t="shared" si="598"/>
        <v>2.06</v>
      </c>
      <c r="S164" s="69">
        <f t="shared" si="599"/>
        <v>5.15</v>
      </c>
      <c r="T164" s="69">
        <f t="shared" si="600"/>
        <v>110.21000000000001</v>
      </c>
      <c r="U164" s="69">
        <f>1*$U$4</f>
        <v>65</v>
      </c>
      <c r="V164" s="151">
        <f t="shared" si="601"/>
        <v>0</v>
      </c>
      <c r="W164" s="151">
        <f t="shared" si="601"/>
        <v>0</v>
      </c>
      <c r="X164" s="67">
        <f t="shared" si="602"/>
        <v>65</v>
      </c>
      <c r="Y164" s="113">
        <f t="shared" si="603"/>
        <v>38.649264705882359</v>
      </c>
      <c r="Z164" s="69">
        <f t="shared" si="604"/>
        <v>27.552500000000002</v>
      </c>
      <c r="AA164" s="69">
        <f t="shared" si="605"/>
        <v>16.25</v>
      </c>
      <c r="AB164" s="70">
        <f t="shared" si="606"/>
        <v>257.66176470588238</v>
      </c>
      <c r="AC164" s="67">
        <f t="shared" si="607"/>
        <v>2472</v>
      </c>
      <c r="AD164" s="67">
        <f t="shared" si="607"/>
        <v>0</v>
      </c>
      <c r="AE164" s="67">
        <f t="shared" si="607"/>
        <v>0</v>
      </c>
      <c r="AF164" s="67">
        <f t="shared" si="607"/>
        <v>49.44</v>
      </c>
      <c r="AG164" s="67">
        <f t="shared" si="607"/>
        <v>123.60000000000001</v>
      </c>
      <c r="AH164" s="67">
        <f t="shared" si="607"/>
        <v>2645.04</v>
      </c>
      <c r="AI164" s="67">
        <f t="shared" si="607"/>
        <v>1560</v>
      </c>
      <c r="AJ164" s="67">
        <f t="shared" si="607"/>
        <v>0</v>
      </c>
      <c r="AK164" s="67">
        <f t="shared" si="607"/>
        <v>0</v>
      </c>
      <c r="AL164" s="67">
        <f t="shared" si="607"/>
        <v>1560</v>
      </c>
      <c r="AM164" s="67">
        <f t="shared" si="607"/>
        <v>927.58235294117662</v>
      </c>
      <c r="AN164" s="67">
        <f t="shared" si="607"/>
        <v>661.26</v>
      </c>
      <c r="AO164" s="67">
        <f t="shared" si="607"/>
        <v>390</v>
      </c>
      <c r="AP164" s="67">
        <f t="shared" si="608"/>
        <v>927.58235294117662</v>
      </c>
      <c r="AQ164" s="71">
        <f t="shared" si="609"/>
        <v>5132.6223529411764</v>
      </c>
      <c r="AR164" s="71">
        <f t="shared" si="610"/>
        <v>1051.26</v>
      </c>
      <c r="AS164" s="71">
        <f t="shared" si="611"/>
        <v>6183.8823529411766</v>
      </c>
      <c r="AT164" s="84"/>
    </row>
    <row r="165" spans="1:67" outlineLevel="1" x14ac:dyDescent="0.25">
      <c r="A165" s="60"/>
      <c r="B165" s="61" t="s">
        <v>66</v>
      </c>
      <c r="C165" s="62">
        <v>1</v>
      </c>
      <c r="D165" s="68" t="s">
        <v>65</v>
      </c>
      <c r="E165" s="64">
        <f t="shared" si="612"/>
        <v>3089.7794117647059</v>
      </c>
      <c r="F165" s="65">
        <f t="shared" si="613"/>
        <v>3089.7794117647059</v>
      </c>
      <c r="G165" s="107"/>
      <c r="H165" s="108">
        <f>H11</f>
        <v>500</v>
      </c>
      <c r="I165" s="108">
        <f>I154</f>
        <v>0</v>
      </c>
      <c r="J165" s="67">
        <f t="shared" si="365"/>
        <v>15</v>
      </c>
      <c r="K165" s="54">
        <v>0</v>
      </c>
      <c r="L165" s="67">
        <f t="shared" si="594"/>
        <v>500</v>
      </c>
      <c r="M165" s="67">
        <f t="shared" si="594"/>
        <v>0</v>
      </c>
      <c r="N165" s="67">
        <f t="shared" si="594"/>
        <v>15</v>
      </c>
      <c r="O165" s="67">
        <f t="shared" si="595"/>
        <v>515</v>
      </c>
      <c r="P165" s="69">
        <f t="shared" si="596"/>
        <v>0</v>
      </c>
      <c r="Q165" s="69">
        <f t="shared" si="597"/>
        <v>0</v>
      </c>
      <c r="R165" s="69">
        <f t="shared" si="598"/>
        <v>10.3</v>
      </c>
      <c r="S165" s="69">
        <f t="shared" si="599"/>
        <v>25.75</v>
      </c>
      <c r="T165" s="69">
        <f t="shared" si="600"/>
        <v>551.04999999999995</v>
      </c>
      <c r="U165" s="69">
        <f>5*$U$5+600+500</f>
        <v>1550</v>
      </c>
      <c r="V165" s="151">
        <f t="shared" si="601"/>
        <v>0</v>
      </c>
      <c r="W165" s="151">
        <f t="shared" si="601"/>
        <v>0</v>
      </c>
      <c r="X165" s="67">
        <f t="shared" si="602"/>
        <v>1550</v>
      </c>
      <c r="Y165" s="113">
        <f t="shared" si="603"/>
        <v>463.46691176470591</v>
      </c>
      <c r="Z165" s="69">
        <f t="shared" si="604"/>
        <v>137.76249999999999</v>
      </c>
      <c r="AA165" s="69">
        <f t="shared" si="605"/>
        <v>387.5</v>
      </c>
      <c r="AB165" s="70">
        <f t="shared" si="606"/>
        <v>3089.7794117647059</v>
      </c>
      <c r="AC165" s="67">
        <f t="shared" si="607"/>
        <v>515</v>
      </c>
      <c r="AD165" s="67">
        <f t="shared" si="607"/>
        <v>0</v>
      </c>
      <c r="AE165" s="67">
        <f t="shared" si="607"/>
        <v>0</v>
      </c>
      <c r="AF165" s="67">
        <f t="shared" si="607"/>
        <v>10.3</v>
      </c>
      <c r="AG165" s="67">
        <f t="shared" si="607"/>
        <v>25.75</v>
      </c>
      <c r="AH165" s="67">
        <f t="shared" si="607"/>
        <v>551.04999999999995</v>
      </c>
      <c r="AI165" s="67">
        <f t="shared" si="607"/>
        <v>1550</v>
      </c>
      <c r="AJ165" s="67">
        <f t="shared" si="607"/>
        <v>0</v>
      </c>
      <c r="AK165" s="67">
        <f t="shared" si="607"/>
        <v>0</v>
      </c>
      <c r="AL165" s="67">
        <f t="shared" si="607"/>
        <v>1550</v>
      </c>
      <c r="AM165" s="67">
        <f t="shared" si="607"/>
        <v>463.46691176470591</v>
      </c>
      <c r="AN165" s="67">
        <f t="shared" si="607"/>
        <v>137.76249999999999</v>
      </c>
      <c r="AO165" s="67">
        <f t="shared" si="607"/>
        <v>387.5</v>
      </c>
      <c r="AP165" s="67">
        <f t="shared" si="608"/>
        <v>463.46691176470591</v>
      </c>
      <c r="AQ165" s="71">
        <f t="shared" si="609"/>
        <v>2564.5169117647056</v>
      </c>
      <c r="AR165" s="71">
        <f t="shared" si="610"/>
        <v>525.26250000000005</v>
      </c>
      <c r="AS165" s="71">
        <f t="shared" si="611"/>
        <v>3089.7794117647059</v>
      </c>
      <c r="AT165" s="84"/>
    </row>
    <row r="166" spans="1:67" outlineLevel="1" x14ac:dyDescent="0.25">
      <c r="A166" s="60"/>
      <c r="B166" s="72" t="s">
        <v>169</v>
      </c>
      <c r="C166" s="62">
        <v>1</v>
      </c>
      <c r="D166" s="68" t="s">
        <v>65</v>
      </c>
      <c r="E166" s="64">
        <f t="shared" si="612"/>
        <v>2772</v>
      </c>
      <c r="F166" s="65">
        <f t="shared" si="613"/>
        <v>2772</v>
      </c>
      <c r="G166" s="107"/>
      <c r="H166" s="108">
        <f>H155</f>
        <v>1600</v>
      </c>
      <c r="I166" s="108">
        <f>$I$133</f>
        <v>200</v>
      </c>
      <c r="J166" s="67">
        <f t="shared" si="365"/>
        <v>48</v>
      </c>
      <c r="K166" s="54">
        <v>0</v>
      </c>
      <c r="L166" s="67">
        <f t="shared" si="594"/>
        <v>1600</v>
      </c>
      <c r="M166" s="67">
        <f t="shared" si="594"/>
        <v>200</v>
      </c>
      <c r="N166" s="67">
        <f t="shared" si="594"/>
        <v>48</v>
      </c>
      <c r="O166" s="67">
        <f t="shared" si="595"/>
        <v>1848</v>
      </c>
      <c r="P166" s="69">
        <f t="shared" si="596"/>
        <v>0</v>
      </c>
      <c r="Q166" s="69">
        <f t="shared" si="597"/>
        <v>0</v>
      </c>
      <c r="R166" s="69">
        <f t="shared" si="598"/>
        <v>36.96</v>
      </c>
      <c r="S166" s="69">
        <v>0</v>
      </c>
      <c r="T166" s="69">
        <f t="shared" si="600"/>
        <v>1884.96</v>
      </c>
      <c r="U166" s="69">
        <v>0</v>
      </c>
      <c r="V166" s="151">
        <f t="shared" si="601"/>
        <v>0</v>
      </c>
      <c r="W166" s="151">
        <f t="shared" si="601"/>
        <v>0</v>
      </c>
      <c r="X166" s="67">
        <f t="shared" si="602"/>
        <v>0</v>
      </c>
      <c r="Y166" s="113">
        <f t="shared" si="603"/>
        <v>415.8</v>
      </c>
      <c r="Z166" s="69">
        <f t="shared" si="604"/>
        <v>471.24</v>
      </c>
      <c r="AA166" s="69">
        <f t="shared" si="605"/>
        <v>0</v>
      </c>
      <c r="AB166" s="70">
        <f t="shared" si="606"/>
        <v>2772</v>
      </c>
      <c r="AC166" s="67">
        <f t="shared" si="607"/>
        <v>1848</v>
      </c>
      <c r="AD166" s="67">
        <f t="shared" si="607"/>
        <v>0</v>
      </c>
      <c r="AE166" s="67">
        <f t="shared" si="607"/>
        <v>0</v>
      </c>
      <c r="AF166" s="67">
        <f t="shared" si="607"/>
        <v>36.96</v>
      </c>
      <c r="AG166" s="67">
        <f t="shared" si="607"/>
        <v>0</v>
      </c>
      <c r="AH166" s="67">
        <f t="shared" si="607"/>
        <v>1884.96</v>
      </c>
      <c r="AI166" s="67">
        <f t="shared" si="607"/>
        <v>0</v>
      </c>
      <c r="AJ166" s="67">
        <f t="shared" si="607"/>
        <v>0</v>
      </c>
      <c r="AK166" s="67">
        <f t="shared" si="607"/>
        <v>0</v>
      </c>
      <c r="AL166" s="67">
        <f t="shared" si="607"/>
        <v>0</v>
      </c>
      <c r="AM166" s="67">
        <f t="shared" si="607"/>
        <v>415.8</v>
      </c>
      <c r="AN166" s="67">
        <f t="shared" si="607"/>
        <v>471.24</v>
      </c>
      <c r="AO166" s="67">
        <f t="shared" si="607"/>
        <v>0</v>
      </c>
      <c r="AP166" s="67">
        <f t="shared" si="608"/>
        <v>415.8</v>
      </c>
      <c r="AQ166" s="71">
        <f t="shared" si="609"/>
        <v>2300.7600000000002</v>
      </c>
      <c r="AR166" s="71">
        <f t="shared" si="610"/>
        <v>471.24</v>
      </c>
      <c r="AS166" s="71">
        <f t="shared" si="611"/>
        <v>2772</v>
      </c>
      <c r="AT166" s="84"/>
    </row>
    <row r="167" spans="1:67" outlineLevel="1" x14ac:dyDescent="0.25">
      <c r="A167" s="60"/>
      <c r="B167" s="72" t="s">
        <v>170</v>
      </c>
      <c r="C167" s="62">
        <v>1</v>
      </c>
      <c r="D167" s="68" t="s">
        <v>65</v>
      </c>
      <c r="E167" s="64">
        <f t="shared" si="612"/>
        <v>900</v>
      </c>
      <c r="F167" s="65">
        <f t="shared" si="613"/>
        <v>900</v>
      </c>
      <c r="G167" s="147"/>
      <c r="H167" s="67">
        <v>0</v>
      </c>
      <c r="I167" s="67">
        <v>0</v>
      </c>
      <c r="J167" s="67">
        <f t="shared" si="365"/>
        <v>0</v>
      </c>
      <c r="K167" s="54">
        <v>0</v>
      </c>
      <c r="L167" s="67">
        <f t="shared" si="594"/>
        <v>0</v>
      </c>
      <c r="M167" s="67">
        <f t="shared" si="594"/>
        <v>0</v>
      </c>
      <c r="N167" s="67">
        <f t="shared" si="594"/>
        <v>0</v>
      </c>
      <c r="O167" s="67">
        <f t="shared" si="595"/>
        <v>0</v>
      </c>
      <c r="P167" s="69">
        <f t="shared" si="596"/>
        <v>0</v>
      </c>
      <c r="Q167" s="69">
        <f t="shared" si="597"/>
        <v>0</v>
      </c>
      <c r="R167" s="69">
        <f t="shared" si="598"/>
        <v>0</v>
      </c>
      <c r="S167" s="69">
        <v>0</v>
      </c>
      <c r="T167" s="69">
        <f t="shared" si="600"/>
        <v>0</v>
      </c>
      <c r="U167" s="69">
        <v>0</v>
      </c>
      <c r="V167" s="151">
        <f t="shared" si="601"/>
        <v>0</v>
      </c>
      <c r="W167" s="151">
        <f t="shared" si="601"/>
        <v>900</v>
      </c>
      <c r="X167" s="67">
        <f t="shared" si="602"/>
        <v>900</v>
      </c>
      <c r="Y167" s="113">
        <v>0</v>
      </c>
      <c r="Z167" s="69">
        <f t="shared" si="604"/>
        <v>0</v>
      </c>
      <c r="AA167" s="69">
        <v>0</v>
      </c>
      <c r="AB167" s="70">
        <f t="shared" si="606"/>
        <v>900</v>
      </c>
      <c r="AC167" s="67">
        <f t="shared" si="607"/>
        <v>0</v>
      </c>
      <c r="AD167" s="67">
        <f t="shared" si="607"/>
        <v>0</v>
      </c>
      <c r="AE167" s="67">
        <f t="shared" si="607"/>
        <v>0</v>
      </c>
      <c r="AF167" s="67">
        <f t="shared" si="607"/>
        <v>0</v>
      </c>
      <c r="AG167" s="67">
        <f t="shared" si="607"/>
        <v>0</v>
      </c>
      <c r="AH167" s="67">
        <f t="shared" si="607"/>
        <v>0</v>
      </c>
      <c r="AI167" s="67">
        <f t="shared" si="607"/>
        <v>0</v>
      </c>
      <c r="AJ167" s="67">
        <f t="shared" si="607"/>
        <v>0</v>
      </c>
      <c r="AK167" s="67">
        <f t="shared" si="607"/>
        <v>900</v>
      </c>
      <c r="AL167" s="67">
        <f t="shared" si="607"/>
        <v>900</v>
      </c>
      <c r="AM167" s="67">
        <f t="shared" si="607"/>
        <v>0</v>
      </c>
      <c r="AN167" s="67">
        <f t="shared" si="607"/>
        <v>0</v>
      </c>
      <c r="AO167" s="67">
        <f t="shared" si="607"/>
        <v>0</v>
      </c>
      <c r="AP167" s="67">
        <f t="shared" si="608"/>
        <v>900</v>
      </c>
      <c r="AQ167" s="71">
        <f t="shared" si="609"/>
        <v>900</v>
      </c>
      <c r="AR167" s="71">
        <f t="shared" si="610"/>
        <v>0</v>
      </c>
      <c r="AS167" s="71">
        <f t="shared" si="611"/>
        <v>900</v>
      </c>
      <c r="AT167" s="84"/>
    </row>
    <row r="168" spans="1:67" outlineLevel="1" x14ac:dyDescent="0.25">
      <c r="A168" s="60"/>
      <c r="B168" s="72" t="s">
        <v>171</v>
      </c>
      <c r="C168" s="62">
        <v>1</v>
      </c>
      <c r="D168" s="68" t="s">
        <v>65</v>
      </c>
      <c r="E168" s="64">
        <f t="shared" si="612"/>
        <v>1200</v>
      </c>
      <c r="F168" s="65">
        <f t="shared" si="613"/>
        <v>1200</v>
      </c>
      <c r="G168" s="147"/>
      <c r="H168" s="67">
        <v>0</v>
      </c>
      <c r="I168" s="67">
        <v>0</v>
      </c>
      <c r="J168" s="67">
        <f t="shared" si="365"/>
        <v>0</v>
      </c>
      <c r="K168" s="54">
        <v>0</v>
      </c>
      <c r="L168" s="67">
        <f t="shared" si="594"/>
        <v>0</v>
      </c>
      <c r="M168" s="67">
        <f t="shared" si="594"/>
        <v>0</v>
      </c>
      <c r="N168" s="67">
        <f t="shared" si="594"/>
        <v>0</v>
      </c>
      <c r="O168" s="67">
        <f t="shared" si="595"/>
        <v>0</v>
      </c>
      <c r="P168" s="69">
        <f t="shared" si="596"/>
        <v>0</v>
      </c>
      <c r="Q168" s="69">
        <f t="shared" si="597"/>
        <v>0</v>
      </c>
      <c r="R168" s="69">
        <f t="shared" si="598"/>
        <v>0</v>
      </c>
      <c r="S168" s="69">
        <v>0</v>
      </c>
      <c r="T168" s="69">
        <f t="shared" si="600"/>
        <v>0</v>
      </c>
      <c r="U168" s="69">
        <v>0</v>
      </c>
      <c r="V168" s="151">
        <f t="shared" si="601"/>
        <v>1200</v>
      </c>
      <c r="W168" s="151">
        <f t="shared" si="601"/>
        <v>0</v>
      </c>
      <c r="X168" s="67">
        <f t="shared" si="602"/>
        <v>1200</v>
      </c>
      <c r="Y168" s="113">
        <v>0</v>
      </c>
      <c r="Z168" s="69">
        <f t="shared" si="604"/>
        <v>0</v>
      </c>
      <c r="AA168" s="69">
        <v>0</v>
      </c>
      <c r="AB168" s="70">
        <f t="shared" si="606"/>
        <v>1200</v>
      </c>
      <c r="AC168" s="67">
        <f t="shared" si="607"/>
        <v>0</v>
      </c>
      <c r="AD168" s="67">
        <f t="shared" si="607"/>
        <v>0</v>
      </c>
      <c r="AE168" s="67">
        <f t="shared" si="607"/>
        <v>0</v>
      </c>
      <c r="AF168" s="67">
        <f t="shared" si="607"/>
        <v>0</v>
      </c>
      <c r="AG168" s="67">
        <f t="shared" si="607"/>
        <v>0</v>
      </c>
      <c r="AH168" s="67">
        <f t="shared" si="607"/>
        <v>0</v>
      </c>
      <c r="AI168" s="67">
        <f t="shared" si="607"/>
        <v>0</v>
      </c>
      <c r="AJ168" s="67">
        <f t="shared" si="607"/>
        <v>1200</v>
      </c>
      <c r="AK168" s="67">
        <f t="shared" si="607"/>
        <v>0</v>
      </c>
      <c r="AL168" s="67">
        <f t="shared" si="607"/>
        <v>1200</v>
      </c>
      <c r="AM168" s="67">
        <f t="shared" si="607"/>
        <v>0</v>
      </c>
      <c r="AN168" s="67">
        <f t="shared" si="607"/>
        <v>0</v>
      </c>
      <c r="AO168" s="67">
        <f t="shared" si="607"/>
        <v>0</v>
      </c>
      <c r="AP168" s="67">
        <f t="shared" si="608"/>
        <v>0</v>
      </c>
      <c r="AQ168" s="71">
        <f t="shared" si="609"/>
        <v>1200</v>
      </c>
      <c r="AR168" s="71">
        <f t="shared" si="610"/>
        <v>0</v>
      </c>
      <c r="AS168" s="71">
        <f t="shared" si="611"/>
        <v>1200</v>
      </c>
      <c r="AT168" s="84"/>
    </row>
    <row r="169" spans="1:67" ht="15.75" outlineLevel="1" thickBot="1" x14ac:dyDescent="0.3">
      <c r="A169" s="60"/>
      <c r="B169" s="61"/>
      <c r="C169" s="62"/>
      <c r="D169" s="63"/>
      <c r="E169" s="64"/>
      <c r="F169" s="65"/>
      <c r="G169" s="107"/>
      <c r="H169" s="108"/>
      <c r="I169" s="108"/>
      <c r="J169" s="67"/>
      <c r="K169" s="21"/>
      <c r="L169" s="67"/>
      <c r="M169" s="67"/>
      <c r="N169" s="67"/>
      <c r="O169" s="67"/>
      <c r="P169" s="69"/>
      <c r="Q169" s="69"/>
      <c r="R169" s="69"/>
      <c r="S169" s="69"/>
      <c r="T169" s="69"/>
      <c r="U169" s="69"/>
      <c r="V169" s="151"/>
      <c r="W169" s="151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84"/>
    </row>
    <row r="170" spans="1:67" ht="15.75" thickBot="1" x14ac:dyDescent="0.3">
      <c r="A170" s="48">
        <f>A159+1</f>
        <v>25</v>
      </c>
      <c r="B170" s="49" t="s">
        <v>61</v>
      </c>
      <c r="C170" s="50" t="s">
        <v>62</v>
      </c>
      <c r="D170" s="51">
        <f>ROUNDUP((A170*465)/1000,2)</f>
        <v>11.629999999999999</v>
      </c>
      <c r="E170" s="52"/>
      <c r="F170" s="53">
        <f>SUM(F171:F180)</f>
        <v>26209.655948529409</v>
      </c>
      <c r="G170" s="107"/>
      <c r="H170" s="110"/>
      <c r="I170" s="110"/>
      <c r="J170" s="56"/>
      <c r="K170" s="57"/>
      <c r="L170" s="58"/>
      <c r="M170" s="58"/>
      <c r="N170" s="58"/>
      <c r="O170" s="57"/>
      <c r="P170" s="58"/>
      <c r="Q170" s="56"/>
      <c r="R170" s="56"/>
      <c r="S170" s="56"/>
      <c r="T170" s="56"/>
      <c r="U170" s="74"/>
      <c r="V170" s="152"/>
      <c r="W170" s="153"/>
      <c r="X170" s="56"/>
      <c r="Y170" s="56"/>
      <c r="Z170" s="57"/>
      <c r="AA170" s="56"/>
      <c r="AB170" s="56"/>
      <c r="AC170" s="59">
        <f>+SUM(AC171:AC180)</f>
        <v>10543.8935</v>
      </c>
      <c r="AD170" s="59">
        <f t="shared" ref="AD170:AS170" si="614">+SUM(AD171:AD180)</f>
        <v>0</v>
      </c>
      <c r="AE170" s="59">
        <f t="shared" si="614"/>
        <v>0</v>
      </c>
      <c r="AF170" s="59">
        <f t="shared" si="614"/>
        <v>210.87787</v>
      </c>
      <c r="AG170" s="59">
        <f t="shared" si="614"/>
        <v>434.79467499999998</v>
      </c>
      <c r="AH170" s="59">
        <f t="shared" si="614"/>
        <v>11189.566045</v>
      </c>
      <c r="AI170" s="59">
        <f t="shared" si="614"/>
        <v>5205</v>
      </c>
      <c r="AJ170" s="59">
        <f t="shared" si="614"/>
        <v>1200</v>
      </c>
      <c r="AK170" s="59">
        <f t="shared" si="614"/>
        <v>900</v>
      </c>
      <c r="AL170" s="59">
        <f t="shared" si="614"/>
        <v>7305</v>
      </c>
      <c r="AM170" s="59">
        <f t="shared" si="614"/>
        <v>3616.4483922794125</v>
      </c>
      <c r="AN170" s="59">
        <f t="shared" si="614"/>
        <v>2797.3915112499999</v>
      </c>
      <c r="AO170" s="59">
        <f t="shared" si="614"/>
        <v>1301.25</v>
      </c>
      <c r="AP170" s="59">
        <f t="shared" si="614"/>
        <v>4516.4483922794125</v>
      </c>
      <c r="AQ170" s="59">
        <f t="shared" si="614"/>
        <v>22111.014437279409</v>
      </c>
      <c r="AR170" s="59">
        <f t="shared" si="614"/>
        <v>4098.6415112499999</v>
      </c>
      <c r="AS170" s="59">
        <f t="shared" si="614"/>
        <v>26209.655948529413</v>
      </c>
      <c r="AT170" s="83" t="str">
        <f>IF(F170=AS170,"Matching","Not Matching")</f>
        <v>Matching</v>
      </c>
      <c r="AU170" s="134">
        <f t="shared" ref="AU170" si="615">SUM(AC170:AG170)</f>
        <v>11189.566045</v>
      </c>
      <c r="AV170" s="135">
        <f t="shared" ref="AV170" si="616">AU170/AS170</f>
        <v>0.42692533114414388</v>
      </c>
      <c r="AW170" s="134">
        <f t="shared" ref="AW170" si="617">AI170</f>
        <v>5205</v>
      </c>
      <c r="AX170" s="135">
        <f t="shared" ref="AX170" si="618">AW170/AS170</f>
        <v>0.19859093191538232</v>
      </c>
      <c r="AY170" s="134">
        <f t="shared" ref="AY170" si="619">AJ170</f>
        <v>1200</v>
      </c>
      <c r="AZ170" s="135">
        <f t="shared" ref="AZ170" si="620">AY170/AS170</f>
        <v>4.578465289115443E-2</v>
      </c>
      <c r="BA170" s="134">
        <f t="shared" ref="BA170" si="621">AK170+AM170</f>
        <v>4516.4483922794125</v>
      </c>
      <c r="BB170" s="135">
        <f t="shared" ref="BB170" si="622">BA170/AS170</f>
        <v>0.1723200182844378</v>
      </c>
      <c r="BC170" s="134">
        <f t="shared" ref="BC170" si="623">AN170+AO170</f>
        <v>4098.6415112499999</v>
      </c>
      <c r="BD170" s="135">
        <f t="shared" ref="BD170" si="624">BC170/AS170</f>
        <v>0.15637906576488156</v>
      </c>
      <c r="BE170" s="82" t="str">
        <f t="shared" ref="BE170" si="625">IF((AU170+AW170+AY170+BA170+BC170)=AS170,"Matching","Not Matching")</f>
        <v>Matching</v>
      </c>
      <c r="BF170" s="134">
        <f>AQ170</f>
        <v>22111.014437279409</v>
      </c>
      <c r="BG170" s="135">
        <f t="shared" ref="BG170" si="626">BF170/AS170</f>
        <v>0.8436209342351183</v>
      </c>
      <c r="BH170" s="134">
        <f t="shared" ref="BH170" si="627">AR170</f>
        <v>4098.6415112499999</v>
      </c>
      <c r="BI170" s="135">
        <f t="shared" ref="BI170" si="628">BH170/AS170</f>
        <v>0.15637906576488156</v>
      </c>
      <c r="BJ170" s="82" t="str">
        <f t="shared" ref="BJ170" si="629">IF((BH170+BF170)=AS170,"Matching","Not Matching")</f>
        <v>Matching</v>
      </c>
      <c r="BK170" s="134">
        <f>AS170*1.081</f>
        <v>28332.638080360295</v>
      </c>
      <c r="BL170" s="134">
        <f t="shared" ref="BL170" si="630">ROUND(BK170,-1)</f>
        <v>28330</v>
      </c>
      <c r="BM170" s="134">
        <f>D170*380</f>
        <v>4419.3999999999996</v>
      </c>
      <c r="BN170" s="134">
        <f t="shared" ref="BN170" si="631">BK170-BM170</f>
        <v>23913.238080360294</v>
      </c>
      <c r="BO170" s="134">
        <f>BK170/D170</f>
        <v>2436.1683646053566</v>
      </c>
    </row>
    <row r="171" spans="1:67" outlineLevel="1" x14ac:dyDescent="0.25">
      <c r="A171" s="60"/>
      <c r="B171" s="61"/>
      <c r="C171" s="62"/>
      <c r="D171" s="63"/>
      <c r="E171" s="64"/>
      <c r="F171" s="65"/>
      <c r="G171" s="107"/>
      <c r="H171" s="110"/>
      <c r="I171" s="109" t="s">
        <v>138</v>
      </c>
      <c r="J171" s="56"/>
      <c r="K171" s="57"/>
      <c r="L171" s="58"/>
      <c r="M171" s="58"/>
      <c r="N171" s="58"/>
      <c r="O171" s="57"/>
      <c r="P171" s="58"/>
      <c r="Q171" s="56"/>
      <c r="R171" s="56"/>
      <c r="S171" s="56"/>
      <c r="T171" s="56"/>
      <c r="U171" s="73"/>
      <c r="V171" s="152"/>
      <c r="W171" s="153"/>
      <c r="X171" s="56"/>
      <c r="Y171" s="56"/>
      <c r="Z171" s="57"/>
      <c r="AA171" s="56"/>
      <c r="AB171" s="56"/>
      <c r="AC171" s="56"/>
      <c r="AD171" s="56"/>
      <c r="AE171" s="69"/>
      <c r="AF171" s="69"/>
      <c r="AG171" s="69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136"/>
    </row>
    <row r="172" spans="1:67" outlineLevel="1" x14ac:dyDescent="0.25">
      <c r="A172" s="60"/>
      <c r="B172" s="61" t="str">
        <f>"Panneau solaire "&amp;G172</f>
        <v>Panneau solaire LONGi Hi-MO X10 Artist LR7-54HVB-485M</v>
      </c>
      <c r="C172" s="62">
        <f>A170</f>
        <v>25</v>
      </c>
      <c r="D172" s="68" t="s">
        <v>63</v>
      </c>
      <c r="E172" s="64">
        <f t="shared" ref="E172" si="632">AB172</f>
        <v>266.65684558823523</v>
      </c>
      <c r="F172" s="65">
        <f t="shared" ref="F172" si="633">C172*E172</f>
        <v>6666.4211397058807</v>
      </c>
      <c r="G172" s="107" t="str">
        <f>$G$7</f>
        <v>LONGi Hi-MO X10 Artist LR7-54HVB-485M</v>
      </c>
      <c r="H172" s="108">
        <f t="shared" ref="H172" si="634">H73</f>
        <v>105.55</v>
      </c>
      <c r="I172" s="108">
        <f>$I$7</f>
        <v>0</v>
      </c>
      <c r="J172" s="67">
        <f t="shared" si="365"/>
        <v>3.1664999999999996</v>
      </c>
      <c r="K172" s="54">
        <v>0</v>
      </c>
      <c r="L172" s="67">
        <f t="shared" ref="L172:N179" si="635">H172*(1-$K172)</f>
        <v>105.55</v>
      </c>
      <c r="M172" s="67">
        <f t="shared" si="635"/>
        <v>0</v>
      </c>
      <c r="N172" s="67">
        <f t="shared" si="635"/>
        <v>3.1664999999999996</v>
      </c>
      <c r="O172" s="67">
        <f t="shared" ref="O172:O179" si="636">(L172+M172+N172)</f>
        <v>108.7165</v>
      </c>
      <c r="P172" s="69">
        <f t="shared" ref="P172:P179" si="637">O172*$P$4</f>
        <v>0</v>
      </c>
      <c r="Q172" s="69">
        <f t="shared" ref="Q172:Q179" si="638">(O172+P172)*$Q$4</f>
        <v>0</v>
      </c>
      <c r="R172" s="69">
        <f t="shared" ref="R172:R179" si="639">(O172+P172)*$R$4</f>
        <v>2.1743299999999999</v>
      </c>
      <c r="S172" s="69">
        <f t="shared" ref="S172:S176" si="640">(O172+P172)*$S$4</f>
        <v>5.4358250000000004</v>
      </c>
      <c r="T172" s="69">
        <f t="shared" ref="T172:T179" si="641">SUM(O172:S172)</f>
        <v>116.32665499999999</v>
      </c>
      <c r="U172" s="69">
        <f>1*$U$4</f>
        <v>65</v>
      </c>
      <c r="V172" s="151">
        <f t="shared" ref="V172:W179" si="642">V161</f>
        <v>0</v>
      </c>
      <c r="W172" s="151">
        <f t="shared" si="642"/>
        <v>0</v>
      </c>
      <c r="X172" s="67">
        <f t="shared" ref="X172:X179" si="643">SUM(U172:W172)</f>
        <v>65</v>
      </c>
      <c r="Y172" s="113">
        <f t="shared" ref="Y172:Y177" si="644">$Y$4/(1-$Y$4)*(T172+X172+Z172+AA172)</f>
        <v>39.998526838235293</v>
      </c>
      <c r="Z172" s="69">
        <f t="shared" ref="Z172:Z179" si="645">T172*$Z$4</f>
        <v>29.081663749999997</v>
      </c>
      <c r="AA172" s="69">
        <f t="shared" ref="AA172:AA177" si="646">X172*$AA$4</f>
        <v>16.25</v>
      </c>
      <c r="AB172" s="70">
        <f t="shared" ref="AB172:AB179" si="647">T172+X172+Y172+Z172+AA172</f>
        <v>266.65684558823523</v>
      </c>
      <c r="AC172" s="67">
        <f t="shared" ref="AC172:AO179" si="648">O172*$C172</f>
        <v>2717.9124999999999</v>
      </c>
      <c r="AD172" s="67">
        <f t="shared" si="648"/>
        <v>0</v>
      </c>
      <c r="AE172" s="67">
        <f t="shared" si="648"/>
        <v>0</v>
      </c>
      <c r="AF172" s="67">
        <f t="shared" si="648"/>
        <v>54.358249999999998</v>
      </c>
      <c r="AG172" s="67">
        <f t="shared" si="648"/>
        <v>135.895625</v>
      </c>
      <c r="AH172" s="67">
        <f t="shared" si="648"/>
        <v>2908.1663749999998</v>
      </c>
      <c r="AI172" s="67">
        <f t="shared" si="648"/>
        <v>1625</v>
      </c>
      <c r="AJ172" s="67">
        <f t="shared" si="648"/>
        <v>0</v>
      </c>
      <c r="AK172" s="67">
        <f t="shared" si="648"/>
        <v>0</v>
      </c>
      <c r="AL172" s="67">
        <f t="shared" si="648"/>
        <v>1625</v>
      </c>
      <c r="AM172" s="67">
        <f t="shared" si="648"/>
        <v>999.96317095588233</v>
      </c>
      <c r="AN172" s="67">
        <f t="shared" si="648"/>
        <v>727.04159374999995</v>
      </c>
      <c r="AO172" s="67">
        <f t="shared" si="648"/>
        <v>406.25</v>
      </c>
      <c r="AP172" s="67">
        <f t="shared" ref="AP172:AP179" si="649">AM172+AK172</f>
        <v>999.96317095588233</v>
      </c>
      <c r="AQ172" s="71">
        <f t="shared" ref="AQ172:AQ179" si="650">AM172+AL172+AH172</f>
        <v>5533.1295459558823</v>
      </c>
      <c r="AR172" s="71">
        <f t="shared" ref="AR172:AR179" si="651">AO172+AN172</f>
        <v>1133.2915937499999</v>
      </c>
      <c r="AS172" s="71">
        <f t="shared" ref="AS172:AS179" si="652">AH172+AL172+AM172+AO172+AN172</f>
        <v>6666.4211397058825</v>
      </c>
      <c r="AT172" s="84"/>
    </row>
    <row r="173" spans="1:67" outlineLevel="1" x14ac:dyDescent="0.25">
      <c r="A173" s="60"/>
      <c r="B173" s="61" t="str">
        <f>"Onduleur Fronius "&amp;G173</f>
        <v>Onduleur Fronius Symo GEN24 12.0 SC</v>
      </c>
      <c r="C173" s="62">
        <v>1</v>
      </c>
      <c r="D173" s="68" t="s">
        <v>63</v>
      </c>
      <c r="E173" s="64">
        <f t="shared" ref="E172:E179" si="653">AB173</f>
        <v>3917.6245147058821</v>
      </c>
      <c r="F173" s="65">
        <f t="shared" ref="F172:F179" si="654">C173*E173</f>
        <v>3917.6245147058821</v>
      </c>
      <c r="G173" s="99" t="str">
        <f>'Financial Data'!B45</f>
        <v>Symo GEN24 12.0 SC</v>
      </c>
      <c r="H173" s="85">
        <f>'Financial Data'!C45</f>
        <v>1817.7</v>
      </c>
      <c r="I173" s="108">
        <f>$I$8</f>
        <v>449.25</v>
      </c>
      <c r="J173" s="67">
        <f t="shared" si="365"/>
        <v>54.530999999999999</v>
      </c>
      <c r="K173" s="54">
        <v>0</v>
      </c>
      <c r="L173" s="67">
        <f t="shared" si="635"/>
        <v>1817.7</v>
      </c>
      <c r="M173" s="67">
        <f t="shared" si="635"/>
        <v>449.25</v>
      </c>
      <c r="N173" s="67">
        <f t="shared" si="635"/>
        <v>54.530999999999999</v>
      </c>
      <c r="O173" s="67">
        <f t="shared" si="636"/>
        <v>2321.4809999999998</v>
      </c>
      <c r="P173" s="69">
        <f t="shared" si="637"/>
        <v>0</v>
      </c>
      <c r="Q173" s="69">
        <f t="shared" si="638"/>
        <v>0</v>
      </c>
      <c r="R173" s="69">
        <f t="shared" si="639"/>
        <v>46.429619999999993</v>
      </c>
      <c r="S173" s="69">
        <f t="shared" si="640"/>
        <v>116.07405</v>
      </c>
      <c r="T173" s="69">
        <f t="shared" si="641"/>
        <v>2483.9846699999998</v>
      </c>
      <c r="U173" s="69">
        <f>2*$U$5</f>
        <v>180</v>
      </c>
      <c r="V173" s="151">
        <f t="shared" si="642"/>
        <v>0</v>
      </c>
      <c r="W173" s="151">
        <f t="shared" si="642"/>
        <v>0</v>
      </c>
      <c r="X173" s="67">
        <f t="shared" si="643"/>
        <v>180</v>
      </c>
      <c r="Y173" s="113">
        <f t="shared" si="644"/>
        <v>587.64367720588234</v>
      </c>
      <c r="Z173" s="69">
        <f t="shared" si="645"/>
        <v>620.99616749999996</v>
      </c>
      <c r="AA173" s="69">
        <f t="shared" si="646"/>
        <v>45</v>
      </c>
      <c r="AB173" s="70">
        <f t="shared" si="647"/>
        <v>3917.6245147058821</v>
      </c>
      <c r="AC173" s="67">
        <f t="shared" si="648"/>
        <v>2321.4809999999998</v>
      </c>
      <c r="AD173" s="67">
        <f t="shared" si="648"/>
        <v>0</v>
      </c>
      <c r="AE173" s="67">
        <f t="shared" si="648"/>
        <v>0</v>
      </c>
      <c r="AF173" s="67">
        <f t="shared" si="648"/>
        <v>46.429619999999993</v>
      </c>
      <c r="AG173" s="67">
        <f t="shared" si="648"/>
        <v>116.07405</v>
      </c>
      <c r="AH173" s="67">
        <f t="shared" si="648"/>
        <v>2483.9846699999998</v>
      </c>
      <c r="AI173" s="67">
        <f t="shared" si="648"/>
        <v>180</v>
      </c>
      <c r="AJ173" s="67">
        <f t="shared" si="648"/>
        <v>0</v>
      </c>
      <c r="AK173" s="67">
        <f t="shared" si="648"/>
        <v>0</v>
      </c>
      <c r="AL173" s="67">
        <f t="shared" si="648"/>
        <v>180</v>
      </c>
      <c r="AM173" s="67">
        <f t="shared" si="648"/>
        <v>587.64367720588234</v>
      </c>
      <c r="AN173" s="67">
        <f t="shared" si="648"/>
        <v>620.99616749999996</v>
      </c>
      <c r="AO173" s="67">
        <f t="shared" si="648"/>
        <v>45</v>
      </c>
      <c r="AP173" s="67">
        <f t="shared" si="649"/>
        <v>587.64367720588234</v>
      </c>
      <c r="AQ173" s="71">
        <f t="shared" si="650"/>
        <v>3251.6283472058822</v>
      </c>
      <c r="AR173" s="71">
        <f t="shared" si="651"/>
        <v>665.99616749999996</v>
      </c>
      <c r="AS173" s="71">
        <f t="shared" si="652"/>
        <v>3917.6245147058821</v>
      </c>
      <c r="AT173" s="84"/>
    </row>
    <row r="174" spans="1:67" outlineLevel="1" x14ac:dyDescent="0.25">
      <c r="A174" s="60"/>
      <c r="B174" s="61" t="s">
        <v>64</v>
      </c>
      <c r="C174" s="62">
        <v>1</v>
      </c>
      <c r="D174" s="68" t="s">
        <v>65</v>
      </c>
      <c r="E174" s="64">
        <f t="shared" si="653"/>
        <v>1060.2132352941176</v>
      </c>
      <c r="F174" s="65">
        <f t="shared" si="654"/>
        <v>1060.2132352941176</v>
      </c>
      <c r="G174" s="147"/>
      <c r="H174" s="85">
        <v>450</v>
      </c>
      <c r="I174" s="111">
        <v>0</v>
      </c>
      <c r="J174" s="67">
        <f t="shared" ref="J174:J234" si="655">H174*$J$4</f>
        <v>13.5</v>
      </c>
      <c r="K174" s="54">
        <v>0</v>
      </c>
      <c r="L174" s="67">
        <f t="shared" si="635"/>
        <v>450</v>
      </c>
      <c r="M174" s="67">
        <f t="shared" si="635"/>
        <v>0</v>
      </c>
      <c r="N174" s="67">
        <f t="shared" si="635"/>
        <v>13.5</v>
      </c>
      <c r="O174" s="67">
        <f t="shared" si="636"/>
        <v>463.5</v>
      </c>
      <c r="P174" s="69">
        <f t="shared" si="637"/>
        <v>0</v>
      </c>
      <c r="Q174" s="69">
        <f t="shared" si="638"/>
        <v>0</v>
      </c>
      <c r="R174" s="69">
        <f t="shared" si="639"/>
        <v>9.27</v>
      </c>
      <c r="S174" s="69">
        <f t="shared" si="640"/>
        <v>23.175000000000001</v>
      </c>
      <c r="T174" s="69">
        <f t="shared" si="641"/>
        <v>495.94499999999999</v>
      </c>
      <c r="U174" s="69">
        <f>(C172/10)*$U$5</f>
        <v>225</v>
      </c>
      <c r="V174" s="151">
        <f t="shared" si="642"/>
        <v>0</v>
      </c>
      <c r="W174" s="151">
        <f t="shared" si="642"/>
        <v>0</v>
      </c>
      <c r="X174" s="67">
        <f t="shared" si="643"/>
        <v>225</v>
      </c>
      <c r="Y174" s="113">
        <f t="shared" si="644"/>
        <v>159.03198529411765</v>
      </c>
      <c r="Z174" s="69">
        <f t="shared" si="645"/>
        <v>123.98625</v>
      </c>
      <c r="AA174" s="69">
        <f t="shared" si="646"/>
        <v>56.25</v>
      </c>
      <c r="AB174" s="70">
        <f t="shared" si="647"/>
        <v>1060.2132352941176</v>
      </c>
      <c r="AC174" s="67">
        <f t="shared" si="648"/>
        <v>463.5</v>
      </c>
      <c r="AD174" s="67">
        <f t="shared" si="648"/>
        <v>0</v>
      </c>
      <c r="AE174" s="67">
        <f t="shared" si="648"/>
        <v>0</v>
      </c>
      <c r="AF174" s="67">
        <f t="shared" si="648"/>
        <v>9.27</v>
      </c>
      <c r="AG174" s="67">
        <f t="shared" si="648"/>
        <v>23.175000000000001</v>
      </c>
      <c r="AH174" s="67">
        <f t="shared" si="648"/>
        <v>495.94499999999999</v>
      </c>
      <c r="AI174" s="67">
        <f t="shared" si="648"/>
        <v>225</v>
      </c>
      <c r="AJ174" s="67">
        <f t="shared" si="648"/>
        <v>0</v>
      </c>
      <c r="AK174" s="67">
        <f t="shared" si="648"/>
        <v>0</v>
      </c>
      <c r="AL174" s="67">
        <f t="shared" si="648"/>
        <v>225</v>
      </c>
      <c r="AM174" s="67">
        <f t="shared" si="648"/>
        <v>159.03198529411765</v>
      </c>
      <c r="AN174" s="67">
        <f t="shared" si="648"/>
        <v>123.98625</v>
      </c>
      <c r="AO174" s="67">
        <f t="shared" si="648"/>
        <v>56.25</v>
      </c>
      <c r="AP174" s="67">
        <f t="shared" si="649"/>
        <v>159.03198529411765</v>
      </c>
      <c r="AQ174" s="71">
        <f t="shared" si="650"/>
        <v>879.97698529411764</v>
      </c>
      <c r="AR174" s="71">
        <f t="shared" si="651"/>
        <v>180.23624999999998</v>
      </c>
      <c r="AS174" s="71">
        <f t="shared" si="652"/>
        <v>1060.2132352941176</v>
      </c>
      <c r="AT174" s="84"/>
    </row>
    <row r="175" spans="1:67" outlineLevel="1" x14ac:dyDescent="0.25">
      <c r="A175" s="60"/>
      <c r="B175" s="61" t="s">
        <v>172</v>
      </c>
      <c r="C175" s="62">
        <f>A170</f>
        <v>25</v>
      </c>
      <c r="D175" s="68" t="s">
        <v>63</v>
      </c>
      <c r="E175" s="64">
        <f t="shared" si="653"/>
        <v>257.66176470588238</v>
      </c>
      <c r="F175" s="65">
        <f t="shared" si="654"/>
        <v>6441.5441176470595</v>
      </c>
      <c r="G175" s="107"/>
      <c r="H175" s="111">
        <v>100</v>
      </c>
      <c r="I175" s="111">
        <v>0</v>
      </c>
      <c r="J175" s="67">
        <f t="shared" si="655"/>
        <v>3</v>
      </c>
      <c r="K175" s="54">
        <v>0</v>
      </c>
      <c r="L175" s="67">
        <f t="shared" si="635"/>
        <v>100</v>
      </c>
      <c r="M175" s="67">
        <f t="shared" si="635"/>
        <v>0</v>
      </c>
      <c r="N175" s="67">
        <f t="shared" si="635"/>
        <v>3</v>
      </c>
      <c r="O175" s="67">
        <f t="shared" si="636"/>
        <v>103</v>
      </c>
      <c r="P175" s="69">
        <f t="shared" si="637"/>
        <v>0</v>
      </c>
      <c r="Q175" s="69">
        <f t="shared" si="638"/>
        <v>0</v>
      </c>
      <c r="R175" s="69">
        <f t="shared" si="639"/>
        <v>2.06</v>
      </c>
      <c r="S175" s="69">
        <f t="shared" si="640"/>
        <v>5.15</v>
      </c>
      <c r="T175" s="69">
        <f t="shared" si="641"/>
        <v>110.21000000000001</v>
      </c>
      <c r="U175" s="69">
        <f>1*$U$4</f>
        <v>65</v>
      </c>
      <c r="V175" s="151">
        <f t="shared" si="642"/>
        <v>0</v>
      </c>
      <c r="W175" s="151">
        <f t="shared" si="642"/>
        <v>0</v>
      </c>
      <c r="X175" s="67">
        <f t="shared" si="643"/>
        <v>65</v>
      </c>
      <c r="Y175" s="113">
        <f t="shared" si="644"/>
        <v>38.649264705882359</v>
      </c>
      <c r="Z175" s="69">
        <f t="shared" si="645"/>
        <v>27.552500000000002</v>
      </c>
      <c r="AA175" s="69">
        <f t="shared" si="646"/>
        <v>16.25</v>
      </c>
      <c r="AB175" s="70">
        <f t="shared" si="647"/>
        <v>257.66176470588238</v>
      </c>
      <c r="AC175" s="67">
        <f t="shared" si="648"/>
        <v>2575</v>
      </c>
      <c r="AD175" s="67">
        <f t="shared" si="648"/>
        <v>0</v>
      </c>
      <c r="AE175" s="67">
        <f t="shared" si="648"/>
        <v>0</v>
      </c>
      <c r="AF175" s="67">
        <f t="shared" si="648"/>
        <v>51.5</v>
      </c>
      <c r="AG175" s="67">
        <f t="shared" si="648"/>
        <v>128.75</v>
      </c>
      <c r="AH175" s="67">
        <f t="shared" si="648"/>
        <v>2755.25</v>
      </c>
      <c r="AI175" s="67">
        <f t="shared" si="648"/>
        <v>1625</v>
      </c>
      <c r="AJ175" s="67">
        <f t="shared" si="648"/>
        <v>0</v>
      </c>
      <c r="AK175" s="67">
        <f t="shared" si="648"/>
        <v>0</v>
      </c>
      <c r="AL175" s="67">
        <f t="shared" si="648"/>
        <v>1625</v>
      </c>
      <c r="AM175" s="67">
        <f t="shared" si="648"/>
        <v>966.23161764705901</v>
      </c>
      <c r="AN175" s="67">
        <f t="shared" si="648"/>
        <v>688.8125</v>
      </c>
      <c r="AO175" s="67">
        <f t="shared" si="648"/>
        <v>406.25</v>
      </c>
      <c r="AP175" s="67">
        <f t="shared" si="649"/>
        <v>966.23161764705901</v>
      </c>
      <c r="AQ175" s="71">
        <f t="shared" si="650"/>
        <v>5346.4816176470595</v>
      </c>
      <c r="AR175" s="71">
        <f t="shared" si="651"/>
        <v>1095.0625</v>
      </c>
      <c r="AS175" s="71">
        <f t="shared" si="652"/>
        <v>6441.5441176470595</v>
      </c>
      <c r="AT175" s="84"/>
    </row>
    <row r="176" spans="1:67" outlineLevel="1" x14ac:dyDescent="0.25">
      <c r="A176" s="60"/>
      <c r="B176" s="61" t="s">
        <v>66</v>
      </c>
      <c r="C176" s="62">
        <v>1</v>
      </c>
      <c r="D176" s="68" t="s">
        <v>65</v>
      </c>
      <c r="E176" s="64">
        <f t="shared" si="653"/>
        <v>3251.8529411764707</v>
      </c>
      <c r="F176" s="65">
        <f t="shared" si="654"/>
        <v>3251.8529411764707</v>
      </c>
      <c r="G176" s="107"/>
      <c r="H176" s="85">
        <v>600</v>
      </c>
      <c r="I176" s="111">
        <f>I165</f>
        <v>0</v>
      </c>
      <c r="J176" s="67">
        <f t="shared" si="655"/>
        <v>18</v>
      </c>
      <c r="K176" s="54">
        <v>0</v>
      </c>
      <c r="L176" s="67">
        <f t="shared" si="635"/>
        <v>600</v>
      </c>
      <c r="M176" s="67">
        <f t="shared" si="635"/>
        <v>0</v>
      </c>
      <c r="N176" s="67">
        <f t="shared" si="635"/>
        <v>18</v>
      </c>
      <c r="O176" s="67">
        <f t="shared" si="636"/>
        <v>618</v>
      </c>
      <c r="P176" s="69">
        <f t="shared" si="637"/>
        <v>0</v>
      </c>
      <c r="Q176" s="69">
        <f t="shared" si="638"/>
        <v>0</v>
      </c>
      <c r="R176" s="69">
        <f t="shared" si="639"/>
        <v>12.36</v>
      </c>
      <c r="S176" s="69">
        <f t="shared" si="640"/>
        <v>30.900000000000002</v>
      </c>
      <c r="T176" s="69">
        <f t="shared" si="641"/>
        <v>661.26</v>
      </c>
      <c r="U176" s="69">
        <f>5*$U$5+600+500</f>
        <v>1550</v>
      </c>
      <c r="V176" s="151">
        <f t="shared" si="642"/>
        <v>0</v>
      </c>
      <c r="W176" s="151">
        <f t="shared" si="642"/>
        <v>0</v>
      </c>
      <c r="X176" s="67">
        <f t="shared" si="643"/>
        <v>1550</v>
      </c>
      <c r="Y176" s="113">
        <f t="shared" si="644"/>
        <v>487.77794117647068</v>
      </c>
      <c r="Z176" s="69">
        <f t="shared" si="645"/>
        <v>165.315</v>
      </c>
      <c r="AA176" s="69">
        <f t="shared" si="646"/>
        <v>387.5</v>
      </c>
      <c r="AB176" s="70">
        <f t="shared" si="647"/>
        <v>3251.8529411764707</v>
      </c>
      <c r="AC176" s="67">
        <f t="shared" si="648"/>
        <v>618</v>
      </c>
      <c r="AD176" s="67">
        <f t="shared" si="648"/>
        <v>0</v>
      </c>
      <c r="AE176" s="67">
        <f t="shared" si="648"/>
        <v>0</v>
      </c>
      <c r="AF176" s="67">
        <f t="shared" si="648"/>
        <v>12.36</v>
      </c>
      <c r="AG176" s="67">
        <f t="shared" si="648"/>
        <v>30.900000000000002</v>
      </c>
      <c r="AH176" s="67">
        <f t="shared" si="648"/>
        <v>661.26</v>
      </c>
      <c r="AI176" s="67">
        <f t="shared" si="648"/>
        <v>1550</v>
      </c>
      <c r="AJ176" s="67">
        <f t="shared" si="648"/>
        <v>0</v>
      </c>
      <c r="AK176" s="67">
        <f t="shared" si="648"/>
        <v>0</v>
      </c>
      <c r="AL176" s="67">
        <f t="shared" si="648"/>
        <v>1550</v>
      </c>
      <c r="AM176" s="67">
        <f t="shared" si="648"/>
        <v>487.77794117647068</v>
      </c>
      <c r="AN176" s="67">
        <f t="shared" si="648"/>
        <v>165.315</v>
      </c>
      <c r="AO176" s="67">
        <f t="shared" si="648"/>
        <v>387.5</v>
      </c>
      <c r="AP176" s="67">
        <f t="shared" si="649"/>
        <v>487.77794117647068</v>
      </c>
      <c r="AQ176" s="71">
        <f t="shared" si="650"/>
        <v>2699.0379411764707</v>
      </c>
      <c r="AR176" s="71">
        <f t="shared" si="651"/>
        <v>552.81500000000005</v>
      </c>
      <c r="AS176" s="71">
        <f t="shared" si="652"/>
        <v>3251.8529411764707</v>
      </c>
      <c r="AT176" s="84"/>
    </row>
    <row r="177" spans="1:67" outlineLevel="1" x14ac:dyDescent="0.25">
      <c r="A177" s="60"/>
      <c r="B177" s="72" t="s">
        <v>169</v>
      </c>
      <c r="C177" s="62">
        <v>1</v>
      </c>
      <c r="D177" s="68" t="s">
        <v>65</v>
      </c>
      <c r="E177" s="64">
        <f t="shared" si="653"/>
        <v>2772</v>
      </c>
      <c r="F177" s="65">
        <f t="shared" si="654"/>
        <v>2772</v>
      </c>
      <c r="G177" s="107"/>
      <c r="H177" s="108">
        <f>H166</f>
        <v>1600</v>
      </c>
      <c r="I177" s="108">
        <f>$I$133</f>
        <v>200</v>
      </c>
      <c r="J177" s="67">
        <f t="shared" si="655"/>
        <v>48</v>
      </c>
      <c r="K177" s="54">
        <v>0</v>
      </c>
      <c r="L177" s="67">
        <f t="shared" si="635"/>
        <v>1600</v>
      </c>
      <c r="M177" s="67">
        <f t="shared" si="635"/>
        <v>200</v>
      </c>
      <c r="N177" s="67">
        <f t="shared" si="635"/>
        <v>48</v>
      </c>
      <c r="O177" s="67">
        <f t="shared" si="636"/>
        <v>1848</v>
      </c>
      <c r="P177" s="69">
        <f t="shared" si="637"/>
        <v>0</v>
      </c>
      <c r="Q177" s="69">
        <f t="shared" si="638"/>
        <v>0</v>
      </c>
      <c r="R177" s="69">
        <f t="shared" si="639"/>
        <v>36.96</v>
      </c>
      <c r="S177" s="69">
        <v>0</v>
      </c>
      <c r="T177" s="69">
        <f t="shared" si="641"/>
        <v>1884.96</v>
      </c>
      <c r="U177" s="69">
        <v>0</v>
      </c>
      <c r="V177" s="151">
        <f t="shared" si="642"/>
        <v>0</v>
      </c>
      <c r="W177" s="151">
        <f t="shared" si="642"/>
        <v>0</v>
      </c>
      <c r="X177" s="67">
        <f t="shared" si="643"/>
        <v>0</v>
      </c>
      <c r="Y177" s="113">
        <f t="shared" si="644"/>
        <v>415.8</v>
      </c>
      <c r="Z177" s="69">
        <f t="shared" si="645"/>
        <v>471.24</v>
      </c>
      <c r="AA177" s="69">
        <f t="shared" si="646"/>
        <v>0</v>
      </c>
      <c r="AB177" s="70">
        <f t="shared" si="647"/>
        <v>2772</v>
      </c>
      <c r="AC177" s="67">
        <f t="shared" si="648"/>
        <v>1848</v>
      </c>
      <c r="AD177" s="67">
        <f t="shared" si="648"/>
        <v>0</v>
      </c>
      <c r="AE177" s="67">
        <f t="shared" si="648"/>
        <v>0</v>
      </c>
      <c r="AF177" s="67">
        <f t="shared" si="648"/>
        <v>36.96</v>
      </c>
      <c r="AG177" s="67">
        <f t="shared" si="648"/>
        <v>0</v>
      </c>
      <c r="AH177" s="67">
        <f t="shared" si="648"/>
        <v>1884.96</v>
      </c>
      <c r="AI177" s="67">
        <f t="shared" si="648"/>
        <v>0</v>
      </c>
      <c r="AJ177" s="67">
        <f t="shared" si="648"/>
        <v>0</v>
      </c>
      <c r="AK177" s="67">
        <f t="shared" si="648"/>
        <v>0</v>
      </c>
      <c r="AL177" s="67">
        <f t="shared" si="648"/>
        <v>0</v>
      </c>
      <c r="AM177" s="67">
        <f t="shared" si="648"/>
        <v>415.8</v>
      </c>
      <c r="AN177" s="67">
        <f t="shared" si="648"/>
        <v>471.24</v>
      </c>
      <c r="AO177" s="67">
        <f t="shared" si="648"/>
        <v>0</v>
      </c>
      <c r="AP177" s="67">
        <f t="shared" si="649"/>
        <v>415.8</v>
      </c>
      <c r="AQ177" s="71">
        <f t="shared" si="650"/>
        <v>2300.7600000000002</v>
      </c>
      <c r="AR177" s="71">
        <f t="shared" si="651"/>
        <v>471.24</v>
      </c>
      <c r="AS177" s="71">
        <f t="shared" si="652"/>
        <v>2772</v>
      </c>
      <c r="AT177" s="84"/>
    </row>
    <row r="178" spans="1:67" outlineLevel="1" x14ac:dyDescent="0.25">
      <c r="A178" s="60"/>
      <c r="B178" s="72" t="s">
        <v>170</v>
      </c>
      <c r="C178" s="62">
        <v>1</v>
      </c>
      <c r="D178" s="68" t="s">
        <v>65</v>
      </c>
      <c r="E178" s="64">
        <f t="shared" si="653"/>
        <v>900</v>
      </c>
      <c r="F178" s="65">
        <f t="shared" si="654"/>
        <v>900</v>
      </c>
      <c r="G178" s="147"/>
      <c r="H178" s="67">
        <v>0</v>
      </c>
      <c r="I178" s="67">
        <v>0</v>
      </c>
      <c r="J178" s="67">
        <f t="shared" si="655"/>
        <v>0</v>
      </c>
      <c r="K178" s="54">
        <v>0</v>
      </c>
      <c r="L178" s="67">
        <f t="shared" si="635"/>
        <v>0</v>
      </c>
      <c r="M178" s="67">
        <f t="shared" si="635"/>
        <v>0</v>
      </c>
      <c r="N178" s="67">
        <f t="shared" si="635"/>
        <v>0</v>
      </c>
      <c r="O178" s="67">
        <f t="shared" si="636"/>
        <v>0</v>
      </c>
      <c r="P178" s="69">
        <f t="shared" si="637"/>
        <v>0</v>
      </c>
      <c r="Q178" s="69">
        <f t="shared" si="638"/>
        <v>0</v>
      </c>
      <c r="R178" s="69">
        <f t="shared" si="639"/>
        <v>0</v>
      </c>
      <c r="S178" s="69">
        <v>0</v>
      </c>
      <c r="T178" s="69">
        <f t="shared" si="641"/>
        <v>0</v>
      </c>
      <c r="U178" s="69">
        <v>0</v>
      </c>
      <c r="V178" s="151">
        <f t="shared" si="642"/>
        <v>0</v>
      </c>
      <c r="W178" s="151">
        <f t="shared" si="642"/>
        <v>900</v>
      </c>
      <c r="X178" s="67">
        <f t="shared" si="643"/>
        <v>900</v>
      </c>
      <c r="Y178" s="113">
        <v>0</v>
      </c>
      <c r="Z178" s="69">
        <f t="shared" si="645"/>
        <v>0</v>
      </c>
      <c r="AA178" s="69">
        <v>0</v>
      </c>
      <c r="AB178" s="70">
        <f t="shared" si="647"/>
        <v>900</v>
      </c>
      <c r="AC178" s="67">
        <f t="shared" si="648"/>
        <v>0</v>
      </c>
      <c r="AD178" s="67">
        <f t="shared" si="648"/>
        <v>0</v>
      </c>
      <c r="AE178" s="67">
        <f t="shared" si="648"/>
        <v>0</v>
      </c>
      <c r="AF178" s="67">
        <f t="shared" si="648"/>
        <v>0</v>
      </c>
      <c r="AG178" s="67">
        <f t="shared" si="648"/>
        <v>0</v>
      </c>
      <c r="AH178" s="67">
        <f t="shared" si="648"/>
        <v>0</v>
      </c>
      <c r="AI178" s="67">
        <f t="shared" si="648"/>
        <v>0</v>
      </c>
      <c r="AJ178" s="67">
        <f t="shared" si="648"/>
        <v>0</v>
      </c>
      <c r="AK178" s="67">
        <f t="shared" si="648"/>
        <v>900</v>
      </c>
      <c r="AL178" s="67">
        <f t="shared" si="648"/>
        <v>900</v>
      </c>
      <c r="AM178" s="67">
        <f t="shared" si="648"/>
        <v>0</v>
      </c>
      <c r="AN178" s="67">
        <f t="shared" si="648"/>
        <v>0</v>
      </c>
      <c r="AO178" s="67">
        <f t="shared" si="648"/>
        <v>0</v>
      </c>
      <c r="AP178" s="67">
        <f t="shared" si="649"/>
        <v>900</v>
      </c>
      <c r="AQ178" s="71">
        <f t="shared" si="650"/>
        <v>900</v>
      </c>
      <c r="AR178" s="71">
        <f t="shared" si="651"/>
        <v>0</v>
      </c>
      <c r="AS178" s="71">
        <f t="shared" si="652"/>
        <v>900</v>
      </c>
      <c r="AT178" s="84"/>
    </row>
    <row r="179" spans="1:67" outlineLevel="1" x14ac:dyDescent="0.25">
      <c r="A179" s="60"/>
      <c r="B179" s="72" t="s">
        <v>171</v>
      </c>
      <c r="C179" s="62">
        <v>1</v>
      </c>
      <c r="D179" s="68" t="s">
        <v>65</v>
      </c>
      <c r="E179" s="64">
        <f t="shared" si="653"/>
        <v>1200</v>
      </c>
      <c r="F179" s="65">
        <f t="shared" si="654"/>
        <v>1200</v>
      </c>
      <c r="G179" s="147"/>
      <c r="H179" s="67">
        <v>0</v>
      </c>
      <c r="I179" s="67">
        <v>0</v>
      </c>
      <c r="J179" s="67">
        <f t="shared" si="655"/>
        <v>0</v>
      </c>
      <c r="K179" s="54">
        <v>0</v>
      </c>
      <c r="L179" s="67">
        <f t="shared" si="635"/>
        <v>0</v>
      </c>
      <c r="M179" s="67">
        <f t="shared" si="635"/>
        <v>0</v>
      </c>
      <c r="N179" s="67">
        <f t="shared" si="635"/>
        <v>0</v>
      </c>
      <c r="O179" s="67">
        <f t="shared" si="636"/>
        <v>0</v>
      </c>
      <c r="P179" s="69">
        <f t="shared" si="637"/>
        <v>0</v>
      </c>
      <c r="Q179" s="69">
        <f t="shared" si="638"/>
        <v>0</v>
      </c>
      <c r="R179" s="69">
        <f t="shared" si="639"/>
        <v>0</v>
      </c>
      <c r="S179" s="69">
        <v>0</v>
      </c>
      <c r="T179" s="69">
        <f t="shared" si="641"/>
        <v>0</v>
      </c>
      <c r="U179" s="69">
        <v>0</v>
      </c>
      <c r="V179" s="151">
        <f t="shared" si="642"/>
        <v>1200</v>
      </c>
      <c r="W179" s="151">
        <f t="shared" si="642"/>
        <v>0</v>
      </c>
      <c r="X179" s="67">
        <f t="shared" si="643"/>
        <v>1200</v>
      </c>
      <c r="Y179" s="113">
        <v>0</v>
      </c>
      <c r="Z179" s="69">
        <f t="shared" si="645"/>
        <v>0</v>
      </c>
      <c r="AA179" s="69">
        <v>0</v>
      </c>
      <c r="AB179" s="70">
        <f t="shared" si="647"/>
        <v>1200</v>
      </c>
      <c r="AC179" s="67">
        <f t="shared" si="648"/>
        <v>0</v>
      </c>
      <c r="AD179" s="67">
        <f t="shared" si="648"/>
        <v>0</v>
      </c>
      <c r="AE179" s="67">
        <f t="shared" si="648"/>
        <v>0</v>
      </c>
      <c r="AF179" s="67">
        <f t="shared" si="648"/>
        <v>0</v>
      </c>
      <c r="AG179" s="67">
        <f t="shared" si="648"/>
        <v>0</v>
      </c>
      <c r="AH179" s="67">
        <f t="shared" si="648"/>
        <v>0</v>
      </c>
      <c r="AI179" s="67">
        <f t="shared" si="648"/>
        <v>0</v>
      </c>
      <c r="AJ179" s="67">
        <f t="shared" si="648"/>
        <v>1200</v>
      </c>
      <c r="AK179" s="67">
        <f t="shared" si="648"/>
        <v>0</v>
      </c>
      <c r="AL179" s="67">
        <f t="shared" si="648"/>
        <v>1200</v>
      </c>
      <c r="AM179" s="67">
        <f t="shared" si="648"/>
        <v>0</v>
      </c>
      <c r="AN179" s="67">
        <f t="shared" si="648"/>
        <v>0</v>
      </c>
      <c r="AO179" s="67">
        <f t="shared" si="648"/>
        <v>0</v>
      </c>
      <c r="AP179" s="67">
        <f t="shared" si="649"/>
        <v>0</v>
      </c>
      <c r="AQ179" s="71">
        <f t="shared" si="650"/>
        <v>1200</v>
      </c>
      <c r="AR179" s="71">
        <f t="shared" si="651"/>
        <v>0</v>
      </c>
      <c r="AS179" s="71">
        <f t="shared" si="652"/>
        <v>1200</v>
      </c>
      <c r="AT179" s="84"/>
    </row>
    <row r="180" spans="1:67" ht="15.75" outlineLevel="1" thickBot="1" x14ac:dyDescent="0.3">
      <c r="A180" s="60"/>
      <c r="B180" s="61"/>
      <c r="C180" s="62"/>
      <c r="D180" s="63"/>
      <c r="E180" s="64"/>
      <c r="F180" s="65"/>
      <c r="G180" s="107"/>
      <c r="H180" s="108"/>
      <c r="I180" s="108"/>
      <c r="J180" s="67"/>
      <c r="K180" s="21"/>
      <c r="L180" s="67"/>
      <c r="M180" s="67"/>
      <c r="N180" s="67"/>
      <c r="O180" s="67"/>
      <c r="P180" s="69"/>
      <c r="Q180" s="69"/>
      <c r="R180" s="69"/>
      <c r="S180" s="69"/>
      <c r="T180" s="69"/>
      <c r="U180" s="69"/>
      <c r="V180" s="151"/>
      <c r="W180" s="151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84"/>
    </row>
    <row r="181" spans="1:67" ht="15.75" thickBot="1" x14ac:dyDescent="0.3">
      <c r="A181" s="48">
        <f>A170+1</f>
        <v>26</v>
      </c>
      <c r="B181" s="49" t="s">
        <v>61</v>
      </c>
      <c r="C181" s="50" t="s">
        <v>62</v>
      </c>
      <c r="D181" s="51">
        <f>ROUNDUP((A181*465)/1000,2)</f>
        <v>12.09</v>
      </c>
      <c r="E181" s="52"/>
      <c r="F181" s="53">
        <f>SUM(F182:F191)</f>
        <v>26747.209852941174</v>
      </c>
      <c r="G181" s="107"/>
      <c r="H181" s="110"/>
      <c r="I181" s="110"/>
      <c r="J181" s="56"/>
      <c r="K181" s="57"/>
      <c r="L181" s="58"/>
      <c r="M181" s="58"/>
      <c r="N181" s="58"/>
      <c r="O181" s="57"/>
      <c r="P181" s="58"/>
      <c r="Q181" s="56"/>
      <c r="R181" s="56"/>
      <c r="S181" s="56"/>
      <c r="T181" s="56"/>
      <c r="U181" s="73"/>
      <c r="V181" s="152"/>
      <c r="W181" s="153"/>
      <c r="X181" s="56"/>
      <c r="Y181" s="56"/>
      <c r="Z181" s="57"/>
      <c r="AA181" s="56"/>
      <c r="AB181" s="56"/>
      <c r="AC181" s="59">
        <f>+SUM(AC182:AC191)</f>
        <v>10755.61</v>
      </c>
      <c r="AD181" s="59">
        <f t="shared" ref="AD181:AS181" si="656">+SUM(AD182:AD191)</f>
        <v>0</v>
      </c>
      <c r="AE181" s="59">
        <f t="shared" si="656"/>
        <v>0</v>
      </c>
      <c r="AF181" s="59">
        <f t="shared" si="656"/>
        <v>215.1122</v>
      </c>
      <c r="AG181" s="59">
        <f t="shared" si="656"/>
        <v>445.38049999999998</v>
      </c>
      <c r="AH181" s="59">
        <f t="shared" si="656"/>
        <v>11416.102699999999</v>
      </c>
      <c r="AI181" s="59">
        <f t="shared" si="656"/>
        <v>5344</v>
      </c>
      <c r="AJ181" s="59">
        <f t="shared" si="656"/>
        <v>1200</v>
      </c>
      <c r="AK181" s="59">
        <f t="shared" si="656"/>
        <v>900</v>
      </c>
      <c r="AL181" s="59">
        <f t="shared" si="656"/>
        <v>7444</v>
      </c>
      <c r="AM181" s="59">
        <f t="shared" si="656"/>
        <v>3697.0814779411767</v>
      </c>
      <c r="AN181" s="59">
        <f t="shared" si="656"/>
        <v>2854.0256749999999</v>
      </c>
      <c r="AO181" s="59">
        <f t="shared" si="656"/>
        <v>1336</v>
      </c>
      <c r="AP181" s="59">
        <f t="shared" si="656"/>
        <v>4597.0814779411767</v>
      </c>
      <c r="AQ181" s="59">
        <f t="shared" si="656"/>
        <v>22557.184177941177</v>
      </c>
      <c r="AR181" s="59">
        <f t="shared" si="656"/>
        <v>4190.0256749999999</v>
      </c>
      <c r="AS181" s="59">
        <f t="shared" si="656"/>
        <v>26747.209852941178</v>
      </c>
      <c r="AT181" s="83" t="str">
        <f>IF(F181=AS181,"Matching","Not Matching")</f>
        <v>Matching</v>
      </c>
      <c r="AU181" s="134">
        <f t="shared" ref="AU181" si="657">SUM(AC181:AG181)</f>
        <v>11416.102699999999</v>
      </c>
      <c r="AV181" s="135">
        <f t="shared" ref="AV181" si="658">AU181/AS181</f>
        <v>0.42681471311463398</v>
      </c>
      <c r="AW181" s="134">
        <f t="shared" ref="AW181" si="659">AI181</f>
        <v>5344</v>
      </c>
      <c r="AX181" s="135">
        <f t="shared" ref="AX181" si="660">AW181/AS181</f>
        <v>0.19979654062542762</v>
      </c>
      <c r="AY181" s="134">
        <f t="shared" ref="AY181" si="661">AJ181</f>
        <v>1200</v>
      </c>
      <c r="AZ181" s="135">
        <f t="shared" ref="AZ181" si="662">AY181/AS181</f>
        <v>4.4864492655410391E-2</v>
      </c>
      <c r="BA181" s="134">
        <f t="shared" ref="BA181" si="663">AK181+AM181</f>
        <v>4597.0814779411767</v>
      </c>
      <c r="BB181" s="135">
        <f t="shared" ref="BB181" si="664">BA181/AS181</f>
        <v>0.17187144016951256</v>
      </c>
      <c r="BC181" s="134">
        <f t="shared" ref="BC181" si="665">AN181+AO181</f>
        <v>4190.0256749999999</v>
      </c>
      <c r="BD181" s="135">
        <f t="shared" ref="BD181" si="666">BC181/AS181</f>
        <v>0.15665281343501539</v>
      </c>
      <c r="BE181" s="82" t="str">
        <f t="shared" ref="BE181" si="667">IF((AU181+AW181+AY181+BA181+BC181)=AS181,"Matching","Not Matching")</f>
        <v>Matching</v>
      </c>
      <c r="BF181" s="134">
        <f>AQ181</f>
        <v>22557.184177941177</v>
      </c>
      <c r="BG181" s="135">
        <f t="shared" ref="BG181" si="668">BF181/AS181</f>
        <v>0.84334718656498453</v>
      </c>
      <c r="BH181" s="134">
        <f t="shared" ref="BH181" si="669">AR181</f>
        <v>4190.0256749999999</v>
      </c>
      <c r="BI181" s="135">
        <f t="shared" ref="BI181" si="670">BH181/AS181</f>
        <v>0.15665281343501539</v>
      </c>
      <c r="BJ181" s="82" t="str">
        <f t="shared" ref="BJ181" si="671">IF((BH181+BF181)=AS181,"Matching","Not Matching")</f>
        <v>Matching</v>
      </c>
      <c r="BK181" s="134">
        <f>AS181*1.081</f>
        <v>28913.733851029414</v>
      </c>
      <c r="BL181" s="134">
        <f t="shared" ref="BL181" si="672">ROUND(BK181,-1)</f>
        <v>28910</v>
      </c>
      <c r="BM181" s="134">
        <f>D181*380</f>
        <v>4594.2</v>
      </c>
      <c r="BN181" s="134">
        <f t="shared" ref="BN181" si="673">BK181-BM181</f>
        <v>24319.533851029413</v>
      </c>
      <c r="BO181" s="134">
        <f>BK181/D181</f>
        <v>2391.5412614581815</v>
      </c>
    </row>
    <row r="182" spans="1:67" outlineLevel="1" x14ac:dyDescent="0.25">
      <c r="A182" s="60"/>
      <c r="B182" s="61"/>
      <c r="C182" s="62"/>
      <c r="D182" s="63"/>
      <c r="E182" s="64"/>
      <c r="F182" s="65"/>
      <c r="G182" s="107"/>
      <c r="H182" s="110"/>
      <c r="I182" s="109" t="s">
        <v>138</v>
      </c>
      <c r="J182" s="56"/>
      <c r="K182" s="57"/>
      <c r="L182" s="58"/>
      <c r="M182" s="58"/>
      <c r="N182" s="58"/>
      <c r="O182" s="57"/>
      <c r="P182" s="58"/>
      <c r="Q182" s="56"/>
      <c r="R182" s="56"/>
      <c r="S182" s="56"/>
      <c r="T182" s="56"/>
      <c r="U182" s="73"/>
      <c r="V182" s="152"/>
      <c r="W182" s="153"/>
      <c r="X182" s="56"/>
      <c r="Y182" s="56"/>
      <c r="Z182" s="57"/>
      <c r="AA182" s="56"/>
      <c r="AB182" s="56"/>
      <c r="AC182" s="56"/>
      <c r="AD182" s="56"/>
      <c r="AE182" s="69"/>
      <c r="AF182" s="69"/>
      <c r="AG182" s="69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136"/>
    </row>
    <row r="183" spans="1:67" outlineLevel="1" x14ac:dyDescent="0.25">
      <c r="A183" s="60"/>
      <c r="B183" s="61" t="str">
        <f>"Panneau solaire "&amp;G183</f>
        <v>Panneau solaire LONGi Hi-MO X10 Artist LR7-54HVB-485M</v>
      </c>
      <c r="C183" s="62">
        <f>A181</f>
        <v>26</v>
      </c>
      <c r="D183" s="68" t="s">
        <v>63</v>
      </c>
      <c r="E183" s="64">
        <f t="shared" ref="E183" si="674">AB183</f>
        <v>266.65684558823523</v>
      </c>
      <c r="F183" s="65">
        <f t="shared" ref="F183" si="675">C183*E183</f>
        <v>6933.0779852941159</v>
      </c>
      <c r="G183" s="107" t="str">
        <f>$G$7</f>
        <v>LONGi Hi-MO X10 Artist LR7-54HVB-485M</v>
      </c>
      <c r="H183" s="108">
        <f t="shared" ref="H183" si="676">H73</f>
        <v>105.55</v>
      </c>
      <c r="I183" s="108">
        <f>$I$7</f>
        <v>0</v>
      </c>
      <c r="J183" s="67">
        <f t="shared" si="655"/>
        <v>3.1664999999999996</v>
      </c>
      <c r="K183" s="54">
        <v>0</v>
      </c>
      <c r="L183" s="67">
        <f t="shared" ref="L183:N190" si="677">H183*(1-$K183)</f>
        <v>105.55</v>
      </c>
      <c r="M183" s="67">
        <f t="shared" si="677"/>
        <v>0</v>
      </c>
      <c r="N183" s="67">
        <f t="shared" si="677"/>
        <v>3.1664999999999996</v>
      </c>
      <c r="O183" s="67">
        <f t="shared" ref="O183:O190" si="678">(L183+M183+N183)</f>
        <v>108.7165</v>
      </c>
      <c r="P183" s="69">
        <f t="shared" ref="P183:P190" si="679">O183*$P$4</f>
        <v>0</v>
      </c>
      <c r="Q183" s="69">
        <f t="shared" ref="Q183:Q190" si="680">(O183+P183)*$Q$4</f>
        <v>0</v>
      </c>
      <c r="R183" s="69">
        <f t="shared" ref="R183:R190" si="681">(O183+P183)*$R$4</f>
        <v>2.1743299999999999</v>
      </c>
      <c r="S183" s="69">
        <f t="shared" ref="S183:S187" si="682">(O183+P183)*$S$4</f>
        <v>5.4358250000000004</v>
      </c>
      <c r="T183" s="69">
        <f t="shared" ref="T183:T190" si="683">SUM(O183:S183)</f>
        <v>116.32665499999999</v>
      </c>
      <c r="U183" s="69">
        <f>1*$U$4</f>
        <v>65</v>
      </c>
      <c r="V183" s="151">
        <f t="shared" ref="V183:W190" si="684">V172</f>
        <v>0</v>
      </c>
      <c r="W183" s="151">
        <f t="shared" si="684"/>
        <v>0</v>
      </c>
      <c r="X183" s="67">
        <f t="shared" ref="X183:X190" si="685">SUM(U183:W183)</f>
        <v>65</v>
      </c>
      <c r="Y183" s="113">
        <f t="shared" ref="Y183:Y188" si="686">$Y$4/(1-$Y$4)*(T183+X183+Z183+AA183)</f>
        <v>39.998526838235293</v>
      </c>
      <c r="Z183" s="69">
        <f t="shared" ref="Z183:Z190" si="687">T183*$Z$4</f>
        <v>29.081663749999997</v>
      </c>
      <c r="AA183" s="69">
        <f t="shared" ref="AA183:AA188" si="688">X183*$AA$4</f>
        <v>16.25</v>
      </c>
      <c r="AB183" s="70">
        <f t="shared" ref="AB183:AB190" si="689">T183+X183+Y183+Z183+AA183</f>
        <v>266.65684558823523</v>
      </c>
      <c r="AC183" s="67">
        <f t="shared" ref="AC183:AO190" si="690">O183*$C183</f>
        <v>2826.6289999999999</v>
      </c>
      <c r="AD183" s="67">
        <f t="shared" si="690"/>
        <v>0</v>
      </c>
      <c r="AE183" s="67">
        <f t="shared" si="690"/>
        <v>0</v>
      </c>
      <c r="AF183" s="67">
        <f t="shared" si="690"/>
        <v>56.532579999999996</v>
      </c>
      <c r="AG183" s="67">
        <f t="shared" si="690"/>
        <v>141.33145000000002</v>
      </c>
      <c r="AH183" s="67">
        <f t="shared" si="690"/>
        <v>3024.4930299999996</v>
      </c>
      <c r="AI183" s="67">
        <f t="shared" si="690"/>
        <v>1690</v>
      </c>
      <c r="AJ183" s="67">
        <f t="shared" si="690"/>
        <v>0</v>
      </c>
      <c r="AK183" s="67">
        <f t="shared" si="690"/>
        <v>0</v>
      </c>
      <c r="AL183" s="67">
        <f t="shared" si="690"/>
        <v>1690</v>
      </c>
      <c r="AM183" s="67">
        <f t="shared" si="690"/>
        <v>1039.9616977941175</v>
      </c>
      <c r="AN183" s="67">
        <f t="shared" si="690"/>
        <v>756.12325749999991</v>
      </c>
      <c r="AO183" s="67">
        <f t="shared" si="690"/>
        <v>422.5</v>
      </c>
      <c r="AP183" s="67">
        <f t="shared" ref="AP183:AP190" si="691">AM183+AK183</f>
        <v>1039.9616977941175</v>
      </c>
      <c r="AQ183" s="71">
        <f t="shared" ref="AQ183:AQ190" si="692">AM183+AL183+AH183</f>
        <v>5754.4547277941174</v>
      </c>
      <c r="AR183" s="71">
        <f t="shared" ref="AR183:AR190" si="693">AO183+AN183</f>
        <v>1178.6232574999999</v>
      </c>
      <c r="AS183" s="71">
        <f t="shared" ref="AS183:AS190" si="694">AH183+AL183+AM183+AO183+AN183</f>
        <v>6933.0779852941178</v>
      </c>
      <c r="AT183" s="84"/>
    </row>
    <row r="184" spans="1:67" outlineLevel="1" x14ac:dyDescent="0.25">
      <c r="A184" s="60"/>
      <c r="B184" s="61" t="str">
        <f>"Onduleur Fronius "&amp;G184</f>
        <v>Onduleur Fronius Symo GEN24 12.0 SC</v>
      </c>
      <c r="C184" s="62">
        <v>1</v>
      </c>
      <c r="D184" s="68" t="s">
        <v>63</v>
      </c>
      <c r="E184" s="64">
        <f t="shared" ref="E183:E190" si="695">AB184</f>
        <v>3917.6245147058821</v>
      </c>
      <c r="F184" s="65">
        <f t="shared" ref="F183:F190" si="696">C184*E184</f>
        <v>3917.6245147058821</v>
      </c>
      <c r="G184" s="107" t="str">
        <f>$G$173</f>
        <v>Symo GEN24 12.0 SC</v>
      </c>
      <c r="H184" s="108">
        <f>$H$173</f>
        <v>1817.7</v>
      </c>
      <c r="I184" s="108">
        <f>$I$8</f>
        <v>449.25</v>
      </c>
      <c r="J184" s="67">
        <f t="shared" si="655"/>
        <v>54.530999999999999</v>
      </c>
      <c r="K184" s="54">
        <v>0</v>
      </c>
      <c r="L184" s="67">
        <f t="shared" si="677"/>
        <v>1817.7</v>
      </c>
      <c r="M184" s="67">
        <f t="shared" si="677"/>
        <v>449.25</v>
      </c>
      <c r="N184" s="67">
        <f t="shared" si="677"/>
        <v>54.530999999999999</v>
      </c>
      <c r="O184" s="67">
        <f t="shared" si="678"/>
        <v>2321.4809999999998</v>
      </c>
      <c r="P184" s="69">
        <f t="shared" si="679"/>
        <v>0</v>
      </c>
      <c r="Q184" s="69">
        <f t="shared" si="680"/>
        <v>0</v>
      </c>
      <c r="R184" s="69">
        <f t="shared" si="681"/>
        <v>46.429619999999993</v>
      </c>
      <c r="S184" s="69">
        <f t="shared" si="682"/>
        <v>116.07405</v>
      </c>
      <c r="T184" s="69">
        <f t="shared" si="683"/>
        <v>2483.9846699999998</v>
      </c>
      <c r="U184" s="69">
        <f>2*$U$5</f>
        <v>180</v>
      </c>
      <c r="V184" s="151">
        <f t="shared" si="684"/>
        <v>0</v>
      </c>
      <c r="W184" s="151">
        <f t="shared" si="684"/>
        <v>0</v>
      </c>
      <c r="X184" s="67">
        <f t="shared" si="685"/>
        <v>180</v>
      </c>
      <c r="Y184" s="113">
        <f t="shared" si="686"/>
        <v>587.64367720588234</v>
      </c>
      <c r="Z184" s="69">
        <f t="shared" si="687"/>
        <v>620.99616749999996</v>
      </c>
      <c r="AA184" s="69">
        <f t="shared" si="688"/>
        <v>45</v>
      </c>
      <c r="AB184" s="70">
        <f t="shared" si="689"/>
        <v>3917.6245147058821</v>
      </c>
      <c r="AC184" s="67">
        <f t="shared" si="690"/>
        <v>2321.4809999999998</v>
      </c>
      <c r="AD184" s="67">
        <f t="shared" si="690"/>
        <v>0</v>
      </c>
      <c r="AE184" s="67">
        <f t="shared" si="690"/>
        <v>0</v>
      </c>
      <c r="AF184" s="67">
        <f t="shared" si="690"/>
        <v>46.429619999999993</v>
      </c>
      <c r="AG184" s="67">
        <f t="shared" si="690"/>
        <v>116.07405</v>
      </c>
      <c r="AH184" s="67">
        <f t="shared" si="690"/>
        <v>2483.9846699999998</v>
      </c>
      <c r="AI184" s="67">
        <f t="shared" si="690"/>
        <v>180</v>
      </c>
      <c r="AJ184" s="67">
        <f t="shared" si="690"/>
        <v>0</v>
      </c>
      <c r="AK184" s="67">
        <f t="shared" si="690"/>
        <v>0</v>
      </c>
      <c r="AL184" s="67">
        <f t="shared" si="690"/>
        <v>180</v>
      </c>
      <c r="AM184" s="67">
        <f t="shared" si="690"/>
        <v>587.64367720588234</v>
      </c>
      <c r="AN184" s="67">
        <f t="shared" si="690"/>
        <v>620.99616749999996</v>
      </c>
      <c r="AO184" s="67">
        <f t="shared" si="690"/>
        <v>45</v>
      </c>
      <c r="AP184" s="67">
        <f t="shared" si="691"/>
        <v>587.64367720588234</v>
      </c>
      <c r="AQ184" s="71">
        <f t="shared" si="692"/>
        <v>3251.6283472058822</v>
      </c>
      <c r="AR184" s="71">
        <f t="shared" si="693"/>
        <v>665.99616749999996</v>
      </c>
      <c r="AS184" s="71">
        <f t="shared" si="694"/>
        <v>3917.6245147058821</v>
      </c>
      <c r="AT184" s="84"/>
    </row>
    <row r="185" spans="1:67" outlineLevel="1" x14ac:dyDescent="0.25">
      <c r="A185" s="60"/>
      <c r="B185" s="61" t="s">
        <v>64</v>
      </c>
      <c r="C185" s="62">
        <v>1</v>
      </c>
      <c r="D185" s="68" t="s">
        <v>65</v>
      </c>
      <c r="E185" s="64">
        <f t="shared" si="695"/>
        <v>1073.4485294117649</v>
      </c>
      <c r="F185" s="65">
        <f t="shared" si="696"/>
        <v>1073.4485294117649</v>
      </c>
      <c r="G185" s="107"/>
      <c r="H185" s="108">
        <f>$H$174</f>
        <v>450</v>
      </c>
      <c r="I185" s="111">
        <v>0</v>
      </c>
      <c r="J185" s="67">
        <f t="shared" si="655"/>
        <v>13.5</v>
      </c>
      <c r="K185" s="54">
        <v>0</v>
      </c>
      <c r="L185" s="67">
        <f t="shared" si="677"/>
        <v>450</v>
      </c>
      <c r="M185" s="67">
        <f t="shared" si="677"/>
        <v>0</v>
      </c>
      <c r="N185" s="67">
        <f t="shared" si="677"/>
        <v>13.5</v>
      </c>
      <c r="O185" s="67">
        <f t="shared" si="678"/>
        <v>463.5</v>
      </c>
      <c r="P185" s="69">
        <f t="shared" si="679"/>
        <v>0</v>
      </c>
      <c r="Q185" s="69">
        <f t="shared" si="680"/>
        <v>0</v>
      </c>
      <c r="R185" s="69">
        <f t="shared" si="681"/>
        <v>9.27</v>
      </c>
      <c r="S185" s="69">
        <f t="shared" si="682"/>
        <v>23.175000000000001</v>
      </c>
      <c r="T185" s="69">
        <f t="shared" si="683"/>
        <v>495.94499999999999</v>
      </c>
      <c r="U185" s="69">
        <f>(C183/10)*$U$5</f>
        <v>234</v>
      </c>
      <c r="V185" s="151">
        <f t="shared" si="684"/>
        <v>0</v>
      </c>
      <c r="W185" s="151">
        <f t="shared" si="684"/>
        <v>0</v>
      </c>
      <c r="X185" s="67">
        <f t="shared" si="685"/>
        <v>234</v>
      </c>
      <c r="Y185" s="113">
        <f t="shared" si="686"/>
        <v>161.01727941176472</v>
      </c>
      <c r="Z185" s="69">
        <f t="shared" si="687"/>
        <v>123.98625</v>
      </c>
      <c r="AA185" s="69">
        <f t="shared" si="688"/>
        <v>58.5</v>
      </c>
      <c r="AB185" s="70">
        <f t="shared" si="689"/>
        <v>1073.4485294117649</v>
      </c>
      <c r="AC185" s="67">
        <f t="shared" si="690"/>
        <v>463.5</v>
      </c>
      <c r="AD185" s="67">
        <f t="shared" si="690"/>
        <v>0</v>
      </c>
      <c r="AE185" s="67">
        <f t="shared" si="690"/>
        <v>0</v>
      </c>
      <c r="AF185" s="67">
        <f t="shared" si="690"/>
        <v>9.27</v>
      </c>
      <c r="AG185" s="67">
        <f t="shared" si="690"/>
        <v>23.175000000000001</v>
      </c>
      <c r="AH185" s="67">
        <f t="shared" si="690"/>
        <v>495.94499999999999</v>
      </c>
      <c r="AI185" s="67">
        <f t="shared" si="690"/>
        <v>234</v>
      </c>
      <c r="AJ185" s="67">
        <f t="shared" si="690"/>
        <v>0</v>
      </c>
      <c r="AK185" s="67">
        <f t="shared" si="690"/>
        <v>0</v>
      </c>
      <c r="AL185" s="67">
        <f t="shared" si="690"/>
        <v>234</v>
      </c>
      <c r="AM185" s="67">
        <f t="shared" si="690"/>
        <v>161.01727941176472</v>
      </c>
      <c r="AN185" s="67">
        <f t="shared" si="690"/>
        <v>123.98625</v>
      </c>
      <c r="AO185" s="67">
        <f t="shared" si="690"/>
        <v>58.5</v>
      </c>
      <c r="AP185" s="67">
        <f t="shared" si="691"/>
        <v>161.01727941176472</v>
      </c>
      <c r="AQ185" s="71">
        <f t="shared" si="692"/>
        <v>890.96227941176471</v>
      </c>
      <c r="AR185" s="71">
        <f t="shared" si="693"/>
        <v>182.48624999999998</v>
      </c>
      <c r="AS185" s="71">
        <f t="shared" si="694"/>
        <v>1073.4485294117646</v>
      </c>
      <c r="AT185" s="84"/>
    </row>
    <row r="186" spans="1:67" outlineLevel="1" x14ac:dyDescent="0.25">
      <c r="A186" s="60"/>
      <c r="B186" s="61" t="s">
        <v>172</v>
      </c>
      <c r="C186" s="62">
        <f>A181</f>
        <v>26</v>
      </c>
      <c r="D186" s="68" t="s">
        <v>63</v>
      </c>
      <c r="E186" s="64">
        <f t="shared" si="695"/>
        <v>257.66176470588238</v>
      </c>
      <c r="F186" s="65">
        <f t="shared" si="696"/>
        <v>6699.2058823529414</v>
      </c>
      <c r="G186" s="107"/>
      <c r="H186" s="108">
        <f>$H$175</f>
        <v>100</v>
      </c>
      <c r="I186" s="108">
        <v>0</v>
      </c>
      <c r="J186" s="67">
        <f t="shared" si="655"/>
        <v>3</v>
      </c>
      <c r="K186" s="54">
        <v>0</v>
      </c>
      <c r="L186" s="67">
        <f t="shared" si="677"/>
        <v>100</v>
      </c>
      <c r="M186" s="67">
        <f t="shared" si="677"/>
        <v>0</v>
      </c>
      <c r="N186" s="67">
        <f t="shared" si="677"/>
        <v>3</v>
      </c>
      <c r="O186" s="67">
        <f t="shared" si="678"/>
        <v>103</v>
      </c>
      <c r="P186" s="69">
        <f t="shared" si="679"/>
        <v>0</v>
      </c>
      <c r="Q186" s="69">
        <f t="shared" si="680"/>
        <v>0</v>
      </c>
      <c r="R186" s="69">
        <f t="shared" si="681"/>
        <v>2.06</v>
      </c>
      <c r="S186" s="69">
        <f t="shared" si="682"/>
        <v>5.15</v>
      </c>
      <c r="T186" s="69">
        <f t="shared" si="683"/>
        <v>110.21000000000001</v>
      </c>
      <c r="U186" s="69">
        <f>1*$U$4</f>
        <v>65</v>
      </c>
      <c r="V186" s="151">
        <f t="shared" si="684"/>
        <v>0</v>
      </c>
      <c r="W186" s="151">
        <f t="shared" si="684"/>
        <v>0</v>
      </c>
      <c r="X186" s="67">
        <f t="shared" si="685"/>
        <v>65</v>
      </c>
      <c r="Y186" s="113">
        <f t="shared" si="686"/>
        <v>38.649264705882359</v>
      </c>
      <c r="Z186" s="69">
        <f t="shared" si="687"/>
        <v>27.552500000000002</v>
      </c>
      <c r="AA186" s="69">
        <f t="shared" si="688"/>
        <v>16.25</v>
      </c>
      <c r="AB186" s="70">
        <f t="shared" si="689"/>
        <v>257.66176470588238</v>
      </c>
      <c r="AC186" s="67">
        <f t="shared" si="690"/>
        <v>2678</v>
      </c>
      <c r="AD186" s="67">
        <f t="shared" si="690"/>
        <v>0</v>
      </c>
      <c r="AE186" s="67">
        <f t="shared" si="690"/>
        <v>0</v>
      </c>
      <c r="AF186" s="67">
        <f t="shared" si="690"/>
        <v>53.56</v>
      </c>
      <c r="AG186" s="67">
        <f t="shared" si="690"/>
        <v>133.9</v>
      </c>
      <c r="AH186" s="67">
        <f t="shared" si="690"/>
        <v>2865.46</v>
      </c>
      <c r="AI186" s="67">
        <f t="shared" si="690"/>
        <v>1690</v>
      </c>
      <c r="AJ186" s="67">
        <f t="shared" si="690"/>
        <v>0</v>
      </c>
      <c r="AK186" s="67">
        <f t="shared" si="690"/>
        <v>0</v>
      </c>
      <c r="AL186" s="67">
        <f t="shared" si="690"/>
        <v>1690</v>
      </c>
      <c r="AM186" s="67">
        <f t="shared" si="690"/>
        <v>1004.8808823529414</v>
      </c>
      <c r="AN186" s="67">
        <f t="shared" si="690"/>
        <v>716.36500000000001</v>
      </c>
      <c r="AO186" s="67">
        <f t="shared" si="690"/>
        <v>422.5</v>
      </c>
      <c r="AP186" s="67">
        <f t="shared" si="691"/>
        <v>1004.8808823529414</v>
      </c>
      <c r="AQ186" s="71">
        <f t="shared" si="692"/>
        <v>5560.3408823529417</v>
      </c>
      <c r="AR186" s="71">
        <f t="shared" si="693"/>
        <v>1138.865</v>
      </c>
      <c r="AS186" s="71">
        <f t="shared" si="694"/>
        <v>6699.2058823529414</v>
      </c>
      <c r="AT186" s="84"/>
    </row>
    <row r="187" spans="1:67" outlineLevel="1" x14ac:dyDescent="0.25">
      <c r="A187" s="60"/>
      <c r="B187" s="61" t="s">
        <v>66</v>
      </c>
      <c r="C187" s="62">
        <v>1</v>
      </c>
      <c r="D187" s="68" t="s">
        <v>65</v>
      </c>
      <c r="E187" s="64">
        <f t="shared" si="695"/>
        <v>3251.8529411764707</v>
      </c>
      <c r="F187" s="65">
        <f t="shared" si="696"/>
        <v>3251.8529411764707</v>
      </c>
      <c r="G187" s="107"/>
      <c r="H187" s="108">
        <f>$H$176</f>
        <v>600</v>
      </c>
      <c r="I187" s="108">
        <f>I176</f>
        <v>0</v>
      </c>
      <c r="J187" s="67">
        <f t="shared" si="655"/>
        <v>18</v>
      </c>
      <c r="K187" s="54">
        <v>0</v>
      </c>
      <c r="L187" s="67">
        <f t="shared" si="677"/>
        <v>600</v>
      </c>
      <c r="M187" s="67">
        <f t="shared" si="677"/>
        <v>0</v>
      </c>
      <c r="N187" s="67">
        <f t="shared" si="677"/>
        <v>18</v>
      </c>
      <c r="O187" s="67">
        <f t="shared" si="678"/>
        <v>618</v>
      </c>
      <c r="P187" s="69">
        <f t="shared" si="679"/>
        <v>0</v>
      </c>
      <c r="Q187" s="69">
        <f t="shared" si="680"/>
        <v>0</v>
      </c>
      <c r="R187" s="69">
        <f t="shared" si="681"/>
        <v>12.36</v>
      </c>
      <c r="S187" s="69">
        <f t="shared" si="682"/>
        <v>30.900000000000002</v>
      </c>
      <c r="T187" s="69">
        <f t="shared" si="683"/>
        <v>661.26</v>
      </c>
      <c r="U187" s="69">
        <f>5*$U$5+600+500</f>
        <v>1550</v>
      </c>
      <c r="V187" s="151">
        <f t="shared" si="684"/>
        <v>0</v>
      </c>
      <c r="W187" s="151">
        <f t="shared" si="684"/>
        <v>0</v>
      </c>
      <c r="X187" s="67">
        <f t="shared" si="685"/>
        <v>1550</v>
      </c>
      <c r="Y187" s="113">
        <f t="shared" si="686"/>
        <v>487.77794117647068</v>
      </c>
      <c r="Z187" s="69">
        <f t="shared" si="687"/>
        <v>165.315</v>
      </c>
      <c r="AA187" s="69">
        <f t="shared" si="688"/>
        <v>387.5</v>
      </c>
      <c r="AB187" s="70">
        <f t="shared" si="689"/>
        <v>3251.8529411764707</v>
      </c>
      <c r="AC187" s="67">
        <f t="shared" si="690"/>
        <v>618</v>
      </c>
      <c r="AD187" s="67">
        <f t="shared" si="690"/>
        <v>0</v>
      </c>
      <c r="AE187" s="67">
        <f t="shared" si="690"/>
        <v>0</v>
      </c>
      <c r="AF187" s="67">
        <f t="shared" si="690"/>
        <v>12.36</v>
      </c>
      <c r="AG187" s="67">
        <f t="shared" si="690"/>
        <v>30.900000000000002</v>
      </c>
      <c r="AH187" s="67">
        <f t="shared" si="690"/>
        <v>661.26</v>
      </c>
      <c r="AI187" s="67">
        <f t="shared" si="690"/>
        <v>1550</v>
      </c>
      <c r="AJ187" s="67">
        <f t="shared" si="690"/>
        <v>0</v>
      </c>
      <c r="AK187" s="67">
        <f t="shared" si="690"/>
        <v>0</v>
      </c>
      <c r="AL187" s="67">
        <f t="shared" si="690"/>
        <v>1550</v>
      </c>
      <c r="AM187" s="67">
        <f t="shared" si="690"/>
        <v>487.77794117647068</v>
      </c>
      <c r="AN187" s="67">
        <f t="shared" si="690"/>
        <v>165.315</v>
      </c>
      <c r="AO187" s="67">
        <f t="shared" si="690"/>
        <v>387.5</v>
      </c>
      <c r="AP187" s="67">
        <f t="shared" si="691"/>
        <v>487.77794117647068</v>
      </c>
      <c r="AQ187" s="71">
        <f t="shared" si="692"/>
        <v>2699.0379411764707</v>
      </c>
      <c r="AR187" s="71">
        <f t="shared" si="693"/>
        <v>552.81500000000005</v>
      </c>
      <c r="AS187" s="71">
        <f t="shared" si="694"/>
        <v>3251.8529411764707</v>
      </c>
      <c r="AT187" s="84"/>
    </row>
    <row r="188" spans="1:67" outlineLevel="1" x14ac:dyDescent="0.25">
      <c r="A188" s="60"/>
      <c r="B188" s="72" t="s">
        <v>169</v>
      </c>
      <c r="C188" s="62">
        <v>1</v>
      </c>
      <c r="D188" s="68" t="s">
        <v>65</v>
      </c>
      <c r="E188" s="64">
        <f t="shared" si="695"/>
        <v>2772</v>
      </c>
      <c r="F188" s="65">
        <f t="shared" si="696"/>
        <v>2772</v>
      </c>
      <c r="G188" s="107"/>
      <c r="H188" s="108">
        <f>H177</f>
        <v>1600</v>
      </c>
      <c r="I188" s="108">
        <f>$I$133</f>
        <v>200</v>
      </c>
      <c r="J188" s="67">
        <f t="shared" si="655"/>
        <v>48</v>
      </c>
      <c r="K188" s="54">
        <v>0</v>
      </c>
      <c r="L188" s="67">
        <f t="shared" si="677"/>
        <v>1600</v>
      </c>
      <c r="M188" s="67">
        <f t="shared" si="677"/>
        <v>200</v>
      </c>
      <c r="N188" s="67">
        <f t="shared" si="677"/>
        <v>48</v>
      </c>
      <c r="O188" s="67">
        <f t="shared" si="678"/>
        <v>1848</v>
      </c>
      <c r="P188" s="69">
        <f t="shared" si="679"/>
        <v>0</v>
      </c>
      <c r="Q188" s="69">
        <f t="shared" si="680"/>
        <v>0</v>
      </c>
      <c r="R188" s="69">
        <f t="shared" si="681"/>
        <v>36.96</v>
      </c>
      <c r="S188" s="69">
        <v>0</v>
      </c>
      <c r="T188" s="69">
        <f t="shared" si="683"/>
        <v>1884.96</v>
      </c>
      <c r="U188" s="69">
        <v>0</v>
      </c>
      <c r="V188" s="151">
        <f t="shared" si="684"/>
        <v>0</v>
      </c>
      <c r="W188" s="151">
        <f t="shared" si="684"/>
        <v>0</v>
      </c>
      <c r="X188" s="67">
        <f t="shared" si="685"/>
        <v>0</v>
      </c>
      <c r="Y188" s="113">
        <f t="shared" si="686"/>
        <v>415.8</v>
      </c>
      <c r="Z188" s="69">
        <f t="shared" si="687"/>
        <v>471.24</v>
      </c>
      <c r="AA188" s="69">
        <f t="shared" si="688"/>
        <v>0</v>
      </c>
      <c r="AB188" s="70">
        <f t="shared" si="689"/>
        <v>2772</v>
      </c>
      <c r="AC188" s="67">
        <f t="shared" si="690"/>
        <v>1848</v>
      </c>
      <c r="AD188" s="67">
        <f t="shared" si="690"/>
        <v>0</v>
      </c>
      <c r="AE188" s="67">
        <f t="shared" si="690"/>
        <v>0</v>
      </c>
      <c r="AF188" s="67">
        <f t="shared" si="690"/>
        <v>36.96</v>
      </c>
      <c r="AG188" s="67">
        <f t="shared" si="690"/>
        <v>0</v>
      </c>
      <c r="AH188" s="67">
        <f t="shared" si="690"/>
        <v>1884.96</v>
      </c>
      <c r="AI188" s="67">
        <f t="shared" si="690"/>
        <v>0</v>
      </c>
      <c r="AJ188" s="67">
        <f t="shared" si="690"/>
        <v>0</v>
      </c>
      <c r="AK188" s="67">
        <f t="shared" si="690"/>
        <v>0</v>
      </c>
      <c r="AL188" s="67">
        <f t="shared" si="690"/>
        <v>0</v>
      </c>
      <c r="AM188" s="67">
        <f t="shared" si="690"/>
        <v>415.8</v>
      </c>
      <c r="AN188" s="67">
        <f t="shared" si="690"/>
        <v>471.24</v>
      </c>
      <c r="AO188" s="67">
        <f t="shared" si="690"/>
        <v>0</v>
      </c>
      <c r="AP188" s="67">
        <f t="shared" si="691"/>
        <v>415.8</v>
      </c>
      <c r="AQ188" s="71">
        <f t="shared" si="692"/>
        <v>2300.7600000000002</v>
      </c>
      <c r="AR188" s="71">
        <f t="shared" si="693"/>
        <v>471.24</v>
      </c>
      <c r="AS188" s="71">
        <f t="shared" si="694"/>
        <v>2772</v>
      </c>
      <c r="AT188" s="84"/>
    </row>
    <row r="189" spans="1:67" outlineLevel="1" x14ac:dyDescent="0.25">
      <c r="A189" s="60"/>
      <c r="B189" s="72" t="s">
        <v>170</v>
      </c>
      <c r="C189" s="62">
        <v>1</v>
      </c>
      <c r="D189" s="68" t="s">
        <v>65</v>
      </c>
      <c r="E189" s="64">
        <f t="shared" si="695"/>
        <v>900</v>
      </c>
      <c r="F189" s="65">
        <f t="shared" si="696"/>
        <v>900</v>
      </c>
      <c r="G189" s="147"/>
      <c r="H189" s="67">
        <v>0</v>
      </c>
      <c r="I189" s="67">
        <v>0</v>
      </c>
      <c r="J189" s="67">
        <f t="shared" si="655"/>
        <v>0</v>
      </c>
      <c r="K189" s="54">
        <v>0</v>
      </c>
      <c r="L189" s="67">
        <f t="shared" si="677"/>
        <v>0</v>
      </c>
      <c r="M189" s="67">
        <f t="shared" si="677"/>
        <v>0</v>
      </c>
      <c r="N189" s="67">
        <f t="shared" si="677"/>
        <v>0</v>
      </c>
      <c r="O189" s="67">
        <f t="shared" si="678"/>
        <v>0</v>
      </c>
      <c r="P189" s="69">
        <f t="shared" si="679"/>
        <v>0</v>
      </c>
      <c r="Q189" s="69">
        <f t="shared" si="680"/>
        <v>0</v>
      </c>
      <c r="R189" s="69">
        <f t="shared" si="681"/>
        <v>0</v>
      </c>
      <c r="S189" s="69">
        <v>0</v>
      </c>
      <c r="T189" s="69">
        <f t="shared" si="683"/>
        <v>0</v>
      </c>
      <c r="U189" s="69">
        <v>0</v>
      </c>
      <c r="V189" s="151">
        <f t="shared" si="684"/>
        <v>0</v>
      </c>
      <c r="W189" s="151">
        <f t="shared" si="684"/>
        <v>900</v>
      </c>
      <c r="X189" s="67">
        <f t="shared" si="685"/>
        <v>900</v>
      </c>
      <c r="Y189" s="113">
        <v>0</v>
      </c>
      <c r="Z189" s="69">
        <f t="shared" si="687"/>
        <v>0</v>
      </c>
      <c r="AA189" s="69">
        <v>0</v>
      </c>
      <c r="AB189" s="70">
        <f t="shared" si="689"/>
        <v>900</v>
      </c>
      <c r="AC189" s="67">
        <f t="shared" si="690"/>
        <v>0</v>
      </c>
      <c r="AD189" s="67">
        <f t="shared" si="690"/>
        <v>0</v>
      </c>
      <c r="AE189" s="67">
        <f t="shared" si="690"/>
        <v>0</v>
      </c>
      <c r="AF189" s="67">
        <f t="shared" si="690"/>
        <v>0</v>
      </c>
      <c r="AG189" s="67">
        <f t="shared" si="690"/>
        <v>0</v>
      </c>
      <c r="AH189" s="67">
        <f t="shared" si="690"/>
        <v>0</v>
      </c>
      <c r="AI189" s="67">
        <f t="shared" si="690"/>
        <v>0</v>
      </c>
      <c r="AJ189" s="67">
        <f t="shared" si="690"/>
        <v>0</v>
      </c>
      <c r="AK189" s="67">
        <f t="shared" si="690"/>
        <v>900</v>
      </c>
      <c r="AL189" s="67">
        <f t="shared" si="690"/>
        <v>900</v>
      </c>
      <c r="AM189" s="67">
        <f t="shared" si="690"/>
        <v>0</v>
      </c>
      <c r="AN189" s="67">
        <f t="shared" si="690"/>
        <v>0</v>
      </c>
      <c r="AO189" s="67">
        <f t="shared" si="690"/>
        <v>0</v>
      </c>
      <c r="AP189" s="67">
        <f t="shared" si="691"/>
        <v>900</v>
      </c>
      <c r="AQ189" s="71">
        <f t="shared" si="692"/>
        <v>900</v>
      </c>
      <c r="AR189" s="71">
        <f t="shared" si="693"/>
        <v>0</v>
      </c>
      <c r="AS189" s="71">
        <f t="shared" si="694"/>
        <v>900</v>
      </c>
      <c r="AT189" s="84"/>
    </row>
    <row r="190" spans="1:67" outlineLevel="1" x14ac:dyDescent="0.25">
      <c r="A190" s="60"/>
      <c r="B190" s="72" t="s">
        <v>171</v>
      </c>
      <c r="C190" s="62">
        <v>1</v>
      </c>
      <c r="D190" s="68" t="s">
        <v>65</v>
      </c>
      <c r="E190" s="64">
        <f t="shared" si="695"/>
        <v>1200</v>
      </c>
      <c r="F190" s="65">
        <f t="shared" si="696"/>
        <v>1200</v>
      </c>
      <c r="G190" s="147"/>
      <c r="H190" s="67">
        <v>0</v>
      </c>
      <c r="I190" s="67">
        <v>0</v>
      </c>
      <c r="J190" s="67">
        <f t="shared" si="655"/>
        <v>0</v>
      </c>
      <c r="K190" s="54">
        <v>0</v>
      </c>
      <c r="L190" s="67">
        <f t="shared" si="677"/>
        <v>0</v>
      </c>
      <c r="M190" s="67">
        <f t="shared" si="677"/>
        <v>0</v>
      </c>
      <c r="N190" s="67">
        <f t="shared" si="677"/>
        <v>0</v>
      </c>
      <c r="O190" s="67">
        <f t="shared" si="678"/>
        <v>0</v>
      </c>
      <c r="P190" s="69">
        <f t="shared" si="679"/>
        <v>0</v>
      </c>
      <c r="Q190" s="69">
        <f t="shared" si="680"/>
        <v>0</v>
      </c>
      <c r="R190" s="69">
        <f t="shared" si="681"/>
        <v>0</v>
      </c>
      <c r="S190" s="69">
        <v>0</v>
      </c>
      <c r="T190" s="69">
        <f t="shared" si="683"/>
        <v>0</v>
      </c>
      <c r="U190" s="69">
        <v>0</v>
      </c>
      <c r="V190" s="151">
        <f t="shared" si="684"/>
        <v>1200</v>
      </c>
      <c r="W190" s="151">
        <f t="shared" si="684"/>
        <v>0</v>
      </c>
      <c r="X190" s="67">
        <f t="shared" si="685"/>
        <v>1200</v>
      </c>
      <c r="Y190" s="113">
        <v>0</v>
      </c>
      <c r="Z190" s="69">
        <f t="shared" si="687"/>
        <v>0</v>
      </c>
      <c r="AA190" s="69">
        <v>0</v>
      </c>
      <c r="AB190" s="70">
        <f t="shared" si="689"/>
        <v>1200</v>
      </c>
      <c r="AC190" s="67">
        <f t="shared" si="690"/>
        <v>0</v>
      </c>
      <c r="AD190" s="67">
        <f t="shared" si="690"/>
        <v>0</v>
      </c>
      <c r="AE190" s="67">
        <f t="shared" si="690"/>
        <v>0</v>
      </c>
      <c r="AF190" s="67">
        <f t="shared" si="690"/>
        <v>0</v>
      </c>
      <c r="AG190" s="67">
        <f t="shared" si="690"/>
        <v>0</v>
      </c>
      <c r="AH190" s="67">
        <f t="shared" si="690"/>
        <v>0</v>
      </c>
      <c r="AI190" s="67">
        <f t="shared" si="690"/>
        <v>0</v>
      </c>
      <c r="AJ190" s="67">
        <f t="shared" si="690"/>
        <v>1200</v>
      </c>
      <c r="AK190" s="67">
        <f t="shared" si="690"/>
        <v>0</v>
      </c>
      <c r="AL190" s="67">
        <f t="shared" si="690"/>
        <v>1200</v>
      </c>
      <c r="AM190" s="67">
        <f t="shared" si="690"/>
        <v>0</v>
      </c>
      <c r="AN190" s="67">
        <f t="shared" si="690"/>
        <v>0</v>
      </c>
      <c r="AO190" s="67">
        <f t="shared" si="690"/>
        <v>0</v>
      </c>
      <c r="AP190" s="67">
        <f t="shared" si="691"/>
        <v>0</v>
      </c>
      <c r="AQ190" s="71">
        <f t="shared" si="692"/>
        <v>1200</v>
      </c>
      <c r="AR190" s="71">
        <f t="shared" si="693"/>
        <v>0</v>
      </c>
      <c r="AS190" s="71">
        <f t="shared" si="694"/>
        <v>1200</v>
      </c>
      <c r="AT190" s="84"/>
    </row>
    <row r="191" spans="1:67" ht="15.75" outlineLevel="1" thickBot="1" x14ac:dyDescent="0.3">
      <c r="A191" s="60"/>
      <c r="B191" s="61"/>
      <c r="C191" s="62"/>
      <c r="D191" s="63"/>
      <c r="E191" s="64"/>
      <c r="F191" s="65"/>
      <c r="G191" s="107"/>
      <c r="H191" s="108"/>
      <c r="I191" s="108"/>
      <c r="J191" s="67"/>
      <c r="K191" s="21"/>
      <c r="L191" s="67"/>
      <c r="M191" s="67"/>
      <c r="N191" s="67"/>
      <c r="O191" s="67"/>
      <c r="P191" s="69"/>
      <c r="Q191" s="69"/>
      <c r="R191" s="69"/>
      <c r="S191" s="69"/>
      <c r="T191" s="69"/>
      <c r="U191" s="69"/>
      <c r="V191" s="151"/>
      <c r="W191" s="151"/>
      <c r="X191" s="69"/>
      <c r="Y191" s="69"/>
      <c r="Z191" s="67"/>
      <c r="AA191" s="69"/>
      <c r="AB191" s="69"/>
      <c r="AC191" s="69"/>
      <c r="AD191" s="69"/>
      <c r="AE191" s="69"/>
      <c r="AF191" s="69"/>
      <c r="AG191" s="69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84"/>
    </row>
    <row r="192" spans="1:67" ht="15.75" thickBot="1" x14ac:dyDescent="0.3">
      <c r="A192" s="48">
        <f>A181+1</f>
        <v>27</v>
      </c>
      <c r="B192" s="49" t="s">
        <v>61</v>
      </c>
      <c r="C192" s="50" t="s">
        <v>62</v>
      </c>
      <c r="D192" s="51">
        <f>ROUNDUP((A192*465)/1000,2)</f>
        <v>12.56</v>
      </c>
      <c r="E192" s="52"/>
      <c r="F192" s="53">
        <f>SUM(F193:F202)</f>
        <v>27284.763757352943</v>
      </c>
      <c r="G192" s="107"/>
      <c r="H192" s="110"/>
      <c r="I192" s="110"/>
      <c r="J192" s="56"/>
      <c r="K192" s="57"/>
      <c r="L192" s="58"/>
      <c r="M192" s="58"/>
      <c r="N192" s="58"/>
      <c r="O192" s="57"/>
      <c r="P192" s="58"/>
      <c r="Q192" s="56"/>
      <c r="R192" s="56"/>
      <c r="S192" s="56"/>
      <c r="T192" s="56"/>
      <c r="U192" s="73"/>
      <c r="V192" s="152"/>
      <c r="W192" s="153"/>
      <c r="X192" s="56"/>
      <c r="Y192" s="56"/>
      <c r="Z192" s="57"/>
      <c r="AA192" s="56"/>
      <c r="AB192" s="56"/>
      <c r="AC192" s="59">
        <f>+SUM(AC193:AC202)</f>
        <v>10967.326499999999</v>
      </c>
      <c r="AD192" s="59">
        <f t="shared" ref="AD192:AS192" si="697">+SUM(AD193:AD202)</f>
        <v>0</v>
      </c>
      <c r="AE192" s="59">
        <f t="shared" si="697"/>
        <v>0</v>
      </c>
      <c r="AF192" s="59">
        <f t="shared" si="697"/>
        <v>219.34653</v>
      </c>
      <c r="AG192" s="59">
        <f t="shared" si="697"/>
        <v>455.96632499999998</v>
      </c>
      <c r="AH192" s="59">
        <f t="shared" si="697"/>
        <v>11642.639354999999</v>
      </c>
      <c r="AI192" s="59">
        <f t="shared" si="697"/>
        <v>5483</v>
      </c>
      <c r="AJ192" s="59">
        <f t="shared" si="697"/>
        <v>1200</v>
      </c>
      <c r="AK192" s="59">
        <f t="shared" si="697"/>
        <v>900</v>
      </c>
      <c r="AL192" s="59">
        <f t="shared" si="697"/>
        <v>7583</v>
      </c>
      <c r="AM192" s="59">
        <f t="shared" si="697"/>
        <v>3777.7145636029418</v>
      </c>
      <c r="AN192" s="59">
        <f t="shared" si="697"/>
        <v>2910.6598387499998</v>
      </c>
      <c r="AO192" s="59">
        <f t="shared" si="697"/>
        <v>1370.75</v>
      </c>
      <c r="AP192" s="59">
        <f t="shared" si="697"/>
        <v>4677.7145636029418</v>
      </c>
      <c r="AQ192" s="59">
        <f t="shared" si="697"/>
        <v>23003.353918602945</v>
      </c>
      <c r="AR192" s="59">
        <f t="shared" si="697"/>
        <v>4281.4098387499998</v>
      </c>
      <c r="AS192" s="59">
        <f t="shared" si="697"/>
        <v>27284.763757352939</v>
      </c>
      <c r="AT192" s="83" t="str">
        <f>IF(F192=AS192,"Matching","Not Matching")</f>
        <v>Matching</v>
      </c>
      <c r="AU192" s="134">
        <f t="shared" ref="AU192" si="698">SUM(AC192:AG192)</f>
        <v>11642.639354999999</v>
      </c>
      <c r="AV192" s="135">
        <f t="shared" ref="AV192" si="699">AU192/AS192</f>
        <v>0.42670845379273031</v>
      </c>
      <c r="AW192" s="134">
        <f t="shared" ref="AW192" si="700">AI192</f>
        <v>5483</v>
      </c>
      <c r="AX192" s="135">
        <f t="shared" ref="AX192" si="701">AW192/AS192</f>
        <v>0.20095464445875558</v>
      </c>
      <c r="AY192" s="134">
        <f t="shared" ref="AY192" si="702">AJ192</f>
        <v>1200</v>
      </c>
      <c r="AZ192" s="135">
        <f t="shared" ref="AZ192" si="703">AY192/AS192</f>
        <v>4.398058970463372E-2</v>
      </c>
      <c r="BA192" s="134">
        <f t="shared" ref="BA192" si="704">AK192+AM192</f>
        <v>4677.7145636029418</v>
      </c>
      <c r="BB192" s="135">
        <f t="shared" ref="BB192" si="705">BA192/AS192</f>
        <v>0.17144053748100899</v>
      </c>
      <c r="BC192" s="134">
        <f t="shared" ref="BC192" si="706">AN192+AO192</f>
        <v>4281.4098387499998</v>
      </c>
      <c r="BD192" s="135">
        <f t="shared" ref="BD192" si="707">BC192/AS192</f>
        <v>0.15691577456287148</v>
      </c>
      <c r="BE192" s="82" t="str">
        <f t="shared" ref="BE192" si="708">IF((AU192+AW192+AY192+BA192+BC192)=AS192,"Matching","Not Matching")</f>
        <v>Matching</v>
      </c>
      <c r="BF192" s="134">
        <f>AQ192</f>
        <v>23003.353918602945</v>
      </c>
      <c r="BG192" s="135">
        <f t="shared" ref="BG192" si="709">BF192/AS192</f>
        <v>0.84308422543712869</v>
      </c>
      <c r="BH192" s="134">
        <f t="shared" ref="BH192" si="710">AR192</f>
        <v>4281.4098387499998</v>
      </c>
      <c r="BI192" s="135">
        <f t="shared" ref="BI192" si="711">BH192/AS192</f>
        <v>0.15691577456287148</v>
      </c>
      <c r="BJ192" s="82" t="str">
        <f t="shared" ref="BJ192" si="712">IF((BH192+BF192)=AS192,"Matching","Not Matching")</f>
        <v>Matching</v>
      </c>
      <c r="BK192" s="134">
        <f>AS192*1.081</f>
        <v>29494.829621698525</v>
      </c>
      <c r="BL192" s="134">
        <f t="shared" ref="BL192" si="713">ROUND(BK192,-1)</f>
        <v>29490</v>
      </c>
      <c r="BM192" s="134">
        <f>D192*380</f>
        <v>4772.8</v>
      </c>
      <c r="BN192" s="134">
        <f t="shared" ref="BN192" si="714">BK192-BM192</f>
        <v>24722.029621698526</v>
      </c>
      <c r="BO192" s="134">
        <f>BK192/D192</f>
        <v>2348.3144603263158</v>
      </c>
    </row>
    <row r="193" spans="1:67" outlineLevel="1" x14ac:dyDescent="0.25">
      <c r="A193" s="60"/>
      <c r="B193" s="61"/>
      <c r="C193" s="62"/>
      <c r="D193" s="63"/>
      <c r="E193" s="64"/>
      <c r="F193" s="65"/>
      <c r="G193" s="107"/>
      <c r="H193" s="110"/>
      <c r="I193" s="109" t="s">
        <v>138</v>
      </c>
      <c r="J193" s="56"/>
      <c r="K193" s="57"/>
      <c r="L193" s="58"/>
      <c r="M193" s="58"/>
      <c r="N193" s="58"/>
      <c r="O193" s="57"/>
      <c r="P193" s="58"/>
      <c r="Q193" s="56"/>
      <c r="R193" s="56"/>
      <c r="S193" s="56"/>
      <c r="T193" s="56"/>
      <c r="U193" s="73"/>
      <c r="V193" s="152"/>
      <c r="W193" s="153"/>
      <c r="X193" s="56"/>
      <c r="Y193" s="56"/>
      <c r="Z193" s="57"/>
      <c r="AA193" s="56"/>
      <c r="AB193" s="56"/>
      <c r="AC193" s="56"/>
      <c r="AD193" s="56"/>
      <c r="AE193" s="69"/>
      <c r="AF193" s="69"/>
      <c r="AG193" s="69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136"/>
    </row>
    <row r="194" spans="1:67" outlineLevel="1" x14ac:dyDescent="0.25">
      <c r="A194" s="60"/>
      <c r="B194" s="61" t="str">
        <f>"Panneau solaire "&amp;G194</f>
        <v>Panneau solaire LONGi Hi-MO X10 Artist LR7-54HVB-485M</v>
      </c>
      <c r="C194" s="62">
        <f>A192</f>
        <v>27</v>
      </c>
      <c r="D194" s="68" t="s">
        <v>63</v>
      </c>
      <c r="E194" s="64">
        <f t="shared" ref="E194" si="715">AB194</f>
        <v>266.65684558823523</v>
      </c>
      <c r="F194" s="65">
        <f t="shared" ref="F194" si="716">C194*E194</f>
        <v>7199.7348308823512</v>
      </c>
      <c r="G194" s="107" t="str">
        <f>$G$7</f>
        <v>LONGi Hi-MO X10 Artist LR7-54HVB-485M</v>
      </c>
      <c r="H194" s="108">
        <f t="shared" ref="H194" si="717">H73</f>
        <v>105.55</v>
      </c>
      <c r="I194" s="108">
        <f>$I$7</f>
        <v>0</v>
      </c>
      <c r="J194" s="67">
        <f t="shared" si="655"/>
        <v>3.1664999999999996</v>
      </c>
      <c r="K194" s="54">
        <v>0</v>
      </c>
      <c r="L194" s="67">
        <f t="shared" ref="L194:N201" si="718">H194*(1-$K194)</f>
        <v>105.55</v>
      </c>
      <c r="M194" s="67">
        <f t="shared" si="718"/>
        <v>0</v>
      </c>
      <c r="N194" s="67">
        <f t="shared" si="718"/>
        <v>3.1664999999999996</v>
      </c>
      <c r="O194" s="67">
        <f t="shared" ref="O194:O201" si="719">(L194+M194+N194)</f>
        <v>108.7165</v>
      </c>
      <c r="P194" s="69">
        <f t="shared" ref="P194:P201" si="720">O194*$P$4</f>
        <v>0</v>
      </c>
      <c r="Q194" s="69">
        <f t="shared" ref="Q194:Q201" si="721">(O194+P194)*$Q$4</f>
        <v>0</v>
      </c>
      <c r="R194" s="69">
        <f t="shared" ref="R194:R201" si="722">(O194+P194)*$R$4</f>
        <v>2.1743299999999999</v>
      </c>
      <c r="S194" s="69">
        <f t="shared" ref="S194:S198" si="723">(O194+P194)*$S$4</f>
        <v>5.4358250000000004</v>
      </c>
      <c r="T194" s="69">
        <f t="shared" ref="T194:T201" si="724">SUM(O194:S194)</f>
        <v>116.32665499999999</v>
      </c>
      <c r="U194" s="69">
        <f>1*$U$4</f>
        <v>65</v>
      </c>
      <c r="V194" s="151">
        <f t="shared" ref="V194:W201" si="725">V183</f>
        <v>0</v>
      </c>
      <c r="W194" s="151">
        <f t="shared" si="725"/>
        <v>0</v>
      </c>
      <c r="X194" s="67">
        <f t="shared" ref="X194:X201" si="726">SUM(U194:W194)</f>
        <v>65</v>
      </c>
      <c r="Y194" s="113">
        <f t="shared" ref="Y194:Y199" si="727">$Y$4/(1-$Y$4)*(T194+X194+Z194+AA194)</f>
        <v>39.998526838235293</v>
      </c>
      <c r="Z194" s="69">
        <f t="shared" ref="Z194:Z201" si="728">T194*$Z$4</f>
        <v>29.081663749999997</v>
      </c>
      <c r="AA194" s="69">
        <f t="shared" ref="AA194:AA199" si="729">X194*$AA$4</f>
        <v>16.25</v>
      </c>
      <c r="AB194" s="70">
        <f t="shared" ref="AB194:AB201" si="730">T194+X194+Y194+Z194+AA194</f>
        <v>266.65684558823523</v>
      </c>
      <c r="AC194" s="67">
        <f t="shared" ref="AC194:AO201" si="731">O194*$C194</f>
        <v>2935.3454999999999</v>
      </c>
      <c r="AD194" s="67">
        <f t="shared" si="731"/>
        <v>0</v>
      </c>
      <c r="AE194" s="67">
        <f t="shared" si="731"/>
        <v>0</v>
      </c>
      <c r="AF194" s="67">
        <f t="shared" si="731"/>
        <v>58.706909999999993</v>
      </c>
      <c r="AG194" s="67">
        <f t="shared" si="731"/>
        <v>146.76727500000001</v>
      </c>
      <c r="AH194" s="67">
        <f t="shared" si="731"/>
        <v>3140.8196849999995</v>
      </c>
      <c r="AI194" s="67">
        <f t="shared" si="731"/>
        <v>1755</v>
      </c>
      <c r="AJ194" s="67">
        <f t="shared" si="731"/>
        <v>0</v>
      </c>
      <c r="AK194" s="67">
        <f t="shared" si="731"/>
        <v>0</v>
      </c>
      <c r="AL194" s="67">
        <f t="shared" si="731"/>
        <v>1755</v>
      </c>
      <c r="AM194" s="67">
        <f t="shared" si="731"/>
        <v>1079.9602246323529</v>
      </c>
      <c r="AN194" s="67">
        <f t="shared" si="731"/>
        <v>785.20492124999987</v>
      </c>
      <c r="AO194" s="67">
        <f t="shared" si="731"/>
        <v>438.75</v>
      </c>
      <c r="AP194" s="67">
        <f t="shared" ref="AP194:AP201" si="732">AM194+AK194</f>
        <v>1079.9602246323529</v>
      </c>
      <c r="AQ194" s="71">
        <f t="shared" ref="AQ194:AQ201" si="733">AM194+AL194+AH194</f>
        <v>5975.7799096323524</v>
      </c>
      <c r="AR194" s="71">
        <f t="shared" ref="AR194:AR201" si="734">AO194+AN194</f>
        <v>1223.9549212499999</v>
      </c>
      <c r="AS194" s="71">
        <f t="shared" ref="AS194:AS201" si="735">AH194+AL194+AM194+AO194+AN194</f>
        <v>7199.7348308823521</v>
      </c>
      <c r="AT194" s="84"/>
    </row>
    <row r="195" spans="1:67" outlineLevel="1" x14ac:dyDescent="0.25">
      <c r="A195" s="60"/>
      <c r="B195" s="61" t="str">
        <f>"Onduleur Fronius "&amp;G195</f>
        <v>Onduleur Fronius Symo GEN24 12.0 SC</v>
      </c>
      <c r="C195" s="62">
        <v>1</v>
      </c>
      <c r="D195" s="68" t="s">
        <v>63</v>
      </c>
      <c r="E195" s="64">
        <f t="shared" ref="E194:E201" si="736">AB195</f>
        <v>3917.6245147058821</v>
      </c>
      <c r="F195" s="65">
        <f t="shared" ref="F194:F201" si="737">C195*E195</f>
        <v>3917.6245147058821</v>
      </c>
      <c r="G195" s="107" t="str">
        <f>$G$173</f>
        <v>Symo GEN24 12.0 SC</v>
      </c>
      <c r="H195" s="108">
        <f>$H$173</f>
        <v>1817.7</v>
      </c>
      <c r="I195" s="108">
        <f>$I$8</f>
        <v>449.25</v>
      </c>
      <c r="J195" s="67">
        <f t="shared" si="655"/>
        <v>54.530999999999999</v>
      </c>
      <c r="K195" s="54">
        <v>0</v>
      </c>
      <c r="L195" s="67">
        <f t="shared" si="718"/>
        <v>1817.7</v>
      </c>
      <c r="M195" s="67">
        <f t="shared" si="718"/>
        <v>449.25</v>
      </c>
      <c r="N195" s="67">
        <f t="shared" si="718"/>
        <v>54.530999999999999</v>
      </c>
      <c r="O195" s="67">
        <f t="shared" si="719"/>
        <v>2321.4809999999998</v>
      </c>
      <c r="P195" s="69">
        <f t="shared" si="720"/>
        <v>0</v>
      </c>
      <c r="Q195" s="69">
        <f t="shared" si="721"/>
        <v>0</v>
      </c>
      <c r="R195" s="69">
        <f t="shared" si="722"/>
        <v>46.429619999999993</v>
      </c>
      <c r="S195" s="69">
        <f t="shared" si="723"/>
        <v>116.07405</v>
      </c>
      <c r="T195" s="69">
        <f t="shared" si="724"/>
        <v>2483.9846699999998</v>
      </c>
      <c r="U195" s="69">
        <f>2*$U$5</f>
        <v>180</v>
      </c>
      <c r="V195" s="151">
        <f t="shared" si="725"/>
        <v>0</v>
      </c>
      <c r="W195" s="151">
        <f t="shared" si="725"/>
        <v>0</v>
      </c>
      <c r="X195" s="67">
        <f t="shared" si="726"/>
        <v>180</v>
      </c>
      <c r="Y195" s="113">
        <f t="shared" si="727"/>
        <v>587.64367720588234</v>
      </c>
      <c r="Z195" s="69">
        <f t="shared" si="728"/>
        <v>620.99616749999996</v>
      </c>
      <c r="AA195" s="69">
        <f t="shared" si="729"/>
        <v>45</v>
      </c>
      <c r="AB195" s="70">
        <f t="shared" si="730"/>
        <v>3917.6245147058821</v>
      </c>
      <c r="AC195" s="67">
        <f t="shared" si="731"/>
        <v>2321.4809999999998</v>
      </c>
      <c r="AD195" s="67">
        <f t="shared" si="731"/>
        <v>0</v>
      </c>
      <c r="AE195" s="67">
        <f t="shared" si="731"/>
        <v>0</v>
      </c>
      <c r="AF195" s="67">
        <f t="shared" si="731"/>
        <v>46.429619999999993</v>
      </c>
      <c r="AG195" s="67">
        <f t="shared" si="731"/>
        <v>116.07405</v>
      </c>
      <c r="AH195" s="67">
        <f t="shared" si="731"/>
        <v>2483.9846699999998</v>
      </c>
      <c r="AI195" s="67">
        <f t="shared" si="731"/>
        <v>180</v>
      </c>
      <c r="AJ195" s="67">
        <f t="shared" si="731"/>
        <v>0</v>
      </c>
      <c r="AK195" s="67">
        <f t="shared" si="731"/>
        <v>0</v>
      </c>
      <c r="AL195" s="67">
        <f t="shared" si="731"/>
        <v>180</v>
      </c>
      <c r="AM195" s="67">
        <f t="shared" si="731"/>
        <v>587.64367720588234</v>
      </c>
      <c r="AN195" s="67">
        <f t="shared" si="731"/>
        <v>620.99616749999996</v>
      </c>
      <c r="AO195" s="67">
        <f t="shared" si="731"/>
        <v>45</v>
      </c>
      <c r="AP195" s="67">
        <f t="shared" si="732"/>
        <v>587.64367720588234</v>
      </c>
      <c r="AQ195" s="71">
        <f t="shared" si="733"/>
        <v>3251.6283472058822</v>
      </c>
      <c r="AR195" s="71">
        <f t="shared" si="734"/>
        <v>665.99616749999996</v>
      </c>
      <c r="AS195" s="71">
        <f t="shared" si="735"/>
        <v>3917.6245147058821</v>
      </c>
      <c r="AT195" s="84"/>
    </row>
    <row r="196" spans="1:67" outlineLevel="1" x14ac:dyDescent="0.25">
      <c r="A196" s="60"/>
      <c r="B196" s="61" t="s">
        <v>64</v>
      </c>
      <c r="C196" s="62">
        <v>1</v>
      </c>
      <c r="D196" s="68" t="s">
        <v>65</v>
      </c>
      <c r="E196" s="64">
        <f t="shared" si="736"/>
        <v>1086.6838235294117</v>
      </c>
      <c r="F196" s="65">
        <f t="shared" si="737"/>
        <v>1086.6838235294117</v>
      </c>
      <c r="G196" s="107"/>
      <c r="H196" s="108">
        <f>$H$174</f>
        <v>450</v>
      </c>
      <c r="I196" s="111">
        <v>0</v>
      </c>
      <c r="J196" s="67">
        <f t="shared" si="655"/>
        <v>13.5</v>
      </c>
      <c r="K196" s="54">
        <v>0</v>
      </c>
      <c r="L196" s="67">
        <f t="shared" si="718"/>
        <v>450</v>
      </c>
      <c r="M196" s="67">
        <f t="shared" si="718"/>
        <v>0</v>
      </c>
      <c r="N196" s="67">
        <f t="shared" si="718"/>
        <v>13.5</v>
      </c>
      <c r="O196" s="67">
        <f t="shared" si="719"/>
        <v>463.5</v>
      </c>
      <c r="P196" s="69">
        <f t="shared" si="720"/>
        <v>0</v>
      </c>
      <c r="Q196" s="69">
        <f t="shared" si="721"/>
        <v>0</v>
      </c>
      <c r="R196" s="69">
        <f t="shared" si="722"/>
        <v>9.27</v>
      </c>
      <c r="S196" s="69">
        <f t="shared" si="723"/>
        <v>23.175000000000001</v>
      </c>
      <c r="T196" s="69">
        <f t="shared" si="724"/>
        <v>495.94499999999999</v>
      </c>
      <c r="U196" s="69">
        <f>(C194/10)*$U$5</f>
        <v>243.00000000000003</v>
      </c>
      <c r="V196" s="151">
        <f t="shared" si="725"/>
        <v>0</v>
      </c>
      <c r="W196" s="151">
        <f t="shared" si="725"/>
        <v>0</v>
      </c>
      <c r="X196" s="67">
        <f t="shared" si="726"/>
        <v>243.00000000000003</v>
      </c>
      <c r="Y196" s="113">
        <f t="shared" si="727"/>
        <v>163.00257352941179</v>
      </c>
      <c r="Z196" s="69">
        <f t="shared" si="728"/>
        <v>123.98625</v>
      </c>
      <c r="AA196" s="69">
        <f t="shared" si="729"/>
        <v>60.750000000000007</v>
      </c>
      <c r="AB196" s="70">
        <f t="shared" si="730"/>
        <v>1086.6838235294117</v>
      </c>
      <c r="AC196" s="67">
        <f t="shared" si="731"/>
        <v>463.5</v>
      </c>
      <c r="AD196" s="67">
        <f t="shared" si="731"/>
        <v>0</v>
      </c>
      <c r="AE196" s="67">
        <f t="shared" si="731"/>
        <v>0</v>
      </c>
      <c r="AF196" s="67">
        <f t="shared" si="731"/>
        <v>9.27</v>
      </c>
      <c r="AG196" s="67">
        <f t="shared" si="731"/>
        <v>23.175000000000001</v>
      </c>
      <c r="AH196" s="67">
        <f t="shared" si="731"/>
        <v>495.94499999999999</v>
      </c>
      <c r="AI196" s="67">
        <f t="shared" si="731"/>
        <v>243.00000000000003</v>
      </c>
      <c r="AJ196" s="67">
        <f t="shared" si="731"/>
        <v>0</v>
      </c>
      <c r="AK196" s="67">
        <f t="shared" si="731"/>
        <v>0</v>
      </c>
      <c r="AL196" s="67">
        <f t="shared" si="731"/>
        <v>243.00000000000003</v>
      </c>
      <c r="AM196" s="67">
        <f t="shared" si="731"/>
        <v>163.00257352941179</v>
      </c>
      <c r="AN196" s="67">
        <f t="shared" si="731"/>
        <v>123.98625</v>
      </c>
      <c r="AO196" s="67">
        <f t="shared" si="731"/>
        <v>60.750000000000007</v>
      </c>
      <c r="AP196" s="67">
        <f t="shared" si="732"/>
        <v>163.00257352941179</v>
      </c>
      <c r="AQ196" s="71">
        <f t="shared" si="733"/>
        <v>901.94757352941178</v>
      </c>
      <c r="AR196" s="71">
        <f t="shared" si="734"/>
        <v>184.73625000000001</v>
      </c>
      <c r="AS196" s="71">
        <f t="shared" si="735"/>
        <v>1086.6838235294117</v>
      </c>
      <c r="AT196" s="84"/>
    </row>
    <row r="197" spans="1:67" outlineLevel="1" x14ac:dyDescent="0.25">
      <c r="A197" s="60"/>
      <c r="B197" s="61" t="s">
        <v>172</v>
      </c>
      <c r="C197" s="62">
        <f>A192</f>
        <v>27</v>
      </c>
      <c r="D197" s="68" t="s">
        <v>63</v>
      </c>
      <c r="E197" s="64">
        <f t="shared" si="736"/>
        <v>257.66176470588238</v>
      </c>
      <c r="F197" s="65">
        <f t="shared" si="737"/>
        <v>6956.8676470588243</v>
      </c>
      <c r="G197" s="107"/>
      <c r="H197" s="108">
        <f>$H$175</f>
        <v>100</v>
      </c>
      <c r="I197" s="108">
        <v>0</v>
      </c>
      <c r="J197" s="67">
        <f t="shared" si="655"/>
        <v>3</v>
      </c>
      <c r="K197" s="54">
        <v>0</v>
      </c>
      <c r="L197" s="67">
        <f t="shared" si="718"/>
        <v>100</v>
      </c>
      <c r="M197" s="67">
        <f t="shared" si="718"/>
        <v>0</v>
      </c>
      <c r="N197" s="67">
        <f t="shared" si="718"/>
        <v>3</v>
      </c>
      <c r="O197" s="67">
        <f t="shared" si="719"/>
        <v>103</v>
      </c>
      <c r="P197" s="69">
        <f t="shared" si="720"/>
        <v>0</v>
      </c>
      <c r="Q197" s="69">
        <f t="shared" si="721"/>
        <v>0</v>
      </c>
      <c r="R197" s="69">
        <f t="shared" si="722"/>
        <v>2.06</v>
      </c>
      <c r="S197" s="69">
        <f t="shared" si="723"/>
        <v>5.15</v>
      </c>
      <c r="T197" s="69">
        <f t="shared" si="724"/>
        <v>110.21000000000001</v>
      </c>
      <c r="U197" s="69">
        <f>1*$U$4</f>
        <v>65</v>
      </c>
      <c r="V197" s="151">
        <f t="shared" si="725"/>
        <v>0</v>
      </c>
      <c r="W197" s="151">
        <f t="shared" si="725"/>
        <v>0</v>
      </c>
      <c r="X197" s="67">
        <f t="shared" si="726"/>
        <v>65</v>
      </c>
      <c r="Y197" s="113">
        <f t="shared" si="727"/>
        <v>38.649264705882359</v>
      </c>
      <c r="Z197" s="69">
        <f t="shared" si="728"/>
        <v>27.552500000000002</v>
      </c>
      <c r="AA197" s="69">
        <f t="shared" si="729"/>
        <v>16.25</v>
      </c>
      <c r="AB197" s="70">
        <f t="shared" si="730"/>
        <v>257.66176470588238</v>
      </c>
      <c r="AC197" s="67">
        <f t="shared" si="731"/>
        <v>2781</v>
      </c>
      <c r="AD197" s="67">
        <f t="shared" si="731"/>
        <v>0</v>
      </c>
      <c r="AE197" s="67">
        <f t="shared" si="731"/>
        <v>0</v>
      </c>
      <c r="AF197" s="67">
        <f t="shared" si="731"/>
        <v>55.620000000000005</v>
      </c>
      <c r="AG197" s="67">
        <f t="shared" si="731"/>
        <v>139.05000000000001</v>
      </c>
      <c r="AH197" s="67">
        <f t="shared" si="731"/>
        <v>2975.67</v>
      </c>
      <c r="AI197" s="67">
        <f t="shared" si="731"/>
        <v>1755</v>
      </c>
      <c r="AJ197" s="67">
        <f t="shared" si="731"/>
        <v>0</v>
      </c>
      <c r="AK197" s="67">
        <f t="shared" si="731"/>
        <v>0</v>
      </c>
      <c r="AL197" s="67">
        <f t="shared" si="731"/>
        <v>1755</v>
      </c>
      <c r="AM197" s="67">
        <f t="shared" si="731"/>
        <v>1043.5301470588238</v>
      </c>
      <c r="AN197" s="67">
        <f t="shared" si="731"/>
        <v>743.91750000000002</v>
      </c>
      <c r="AO197" s="67">
        <f t="shared" si="731"/>
        <v>438.75</v>
      </c>
      <c r="AP197" s="67">
        <f t="shared" si="732"/>
        <v>1043.5301470588238</v>
      </c>
      <c r="AQ197" s="71">
        <f t="shared" si="733"/>
        <v>5774.2001470588239</v>
      </c>
      <c r="AR197" s="71">
        <f t="shared" si="734"/>
        <v>1182.6675</v>
      </c>
      <c r="AS197" s="71">
        <f t="shared" si="735"/>
        <v>6956.8676470588234</v>
      </c>
      <c r="AT197" s="84"/>
    </row>
    <row r="198" spans="1:67" outlineLevel="1" x14ac:dyDescent="0.25">
      <c r="A198" s="60"/>
      <c r="B198" s="61" t="s">
        <v>66</v>
      </c>
      <c r="C198" s="62">
        <v>1</v>
      </c>
      <c r="D198" s="68" t="s">
        <v>65</v>
      </c>
      <c r="E198" s="64">
        <f t="shared" si="736"/>
        <v>3251.8529411764707</v>
      </c>
      <c r="F198" s="65">
        <f t="shared" si="737"/>
        <v>3251.8529411764707</v>
      </c>
      <c r="G198" s="107"/>
      <c r="H198" s="108">
        <f>$H$176</f>
        <v>600</v>
      </c>
      <c r="I198" s="108">
        <f>I187</f>
        <v>0</v>
      </c>
      <c r="J198" s="67">
        <f t="shared" si="655"/>
        <v>18</v>
      </c>
      <c r="K198" s="54">
        <v>0</v>
      </c>
      <c r="L198" s="67">
        <f t="shared" si="718"/>
        <v>600</v>
      </c>
      <c r="M198" s="67">
        <f t="shared" si="718"/>
        <v>0</v>
      </c>
      <c r="N198" s="67">
        <f t="shared" si="718"/>
        <v>18</v>
      </c>
      <c r="O198" s="67">
        <f t="shared" si="719"/>
        <v>618</v>
      </c>
      <c r="P198" s="69">
        <f t="shared" si="720"/>
        <v>0</v>
      </c>
      <c r="Q198" s="69">
        <f t="shared" si="721"/>
        <v>0</v>
      </c>
      <c r="R198" s="69">
        <f t="shared" si="722"/>
        <v>12.36</v>
      </c>
      <c r="S198" s="69">
        <f t="shared" si="723"/>
        <v>30.900000000000002</v>
      </c>
      <c r="T198" s="69">
        <f t="shared" si="724"/>
        <v>661.26</v>
      </c>
      <c r="U198" s="69">
        <f>5*$U$5+600+500</f>
        <v>1550</v>
      </c>
      <c r="V198" s="151">
        <f t="shared" si="725"/>
        <v>0</v>
      </c>
      <c r="W198" s="151">
        <f t="shared" si="725"/>
        <v>0</v>
      </c>
      <c r="X198" s="67">
        <f t="shared" si="726"/>
        <v>1550</v>
      </c>
      <c r="Y198" s="113">
        <f t="shared" si="727"/>
        <v>487.77794117647068</v>
      </c>
      <c r="Z198" s="69">
        <f t="shared" si="728"/>
        <v>165.315</v>
      </c>
      <c r="AA198" s="69">
        <f t="shared" si="729"/>
        <v>387.5</v>
      </c>
      <c r="AB198" s="70">
        <f t="shared" si="730"/>
        <v>3251.8529411764707</v>
      </c>
      <c r="AC198" s="67">
        <f t="shared" si="731"/>
        <v>618</v>
      </c>
      <c r="AD198" s="67">
        <f t="shared" si="731"/>
        <v>0</v>
      </c>
      <c r="AE198" s="67">
        <f t="shared" si="731"/>
        <v>0</v>
      </c>
      <c r="AF198" s="67">
        <f t="shared" si="731"/>
        <v>12.36</v>
      </c>
      <c r="AG198" s="67">
        <f t="shared" si="731"/>
        <v>30.900000000000002</v>
      </c>
      <c r="AH198" s="67">
        <f t="shared" si="731"/>
        <v>661.26</v>
      </c>
      <c r="AI198" s="67">
        <f t="shared" si="731"/>
        <v>1550</v>
      </c>
      <c r="AJ198" s="67">
        <f t="shared" si="731"/>
        <v>0</v>
      </c>
      <c r="AK198" s="67">
        <f t="shared" si="731"/>
        <v>0</v>
      </c>
      <c r="AL198" s="67">
        <f t="shared" si="731"/>
        <v>1550</v>
      </c>
      <c r="AM198" s="67">
        <f t="shared" si="731"/>
        <v>487.77794117647068</v>
      </c>
      <c r="AN198" s="67">
        <f t="shared" si="731"/>
        <v>165.315</v>
      </c>
      <c r="AO198" s="67">
        <f t="shared" si="731"/>
        <v>387.5</v>
      </c>
      <c r="AP198" s="67">
        <f t="shared" si="732"/>
        <v>487.77794117647068</v>
      </c>
      <c r="AQ198" s="71">
        <f t="shared" si="733"/>
        <v>2699.0379411764707</v>
      </c>
      <c r="AR198" s="71">
        <f t="shared" si="734"/>
        <v>552.81500000000005</v>
      </c>
      <c r="AS198" s="71">
        <f t="shared" si="735"/>
        <v>3251.8529411764707</v>
      </c>
      <c r="AT198" s="84"/>
    </row>
    <row r="199" spans="1:67" outlineLevel="1" x14ac:dyDescent="0.25">
      <c r="A199" s="60"/>
      <c r="B199" s="72" t="s">
        <v>169</v>
      </c>
      <c r="C199" s="62">
        <v>1</v>
      </c>
      <c r="D199" s="68" t="s">
        <v>65</v>
      </c>
      <c r="E199" s="64">
        <f t="shared" si="736"/>
        <v>2772</v>
      </c>
      <c r="F199" s="65">
        <f t="shared" si="737"/>
        <v>2772</v>
      </c>
      <c r="G199" s="107"/>
      <c r="H199" s="108">
        <f>H177</f>
        <v>1600</v>
      </c>
      <c r="I199" s="108">
        <f>$I$133</f>
        <v>200</v>
      </c>
      <c r="J199" s="67">
        <f t="shared" si="655"/>
        <v>48</v>
      </c>
      <c r="K199" s="54">
        <v>0</v>
      </c>
      <c r="L199" s="67">
        <f t="shared" si="718"/>
        <v>1600</v>
      </c>
      <c r="M199" s="67">
        <f t="shared" si="718"/>
        <v>200</v>
      </c>
      <c r="N199" s="67">
        <f t="shared" si="718"/>
        <v>48</v>
      </c>
      <c r="O199" s="67">
        <f t="shared" si="719"/>
        <v>1848</v>
      </c>
      <c r="P199" s="69">
        <f t="shared" si="720"/>
        <v>0</v>
      </c>
      <c r="Q199" s="69">
        <f t="shared" si="721"/>
        <v>0</v>
      </c>
      <c r="R199" s="69">
        <f t="shared" si="722"/>
        <v>36.96</v>
      </c>
      <c r="S199" s="69">
        <v>0</v>
      </c>
      <c r="T199" s="69">
        <f t="shared" si="724"/>
        <v>1884.96</v>
      </c>
      <c r="U199" s="69">
        <v>0</v>
      </c>
      <c r="V199" s="151">
        <f t="shared" si="725"/>
        <v>0</v>
      </c>
      <c r="W199" s="151">
        <f t="shared" si="725"/>
        <v>0</v>
      </c>
      <c r="X199" s="67">
        <f t="shared" si="726"/>
        <v>0</v>
      </c>
      <c r="Y199" s="113">
        <f t="shared" si="727"/>
        <v>415.8</v>
      </c>
      <c r="Z199" s="69">
        <f t="shared" si="728"/>
        <v>471.24</v>
      </c>
      <c r="AA199" s="69">
        <f t="shared" si="729"/>
        <v>0</v>
      </c>
      <c r="AB199" s="70">
        <f t="shared" si="730"/>
        <v>2772</v>
      </c>
      <c r="AC199" s="67">
        <f t="shared" si="731"/>
        <v>1848</v>
      </c>
      <c r="AD199" s="67">
        <f t="shared" si="731"/>
        <v>0</v>
      </c>
      <c r="AE199" s="67">
        <f t="shared" si="731"/>
        <v>0</v>
      </c>
      <c r="AF199" s="67">
        <f t="shared" si="731"/>
        <v>36.96</v>
      </c>
      <c r="AG199" s="67">
        <f t="shared" si="731"/>
        <v>0</v>
      </c>
      <c r="AH199" s="67">
        <f t="shared" si="731"/>
        <v>1884.96</v>
      </c>
      <c r="AI199" s="67">
        <f t="shared" si="731"/>
        <v>0</v>
      </c>
      <c r="AJ199" s="67">
        <f t="shared" si="731"/>
        <v>0</v>
      </c>
      <c r="AK199" s="67">
        <f t="shared" si="731"/>
        <v>0</v>
      </c>
      <c r="AL199" s="67">
        <f t="shared" si="731"/>
        <v>0</v>
      </c>
      <c r="AM199" s="67">
        <f t="shared" si="731"/>
        <v>415.8</v>
      </c>
      <c r="AN199" s="67">
        <f t="shared" si="731"/>
        <v>471.24</v>
      </c>
      <c r="AO199" s="67">
        <f t="shared" si="731"/>
        <v>0</v>
      </c>
      <c r="AP199" s="67">
        <f t="shared" si="732"/>
        <v>415.8</v>
      </c>
      <c r="AQ199" s="71">
        <f t="shared" si="733"/>
        <v>2300.7600000000002</v>
      </c>
      <c r="AR199" s="71">
        <f t="shared" si="734"/>
        <v>471.24</v>
      </c>
      <c r="AS199" s="71">
        <f t="shared" si="735"/>
        <v>2772</v>
      </c>
      <c r="AT199" s="84"/>
    </row>
    <row r="200" spans="1:67" outlineLevel="1" x14ac:dyDescent="0.25">
      <c r="A200" s="60"/>
      <c r="B200" s="72" t="s">
        <v>170</v>
      </c>
      <c r="C200" s="62">
        <v>1</v>
      </c>
      <c r="D200" s="68" t="s">
        <v>65</v>
      </c>
      <c r="E200" s="64">
        <f t="shared" si="736"/>
        <v>900</v>
      </c>
      <c r="F200" s="65">
        <f t="shared" si="737"/>
        <v>900</v>
      </c>
      <c r="G200" s="147"/>
      <c r="H200" s="67">
        <v>0</v>
      </c>
      <c r="I200" s="67">
        <v>0</v>
      </c>
      <c r="J200" s="67">
        <f t="shared" si="655"/>
        <v>0</v>
      </c>
      <c r="K200" s="54">
        <v>0</v>
      </c>
      <c r="L200" s="67">
        <f t="shared" si="718"/>
        <v>0</v>
      </c>
      <c r="M200" s="67">
        <f t="shared" si="718"/>
        <v>0</v>
      </c>
      <c r="N200" s="67">
        <f t="shared" si="718"/>
        <v>0</v>
      </c>
      <c r="O200" s="67">
        <f t="shared" si="719"/>
        <v>0</v>
      </c>
      <c r="P200" s="69">
        <f t="shared" si="720"/>
        <v>0</v>
      </c>
      <c r="Q200" s="69">
        <f t="shared" si="721"/>
        <v>0</v>
      </c>
      <c r="R200" s="69">
        <f t="shared" si="722"/>
        <v>0</v>
      </c>
      <c r="S200" s="69">
        <v>0</v>
      </c>
      <c r="T200" s="69">
        <f t="shared" si="724"/>
        <v>0</v>
      </c>
      <c r="U200" s="69">
        <v>0</v>
      </c>
      <c r="V200" s="151">
        <f t="shared" si="725"/>
        <v>0</v>
      </c>
      <c r="W200" s="151">
        <f t="shared" si="725"/>
        <v>900</v>
      </c>
      <c r="X200" s="67">
        <f t="shared" si="726"/>
        <v>900</v>
      </c>
      <c r="Y200" s="113">
        <v>0</v>
      </c>
      <c r="Z200" s="69">
        <f t="shared" si="728"/>
        <v>0</v>
      </c>
      <c r="AA200" s="69">
        <v>0</v>
      </c>
      <c r="AB200" s="70">
        <f t="shared" si="730"/>
        <v>900</v>
      </c>
      <c r="AC200" s="67">
        <f t="shared" si="731"/>
        <v>0</v>
      </c>
      <c r="AD200" s="67">
        <f t="shared" si="731"/>
        <v>0</v>
      </c>
      <c r="AE200" s="67">
        <f t="shared" si="731"/>
        <v>0</v>
      </c>
      <c r="AF200" s="67">
        <f t="shared" si="731"/>
        <v>0</v>
      </c>
      <c r="AG200" s="67">
        <f t="shared" si="731"/>
        <v>0</v>
      </c>
      <c r="AH200" s="67">
        <f t="shared" si="731"/>
        <v>0</v>
      </c>
      <c r="AI200" s="67">
        <f t="shared" si="731"/>
        <v>0</v>
      </c>
      <c r="AJ200" s="67">
        <f t="shared" si="731"/>
        <v>0</v>
      </c>
      <c r="AK200" s="67">
        <f t="shared" si="731"/>
        <v>900</v>
      </c>
      <c r="AL200" s="67">
        <f t="shared" si="731"/>
        <v>900</v>
      </c>
      <c r="AM200" s="67">
        <f t="shared" si="731"/>
        <v>0</v>
      </c>
      <c r="AN200" s="67">
        <f t="shared" si="731"/>
        <v>0</v>
      </c>
      <c r="AO200" s="67">
        <f t="shared" si="731"/>
        <v>0</v>
      </c>
      <c r="AP200" s="67">
        <f t="shared" si="732"/>
        <v>900</v>
      </c>
      <c r="AQ200" s="71">
        <f t="shared" si="733"/>
        <v>900</v>
      </c>
      <c r="AR200" s="71">
        <f t="shared" si="734"/>
        <v>0</v>
      </c>
      <c r="AS200" s="71">
        <f t="shared" si="735"/>
        <v>900</v>
      </c>
      <c r="AT200" s="84"/>
    </row>
    <row r="201" spans="1:67" outlineLevel="1" x14ac:dyDescent="0.25">
      <c r="A201" s="60"/>
      <c r="B201" s="72" t="s">
        <v>171</v>
      </c>
      <c r="C201" s="62">
        <v>1</v>
      </c>
      <c r="D201" s="68" t="s">
        <v>65</v>
      </c>
      <c r="E201" s="64">
        <f t="shared" si="736"/>
        <v>1200</v>
      </c>
      <c r="F201" s="65">
        <f t="shared" si="737"/>
        <v>1200</v>
      </c>
      <c r="G201" s="147"/>
      <c r="H201" s="67">
        <v>0</v>
      </c>
      <c r="I201" s="67">
        <v>0</v>
      </c>
      <c r="J201" s="67">
        <f t="shared" si="655"/>
        <v>0</v>
      </c>
      <c r="K201" s="54">
        <v>0</v>
      </c>
      <c r="L201" s="67">
        <f t="shared" si="718"/>
        <v>0</v>
      </c>
      <c r="M201" s="67">
        <f t="shared" si="718"/>
        <v>0</v>
      </c>
      <c r="N201" s="67">
        <f t="shared" si="718"/>
        <v>0</v>
      </c>
      <c r="O201" s="67">
        <f t="shared" si="719"/>
        <v>0</v>
      </c>
      <c r="P201" s="69">
        <f t="shared" si="720"/>
        <v>0</v>
      </c>
      <c r="Q201" s="69">
        <f t="shared" si="721"/>
        <v>0</v>
      </c>
      <c r="R201" s="69">
        <f t="shared" si="722"/>
        <v>0</v>
      </c>
      <c r="S201" s="69">
        <v>0</v>
      </c>
      <c r="T201" s="69">
        <f t="shared" si="724"/>
        <v>0</v>
      </c>
      <c r="U201" s="69">
        <v>0</v>
      </c>
      <c r="V201" s="151">
        <f t="shared" si="725"/>
        <v>1200</v>
      </c>
      <c r="W201" s="151">
        <f t="shared" si="725"/>
        <v>0</v>
      </c>
      <c r="X201" s="67">
        <f t="shared" si="726"/>
        <v>1200</v>
      </c>
      <c r="Y201" s="113">
        <v>0</v>
      </c>
      <c r="Z201" s="69">
        <f t="shared" si="728"/>
        <v>0</v>
      </c>
      <c r="AA201" s="69">
        <v>0</v>
      </c>
      <c r="AB201" s="70">
        <f t="shared" si="730"/>
        <v>1200</v>
      </c>
      <c r="AC201" s="67">
        <f t="shared" si="731"/>
        <v>0</v>
      </c>
      <c r="AD201" s="67">
        <f t="shared" si="731"/>
        <v>0</v>
      </c>
      <c r="AE201" s="67">
        <f t="shared" si="731"/>
        <v>0</v>
      </c>
      <c r="AF201" s="67">
        <f t="shared" si="731"/>
        <v>0</v>
      </c>
      <c r="AG201" s="67">
        <f t="shared" si="731"/>
        <v>0</v>
      </c>
      <c r="AH201" s="67">
        <f t="shared" si="731"/>
        <v>0</v>
      </c>
      <c r="AI201" s="67">
        <f t="shared" si="731"/>
        <v>0</v>
      </c>
      <c r="AJ201" s="67">
        <f t="shared" si="731"/>
        <v>1200</v>
      </c>
      <c r="AK201" s="67">
        <f t="shared" si="731"/>
        <v>0</v>
      </c>
      <c r="AL201" s="67">
        <f t="shared" si="731"/>
        <v>1200</v>
      </c>
      <c r="AM201" s="67">
        <f t="shared" si="731"/>
        <v>0</v>
      </c>
      <c r="AN201" s="67">
        <f t="shared" si="731"/>
        <v>0</v>
      </c>
      <c r="AO201" s="67">
        <f t="shared" si="731"/>
        <v>0</v>
      </c>
      <c r="AP201" s="67">
        <f t="shared" si="732"/>
        <v>0</v>
      </c>
      <c r="AQ201" s="71">
        <f t="shared" si="733"/>
        <v>1200</v>
      </c>
      <c r="AR201" s="71">
        <f t="shared" si="734"/>
        <v>0</v>
      </c>
      <c r="AS201" s="71">
        <f t="shared" si="735"/>
        <v>1200</v>
      </c>
      <c r="AT201" s="84"/>
    </row>
    <row r="202" spans="1:67" ht="15.75" outlineLevel="1" thickBot="1" x14ac:dyDescent="0.3">
      <c r="A202" s="60"/>
      <c r="B202" s="61"/>
      <c r="C202" s="62"/>
      <c r="D202" s="63"/>
      <c r="E202" s="64"/>
      <c r="F202" s="65"/>
      <c r="G202" s="107"/>
      <c r="H202" s="108"/>
      <c r="I202" s="108"/>
      <c r="J202" s="67"/>
      <c r="K202" s="21"/>
      <c r="L202" s="67"/>
      <c r="M202" s="67"/>
      <c r="N202" s="67"/>
      <c r="O202" s="67"/>
      <c r="P202" s="69"/>
      <c r="Q202" s="69"/>
      <c r="R202" s="69"/>
      <c r="S202" s="69"/>
      <c r="T202" s="69"/>
      <c r="U202" s="69"/>
      <c r="V202" s="151"/>
      <c r="W202" s="151"/>
      <c r="X202" s="69"/>
      <c r="Y202" s="69"/>
      <c r="Z202" s="67"/>
      <c r="AA202" s="69"/>
      <c r="AB202" s="69"/>
      <c r="AC202" s="69"/>
      <c r="AD202" s="69"/>
      <c r="AE202" s="69"/>
      <c r="AF202" s="69"/>
      <c r="AG202" s="69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84"/>
    </row>
    <row r="203" spans="1:67" ht="15.75" thickBot="1" x14ac:dyDescent="0.3">
      <c r="A203" s="48">
        <f>A192+1</f>
        <v>28</v>
      </c>
      <c r="B203" s="49" t="s">
        <v>61</v>
      </c>
      <c r="C203" s="50" t="s">
        <v>62</v>
      </c>
      <c r="D203" s="51">
        <f>ROUNDUP((A203*465)/1000,2)</f>
        <v>13.02</v>
      </c>
      <c r="E203" s="52"/>
      <c r="F203" s="53">
        <f>SUM(F204:F213)</f>
        <v>27822.317661764708</v>
      </c>
      <c r="G203" s="107"/>
      <c r="H203" s="110"/>
      <c r="I203" s="110"/>
      <c r="J203" s="56"/>
      <c r="K203" s="57"/>
      <c r="L203" s="58"/>
      <c r="M203" s="58"/>
      <c r="N203" s="58"/>
      <c r="O203" s="57"/>
      <c r="P203" s="58"/>
      <c r="Q203" s="56"/>
      <c r="R203" s="56"/>
      <c r="S203" s="56"/>
      <c r="T203" s="56"/>
      <c r="U203" s="73"/>
      <c r="V203" s="152"/>
      <c r="W203" s="153"/>
      <c r="X203" s="56"/>
      <c r="Y203" s="56"/>
      <c r="Z203" s="57"/>
      <c r="AA203" s="56"/>
      <c r="AB203" s="56"/>
      <c r="AC203" s="59">
        <f>+SUM(AC204:AC213)</f>
        <v>11179.043</v>
      </c>
      <c r="AD203" s="59">
        <f t="shared" ref="AD203:AS203" si="738">+SUM(AD204:AD213)</f>
        <v>0</v>
      </c>
      <c r="AE203" s="59">
        <f t="shared" si="738"/>
        <v>0</v>
      </c>
      <c r="AF203" s="59">
        <f t="shared" si="738"/>
        <v>223.58086</v>
      </c>
      <c r="AG203" s="59">
        <f t="shared" si="738"/>
        <v>466.55214999999998</v>
      </c>
      <c r="AH203" s="59">
        <f t="shared" si="738"/>
        <v>11869.176009999999</v>
      </c>
      <c r="AI203" s="59">
        <f t="shared" si="738"/>
        <v>5622</v>
      </c>
      <c r="AJ203" s="59">
        <f t="shared" si="738"/>
        <v>1200</v>
      </c>
      <c r="AK203" s="59">
        <f t="shared" si="738"/>
        <v>900</v>
      </c>
      <c r="AL203" s="59">
        <f t="shared" si="738"/>
        <v>7722</v>
      </c>
      <c r="AM203" s="59">
        <f t="shared" si="738"/>
        <v>3858.347649264706</v>
      </c>
      <c r="AN203" s="59">
        <f t="shared" si="738"/>
        <v>2967.2940024999998</v>
      </c>
      <c r="AO203" s="59">
        <f t="shared" si="738"/>
        <v>1405.5</v>
      </c>
      <c r="AP203" s="59">
        <f t="shared" si="738"/>
        <v>4758.347649264706</v>
      </c>
      <c r="AQ203" s="59">
        <f t="shared" si="738"/>
        <v>23449.523659264705</v>
      </c>
      <c r="AR203" s="59">
        <f t="shared" si="738"/>
        <v>4372.7940024999998</v>
      </c>
      <c r="AS203" s="59">
        <f t="shared" si="738"/>
        <v>27822.317661764708</v>
      </c>
      <c r="AT203" s="83" t="str">
        <f>IF(F203=AS203,"Matching","Not Matching")</f>
        <v>Matching</v>
      </c>
      <c r="AU203" s="134">
        <f t="shared" ref="AU203" si="739">SUM(AC203:AG203)</f>
        <v>11869.176009999999</v>
      </c>
      <c r="AV203" s="135">
        <f t="shared" ref="AV203" si="740">AU203/AS203</f>
        <v>0.42660630053517851</v>
      </c>
      <c r="AW203" s="134">
        <f t="shared" ref="AW203" si="741">AI203</f>
        <v>5622</v>
      </c>
      <c r="AX203" s="135">
        <f t="shared" ref="AX203" si="742">AW203/AS203</f>
        <v>0.20206799693492569</v>
      </c>
      <c r="AY203" s="134">
        <f t="shared" ref="AY203" si="743">AJ203</f>
        <v>1200</v>
      </c>
      <c r="AZ203" s="135">
        <f t="shared" ref="AZ203" si="744">AY203/AS203</f>
        <v>4.3130842462097266E-2</v>
      </c>
      <c r="BA203" s="134">
        <f t="shared" ref="BA203" si="745">AK203+AM203</f>
        <v>4758.347649264706</v>
      </c>
      <c r="BB203" s="135">
        <f t="shared" ref="BB203" si="746">BA203/AS203</f>
        <v>0.17102628570027242</v>
      </c>
      <c r="BC203" s="134">
        <f t="shared" ref="BC203" si="747">AN203+AO203</f>
        <v>4372.7940024999998</v>
      </c>
      <c r="BD203" s="135">
        <f t="shared" ref="BD203" si="748">BC203/AS203</f>
        <v>0.15716857436752604</v>
      </c>
      <c r="BE203" s="82" t="str">
        <f t="shared" ref="BE203" si="749">IF((AU203+AW203+AY203+BA203+BC203)=AS203,"Matching","Not Matching")</f>
        <v>Matching</v>
      </c>
      <c r="BF203" s="134">
        <f>AQ203</f>
        <v>23449.523659264705</v>
      </c>
      <c r="BG203" s="135">
        <f t="shared" ref="BG203" si="750">BF203/AS203</f>
        <v>0.84283142563247382</v>
      </c>
      <c r="BH203" s="134">
        <f t="shared" ref="BH203" si="751">AR203</f>
        <v>4372.7940024999998</v>
      </c>
      <c r="BI203" s="135">
        <f t="shared" ref="BI203" si="752">BH203/AS203</f>
        <v>0.15716857436752604</v>
      </c>
      <c r="BJ203" s="82" t="str">
        <f t="shared" ref="BJ203" si="753">IF((BH203+BF203)=AS203,"Matching","Not Matching")</f>
        <v>Matching</v>
      </c>
      <c r="BK203" s="134">
        <f>AS203*1.081</f>
        <v>30075.925392367648</v>
      </c>
      <c r="BL203" s="134">
        <f t="shared" ref="BL203" si="754">ROUND(BK203,-1)</f>
        <v>30080</v>
      </c>
      <c r="BM203" s="134">
        <f>D203*380</f>
        <v>4947.5999999999995</v>
      </c>
      <c r="BN203" s="134">
        <f t="shared" ref="BN203" si="755">BK203-BM203</f>
        <v>25128.325392367649</v>
      </c>
      <c r="BO203" s="134">
        <f>BK203/D203</f>
        <v>2309.9789087839977</v>
      </c>
    </row>
    <row r="204" spans="1:67" outlineLevel="1" x14ac:dyDescent="0.25">
      <c r="A204" s="60"/>
      <c r="B204" s="61"/>
      <c r="C204" s="62"/>
      <c r="D204" s="63"/>
      <c r="E204" s="64"/>
      <c r="F204" s="65"/>
      <c r="G204" s="107"/>
      <c r="H204" s="110"/>
      <c r="I204" s="109" t="s">
        <v>138</v>
      </c>
      <c r="J204" s="56"/>
      <c r="K204" s="57"/>
      <c r="L204" s="58"/>
      <c r="M204" s="58"/>
      <c r="N204" s="58"/>
      <c r="O204" s="57"/>
      <c r="P204" s="58"/>
      <c r="Q204" s="56"/>
      <c r="R204" s="56"/>
      <c r="S204" s="56"/>
      <c r="T204" s="56"/>
      <c r="U204" s="73"/>
      <c r="V204" s="152"/>
      <c r="W204" s="153"/>
      <c r="X204" s="56"/>
      <c r="Y204" s="56"/>
      <c r="Z204" s="57"/>
      <c r="AA204" s="56"/>
      <c r="AB204" s="56"/>
      <c r="AC204" s="56"/>
      <c r="AD204" s="56"/>
      <c r="AE204" s="69"/>
      <c r="AF204" s="69"/>
      <c r="AG204" s="69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136"/>
    </row>
    <row r="205" spans="1:67" outlineLevel="1" x14ac:dyDescent="0.25">
      <c r="A205" s="60"/>
      <c r="B205" s="61" t="str">
        <f>"Panneau solaire "&amp;G205</f>
        <v>Panneau solaire LONGi Hi-MO X10 Artist LR7-54HVB-485M</v>
      </c>
      <c r="C205" s="62">
        <f>A203</f>
        <v>28</v>
      </c>
      <c r="D205" s="68" t="s">
        <v>63</v>
      </c>
      <c r="E205" s="64">
        <f t="shared" ref="E205" si="756">AB205</f>
        <v>266.65684558823523</v>
      </c>
      <c r="F205" s="65">
        <f t="shared" ref="F205" si="757">C205*E205</f>
        <v>7466.3916764705864</v>
      </c>
      <c r="G205" s="107" t="str">
        <f>$G$7</f>
        <v>LONGi Hi-MO X10 Artist LR7-54HVB-485M</v>
      </c>
      <c r="H205" s="108">
        <f t="shared" ref="H205" si="758">H73</f>
        <v>105.55</v>
      </c>
      <c r="I205" s="108">
        <f>$I$7</f>
        <v>0</v>
      </c>
      <c r="J205" s="67">
        <f t="shared" si="655"/>
        <v>3.1664999999999996</v>
      </c>
      <c r="K205" s="54">
        <v>0</v>
      </c>
      <c r="L205" s="67">
        <f t="shared" ref="L205:N212" si="759">H205*(1-$K205)</f>
        <v>105.55</v>
      </c>
      <c r="M205" s="67">
        <f t="shared" si="759"/>
        <v>0</v>
      </c>
      <c r="N205" s="67">
        <f t="shared" si="759"/>
        <v>3.1664999999999996</v>
      </c>
      <c r="O205" s="67">
        <f t="shared" ref="O205:O212" si="760">(L205+M205+N205)</f>
        <v>108.7165</v>
      </c>
      <c r="P205" s="69">
        <f t="shared" ref="P205:P212" si="761">O205*$P$4</f>
        <v>0</v>
      </c>
      <c r="Q205" s="69">
        <f t="shared" ref="Q205:Q212" si="762">(O205+P205)*$Q$4</f>
        <v>0</v>
      </c>
      <c r="R205" s="69">
        <f t="shared" ref="R205:R212" si="763">(O205+P205)*$R$4</f>
        <v>2.1743299999999999</v>
      </c>
      <c r="S205" s="69">
        <f t="shared" ref="S205:S209" si="764">(O205+P205)*$S$4</f>
        <v>5.4358250000000004</v>
      </c>
      <c r="T205" s="69">
        <f t="shared" ref="T205:T212" si="765">SUM(O205:S205)</f>
        <v>116.32665499999999</v>
      </c>
      <c r="U205" s="69">
        <f>1*$U$4</f>
        <v>65</v>
      </c>
      <c r="V205" s="151">
        <f t="shared" ref="V205:W212" si="766">V194</f>
        <v>0</v>
      </c>
      <c r="W205" s="151">
        <f t="shared" si="766"/>
        <v>0</v>
      </c>
      <c r="X205" s="67">
        <f t="shared" ref="X205:X212" si="767">SUM(U205:W205)</f>
        <v>65</v>
      </c>
      <c r="Y205" s="113">
        <f t="shared" ref="Y205:Y210" si="768">$Y$4/(1-$Y$4)*(T205+X205+Z205+AA205)</f>
        <v>39.998526838235293</v>
      </c>
      <c r="Z205" s="69">
        <f t="shared" ref="Z205:Z212" si="769">T205*$Z$4</f>
        <v>29.081663749999997</v>
      </c>
      <c r="AA205" s="69">
        <f t="shared" ref="AA205:AA210" si="770">X205*$AA$4</f>
        <v>16.25</v>
      </c>
      <c r="AB205" s="70">
        <f t="shared" ref="AB205:AB212" si="771">T205+X205+Y205+Z205+AA205</f>
        <v>266.65684558823523</v>
      </c>
      <c r="AC205" s="67">
        <f t="shared" ref="AC205:AO212" si="772">O205*$C205</f>
        <v>3044.0619999999999</v>
      </c>
      <c r="AD205" s="67">
        <f t="shared" si="772"/>
        <v>0</v>
      </c>
      <c r="AE205" s="67">
        <f t="shared" si="772"/>
        <v>0</v>
      </c>
      <c r="AF205" s="67">
        <f t="shared" si="772"/>
        <v>60.881239999999998</v>
      </c>
      <c r="AG205" s="67">
        <f t="shared" si="772"/>
        <v>152.20310000000001</v>
      </c>
      <c r="AH205" s="67">
        <f t="shared" si="772"/>
        <v>3257.1463399999998</v>
      </c>
      <c r="AI205" s="67">
        <f t="shared" si="772"/>
        <v>1820</v>
      </c>
      <c r="AJ205" s="67">
        <f t="shared" si="772"/>
        <v>0</v>
      </c>
      <c r="AK205" s="67">
        <f t="shared" si="772"/>
        <v>0</v>
      </c>
      <c r="AL205" s="67">
        <f t="shared" si="772"/>
        <v>1820</v>
      </c>
      <c r="AM205" s="67">
        <f t="shared" si="772"/>
        <v>1119.9587514705881</v>
      </c>
      <c r="AN205" s="67">
        <f t="shared" si="772"/>
        <v>814.28658499999995</v>
      </c>
      <c r="AO205" s="67">
        <f t="shared" si="772"/>
        <v>455</v>
      </c>
      <c r="AP205" s="67">
        <f t="shared" ref="AP205:AP212" si="773">AM205+AK205</f>
        <v>1119.9587514705881</v>
      </c>
      <c r="AQ205" s="71">
        <f t="shared" ref="AQ205:AQ212" si="774">AM205+AL205+AH205</f>
        <v>6197.1050914705884</v>
      </c>
      <c r="AR205" s="71">
        <f t="shared" ref="AR205:AR212" si="775">AO205+AN205</f>
        <v>1269.2865849999998</v>
      </c>
      <c r="AS205" s="71">
        <f t="shared" ref="AS205:AS212" si="776">AH205+AL205+AM205+AO205+AN205</f>
        <v>7466.3916764705873</v>
      </c>
      <c r="AT205" s="84"/>
    </row>
    <row r="206" spans="1:67" outlineLevel="1" x14ac:dyDescent="0.25">
      <c r="A206" s="60"/>
      <c r="B206" s="61" t="str">
        <f>"Onduleur Fronius "&amp;G206</f>
        <v>Onduleur Fronius Symo GEN24 12.0 SC</v>
      </c>
      <c r="C206" s="62">
        <v>1</v>
      </c>
      <c r="D206" s="68" t="s">
        <v>63</v>
      </c>
      <c r="E206" s="64">
        <f t="shared" ref="E205:E212" si="777">AB206</f>
        <v>3917.6245147058821</v>
      </c>
      <c r="F206" s="65">
        <f t="shared" ref="F205:F212" si="778">C206*E206</f>
        <v>3917.6245147058821</v>
      </c>
      <c r="G206" s="107" t="str">
        <f>$G$173</f>
        <v>Symo GEN24 12.0 SC</v>
      </c>
      <c r="H206" s="108">
        <f>$H$173</f>
        <v>1817.7</v>
      </c>
      <c r="I206" s="108">
        <f>$I$8</f>
        <v>449.25</v>
      </c>
      <c r="J206" s="67">
        <f t="shared" si="655"/>
        <v>54.530999999999999</v>
      </c>
      <c r="K206" s="54">
        <v>0</v>
      </c>
      <c r="L206" s="67">
        <f t="shared" si="759"/>
        <v>1817.7</v>
      </c>
      <c r="M206" s="67">
        <f t="shared" si="759"/>
        <v>449.25</v>
      </c>
      <c r="N206" s="67">
        <f t="shared" si="759"/>
        <v>54.530999999999999</v>
      </c>
      <c r="O206" s="67">
        <f t="shared" si="760"/>
        <v>2321.4809999999998</v>
      </c>
      <c r="P206" s="69">
        <f t="shared" si="761"/>
        <v>0</v>
      </c>
      <c r="Q206" s="69">
        <f t="shared" si="762"/>
        <v>0</v>
      </c>
      <c r="R206" s="69">
        <f t="shared" si="763"/>
        <v>46.429619999999993</v>
      </c>
      <c r="S206" s="69">
        <f t="shared" si="764"/>
        <v>116.07405</v>
      </c>
      <c r="T206" s="69">
        <f t="shared" si="765"/>
        <v>2483.9846699999998</v>
      </c>
      <c r="U206" s="69">
        <f>2*$U$5</f>
        <v>180</v>
      </c>
      <c r="V206" s="151">
        <f t="shared" si="766"/>
        <v>0</v>
      </c>
      <c r="W206" s="151">
        <f t="shared" si="766"/>
        <v>0</v>
      </c>
      <c r="X206" s="67">
        <f t="shared" si="767"/>
        <v>180</v>
      </c>
      <c r="Y206" s="113">
        <f t="shared" si="768"/>
        <v>587.64367720588234</v>
      </c>
      <c r="Z206" s="69">
        <f t="shared" si="769"/>
        <v>620.99616749999996</v>
      </c>
      <c r="AA206" s="69">
        <f t="shared" si="770"/>
        <v>45</v>
      </c>
      <c r="AB206" s="70">
        <f t="shared" si="771"/>
        <v>3917.6245147058821</v>
      </c>
      <c r="AC206" s="67">
        <f t="shared" si="772"/>
        <v>2321.4809999999998</v>
      </c>
      <c r="AD206" s="67">
        <f t="shared" si="772"/>
        <v>0</v>
      </c>
      <c r="AE206" s="67">
        <f t="shared" si="772"/>
        <v>0</v>
      </c>
      <c r="AF206" s="67">
        <f t="shared" si="772"/>
        <v>46.429619999999993</v>
      </c>
      <c r="AG206" s="67">
        <f t="shared" si="772"/>
        <v>116.07405</v>
      </c>
      <c r="AH206" s="67">
        <f t="shared" si="772"/>
        <v>2483.9846699999998</v>
      </c>
      <c r="AI206" s="67">
        <f t="shared" si="772"/>
        <v>180</v>
      </c>
      <c r="AJ206" s="67">
        <f t="shared" si="772"/>
        <v>0</v>
      </c>
      <c r="AK206" s="67">
        <f t="shared" si="772"/>
        <v>0</v>
      </c>
      <c r="AL206" s="67">
        <f t="shared" si="772"/>
        <v>180</v>
      </c>
      <c r="AM206" s="67">
        <f t="shared" si="772"/>
        <v>587.64367720588234</v>
      </c>
      <c r="AN206" s="67">
        <f t="shared" si="772"/>
        <v>620.99616749999996</v>
      </c>
      <c r="AO206" s="67">
        <f t="shared" si="772"/>
        <v>45</v>
      </c>
      <c r="AP206" s="67">
        <f t="shared" si="773"/>
        <v>587.64367720588234</v>
      </c>
      <c r="AQ206" s="71">
        <f t="shared" si="774"/>
        <v>3251.6283472058822</v>
      </c>
      <c r="AR206" s="71">
        <f t="shared" si="775"/>
        <v>665.99616749999996</v>
      </c>
      <c r="AS206" s="71">
        <f t="shared" si="776"/>
        <v>3917.6245147058821</v>
      </c>
      <c r="AT206" s="84"/>
    </row>
    <row r="207" spans="1:67" outlineLevel="1" x14ac:dyDescent="0.25">
      <c r="A207" s="60"/>
      <c r="B207" s="61" t="s">
        <v>64</v>
      </c>
      <c r="C207" s="62">
        <v>1</v>
      </c>
      <c r="D207" s="68" t="s">
        <v>65</v>
      </c>
      <c r="E207" s="64">
        <f t="shared" si="777"/>
        <v>1099.9191176470588</v>
      </c>
      <c r="F207" s="65">
        <f t="shared" si="778"/>
        <v>1099.9191176470588</v>
      </c>
      <c r="G207" s="107"/>
      <c r="H207" s="108">
        <f>$H$174</f>
        <v>450</v>
      </c>
      <c r="I207" s="111">
        <v>0</v>
      </c>
      <c r="J207" s="67">
        <f t="shared" si="655"/>
        <v>13.5</v>
      </c>
      <c r="K207" s="54">
        <v>0</v>
      </c>
      <c r="L207" s="67">
        <f t="shared" si="759"/>
        <v>450</v>
      </c>
      <c r="M207" s="67">
        <f t="shared" si="759"/>
        <v>0</v>
      </c>
      <c r="N207" s="67">
        <f t="shared" si="759"/>
        <v>13.5</v>
      </c>
      <c r="O207" s="67">
        <f t="shared" si="760"/>
        <v>463.5</v>
      </c>
      <c r="P207" s="69">
        <f t="shared" si="761"/>
        <v>0</v>
      </c>
      <c r="Q207" s="69">
        <f t="shared" si="762"/>
        <v>0</v>
      </c>
      <c r="R207" s="69">
        <f t="shared" si="763"/>
        <v>9.27</v>
      </c>
      <c r="S207" s="69">
        <f t="shared" si="764"/>
        <v>23.175000000000001</v>
      </c>
      <c r="T207" s="69">
        <f t="shared" si="765"/>
        <v>495.94499999999999</v>
      </c>
      <c r="U207" s="69">
        <f>(C205/10)*$U$5</f>
        <v>251.99999999999997</v>
      </c>
      <c r="V207" s="151">
        <f t="shared" si="766"/>
        <v>0</v>
      </c>
      <c r="W207" s="151">
        <f t="shared" si="766"/>
        <v>0</v>
      </c>
      <c r="X207" s="67">
        <f t="shared" si="767"/>
        <v>251.99999999999997</v>
      </c>
      <c r="Y207" s="113">
        <f t="shared" si="768"/>
        <v>164.98786764705883</v>
      </c>
      <c r="Z207" s="69">
        <f t="shared" si="769"/>
        <v>123.98625</v>
      </c>
      <c r="AA207" s="69">
        <f t="shared" si="770"/>
        <v>62.999999999999993</v>
      </c>
      <c r="AB207" s="70">
        <f t="shared" si="771"/>
        <v>1099.9191176470588</v>
      </c>
      <c r="AC207" s="67">
        <f t="shared" si="772"/>
        <v>463.5</v>
      </c>
      <c r="AD207" s="67">
        <f t="shared" si="772"/>
        <v>0</v>
      </c>
      <c r="AE207" s="67">
        <f t="shared" si="772"/>
        <v>0</v>
      </c>
      <c r="AF207" s="67">
        <f t="shared" si="772"/>
        <v>9.27</v>
      </c>
      <c r="AG207" s="67">
        <f t="shared" si="772"/>
        <v>23.175000000000001</v>
      </c>
      <c r="AH207" s="67">
        <f t="shared" si="772"/>
        <v>495.94499999999999</v>
      </c>
      <c r="AI207" s="67">
        <f t="shared" si="772"/>
        <v>251.99999999999997</v>
      </c>
      <c r="AJ207" s="67">
        <f t="shared" si="772"/>
        <v>0</v>
      </c>
      <c r="AK207" s="67">
        <f t="shared" si="772"/>
        <v>0</v>
      </c>
      <c r="AL207" s="67">
        <f t="shared" si="772"/>
        <v>251.99999999999997</v>
      </c>
      <c r="AM207" s="67">
        <f t="shared" si="772"/>
        <v>164.98786764705883</v>
      </c>
      <c r="AN207" s="67">
        <f t="shared" si="772"/>
        <v>123.98625</v>
      </c>
      <c r="AO207" s="67">
        <f t="shared" si="772"/>
        <v>62.999999999999993</v>
      </c>
      <c r="AP207" s="67">
        <f t="shared" si="773"/>
        <v>164.98786764705883</v>
      </c>
      <c r="AQ207" s="71">
        <f t="shared" si="774"/>
        <v>912.93286764705886</v>
      </c>
      <c r="AR207" s="71">
        <f t="shared" si="775"/>
        <v>186.98624999999998</v>
      </c>
      <c r="AS207" s="71">
        <f t="shared" si="776"/>
        <v>1099.9191176470588</v>
      </c>
      <c r="AT207" s="84"/>
    </row>
    <row r="208" spans="1:67" outlineLevel="1" x14ac:dyDescent="0.25">
      <c r="A208" s="60"/>
      <c r="B208" s="61" t="s">
        <v>172</v>
      </c>
      <c r="C208" s="62">
        <f>A203</f>
        <v>28</v>
      </c>
      <c r="D208" s="68" t="s">
        <v>63</v>
      </c>
      <c r="E208" s="64">
        <f t="shared" si="777"/>
        <v>257.66176470588238</v>
      </c>
      <c r="F208" s="65">
        <f t="shared" si="778"/>
        <v>7214.5294117647063</v>
      </c>
      <c r="G208" s="107"/>
      <c r="H208" s="108">
        <f>$H$175</f>
        <v>100</v>
      </c>
      <c r="I208" s="108">
        <v>0</v>
      </c>
      <c r="J208" s="67">
        <f t="shared" si="655"/>
        <v>3</v>
      </c>
      <c r="K208" s="54">
        <v>0</v>
      </c>
      <c r="L208" s="67">
        <f t="shared" si="759"/>
        <v>100</v>
      </c>
      <c r="M208" s="67">
        <f t="shared" si="759"/>
        <v>0</v>
      </c>
      <c r="N208" s="67">
        <f t="shared" si="759"/>
        <v>3</v>
      </c>
      <c r="O208" s="67">
        <f t="shared" si="760"/>
        <v>103</v>
      </c>
      <c r="P208" s="69">
        <f t="shared" si="761"/>
        <v>0</v>
      </c>
      <c r="Q208" s="69">
        <f t="shared" si="762"/>
        <v>0</v>
      </c>
      <c r="R208" s="69">
        <f t="shared" si="763"/>
        <v>2.06</v>
      </c>
      <c r="S208" s="69">
        <f t="shared" si="764"/>
        <v>5.15</v>
      </c>
      <c r="T208" s="69">
        <f t="shared" si="765"/>
        <v>110.21000000000001</v>
      </c>
      <c r="U208" s="69">
        <f>1*$U$4</f>
        <v>65</v>
      </c>
      <c r="V208" s="151">
        <f t="shared" si="766"/>
        <v>0</v>
      </c>
      <c r="W208" s="151">
        <f t="shared" si="766"/>
        <v>0</v>
      </c>
      <c r="X208" s="67">
        <f t="shared" si="767"/>
        <v>65</v>
      </c>
      <c r="Y208" s="113">
        <f t="shared" si="768"/>
        <v>38.649264705882359</v>
      </c>
      <c r="Z208" s="69">
        <f t="shared" si="769"/>
        <v>27.552500000000002</v>
      </c>
      <c r="AA208" s="69">
        <f t="shared" si="770"/>
        <v>16.25</v>
      </c>
      <c r="AB208" s="70">
        <f t="shared" si="771"/>
        <v>257.66176470588238</v>
      </c>
      <c r="AC208" s="67">
        <f t="shared" si="772"/>
        <v>2884</v>
      </c>
      <c r="AD208" s="67">
        <f t="shared" si="772"/>
        <v>0</v>
      </c>
      <c r="AE208" s="67">
        <f t="shared" si="772"/>
        <v>0</v>
      </c>
      <c r="AF208" s="67">
        <f t="shared" si="772"/>
        <v>57.68</v>
      </c>
      <c r="AG208" s="67">
        <f t="shared" si="772"/>
        <v>144.20000000000002</v>
      </c>
      <c r="AH208" s="67">
        <f t="shared" si="772"/>
        <v>3085.88</v>
      </c>
      <c r="AI208" s="67">
        <f t="shared" si="772"/>
        <v>1820</v>
      </c>
      <c r="AJ208" s="67">
        <f t="shared" si="772"/>
        <v>0</v>
      </c>
      <c r="AK208" s="67">
        <f t="shared" si="772"/>
        <v>0</v>
      </c>
      <c r="AL208" s="67">
        <f t="shared" si="772"/>
        <v>1820</v>
      </c>
      <c r="AM208" s="67">
        <f t="shared" si="772"/>
        <v>1082.1794117647059</v>
      </c>
      <c r="AN208" s="67">
        <f t="shared" si="772"/>
        <v>771.47</v>
      </c>
      <c r="AO208" s="67">
        <f t="shared" si="772"/>
        <v>455</v>
      </c>
      <c r="AP208" s="67">
        <f t="shared" si="773"/>
        <v>1082.1794117647059</v>
      </c>
      <c r="AQ208" s="71">
        <f t="shared" si="774"/>
        <v>5988.0594117647061</v>
      </c>
      <c r="AR208" s="71">
        <f t="shared" si="775"/>
        <v>1226.47</v>
      </c>
      <c r="AS208" s="71">
        <f t="shared" si="776"/>
        <v>7214.5294117647063</v>
      </c>
      <c r="AT208" s="84"/>
    </row>
    <row r="209" spans="1:67" outlineLevel="1" x14ac:dyDescent="0.25">
      <c r="A209" s="60"/>
      <c r="B209" s="61" t="s">
        <v>66</v>
      </c>
      <c r="C209" s="62">
        <v>1</v>
      </c>
      <c r="D209" s="68" t="s">
        <v>65</v>
      </c>
      <c r="E209" s="64">
        <f t="shared" si="777"/>
        <v>3251.8529411764707</v>
      </c>
      <c r="F209" s="65">
        <f t="shared" si="778"/>
        <v>3251.8529411764707</v>
      </c>
      <c r="G209" s="107"/>
      <c r="H209" s="108">
        <f>$H$176</f>
        <v>600</v>
      </c>
      <c r="I209" s="108">
        <f>I198</f>
        <v>0</v>
      </c>
      <c r="J209" s="67">
        <f t="shared" si="655"/>
        <v>18</v>
      </c>
      <c r="K209" s="54">
        <v>0</v>
      </c>
      <c r="L209" s="67">
        <f t="shared" si="759"/>
        <v>600</v>
      </c>
      <c r="M209" s="67">
        <f t="shared" si="759"/>
        <v>0</v>
      </c>
      <c r="N209" s="67">
        <f t="shared" si="759"/>
        <v>18</v>
      </c>
      <c r="O209" s="67">
        <f t="shared" si="760"/>
        <v>618</v>
      </c>
      <c r="P209" s="69">
        <f t="shared" si="761"/>
        <v>0</v>
      </c>
      <c r="Q209" s="69">
        <f t="shared" si="762"/>
        <v>0</v>
      </c>
      <c r="R209" s="69">
        <f t="shared" si="763"/>
        <v>12.36</v>
      </c>
      <c r="S209" s="69">
        <f t="shared" si="764"/>
        <v>30.900000000000002</v>
      </c>
      <c r="T209" s="69">
        <f t="shared" si="765"/>
        <v>661.26</v>
      </c>
      <c r="U209" s="69">
        <f>5*$U$5+600+500</f>
        <v>1550</v>
      </c>
      <c r="V209" s="151">
        <f t="shared" si="766"/>
        <v>0</v>
      </c>
      <c r="W209" s="151">
        <f t="shared" si="766"/>
        <v>0</v>
      </c>
      <c r="X209" s="67">
        <f t="shared" si="767"/>
        <v>1550</v>
      </c>
      <c r="Y209" s="113">
        <f t="shared" si="768"/>
        <v>487.77794117647068</v>
      </c>
      <c r="Z209" s="69">
        <f t="shared" si="769"/>
        <v>165.315</v>
      </c>
      <c r="AA209" s="69">
        <f t="shared" si="770"/>
        <v>387.5</v>
      </c>
      <c r="AB209" s="70">
        <f t="shared" si="771"/>
        <v>3251.8529411764707</v>
      </c>
      <c r="AC209" s="67">
        <f t="shared" si="772"/>
        <v>618</v>
      </c>
      <c r="AD209" s="67">
        <f t="shared" si="772"/>
        <v>0</v>
      </c>
      <c r="AE209" s="67">
        <f t="shared" si="772"/>
        <v>0</v>
      </c>
      <c r="AF209" s="67">
        <f t="shared" si="772"/>
        <v>12.36</v>
      </c>
      <c r="AG209" s="67">
        <f t="shared" si="772"/>
        <v>30.900000000000002</v>
      </c>
      <c r="AH209" s="67">
        <f t="shared" si="772"/>
        <v>661.26</v>
      </c>
      <c r="AI209" s="67">
        <f t="shared" si="772"/>
        <v>1550</v>
      </c>
      <c r="AJ209" s="67">
        <f t="shared" si="772"/>
        <v>0</v>
      </c>
      <c r="AK209" s="67">
        <f t="shared" si="772"/>
        <v>0</v>
      </c>
      <c r="AL209" s="67">
        <f t="shared" si="772"/>
        <v>1550</v>
      </c>
      <c r="AM209" s="67">
        <f t="shared" si="772"/>
        <v>487.77794117647068</v>
      </c>
      <c r="AN209" s="67">
        <f t="shared" si="772"/>
        <v>165.315</v>
      </c>
      <c r="AO209" s="67">
        <f t="shared" si="772"/>
        <v>387.5</v>
      </c>
      <c r="AP209" s="67">
        <f t="shared" si="773"/>
        <v>487.77794117647068</v>
      </c>
      <c r="AQ209" s="71">
        <f t="shared" si="774"/>
        <v>2699.0379411764707</v>
      </c>
      <c r="AR209" s="71">
        <f t="shared" si="775"/>
        <v>552.81500000000005</v>
      </c>
      <c r="AS209" s="71">
        <f t="shared" si="776"/>
        <v>3251.8529411764707</v>
      </c>
      <c r="AT209" s="84"/>
    </row>
    <row r="210" spans="1:67" outlineLevel="1" x14ac:dyDescent="0.25">
      <c r="A210" s="60"/>
      <c r="B210" s="72" t="s">
        <v>169</v>
      </c>
      <c r="C210" s="62">
        <v>1</v>
      </c>
      <c r="D210" s="68" t="s">
        <v>65</v>
      </c>
      <c r="E210" s="64">
        <f t="shared" si="777"/>
        <v>2772</v>
      </c>
      <c r="F210" s="65">
        <f t="shared" si="778"/>
        <v>2772</v>
      </c>
      <c r="G210" s="107"/>
      <c r="H210" s="108">
        <f>H177</f>
        <v>1600</v>
      </c>
      <c r="I210" s="108">
        <f>$I$133</f>
        <v>200</v>
      </c>
      <c r="J210" s="67">
        <f t="shared" si="655"/>
        <v>48</v>
      </c>
      <c r="K210" s="54">
        <v>0</v>
      </c>
      <c r="L210" s="67">
        <f t="shared" si="759"/>
        <v>1600</v>
      </c>
      <c r="M210" s="67">
        <f t="shared" si="759"/>
        <v>200</v>
      </c>
      <c r="N210" s="67">
        <f t="shared" si="759"/>
        <v>48</v>
      </c>
      <c r="O210" s="67">
        <f t="shared" si="760"/>
        <v>1848</v>
      </c>
      <c r="P210" s="69">
        <f t="shared" si="761"/>
        <v>0</v>
      </c>
      <c r="Q210" s="69">
        <f t="shared" si="762"/>
        <v>0</v>
      </c>
      <c r="R210" s="69">
        <f t="shared" si="763"/>
        <v>36.96</v>
      </c>
      <c r="S210" s="69">
        <v>0</v>
      </c>
      <c r="T210" s="69">
        <f t="shared" si="765"/>
        <v>1884.96</v>
      </c>
      <c r="U210" s="69">
        <v>0</v>
      </c>
      <c r="V210" s="151">
        <f t="shared" si="766"/>
        <v>0</v>
      </c>
      <c r="W210" s="151">
        <f t="shared" si="766"/>
        <v>0</v>
      </c>
      <c r="X210" s="67">
        <f t="shared" si="767"/>
        <v>0</v>
      </c>
      <c r="Y210" s="113">
        <f t="shared" si="768"/>
        <v>415.8</v>
      </c>
      <c r="Z210" s="69">
        <f t="shared" si="769"/>
        <v>471.24</v>
      </c>
      <c r="AA210" s="69">
        <f t="shared" si="770"/>
        <v>0</v>
      </c>
      <c r="AB210" s="70">
        <f t="shared" si="771"/>
        <v>2772</v>
      </c>
      <c r="AC210" s="67">
        <f t="shared" si="772"/>
        <v>1848</v>
      </c>
      <c r="AD210" s="67">
        <f t="shared" si="772"/>
        <v>0</v>
      </c>
      <c r="AE210" s="67">
        <f t="shared" si="772"/>
        <v>0</v>
      </c>
      <c r="AF210" s="67">
        <f t="shared" si="772"/>
        <v>36.96</v>
      </c>
      <c r="AG210" s="67">
        <f t="shared" si="772"/>
        <v>0</v>
      </c>
      <c r="AH210" s="67">
        <f t="shared" si="772"/>
        <v>1884.96</v>
      </c>
      <c r="AI210" s="67">
        <f t="shared" si="772"/>
        <v>0</v>
      </c>
      <c r="AJ210" s="67">
        <f t="shared" si="772"/>
        <v>0</v>
      </c>
      <c r="AK210" s="67">
        <f t="shared" si="772"/>
        <v>0</v>
      </c>
      <c r="AL210" s="67">
        <f t="shared" si="772"/>
        <v>0</v>
      </c>
      <c r="AM210" s="67">
        <f t="shared" si="772"/>
        <v>415.8</v>
      </c>
      <c r="AN210" s="67">
        <f t="shared" si="772"/>
        <v>471.24</v>
      </c>
      <c r="AO210" s="67">
        <f t="shared" si="772"/>
        <v>0</v>
      </c>
      <c r="AP210" s="67">
        <f t="shared" si="773"/>
        <v>415.8</v>
      </c>
      <c r="AQ210" s="71">
        <f t="shared" si="774"/>
        <v>2300.7600000000002</v>
      </c>
      <c r="AR210" s="71">
        <f t="shared" si="775"/>
        <v>471.24</v>
      </c>
      <c r="AS210" s="71">
        <f t="shared" si="776"/>
        <v>2772</v>
      </c>
      <c r="AT210" s="84"/>
    </row>
    <row r="211" spans="1:67" outlineLevel="1" x14ac:dyDescent="0.25">
      <c r="A211" s="60"/>
      <c r="B211" s="72" t="s">
        <v>170</v>
      </c>
      <c r="C211" s="62">
        <v>1</v>
      </c>
      <c r="D211" s="68" t="s">
        <v>65</v>
      </c>
      <c r="E211" s="64">
        <f t="shared" si="777"/>
        <v>900</v>
      </c>
      <c r="F211" s="65">
        <f t="shared" si="778"/>
        <v>900</v>
      </c>
      <c r="G211" s="147"/>
      <c r="H211" s="67">
        <v>0</v>
      </c>
      <c r="I211" s="67">
        <v>0</v>
      </c>
      <c r="J211" s="67">
        <f t="shared" si="655"/>
        <v>0</v>
      </c>
      <c r="K211" s="54">
        <v>0</v>
      </c>
      <c r="L211" s="67">
        <f t="shared" si="759"/>
        <v>0</v>
      </c>
      <c r="M211" s="67">
        <f t="shared" si="759"/>
        <v>0</v>
      </c>
      <c r="N211" s="67">
        <f t="shared" si="759"/>
        <v>0</v>
      </c>
      <c r="O211" s="67">
        <f t="shared" si="760"/>
        <v>0</v>
      </c>
      <c r="P211" s="69">
        <f t="shared" si="761"/>
        <v>0</v>
      </c>
      <c r="Q211" s="69">
        <f t="shared" si="762"/>
        <v>0</v>
      </c>
      <c r="R211" s="69">
        <f t="shared" si="763"/>
        <v>0</v>
      </c>
      <c r="S211" s="69">
        <v>0</v>
      </c>
      <c r="T211" s="69">
        <f t="shared" si="765"/>
        <v>0</v>
      </c>
      <c r="U211" s="69">
        <v>0</v>
      </c>
      <c r="V211" s="151">
        <f t="shared" si="766"/>
        <v>0</v>
      </c>
      <c r="W211" s="151">
        <f t="shared" si="766"/>
        <v>900</v>
      </c>
      <c r="X211" s="67">
        <f t="shared" si="767"/>
        <v>900</v>
      </c>
      <c r="Y211" s="113">
        <v>0</v>
      </c>
      <c r="Z211" s="69">
        <f t="shared" si="769"/>
        <v>0</v>
      </c>
      <c r="AA211" s="69">
        <v>0</v>
      </c>
      <c r="AB211" s="70">
        <f t="shared" si="771"/>
        <v>900</v>
      </c>
      <c r="AC211" s="67">
        <f t="shared" si="772"/>
        <v>0</v>
      </c>
      <c r="AD211" s="67">
        <f t="shared" si="772"/>
        <v>0</v>
      </c>
      <c r="AE211" s="67">
        <f t="shared" si="772"/>
        <v>0</v>
      </c>
      <c r="AF211" s="67">
        <f t="shared" si="772"/>
        <v>0</v>
      </c>
      <c r="AG211" s="67">
        <f t="shared" si="772"/>
        <v>0</v>
      </c>
      <c r="AH211" s="67">
        <f t="shared" si="772"/>
        <v>0</v>
      </c>
      <c r="AI211" s="67">
        <f t="shared" si="772"/>
        <v>0</v>
      </c>
      <c r="AJ211" s="67">
        <f t="shared" si="772"/>
        <v>0</v>
      </c>
      <c r="AK211" s="67">
        <f t="shared" si="772"/>
        <v>900</v>
      </c>
      <c r="AL211" s="67">
        <f t="shared" si="772"/>
        <v>900</v>
      </c>
      <c r="AM211" s="67">
        <f t="shared" si="772"/>
        <v>0</v>
      </c>
      <c r="AN211" s="67">
        <f t="shared" si="772"/>
        <v>0</v>
      </c>
      <c r="AO211" s="67">
        <f t="shared" si="772"/>
        <v>0</v>
      </c>
      <c r="AP211" s="67">
        <f t="shared" si="773"/>
        <v>900</v>
      </c>
      <c r="AQ211" s="71">
        <f t="shared" si="774"/>
        <v>900</v>
      </c>
      <c r="AR211" s="71">
        <f t="shared" si="775"/>
        <v>0</v>
      </c>
      <c r="AS211" s="71">
        <f t="shared" si="776"/>
        <v>900</v>
      </c>
      <c r="AT211" s="84"/>
    </row>
    <row r="212" spans="1:67" outlineLevel="1" x14ac:dyDescent="0.25">
      <c r="A212" s="60"/>
      <c r="B212" s="72" t="s">
        <v>171</v>
      </c>
      <c r="C212" s="62">
        <v>1</v>
      </c>
      <c r="D212" s="68" t="s">
        <v>65</v>
      </c>
      <c r="E212" s="64">
        <f t="shared" si="777"/>
        <v>1200</v>
      </c>
      <c r="F212" s="65">
        <f t="shared" si="778"/>
        <v>1200</v>
      </c>
      <c r="G212" s="147"/>
      <c r="H212" s="67">
        <v>0</v>
      </c>
      <c r="I212" s="67">
        <v>0</v>
      </c>
      <c r="J212" s="67">
        <f t="shared" si="655"/>
        <v>0</v>
      </c>
      <c r="K212" s="54">
        <v>0</v>
      </c>
      <c r="L212" s="67">
        <f t="shared" si="759"/>
        <v>0</v>
      </c>
      <c r="M212" s="67">
        <f t="shared" si="759"/>
        <v>0</v>
      </c>
      <c r="N212" s="67">
        <f t="shared" si="759"/>
        <v>0</v>
      </c>
      <c r="O212" s="67">
        <f t="shared" si="760"/>
        <v>0</v>
      </c>
      <c r="P212" s="69">
        <f t="shared" si="761"/>
        <v>0</v>
      </c>
      <c r="Q212" s="69">
        <f t="shared" si="762"/>
        <v>0</v>
      </c>
      <c r="R212" s="69">
        <f t="shared" si="763"/>
        <v>0</v>
      </c>
      <c r="S212" s="69">
        <v>0</v>
      </c>
      <c r="T212" s="69">
        <f t="shared" si="765"/>
        <v>0</v>
      </c>
      <c r="U212" s="69">
        <v>0</v>
      </c>
      <c r="V212" s="151">
        <f t="shared" si="766"/>
        <v>1200</v>
      </c>
      <c r="W212" s="151">
        <f t="shared" si="766"/>
        <v>0</v>
      </c>
      <c r="X212" s="67">
        <f t="shared" si="767"/>
        <v>1200</v>
      </c>
      <c r="Y212" s="113">
        <v>0</v>
      </c>
      <c r="Z212" s="69">
        <f t="shared" si="769"/>
        <v>0</v>
      </c>
      <c r="AA212" s="69">
        <v>0</v>
      </c>
      <c r="AB212" s="70">
        <f t="shared" si="771"/>
        <v>1200</v>
      </c>
      <c r="AC212" s="67">
        <f t="shared" si="772"/>
        <v>0</v>
      </c>
      <c r="AD212" s="67">
        <f t="shared" si="772"/>
        <v>0</v>
      </c>
      <c r="AE212" s="67">
        <f t="shared" si="772"/>
        <v>0</v>
      </c>
      <c r="AF212" s="67">
        <f t="shared" si="772"/>
        <v>0</v>
      </c>
      <c r="AG212" s="67">
        <f t="shared" si="772"/>
        <v>0</v>
      </c>
      <c r="AH212" s="67">
        <f t="shared" si="772"/>
        <v>0</v>
      </c>
      <c r="AI212" s="67">
        <f t="shared" si="772"/>
        <v>0</v>
      </c>
      <c r="AJ212" s="67">
        <f t="shared" si="772"/>
        <v>1200</v>
      </c>
      <c r="AK212" s="67">
        <f t="shared" si="772"/>
        <v>0</v>
      </c>
      <c r="AL212" s="67">
        <f t="shared" si="772"/>
        <v>1200</v>
      </c>
      <c r="AM212" s="67">
        <f t="shared" si="772"/>
        <v>0</v>
      </c>
      <c r="AN212" s="67">
        <f t="shared" si="772"/>
        <v>0</v>
      </c>
      <c r="AO212" s="67">
        <f t="shared" si="772"/>
        <v>0</v>
      </c>
      <c r="AP212" s="67">
        <f t="shared" si="773"/>
        <v>0</v>
      </c>
      <c r="AQ212" s="71">
        <f t="shared" si="774"/>
        <v>1200</v>
      </c>
      <c r="AR212" s="71">
        <f t="shared" si="775"/>
        <v>0</v>
      </c>
      <c r="AS212" s="71">
        <f t="shared" si="776"/>
        <v>1200</v>
      </c>
      <c r="AT212" s="84"/>
    </row>
    <row r="213" spans="1:67" ht="15.75" outlineLevel="1" thickBot="1" x14ac:dyDescent="0.3">
      <c r="A213" s="60"/>
      <c r="B213" s="61"/>
      <c r="C213" s="62"/>
      <c r="D213" s="63"/>
      <c r="E213" s="64"/>
      <c r="F213" s="65"/>
      <c r="G213" s="107"/>
      <c r="H213" s="108"/>
      <c r="I213" s="108"/>
      <c r="J213" s="67"/>
      <c r="K213" s="21"/>
      <c r="L213" s="67"/>
      <c r="M213" s="67"/>
      <c r="N213" s="67"/>
      <c r="O213" s="67"/>
      <c r="P213" s="69"/>
      <c r="Q213" s="69"/>
      <c r="R213" s="69"/>
      <c r="S213" s="69"/>
      <c r="T213" s="69"/>
      <c r="U213" s="69"/>
      <c r="V213" s="151"/>
      <c r="W213" s="151"/>
      <c r="X213" s="69"/>
      <c r="Y213" s="69"/>
      <c r="Z213" s="67"/>
      <c r="AA213" s="69"/>
      <c r="AB213" s="69"/>
      <c r="AC213" s="69"/>
      <c r="AD213" s="69"/>
      <c r="AE213" s="69"/>
      <c r="AF213" s="69"/>
      <c r="AG213" s="69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84"/>
    </row>
    <row r="214" spans="1:67" ht="15.75" thickBot="1" x14ac:dyDescent="0.3">
      <c r="A214" s="48">
        <f>A203+1</f>
        <v>29</v>
      </c>
      <c r="B214" s="49" t="s">
        <v>61</v>
      </c>
      <c r="C214" s="50" t="s">
        <v>62</v>
      </c>
      <c r="D214" s="51">
        <f>ROUNDUP((A214*465)/1000,2)</f>
        <v>13.49</v>
      </c>
      <c r="E214" s="52"/>
      <c r="F214" s="53">
        <f>SUM(F215:F224)</f>
        <v>28359.871566176469</v>
      </c>
      <c r="G214" s="107"/>
      <c r="H214" s="110"/>
      <c r="I214" s="110"/>
      <c r="J214" s="56"/>
      <c r="K214" s="57"/>
      <c r="L214" s="58"/>
      <c r="M214" s="58"/>
      <c r="N214" s="58"/>
      <c r="O214" s="57"/>
      <c r="P214" s="58"/>
      <c r="Q214" s="56"/>
      <c r="R214" s="56"/>
      <c r="S214" s="56"/>
      <c r="T214" s="56"/>
      <c r="U214" s="73"/>
      <c r="V214" s="152"/>
      <c r="W214" s="153"/>
      <c r="X214" s="56"/>
      <c r="Y214" s="56"/>
      <c r="Z214" s="57"/>
      <c r="AA214" s="56"/>
      <c r="AB214" s="56"/>
      <c r="AC214" s="59">
        <f>+SUM(AC215:AC224)</f>
        <v>11390.7595</v>
      </c>
      <c r="AD214" s="59">
        <f t="shared" ref="AD214:AS214" si="779">+SUM(AD215:AD224)</f>
        <v>0</v>
      </c>
      <c r="AE214" s="59">
        <f t="shared" si="779"/>
        <v>0</v>
      </c>
      <c r="AF214" s="59">
        <f t="shared" si="779"/>
        <v>227.81519</v>
      </c>
      <c r="AG214" s="59">
        <f t="shared" si="779"/>
        <v>477.13797500000004</v>
      </c>
      <c r="AH214" s="59">
        <f t="shared" si="779"/>
        <v>12095.712664999999</v>
      </c>
      <c r="AI214" s="59">
        <f t="shared" si="779"/>
        <v>5761</v>
      </c>
      <c r="AJ214" s="59">
        <f t="shared" si="779"/>
        <v>1200</v>
      </c>
      <c r="AK214" s="59">
        <f t="shared" si="779"/>
        <v>900</v>
      </c>
      <c r="AL214" s="59">
        <f t="shared" si="779"/>
        <v>7861</v>
      </c>
      <c r="AM214" s="59">
        <f t="shared" si="779"/>
        <v>3938.9807349264711</v>
      </c>
      <c r="AN214" s="59">
        <f t="shared" si="779"/>
        <v>3023.9281662499998</v>
      </c>
      <c r="AO214" s="59">
        <f t="shared" si="779"/>
        <v>1440.25</v>
      </c>
      <c r="AP214" s="59">
        <f t="shared" si="779"/>
        <v>4838.9807349264711</v>
      </c>
      <c r="AQ214" s="59">
        <f t="shared" si="779"/>
        <v>23895.693399926466</v>
      </c>
      <c r="AR214" s="59">
        <f t="shared" si="779"/>
        <v>4464.1781662499998</v>
      </c>
      <c r="AS214" s="59">
        <f t="shared" si="779"/>
        <v>28359.871566176473</v>
      </c>
      <c r="AT214" s="83" t="str">
        <f>IF(F214=AS214,"Matching","Not Matching")</f>
        <v>Matching</v>
      </c>
      <c r="AU214" s="134">
        <f t="shared" ref="AU214" si="780">SUM(AC214:AG214)</f>
        <v>12095.712664999999</v>
      </c>
      <c r="AV214" s="135">
        <f t="shared" ref="AV214" si="781">AU214/AS214</f>
        <v>0.42650801985387005</v>
      </c>
      <c r="AW214" s="134">
        <f t="shared" ref="AW214" si="782">AI214</f>
        <v>5761</v>
      </c>
      <c r="AX214" s="135">
        <f t="shared" ref="AX214" si="783">AW214/AS214</f>
        <v>0.20313914280454226</v>
      </c>
      <c r="AY214" s="134">
        <f t="shared" ref="AY214" si="784">AJ214</f>
        <v>1200</v>
      </c>
      <c r="AZ214" s="135">
        <f t="shared" ref="AZ214" si="785">AY214/AS214</f>
        <v>4.2313308690409772E-2</v>
      </c>
      <c r="BA214" s="134">
        <f t="shared" ref="BA214" si="786">AK214+AM214</f>
        <v>4838.9807349264711</v>
      </c>
      <c r="BB214" s="135">
        <f t="shared" ref="BB214" si="787">BA214/AS214</f>
        <v>0.17062773798657477</v>
      </c>
      <c r="BC214" s="134">
        <f t="shared" ref="BC214" si="788">AN214+AO214</f>
        <v>4464.1781662499998</v>
      </c>
      <c r="BD214" s="135">
        <f t="shared" ref="BD214" si="789">BC214/AS214</f>
        <v>0.15741179066460306</v>
      </c>
      <c r="BE214" s="82" t="str">
        <f t="shared" ref="BE214" si="790">IF((AU214+AW214+AY214+BA214+BC214)=AS214,"Matching","Not Matching")</f>
        <v>Matching</v>
      </c>
      <c r="BF214" s="134">
        <f>AQ214</f>
        <v>23895.693399926466</v>
      </c>
      <c r="BG214" s="135">
        <f t="shared" ref="BG214" si="791">BF214/AS214</f>
        <v>0.84258820933539669</v>
      </c>
      <c r="BH214" s="134">
        <f t="shared" ref="BH214" si="792">AR214</f>
        <v>4464.1781662499998</v>
      </c>
      <c r="BI214" s="135">
        <f t="shared" ref="BI214" si="793">BH214/AS214</f>
        <v>0.15741179066460306</v>
      </c>
      <c r="BJ214" s="82" t="str">
        <f t="shared" ref="BJ214" si="794">IF((BH214+BF214)=AS214,"Matching","Not Matching")</f>
        <v>Matching</v>
      </c>
      <c r="BK214" s="134">
        <f>AS214*1.081</f>
        <v>30657.021163036767</v>
      </c>
      <c r="BL214" s="134">
        <f t="shared" ref="BL214" si="795">ROUND(BK214,-1)</f>
        <v>30660</v>
      </c>
      <c r="BM214" s="134">
        <f>D214*380</f>
        <v>5126.2</v>
      </c>
      <c r="BN214" s="134">
        <f t="shared" ref="BN214" si="796">BK214-BM214</f>
        <v>25530.821163036766</v>
      </c>
      <c r="BO214" s="134">
        <f>BK214/D214</f>
        <v>2272.5738445542452</v>
      </c>
    </row>
    <row r="215" spans="1:67" outlineLevel="1" x14ac:dyDescent="0.25">
      <c r="A215" s="60"/>
      <c r="B215" s="61"/>
      <c r="C215" s="62"/>
      <c r="D215" s="63"/>
      <c r="E215" s="64"/>
      <c r="F215" s="65"/>
      <c r="G215" s="107"/>
      <c r="H215" s="110"/>
      <c r="I215" s="109" t="s">
        <v>138</v>
      </c>
      <c r="J215" s="56"/>
      <c r="K215" s="57"/>
      <c r="L215" s="58"/>
      <c r="M215" s="58"/>
      <c r="N215" s="58"/>
      <c r="O215" s="57"/>
      <c r="P215" s="58"/>
      <c r="Q215" s="56"/>
      <c r="R215" s="56"/>
      <c r="S215" s="56"/>
      <c r="T215" s="56"/>
      <c r="U215" s="73"/>
      <c r="V215" s="152"/>
      <c r="W215" s="153"/>
      <c r="X215" s="56"/>
      <c r="Y215" s="56"/>
      <c r="Z215" s="57"/>
      <c r="AA215" s="56"/>
      <c r="AB215" s="56"/>
      <c r="AC215" s="56"/>
      <c r="AD215" s="56"/>
      <c r="AE215" s="69"/>
      <c r="AF215" s="69"/>
      <c r="AG215" s="69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136"/>
    </row>
    <row r="216" spans="1:67" outlineLevel="1" x14ac:dyDescent="0.25">
      <c r="A216" s="60"/>
      <c r="B216" s="61" t="str">
        <f>"Panneau solaire "&amp;G216</f>
        <v>Panneau solaire LONGi Hi-MO X10 Artist LR7-54HVB-485M</v>
      </c>
      <c r="C216" s="62">
        <f>A214</f>
        <v>29</v>
      </c>
      <c r="D216" s="68" t="s">
        <v>63</v>
      </c>
      <c r="E216" s="64">
        <f t="shared" ref="E216" si="797">AB216</f>
        <v>266.65684558823523</v>
      </c>
      <c r="F216" s="65">
        <f t="shared" ref="F216" si="798">C216*E216</f>
        <v>7733.0485220588216</v>
      </c>
      <c r="G216" s="107" t="str">
        <f>$G$7</f>
        <v>LONGi Hi-MO X10 Artist LR7-54HVB-485M</v>
      </c>
      <c r="H216" s="108">
        <f t="shared" ref="H216" si="799">H73</f>
        <v>105.55</v>
      </c>
      <c r="I216" s="108">
        <f>$I$7</f>
        <v>0</v>
      </c>
      <c r="J216" s="67">
        <f t="shared" si="655"/>
        <v>3.1664999999999996</v>
      </c>
      <c r="K216" s="54">
        <v>0</v>
      </c>
      <c r="L216" s="67">
        <f t="shared" ref="L216:N223" si="800">H216*(1-$K216)</f>
        <v>105.55</v>
      </c>
      <c r="M216" s="67">
        <f t="shared" si="800"/>
        <v>0</v>
      </c>
      <c r="N216" s="67">
        <f t="shared" si="800"/>
        <v>3.1664999999999996</v>
      </c>
      <c r="O216" s="67">
        <f t="shared" ref="O216:O223" si="801">(L216+M216+N216)</f>
        <v>108.7165</v>
      </c>
      <c r="P216" s="69">
        <f t="shared" ref="P216:P223" si="802">O216*$P$4</f>
        <v>0</v>
      </c>
      <c r="Q216" s="69">
        <f t="shared" ref="Q216:Q223" si="803">(O216+P216)*$Q$4</f>
        <v>0</v>
      </c>
      <c r="R216" s="69">
        <f t="shared" ref="R216:R223" si="804">(O216+P216)*$R$4</f>
        <v>2.1743299999999999</v>
      </c>
      <c r="S216" s="69">
        <f t="shared" ref="S216:S220" si="805">(O216+P216)*$S$4</f>
        <v>5.4358250000000004</v>
      </c>
      <c r="T216" s="69">
        <f t="shared" ref="T216:T223" si="806">SUM(O216:S216)</f>
        <v>116.32665499999999</v>
      </c>
      <c r="U216" s="69">
        <f>1*$U$4</f>
        <v>65</v>
      </c>
      <c r="V216" s="151">
        <f t="shared" ref="V216:W223" si="807">V205</f>
        <v>0</v>
      </c>
      <c r="W216" s="151">
        <f t="shared" si="807"/>
        <v>0</v>
      </c>
      <c r="X216" s="67">
        <f t="shared" ref="X216:X223" si="808">SUM(U216:W216)</f>
        <v>65</v>
      </c>
      <c r="Y216" s="113">
        <f t="shared" ref="Y216:Y221" si="809">$Y$4/(1-$Y$4)*(T216+X216+Z216+AA216)</f>
        <v>39.998526838235293</v>
      </c>
      <c r="Z216" s="69">
        <f t="shared" ref="Z216:Z223" si="810">T216*$Z$4</f>
        <v>29.081663749999997</v>
      </c>
      <c r="AA216" s="69">
        <f t="shared" ref="AA216:AA221" si="811">X216*$AA$4</f>
        <v>16.25</v>
      </c>
      <c r="AB216" s="70">
        <f t="shared" ref="AB216:AB223" si="812">T216+X216+Y216+Z216+AA216</f>
        <v>266.65684558823523</v>
      </c>
      <c r="AC216" s="67">
        <f t="shared" ref="AC216:AO223" si="813">O216*$C216</f>
        <v>3152.7784999999999</v>
      </c>
      <c r="AD216" s="67">
        <f t="shared" si="813"/>
        <v>0</v>
      </c>
      <c r="AE216" s="67">
        <f t="shared" si="813"/>
        <v>0</v>
      </c>
      <c r="AF216" s="67">
        <f t="shared" si="813"/>
        <v>63.055569999999996</v>
      </c>
      <c r="AG216" s="67">
        <f t="shared" si="813"/>
        <v>157.638925</v>
      </c>
      <c r="AH216" s="67">
        <f t="shared" si="813"/>
        <v>3373.4729949999996</v>
      </c>
      <c r="AI216" s="67">
        <f t="shared" si="813"/>
        <v>1885</v>
      </c>
      <c r="AJ216" s="67">
        <f t="shared" si="813"/>
        <v>0</v>
      </c>
      <c r="AK216" s="67">
        <f t="shared" si="813"/>
        <v>0</v>
      </c>
      <c r="AL216" s="67">
        <f t="shared" si="813"/>
        <v>1885</v>
      </c>
      <c r="AM216" s="67">
        <f t="shared" si="813"/>
        <v>1159.9572783088236</v>
      </c>
      <c r="AN216" s="67">
        <f t="shared" si="813"/>
        <v>843.36824874999991</v>
      </c>
      <c r="AO216" s="67">
        <f t="shared" si="813"/>
        <v>471.25</v>
      </c>
      <c r="AP216" s="67">
        <f t="shared" ref="AP216:AP223" si="814">AM216+AK216</f>
        <v>1159.9572783088236</v>
      </c>
      <c r="AQ216" s="71">
        <f t="shared" ref="AQ216:AQ223" si="815">AM216+AL216+AH216</f>
        <v>6418.4302733088225</v>
      </c>
      <c r="AR216" s="71">
        <f t="shared" ref="AR216:AR223" si="816">AO216+AN216</f>
        <v>1314.61824875</v>
      </c>
      <c r="AS216" s="71">
        <f t="shared" ref="AS216:AS223" si="817">AH216+AL216+AM216+AO216+AN216</f>
        <v>7733.0485220588234</v>
      </c>
      <c r="AT216" s="84"/>
    </row>
    <row r="217" spans="1:67" outlineLevel="1" x14ac:dyDescent="0.25">
      <c r="A217" s="60"/>
      <c r="B217" s="61" t="str">
        <f>"Onduleur Fronius "&amp;G217</f>
        <v>Onduleur Fronius Symo GEN24 12.0 SC</v>
      </c>
      <c r="C217" s="62">
        <v>1</v>
      </c>
      <c r="D217" s="68" t="s">
        <v>63</v>
      </c>
      <c r="E217" s="64">
        <f t="shared" ref="E216:E223" si="818">AB217</f>
        <v>3917.6245147058821</v>
      </c>
      <c r="F217" s="65">
        <f t="shared" ref="F216:F223" si="819">C217*E217</f>
        <v>3917.6245147058821</v>
      </c>
      <c r="G217" s="107" t="str">
        <f>$G$173</f>
        <v>Symo GEN24 12.0 SC</v>
      </c>
      <c r="H217" s="108">
        <f>$H$173</f>
        <v>1817.7</v>
      </c>
      <c r="I217" s="108">
        <f>$I$8</f>
        <v>449.25</v>
      </c>
      <c r="J217" s="67">
        <f t="shared" si="655"/>
        <v>54.530999999999999</v>
      </c>
      <c r="K217" s="54">
        <v>0</v>
      </c>
      <c r="L217" s="67">
        <f t="shared" si="800"/>
        <v>1817.7</v>
      </c>
      <c r="M217" s="67">
        <f t="shared" si="800"/>
        <v>449.25</v>
      </c>
      <c r="N217" s="67">
        <f t="shared" si="800"/>
        <v>54.530999999999999</v>
      </c>
      <c r="O217" s="67">
        <f t="shared" si="801"/>
        <v>2321.4809999999998</v>
      </c>
      <c r="P217" s="69">
        <f t="shared" si="802"/>
        <v>0</v>
      </c>
      <c r="Q217" s="69">
        <f t="shared" si="803"/>
        <v>0</v>
      </c>
      <c r="R217" s="69">
        <f t="shared" si="804"/>
        <v>46.429619999999993</v>
      </c>
      <c r="S217" s="69">
        <f t="shared" si="805"/>
        <v>116.07405</v>
      </c>
      <c r="T217" s="69">
        <f t="shared" si="806"/>
        <v>2483.9846699999998</v>
      </c>
      <c r="U217" s="69">
        <f>2*$U$5</f>
        <v>180</v>
      </c>
      <c r="V217" s="151">
        <f t="shared" si="807"/>
        <v>0</v>
      </c>
      <c r="W217" s="151">
        <f t="shared" si="807"/>
        <v>0</v>
      </c>
      <c r="X217" s="67">
        <f t="shared" si="808"/>
        <v>180</v>
      </c>
      <c r="Y217" s="113">
        <f t="shared" si="809"/>
        <v>587.64367720588234</v>
      </c>
      <c r="Z217" s="69">
        <f t="shared" si="810"/>
        <v>620.99616749999996</v>
      </c>
      <c r="AA217" s="69">
        <f t="shared" si="811"/>
        <v>45</v>
      </c>
      <c r="AB217" s="70">
        <f t="shared" si="812"/>
        <v>3917.6245147058821</v>
      </c>
      <c r="AC217" s="67">
        <f t="shared" si="813"/>
        <v>2321.4809999999998</v>
      </c>
      <c r="AD217" s="67">
        <f t="shared" si="813"/>
        <v>0</v>
      </c>
      <c r="AE217" s="67">
        <f t="shared" si="813"/>
        <v>0</v>
      </c>
      <c r="AF217" s="67">
        <f t="shared" si="813"/>
        <v>46.429619999999993</v>
      </c>
      <c r="AG217" s="67">
        <f t="shared" si="813"/>
        <v>116.07405</v>
      </c>
      <c r="AH217" s="67">
        <f t="shared" si="813"/>
        <v>2483.9846699999998</v>
      </c>
      <c r="AI217" s="67">
        <f t="shared" si="813"/>
        <v>180</v>
      </c>
      <c r="AJ217" s="67">
        <f t="shared" si="813"/>
        <v>0</v>
      </c>
      <c r="AK217" s="67">
        <f t="shared" si="813"/>
        <v>0</v>
      </c>
      <c r="AL217" s="67">
        <f t="shared" si="813"/>
        <v>180</v>
      </c>
      <c r="AM217" s="67">
        <f t="shared" si="813"/>
        <v>587.64367720588234</v>
      </c>
      <c r="AN217" s="67">
        <f t="shared" si="813"/>
        <v>620.99616749999996</v>
      </c>
      <c r="AO217" s="67">
        <f t="shared" si="813"/>
        <v>45</v>
      </c>
      <c r="AP217" s="67">
        <f t="shared" si="814"/>
        <v>587.64367720588234</v>
      </c>
      <c r="AQ217" s="71">
        <f t="shared" si="815"/>
        <v>3251.6283472058822</v>
      </c>
      <c r="AR217" s="71">
        <f t="shared" si="816"/>
        <v>665.99616749999996</v>
      </c>
      <c r="AS217" s="71">
        <f t="shared" si="817"/>
        <v>3917.6245147058821</v>
      </c>
      <c r="AT217" s="84"/>
    </row>
    <row r="218" spans="1:67" outlineLevel="1" x14ac:dyDescent="0.25">
      <c r="A218" s="60"/>
      <c r="B218" s="61" t="s">
        <v>64</v>
      </c>
      <c r="C218" s="62">
        <v>1</v>
      </c>
      <c r="D218" s="68" t="s">
        <v>65</v>
      </c>
      <c r="E218" s="64">
        <f t="shared" si="818"/>
        <v>1113.1544117647059</v>
      </c>
      <c r="F218" s="65">
        <f t="shared" si="819"/>
        <v>1113.1544117647059</v>
      </c>
      <c r="G218" s="107"/>
      <c r="H218" s="108">
        <f>$H$174</f>
        <v>450</v>
      </c>
      <c r="I218" s="111">
        <v>0</v>
      </c>
      <c r="J218" s="67">
        <f t="shared" si="655"/>
        <v>13.5</v>
      </c>
      <c r="K218" s="54">
        <v>0</v>
      </c>
      <c r="L218" s="67">
        <f t="shared" si="800"/>
        <v>450</v>
      </c>
      <c r="M218" s="67">
        <f t="shared" si="800"/>
        <v>0</v>
      </c>
      <c r="N218" s="67">
        <f t="shared" si="800"/>
        <v>13.5</v>
      </c>
      <c r="O218" s="67">
        <f t="shared" si="801"/>
        <v>463.5</v>
      </c>
      <c r="P218" s="69">
        <f t="shared" si="802"/>
        <v>0</v>
      </c>
      <c r="Q218" s="69">
        <f t="shared" si="803"/>
        <v>0</v>
      </c>
      <c r="R218" s="69">
        <f t="shared" si="804"/>
        <v>9.27</v>
      </c>
      <c r="S218" s="69">
        <f t="shared" si="805"/>
        <v>23.175000000000001</v>
      </c>
      <c r="T218" s="69">
        <f t="shared" si="806"/>
        <v>495.94499999999999</v>
      </c>
      <c r="U218" s="69">
        <f>(C216/10)*$U$5</f>
        <v>261</v>
      </c>
      <c r="V218" s="151">
        <f t="shared" si="807"/>
        <v>0</v>
      </c>
      <c r="W218" s="151">
        <f t="shared" si="807"/>
        <v>0</v>
      </c>
      <c r="X218" s="67">
        <f t="shared" si="808"/>
        <v>261</v>
      </c>
      <c r="Y218" s="113">
        <f t="shared" si="809"/>
        <v>166.97316176470588</v>
      </c>
      <c r="Z218" s="69">
        <f t="shared" si="810"/>
        <v>123.98625</v>
      </c>
      <c r="AA218" s="69">
        <f t="shared" si="811"/>
        <v>65.25</v>
      </c>
      <c r="AB218" s="70">
        <f t="shared" si="812"/>
        <v>1113.1544117647059</v>
      </c>
      <c r="AC218" s="67">
        <f t="shared" si="813"/>
        <v>463.5</v>
      </c>
      <c r="AD218" s="67">
        <f t="shared" si="813"/>
        <v>0</v>
      </c>
      <c r="AE218" s="67">
        <f t="shared" si="813"/>
        <v>0</v>
      </c>
      <c r="AF218" s="67">
        <f t="shared" si="813"/>
        <v>9.27</v>
      </c>
      <c r="AG218" s="67">
        <f t="shared" si="813"/>
        <v>23.175000000000001</v>
      </c>
      <c r="AH218" s="67">
        <f t="shared" si="813"/>
        <v>495.94499999999999</v>
      </c>
      <c r="AI218" s="67">
        <f t="shared" si="813"/>
        <v>261</v>
      </c>
      <c r="AJ218" s="67">
        <f t="shared" si="813"/>
        <v>0</v>
      </c>
      <c r="AK218" s="67">
        <f t="shared" si="813"/>
        <v>0</v>
      </c>
      <c r="AL218" s="67">
        <f t="shared" si="813"/>
        <v>261</v>
      </c>
      <c r="AM218" s="67">
        <f t="shared" si="813"/>
        <v>166.97316176470588</v>
      </c>
      <c r="AN218" s="67">
        <f t="shared" si="813"/>
        <v>123.98625</v>
      </c>
      <c r="AO218" s="67">
        <f t="shared" si="813"/>
        <v>65.25</v>
      </c>
      <c r="AP218" s="67">
        <f t="shared" si="814"/>
        <v>166.97316176470588</v>
      </c>
      <c r="AQ218" s="71">
        <f t="shared" si="815"/>
        <v>923.91816176470593</v>
      </c>
      <c r="AR218" s="71">
        <f t="shared" si="816"/>
        <v>189.23624999999998</v>
      </c>
      <c r="AS218" s="71">
        <f t="shared" si="817"/>
        <v>1113.1544117647059</v>
      </c>
      <c r="AT218" s="84"/>
    </row>
    <row r="219" spans="1:67" outlineLevel="1" x14ac:dyDescent="0.25">
      <c r="A219" s="60"/>
      <c r="B219" s="61" t="s">
        <v>172</v>
      </c>
      <c r="C219" s="62">
        <f>A214</f>
        <v>29</v>
      </c>
      <c r="D219" s="68" t="s">
        <v>63</v>
      </c>
      <c r="E219" s="64">
        <f t="shared" si="818"/>
        <v>257.66176470588238</v>
      </c>
      <c r="F219" s="65">
        <f t="shared" si="819"/>
        <v>7472.1911764705892</v>
      </c>
      <c r="G219" s="107"/>
      <c r="H219" s="108">
        <f>$H$175</f>
        <v>100</v>
      </c>
      <c r="I219" s="108">
        <v>0</v>
      </c>
      <c r="J219" s="67">
        <f t="shared" si="655"/>
        <v>3</v>
      </c>
      <c r="K219" s="54">
        <v>0</v>
      </c>
      <c r="L219" s="67">
        <f t="shared" si="800"/>
        <v>100</v>
      </c>
      <c r="M219" s="67">
        <f t="shared" si="800"/>
        <v>0</v>
      </c>
      <c r="N219" s="67">
        <f t="shared" si="800"/>
        <v>3</v>
      </c>
      <c r="O219" s="67">
        <f t="shared" si="801"/>
        <v>103</v>
      </c>
      <c r="P219" s="69">
        <f t="shared" si="802"/>
        <v>0</v>
      </c>
      <c r="Q219" s="69">
        <f t="shared" si="803"/>
        <v>0</v>
      </c>
      <c r="R219" s="69">
        <f t="shared" si="804"/>
        <v>2.06</v>
      </c>
      <c r="S219" s="69">
        <f t="shared" si="805"/>
        <v>5.15</v>
      </c>
      <c r="T219" s="69">
        <f t="shared" si="806"/>
        <v>110.21000000000001</v>
      </c>
      <c r="U219" s="69">
        <f>1*$U$4</f>
        <v>65</v>
      </c>
      <c r="V219" s="151">
        <f t="shared" si="807"/>
        <v>0</v>
      </c>
      <c r="W219" s="151">
        <f t="shared" si="807"/>
        <v>0</v>
      </c>
      <c r="X219" s="67">
        <f t="shared" si="808"/>
        <v>65</v>
      </c>
      <c r="Y219" s="113">
        <f t="shared" si="809"/>
        <v>38.649264705882359</v>
      </c>
      <c r="Z219" s="69">
        <f t="shared" si="810"/>
        <v>27.552500000000002</v>
      </c>
      <c r="AA219" s="69">
        <f t="shared" si="811"/>
        <v>16.25</v>
      </c>
      <c r="AB219" s="70">
        <f t="shared" si="812"/>
        <v>257.66176470588238</v>
      </c>
      <c r="AC219" s="67">
        <f t="shared" si="813"/>
        <v>2987</v>
      </c>
      <c r="AD219" s="67">
        <f t="shared" si="813"/>
        <v>0</v>
      </c>
      <c r="AE219" s="67">
        <f t="shared" si="813"/>
        <v>0</v>
      </c>
      <c r="AF219" s="67">
        <f t="shared" si="813"/>
        <v>59.74</v>
      </c>
      <c r="AG219" s="67">
        <f t="shared" si="813"/>
        <v>149.35000000000002</v>
      </c>
      <c r="AH219" s="67">
        <f t="shared" si="813"/>
        <v>3196.09</v>
      </c>
      <c r="AI219" s="67">
        <f t="shared" si="813"/>
        <v>1885</v>
      </c>
      <c r="AJ219" s="67">
        <f t="shared" si="813"/>
        <v>0</v>
      </c>
      <c r="AK219" s="67">
        <f t="shared" si="813"/>
        <v>0</v>
      </c>
      <c r="AL219" s="67">
        <f t="shared" si="813"/>
        <v>1885</v>
      </c>
      <c r="AM219" s="67">
        <f t="shared" si="813"/>
        <v>1120.8286764705883</v>
      </c>
      <c r="AN219" s="67">
        <f t="shared" si="813"/>
        <v>799.02250000000004</v>
      </c>
      <c r="AO219" s="67">
        <f t="shared" si="813"/>
        <v>471.25</v>
      </c>
      <c r="AP219" s="67">
        <f t="shared" si="814"/>
        <v>1120.8286764705883</v>
      </c>
      <c r="AQ219" s="71">
        <f t="shared" si="815"/>
        <v>6201.9186764705883</v>
      </c>
      <c r="AR219" s="71">
        <f t="shared" si="816"/>
        <v>1270.2725</v>
      </c>
      <c r="AS219" s="71">
        <f t="shared" si="817"/>
        <v>7472.1911764705883</v>
      </c>
      <c r="AT219" s="84"/>
    </row>
    <row r="220" spans="1:67" outlineLevel="1" x14ac:dyDescent="0.25">
      <c r="A220" s="60"/>
      <c r="B220" s="61" t="s">
        <v>66</v>
      </c>
      <c r="C220" s="62">
        <v>1</v>
      </c>
      <c r="D220" s="68" t="s">
        <v>65</v>
      </c>
      <c r="E220" s="64">
        <f t="shared" si="818"/>
        <v>3251.8529411764707</v>
      </c>
      <c r="F220" s="65">
        <f t="shared" si="819"/>
        <v>3251.8529411764707</v>
      </c>
      <c r="G220" s="107"/>
      <c r="H220" s="108">
        <f>$H$176</f>
        <v>600</v>
      </c>
      <c r="I220" s="108">
        <f>I209</f>
        <v>0</v>
      </c>
      <c r="J220" s="67">
        <f t="shared" si="655"/>
        <v>18</v>
      </c>
      <c r="K220" s="54">
        <v>0</v>
      </c>
      <c r="L220" s="67">
        <f t="shared" si="800"/>
        <v>600</v>
      </c>
      <c r="M220" s="67">
        <f t="shared" si="800"/>
        <v>0</v>
      </c>
      <c r="N220" s="67">
        <f t="shared" si="800"/>
        <v>18</v>
      </c>
      <c r="O220" s="67">
        <f t="shared" si="801"/>
        <v>618</v>
      </c>
      <c r="P220" s="69">
        <f t="shared" si="802"/>
        <v>0</v>
      </c>
      <c r="Q220" s="69">
        <f t="shared" si="803"/>
        <v>0</v>
      </c>
      <c r="R220" s="69">
        <f t="shared" si="804"/>
        <v>12.36</v>
      </c>
      <c r="S220" s="69">
        <f t="shared" si="805"/>
        <v>30.900000000000002</v>
      </c>
      <c r="T220" s="69">
        <f t="shared" si="806"/>
        <v>661.26</v>
      </c>
      <c r="U220" s="69">
        <f>5*$U$5+600+500</f>
        <v>1550</v>
      </c>
      <c r="V220" s="151">
        <f t="shared" si="807"/>
        <v>0</v>
      </c>
      <c r="W220" s="151">
        <f t="shared" si="807"/>
        <v>0</v>
      </c>
      <c r="X220" s="67">
        <f t="shared" si="808"/>
        <v>1550</v>
      </c>
      <c r="Y220" s="113">
        <f t="shared" si="809"/>
        <v>487.77794117647068</v>
      </c>
      <c r="Z220" s="69">
        <f t="shared" si="810"/>
        <v>165.315</v>
      </c>
      <c r="AA220" s="69">
        <f t="shared" si="811"/>
        <v>387.5</v>
      </c>
      <c r="AB220" s="70">
        <f t="shared" si="812"/>
        <v>3251.8529411764707</v>
      </c>
      <c r="AC220" s="67">
        <f t="shared" si="813"/>
        <v>618</v>
      </c>
      <c r="AD220" s="67">
        <f t="shared" si="813"/>
        <v>0</v>
      </c>
      <c r="AE220" s="67">
        <f t="shared" si="813"/>
        <v>0</v>
      </c>
      <c r="AF220" s="67">
        <f t="shared" si="813"/>
        <v>12.36</v>
      </c>
      <c r="AG220" s="67">
        <f t="shared" si="813"/>
        <v>30.900000000000002</v>
      </c>
      <c r="AH220" s="67">
        <f t="shared" si="813"/>
        <v>661.26</v>
      </c>
      <c r="AI220" s="67">
        <f t="shared" si="813"/>
        <v>1550</v>
      </c>
      <c r="AJ220" s="67">
        <f t="shared" si="813"/>
        <v>0</v>
      </c>
      <c r="AK220" s="67">
        <f t="shared" si="813"/>
        <v>0</v>
      </c>
      <c r="AL220" s="67">
        <f t="shared" si="813"/>
        <v>1550</v>
      </c>
      <c r="AM220" s="67">
        <f t="shared" si="813"/>
        <v>487.77794117647068</v>
      </c>
      <c r="AN220" s="67">
        <f t="shared" si="813"/>
        <v>165.315</v>
      </c>
      <c r="AO220" s="67">
        <f t="shared" si="813"/>
        <v>387.5</v>
      </c>
      <c r="AP220" s="67">
        <f t="shared" si="814"/>
        <v>487.77794117647068</v>
      </c>
      <c r="AQ220" s="71">
        <f t="shared" si="815"/>
        <v>2699.0379411764707</v>
      </c>
      <c r="AR220" s="71">
        <f t="shared" si="816"/>
        <v>552.81500000000005</v>
      </c>
      <c r="AS220" s="71">
        <f t="shared" si="817"/>
        <v>3251.8529411764707</v>
      </c>
      <c r="AT220" s="84"/>
    </row>
    <row r="221" spans="1:67" outlineLevel="1" x14ac:dyDescent="0.25">
      <c r="A221" s="60"/>
      <c r="B221" s="72" t="s">
        <v>169</v>
      </c>
      <c r="C221" s="62">
        <v>1</v>
      </c>
      <c r="D221" s="68" t="s">
        <v>65</v>
      </c>
      <c r="E221" s="64">
        <f t="shared" si="818"/>
        <v>2772</v>
      </c>
      <c r="F221" s="65">
        <f t="shared" si="819"/>
        <v>2772</v>
      </c>
      <c r="G221" s="107"/>
      <c r="H221" s="108">
        <f>H177</f>
        <v>1600</v>
      </c>
      <c r="I221" s="108">
        <f>$I$133</f>
        <v>200</v>
      </c>
      <c r="J221" s="67">
        <f t="shared" si="655"/>
        <v>48</v>
      </c>
      <c r="K221" s="54">
        <v>0</v>
      </c>
      <c r="L221" s="67">
        <f t="shared" si="800"/>
        <v>1600</v>
      </c>
      <c r="M221" s="67">
        <f t="shared" si="800"/>
        <v>200</v>
      </c>
      <c r="N221" s="67">
        <f t="shared" si="800"/>
        <v>48</v>
      </c>
      <c r="O221" s="67">
        <f t="shared" si="801"/>
        <v>1848</v>
      </c>
      <c r="P221" s="69">
        <f t="shared" si="802"/>
        <v>0</v>
      </c>
      <c r="Q221" s="69">
        <f t="shared" si="803"/>
        <v>0</v>
      </c>
      <c r="R221" s="69">
        <f t="shared" si="804"/>
        <v>36.96</v>
      </c>
      <c r="S221" s="69">
        <v>0</v>
      </c>
      <c r="T221" s="69">
        <f t="shared" si="806"/>
        <v>1884.96</v>
      </c>
      <c r="U221" s="69">
        <v>0</v>
      </c>
      <c r="V221" s="151">
        <f t="shared" si="807"/>
        <v>0</v>
      </c>
      <c r="W221" s="151">
        <f t="shared" si="807"/>
        <v>0</v>
      </c>
      <c r="X221" s="67">
        <f t="shared" si="808"/>
        <v>0</v>
      </c>
      <c r="Y221" s="113">
        <f t="shared" si="809"/>
        <v>415.8</v>
      </c>
      <c r="Z221" s="69">
        <f t="shared" si="810"/>
        <v>471.24</v>
      </c>
      <c r="AA221" s="69">
        <f t="shared" si="811"/>
        <v>0</v>
      </c>
      <c r="AB221" s="70">
        <f t="shared" si="812"/>
        <v>2772</v>
      </c>
      <c r="AC221" s="67">
        <f t="shared" si="813"/>
        <v>1848</v>
      </c>
      <c r="AD221" s="67">
        <f t="shared" si="813"/>
        <v>0</v>
      </c>
      <c r="AE221" s="67">
        <f t="shared" si="813"/>
        <v>0</v>
      </c>
      <c r="AF221" s="67">
        <f t="shared" si="813"/>
        <v>36.96</v>
      </c>
      <c r="AG221" s="67">
        <f t="shared" si="813"/>
        <v>0</v>
      </c>
      <c r="AH221" s="67">
        <f t="shared" si="813"/>
        <v>1884.96</v>
      </c>
      <c r="AI221" s="67">
        <f t="shared" si="813"/>
        <v>0</v>
      </c>
      <c r="AJ221" s="67">
        <f t="shared" si="813"/>
        <v>0</v>
      </c>
      <c r="AK221" s="67">
        <f t="shared" si="813"/>
        <v>0</v>
      </c>
      <c r="AL221" s="67">
        <f t="shared" si="813"/>
        <v>0</v>
      </c>
      <c r="AM221" s="67">
        <f t="shared" si="813"/>
        <v>415.8</v>
      </c>
      <c r="AN221" s="67">
        <f t="shared" si="813"/>
        <v>471.24</v>
      </c>
      <c r="AO221" s="67">
        <f t="shared" si="813"/>
        <v>0</v>
      </c>
      <c r="AP221" s="67">
        <f t="shared" si="814"/>
        <v>415.8</v>
      </c>
      <c r="AQ221" s="71">
        <f t="shared" si="815"/>
        <v>2300.7600000000002</v>
      </c>
      <c r="AR221" s="71">
        <f t="shared" si="816"/>
        <v>471.24</v>
      </c>
      <c r="AS221" s="71">
        <f t="shared" si="817"/>
        <v>2772</v>
      </c>
      <c r="AT221" s="84"/>
    </row>
    <row r="222" spans="1:67" outlineLevel="1" x14ac:dyDescent="0.25">
      <c r="A222" s="60"/>
      <c r="B222" s="72" t="s">
        <v>170</v>
      </c>
      <c r="C222" s="62">
        <v>1</v>
      </c>
      <c r="D222" s="68" t="s">
        <v>65</v>
      </c>
      <c r="E222" s="64">
        <f t="shared" si="818"/>
        <v>900</v>
      </c>
      <c r="F222" s="65">
        <f t="shared" si="819"/>
        <v>900</v>
      </c>
      <c r="G222" s="147"/>
      <c r="H222" s="67">
        <v>0</v>
      </c>
      <c r="I222" s="67">
        <v>0</v>
      </c>
      <c r="J222" s="67">
        <f t="shared" si="655"/>
        <v>0</v>
      </c>
      <c r="K222" s="54">
        <v>0</v>
      </c>
      <c r="L222" s="67">
        <f t="shared" si="800"/>
        <v>0</v>
      </c>
      <c r="M222" s="67">
        <f t="shared" si="800"/>
        <v>0</v>
      </c>
      <c r="N222" s="67">
        <f t="shared" si="800"/>
        <v>0</v>
      </c>
      <c r="O222" s="67">
        <f t="shared" si="801"/>
        <v>0</v>
      </c>
      <c r="P222" s="69">
        <f t="shared" si="802"/>
        <v>0</v>
      </c>
      <c r="Q222" s="69">
        <f t="shared" si="803"/>
        <v>0</v>
      </c>
      <c r="R222" s="69">
        <f t="shared" si="804"/>
        <v>0</v>
      </c>
      <c r="S222" s="69">
        <v>0</v>
      </c>
      <c r="T222" s="69">
        <f t="shared" si="806"/>
        <v>0</v>
      </c>
      <c r="U222" s="69">
        <v>0</v>
      </c>
      <c r="V222" s="151">
        <f t="shared" si="807"/>
        <v>0</v>
      </c>
      <c r="W222" s="151">
        <f t="shared" si="807"/>
        <v>900</v>
      </c>
      <c r="X222" s="67">
        <f t="shared" si="808"/>
        <v>900</v>
      </c>
      <c r="Y222" s="113">
        <v>0</v>
      </c>
      <c r="Z222" s="69">
        <f t="shared" si="810"/>
        <v>0</v>
      </c>
      <c r="AA222" s="69">
        <v>0</v>
      </c>
      <c r="AB222" s="70">
        <f t="shared" si="812"/>
        <v>900</v>
      </c>
      <c r="AC222" s="67">
        <f t="shared" si="813"/>
        <v>0</v>
      </c>
      <c r="AD222" s="67">
        <f t="shared" si="813"/>
        <v>0</v>
      </c>
      <c r="AE222" s="67">
        <f t="shared" si="813"/>
        <v>0</v>
      </c>
      <c r="AF222" s="67">
        <f t="shared" si="813"/>
        <v>0</v>
      </c>
      <c r="AG222" s="67">
        <f t="shared" si="813"/>
        <v>0</v>
      </c>
      <c r="AH222" s="67">
        <f t="shared" si="813"/>
        <v>0</v>
      </c>
      <c r="AI222" s="67">
        <f t="shared" si="813"/>
        <v>0</v>
      </c>
      <c r="AJ222" s="67">
        <f t="shared" si="813"/>
        <v>0</v>
      </c>
      <c r="AK222" s="67">
        <f t="shared" si="813"/>
        <v>900</v>
      </c>
      <c r="AL222" s="67">
        <f t="shared" si="813"/>
        <v>900</v>
      </c>
      <c r="AM222" s="67">
        <f t="shared" si="813"/>
        <v>0</v>
      </c>
      <c r="AN222" s="67">
        <f t="shared" si="813"/>
        <v>0</v>
      </c>
      <c r="AO222" s="67">
        <f t="shared" si="813"/>
        <v>0</v>
      </c>
      <c r="AP222" s="67">
        <f t="shared" si="814"/>
        <v>900</v>
      </c>
      <c r="AQ222" s="71">
        <f t="shared" si="815"/>
        <v>900</v>
      </c>
      <c r="AR222" s="71">
        <f t="shared" si="816"/>
        <v>0</v>
      </c>
      <c r="AS222" s="71">
        <f t="shared" si="817"/>
        <v>900</v>
      </c>
      <c r="AT222" s="84"/>
    </row>
    <row r="223" spans="1:67" outlineLevel="1" x14ac:dyDescent="0.25">
      <c r="A223" s="60"/>
      <c r="B223" s="72" t="s">
        <v>171</v>
      </c>
      <c r="C223" s="62">
        <v>1</v>
      </c>
      <c r="D223" s="68" t="s">
        <v>65</v>
      </c>
      <c r="E223" s="64">
        <f t="shared" si="818"/>
        <v>1200</v>
      </c>
      <c r="F223" s="65">
        <f t="shared" si="819"/>
        <v>1200</v>
      </c>
      <c r="G223" s="147"/>
      <c r="H223" s="67">
        <v>0</v>
      </c>
      <c r="I223" s="67">
        <v>0</v>
      </c>
      <c r="J223" s="67">
        <f t="shared" si="655"/>
        <v>0</v>
      </c>
      <c r="K223" s="54">
        <v>0</v>
      </c>
      <c r="L223" s="67">
        <f t="shared" si="800"/>
        <v>0</v>
      </c>
      <c r="M223" s="67">
        <f t="shared" si="800"/>
        <v>0</v>
      </c>
      <c r="N223" s="67">
        <f t="shared" si="800"/>
        <v>0</v>
      </c>
      <c r="O223" s="67">
        <f t="shared" si="801"/>
        <v>0</v>
      </c>
      <c r="P223" s="69">
        <f t="shared" si="802"/>
        <v>0</v>
      </c>
      <c r="Q223" s="69">
        <f t="shared" si="803"/>
        <v>0</v>
      </c>
      <c r="R223" s="69">
        <f t="shared" si="804"/>
        <v>0</v>
      </c>
      <c r="S223" s="69">
        <v>0</v>
      </c>
      <c r="T223" s="69">
        <f t="shared" si="806"/>
        <v>0</v>
      </c>
      <c r="U223" s="69">
        <v>0</v>
      </c>
      <c r="V223" s="151">
        <f t="shared" si="807"/>
        <v>1200</v>
      </c>
      <c r="W223" s="151">
        <f t="shared" si="807"/>
        <v>0</v>
      </c>
      <c r="X223" s="67">
        <f t="shared" si="808"/>
        <v>1200</v>
      </c>
      <c r="Y223" s="113">
        <v>0</v>
      </c>
      <c r="Z223" s="69">
        <f t="shared" si="810"/>
        <v>0</v>
      </c>
      <c r="AA223" s="69">
        <v>0</v>
      </c>
      <c r="AB223" s="70">
        <f t="shared" si="812"/>
        <v>1200</v>
      </c>
      <c r="AC223" s="67">
        <f t="shared" si="813"/>
        <v>0</v>
      </c>
      <c r="AD223" s="67">
        <f t="shared" si="813"/>
        <v>0</v>
      </c>
      <c r="AE223" s="67">
        <f t="shared" si="813"/>
        <v>0</v>
      </c>
      <c r="AF223" s="67">
        <f t="shared" si="813"/>
        <v>0</v>
      </c>
      <c r="AG223" s="67">
        <f t="shared" si="813"/>
        <v>0</v>
      </c>
      <c r="AH223" s="67">
        <f t="shared" si="813"/>
        <v>0</v>
      </c>
      <c r="AI223" s="67">
        <f t="shared" si="813"/>
        <v>0</v>
      </c>
      <c r="AJ223" s="67">
        <f t="shared" si="813"/>
        <v>1200</v>
      </c>
      <c r="AK223" s="67">
        <f t="shared" si="813"/>
        <v>0</v>
      </c>
      <c r="AL223" s="67">
        <f t="shared" si="813"/>
        <v>1200</v>
      </c>
      <c r="AM223" s="67">
        <f t="shared" si="813"/>
        <v>0</v>
      </c>
      <c r="AN223" s="67">
        <f t="shared" si="813"/>
        <v>0</v>
      </c>
      <c r="AO223" s="67">
        <f t="shared" si="813"/>
        <v>0</v>
      </c>
      <c r="AP223" s="67">
        <f t="shared" si="814"/>
        <v>0</v>
      </c>
      <c r="AQ223" s="71">
        <f t="shared" si="815"/>
        <v>1200</v>
      </c>
      <c r="AR223" s="71">
        <f t="shared" si="816"/>
        <v>0</v>
      </c>
      <c r="AS223" s="71">
        <f t="shared" si="817"/>
        <v>1200</v>
      </c>
      <c r="AT223" s="84"/>
    </row>
    <row r="224" spans="1:67" ht="15.75" outlineLevel="1" thickBot="1" x14ac:dyDescent="0.3">
      <c r="A224" s="60"/>
      <c r="B224" s="61"/>
      <c r="C224" s="62"/>
      <c r="D224" s="63"/>
      <c r="E224" s="64"/>
      <c r="F224" s="65"/>
      <c r="G224" s="107"/>
      <c r="H224" s="108"/>
      <c r="I224" s="108"/>
      <c r="J224" s="67"/>
      <c r="K224" s="21"/>
      <c r="L224" s="67"/>
      <c r="M224" s="67"/>
      <c r="N224" s="67"/>
      <c r="O224" s="67"/>
      <c r="P224" s="69"/>
      <c r="Q224" s="69"/>
      <c r="R224" s="69"/>
      <c r="S224" s="69"/>
      <c r="T224" s="69"/>
      <c r="U224" s="69"/>
      <c r="V224" s="151"/>
      <c r="W224" s="151"/>
      <c r="X224" s="69"/>
      <c r="Y224" s="69"/>
      <c r="Z224" s="67"/>
      <c r="AA224" s="69"/>
      <c r="AB224" s="69"/>
      <c r="AC224" s="69"/>
      <c r="AD224" s="69"/>
      <c r="AE224" s="69"/>
      <c r="AF224" s="69"/>
      <c r="AG224" s="69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84"/>
    </row>
    <row r="225" spans="1:67" ht="15.75" thickBot="1" x14ac:dyDescent="0.3">
      <c r="A225" s="48">
        <f>A214+1</f>
        <v>30</v>
      </c>
      <c r="B225" s="49" t="s">
        <v>61</v>
      </c>
      <c r="C225" s="50" t="s">
        <v>62</v>
      </c>
      <c r="D225" s="51">
        <f>ROUNDUP((A225*465)/1000,2)</f>
        <v>13.95</v>
      </c>
      <c r="E225" s="52"/>
      <c r="F225" s="53">
        <f>SUM(F226:F235)</f>
        <v>29047.425470588234</v>
      </c>
      <c r="G225" s="107"/>
      <c r="H225" s="110"/>
      <c r="I225" s="110"/>
      <c r="J225" s="56"/>
      <c r="K225" s="57"/>
      <c r="L225" s="58"/>
      <c r="M225" s="58"/>
      <c r="N225" s="58"/>
      <c r="O225" s="57"/>
      <c r="P225" s="58"/>
      <c r="Q225" s="56"/>
      <c r="R225" s="56"/>
      <c r="S225" s="56"/>
      <c r="T225" s="56"/>
      <c r="U225" s="73"/>
      <c r="V225" s="152"/>
      <c r="W225" s="153"/>
      <c r="X225" s="56"/>
      <c r="Y225" s="56"/>
      <c r="Z225" s="57"/>
      <c r="AA225" s="56"/>
      <c r="AB225" s="56"/>
      <c r="AC225" s="59">
        <f>+SUM(AC226:AC235)</f>
        <v>11702.475999999999</v>
      </c>
      <c r="AD225" s="59">
        <f t="shared" ref="AD225:AS225" si="820">+SUM(AD226:AD235)</f>
        <v>0</v>
      </c>
      <c r="AE225" s="59">
        <f t="shared" si="820"/>
        <v>0</v>
      </c>
      <c r="AF225" s="59">
        <f t="shared" si="820"/>
        <v>234.04952</v>
      </c>
      <c r="AG225" s="59">
        <f t="shared" si="820"/>
        <v>487.72380000000004</v>
      </c>
      <c r="AH225" s="59">
        <f t="shared" si="820"/>
        <v>12424.249319999999</v>
      </c>
      <c r="AI225" s="59">
        <f t="shared" si="820"/>
        <v>5900</v>
      </c>
      <c r="AJ225" s="59">
        <f t="shared" si="820"/>
        <v>1200</v>
      </c>
      <c r="AK225" s="59">
        <f t="shared" si="820"/>
        <v>900</v>
      </c>
      <c r="AL225" s="59">
        <f t="shared" si="820"/>
        <v>8000</v>
      </c>
      <c r="AM225" s="59">
        <f t="shared" si="820"/>
        <v>4042.1138205882353</v>
      </c>
      <c r="AN225" s="59">
        <f t="shared" si="820"/>
        <v>3106.0623299999997</v>
      </c>
      <c r="AO225" s="59">
        <f t="shared" si="820"/>
        <v>1475</v>
      </c>
      <c r="AP225" s="59">
        <f t="shared" si="820"/>
        <v>4942.1138205882353</v>
      </c>
      <c r="AQ225" s="59">
        <f t="shared" si="820"/>
        <v>24466.363140588233</v>
      </c>
      <c r="AR225" s="59">
        <f t="shared" si="820"/>
        <v>4581.0623299999997</v>
      </c>
      <c r="AS225" s="59">
        <f t="shared" si="820"/>
        <v>29047.425470588238</v>
      </c>
      <c r="AT225" s="83" t="str">
        <f>IF(F225=AS225,"Matching","Not Matching")</f>
        <v>Matching</v>
      </c>
      <c r="AU225" s="134">
        <f t="shared" ref="AU225" si="821">SUM(AC225:AG225)</f>
        <v>12424.249319999999</v>
      </c>
      <c r="AV225" s="135">
        <f t="shared" ref="AV225" si="822">AU225/AS225</f>
        <v>0.42772290895728721</v>
      </c>
      <c r="AW225" s="134">
        <f t="shared" ref="AW225" si="823">AI225</f>
        <v>5900</v>
      </c>
      <c r="AX225" s="135">
        <f t="shared" ref="AX225" si="824">AW225/AS225</f>
        <v>0.203116107689957</v>
      </c>
      <c r="AY225" s="134">
        <f t="shared" ref="AY225" si="825">AJ225</f>
        <v>1200</v>
      </c>
      <c r="AZ225" s="135">
        <f t="shared" ref="AZ225" si="826">AY225/AS225</f>
        <v>4.1311750716601418E-2</v>
      </c>
      <c r="BA225" s="134">
        <f t="shared" ref="BA225" si="827">AK225+AM225</f>
        <v>4942.1138205882353</v>
      </c>
      <c r="BB225" s="135">
        <f t="shared" ref="BB225" si="828">BA225/AS225</f>
        <v>0.17013947847434319</v>
      </c>
      <c r="BC225" s="134">
        <f t="shared" ref="BC225" si="829">AN225+AO225</f>
        <v>4581.0623299999997</v>
      </c>
      <c r="BD225" s="135">
        <f t="shared" ref="BD225" si="830">BC225/AS225</f>
        <v>0.15770975416181104</v>
      </c>
      <c r="BE225" s="82" t="str">
        <f t="shared" ref="BE225" si="831">IF((AU225+AW225+AY225+BA225+BC225)=AS225,"Matching","Not Matching")</f>
        <v>Matching</v>
      </c>
      <c r="BF225" s="134">
        <f>AQ225</f>
        <v>24466.363140588233</v>
      </c>
      <c r="BG225" s="135">
        <f t="shared" ref="BG225" si="832">BF225/AS225</f>
        <v>0.84229024583818879</v>
      </c>
      <c r="BH225" s="134">
        <f t="shared" ref="BH225" si="833">AR225</f>
        <v>4581.0623299999997</v>
      </c>
      <c r="BI225" s="135">
        <f t="shared" ref="BI225" si="834">BH225/AS225</f>
        <v>0.15770975416181104</v>
      </c>
      <c r="BJ225" s="82" t="str">
        <f t="shared" ref="BJ225" si="835">IF((BH225+BF225)=AS225,"Matching","Not Matching")</f>
        <v>Matching</v>
      </c>
      <c r="BK225" s="134">
        <f>AS225*1.081</f>
        <v>31400.266933705883</v>
      </c>
      <c r="BL225" s="134">
        <f t="shared" ref="BL225" si="836">ROUND(BK225,-1)</f>
        <v>31400</v>
      </c>
      <c r="BM225" s="134">
        <f>D225*380</f>
        <v>5301</v>
      </c>
      <c r="BN225" s="134">
        <f t="shared" ref="BN225" si="837">BK225-BM225</f>
        <v>26099.266933705883</v>
      </c>
      <c r="BO225" s="134">
        <f>BK225/D225</f>
        <v>2250.9151923803502</v>
      </c>
    </row>
    <row r="226" spans="1:67" outlineLevel="1" x14ac:dyDescent="0.25">
      <c r="A226" s="60"/>
      <c r="B226" s="61"/>
      <c r="C226" s="62"/>
      <c r="D226" s="63"/>
      <c r="E226" s="64"/>
      <c r="F226" s="65"/>
      <c r="G226" s="107"/>
      <c r="H226" s="110"/>
      <c r="I226" s="109" t="s">
        <v>138</v>
      </c>
      <c r="J226" s="56"/>
      <c r="K226" s="57"/>
      <c r="L226" s="58"/>
      <c r="M226" s="58"/>
      <c r="N226" s="58"/>
      <c r="O226" s="57"/>
      <c r="P226" s="58"/>
      <c r="Q226" s="56"/>
      <c r="R226" s="56"/>
      <c r="S226" s="56"/>
      <c r="T226" s="56"/>
      <c r="U226" s="73"/>
      <c r="V226" s="152"/>
      <c r="W226" s="153"/>
      <c r="X226" s="56"/>
      <c r="Y226" s="56"/>
      <c r="Z226" s="57"/>
      <c r="AA226" s="56"/>
      <c r="AB226" s="56"/>
      <c r="AC226" s="56"/>
      <c r="AD226" s="56"/>
      <c r="AE226" s="69"/>
      <c r="AF226" s="69"/>
      <c r="AG226" s="69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136"/>
    </row>
    <row r="227" spans="1:67" outlineLevel="1" x14ac:dyDescent="0.25">
      <c r="A227" s="60"/>
      <c r="B227" s="61" t="str">
        <f>"Panneau solaire "&amp;G227</f>
        <v>Panneau solaire LONGi Hi-MO X10 Artist LR7-54HVB-485M</v>
      </c>
      <c r="C227" s="62">
        <f>A225</f>
        <v>30</v>
      </c>
      <c r="D227" s="68" t="s">
        <v>63</v>
      </c>
      <c r="E227" s="64">
        <f t="shared" ref="E227" si="838">AB227</f>
        <v>266.65684558823523</v>
      </c>
      <c r="F227" s="65">
        <f t="shared" ref="F227" si="839">C227*E227</f>
        <v>7999.7053676470568</v>
      </c>
      <c r="G227" s="107" t="str">
        <f>$G$7</f>
        <v>LONGi Hi-MO X10 Artist LR7-54HVB-485M</v>
      </c>
      <c r="H227" s="108">
        <f>H73</f>
        <v>105.55</v>
      </c>
      <c r="I227" s="108">
        <f>$I$7</f>
        <v>0</v>
      </c>
      <c r="J227" s="67">
        <f t="shared" si="655"/>
        <v>3.1664999999999996</v>
      </c>
      <c r="K227" s="54">
        <v>0</v>
      </c>
      <c r="L227" s="67">
        <f t="shared" ref="L227:N234" si="840">H227*(1-$K227)</f>
        <v>105.55</v>
      </c>
      <c r="M227" s="67">
        <f t="shared" si="840"/>
        <v>0</v>
      </c>
      <c r="N227" s="67">
        <f t="shared" si="840"/>
        <v>3.1664999999999996</v>
      </c>
      <c r="O227" s="67">
        <f t="shared" ref="O227:O234" si="841">(L227+M227+N227)</f>
        <v>108.7165</v>
      </c>
      <c r="P227" s="69">
        <f t="shared" ref="P227:P234" si="842">O227*$P$4</f>
        <v>0</v>
      </c>
      <c r="Q227" s="69">
        <f t="shared" ref="Q227:Q234" si="843">(O227+P227)*$Q$4</f>
        <v>0</v>
      </c>
      <c r="R227" s="69">
        <f t="shared" ref="R227:R234" si="844">(O227+P227)*$R$4</f>
        <v>2.1743299999999999</v>
      </c>
      <c r="S227" s="69">
        <f t="shared" ref="S227:S231" si="845">(O227+P227)*$S$4</f>
        <v>5.4358250000000004</v>
      </c>
      <c r="T227" s="69">
        <f t="shared" ref="T227:T234" si="846">SUM(O227:S227)</f>
        <v>116.32665499999999</v>
      </c>
      <c r="U227" s="69">
        <f>1*$U$4</f>
        <v>65</v>
      </c>
      <c r="V227" s="151">
        <f t="shared" ref="V227:W234" si="847">V216</f>
        <v>0</v>
      </c>
      <c r="W227" s="151">
        <f t="shared" si="847"/>
        <v>0</v>
      </c>
      <c r="X227" s="67">
        <f t="shared" ref="X227:X234" si="848">SUM(U227:W227)</f>
        <v>65</v>
      </c>
      <c r="Y227" s="113">
        <f t="shared" ref="Y227:Y232" si="849">$Y$4/(1-$Y$4)*(T227+X227+Z227+AA227)</f>
        <v>39.998526838235293</v>
      </c>
      <c r="Z227" s="69">
        <f t="shared" ref="Z227:Z234" si="850">T227*$Z$4</f>
        <v>29.081663749999997</v>
      </c>
      <c r="AA227" s="69">
        <f t="shared" ref="AA227:AA232" si="851">X227*$AA$4</f>
        <v>16.25</v>
      </c>
      <c r="AB227" s="70">
        <f t="shared" ref="AB227:AB234" si="852">T227+X227+Y227+Z227+AA227</f>
        <v>266.65684558823523</v>
      </c>
      <c r="AC227" s="67">
        <f t="shared" ref="AC227:AO234" si="853">O227*$C227</f>
        <v>3261.4949999999999</v>
      </c>
      <c r="AD227" s="67">
        <f t="shared" si="853"/>
        <v>0</v>
      </c>
      <c r="AE227" s="67">
        <f t="shared" si="853"/>
        <v>0</v>
      </c>
      <c r="AF227" s="67">
        <f t="shared" si="853"/>
        <v>65.229900000000001</v>
      </c>
      <c r="AG227" s="67">
        <f t="shared" si="853"/>
        <v>163.07475000000002</v>
      </c>
      <c r="AH227" s="67">
        <f t="shared" si="853"/>
        <v>3489.7996499999995</v>
      </c>
      <c r="AI227" s="67">
        <f t="shared" si="853"/>
        <v>1950</v>
      </c>
      <c r="AJ227" s="67">
        <f t="shared" si="853"/>
        <v>0</v>
      </c>
      <c r="AK227" s="67">
        <f t="shared" si="853"/>
        <v>0</v>
      </c>
      <c r="AL227" s="67">
        <f t="shared" si="853"/>
        <v>1950</v>
      </c>
      <c r="AM227" s="67">
        <f t="shared" si="853"/>
        <v>1199.9558051470588</v>
      </c>
      <c r="AN227" s="67">
        <f t="shared" si="853"/>
        <v>872.44991249999987</v>
      </c>
      <c r="AO227" s="67">
        <f t="shared" si="853"/>
        <v>487.5</v>
      </c>
      <c r="AP227" s="67">
        <f t="shared" ref="AP227:AP234" si="854">AM227+AK227</f>
        <v>1199.9558051470588</v>
      </c>
      <c r="AQ227" s="71">
        <f t="shared" ref="AQ227:AQ234" si="855">AM227+AL227+AH227</f>
        <v>6639.7554551470585</v>
      </c>
      <c r="AR227" s="71">
        <f t="shared" ref="AR227:AR234" si="856">AO227+AN227</f>
        <v>1359.9499124999998</v>
      </c>
      <c r="AS227" s="71">
        <f t="shared" ref="AS227:AS234" si="857">AH227+AL227+AM227+AO227+AN227</f>
        <v>7999.7053676470578</v>
      </c>
      <c r="AT227" s="84"/>
    </row>
    <row r="228" spans="1:67" outlineLevel="1" x14ac:dyDescent="0.25">
      <c r="A228" s="60"/>
      <c r="B228" s="61" t="str">
        <f>"Onduleur Fronius "&amp;G228</f>
        <v>Onduleur Fronius Symo GEN24 12.0 SC</v>
      </c>
      <c r="C228" s="62">
        <v>1</v>
      </c>
      <c r="D228" s="68" t="s">
        <v>63</v>
      </c>
      <c r="E228" s="64">
        <f t="shared" ref="E227:E234" si="858">AB228</f>
        <v>3917.6245147058821</v>
      </c>
      <c r="F228" s="65">
        <f t="shared" ref="F227:F234" si="859">C228*E228</f>
        <v>3917.6245147058821</v>
      </c>
      <c r="G228" s="107" t="str">
        <f>$G$173</f>
        <v>Symo GEN24 12.0 SC</v>
      </c>
      <c r="H228" s="108">
        <f>$H$173</f>
        <v>1817.7</v>
      </c>
      <c r="I228" s="108">
        <f>$I$8</f>
        <v>449.25</v>
      </c>
      <c r="J228" s="67">
        <f t="shared" si="655"/>
        <v>54.530999999999999</v>
      </c>
      <c r="K228" s="54">
        <v>0</v>
      </c>
      <c r="L228" s="67">
        <f t="shared" si="840"/>
        <v>1817.7</v>
      </c>
      <c r="M228" s="67">
        <f t="shared" si="840"/>
        <v>449.25</v>
      </c>
      <c r="N228" s="67">
        <f t="shared" si="840"/>
        <v>54.530999999999999</v>
      </c>
      <c r="O228" s="67">
        <f t="shared" si="841"/>
        <v>2321.4809999999998</v>
      </c>
      <c r="P228" s="69">
        <f t="shared" si="842"/>
        <v>0</v>
      </c>
      <c r="Q228" s="69">
        <f t="shared" si="843"/>
        <v>0</v>
      </c>
      <c r="R228" s="69">
        <f t="shared" si="844"/>
        <v>46.429619999999993</v>
      </c>
      <c r="S228" s="69">
        <f t="shared" si="845"/>
        <v>116.07405</v>
      </c>
      <c r="T228" s="69">
        <f t="shared" si="846"/>
        <v>2483.9846699999998</v>
      </c>
      <c r="U228" s="69">
        <f>2*$U$5</f>
        <v>180</v>
      </c>
      <c r="V228" s="151">
        <f t="shared" si="847"/>
        <v>0</v>
      </c>
      <c r="W228" s="151">
        <f t="shared" si="847"/>
        <v>0</v>
      </c>
      <c r="X228" s="67">
        <f t="shared" si="848"/>
        <v>180</v>
      </c>
      <c r="Y228" s="113">
        <f t="shared" si="849"/>
        <v>587.64367720588234</v>
      </c>
      <c r="Z228" s="69">
        <f t="shared" si="850"/>
        <v>620.99616749999996</v>
      </c>
      <c r="AA228" s="69">
        <f t="shared" si="851"/>
        <v>45</v>
      </c>
      <c r="AB228" s="70">
        <f t="shared" si="852"/>
        <v>3917.6245147058821</v>
      </c>
      <c r="AC228" s="67">
        <f t="shared" si="853"/>
        <v>2321.4809999999998</v>
      </c>
      <c r="AD228" s="67">
        <f t="shared" si="853"/>
        <v>0</v>
      </c>
      <c r="AE228" s="67">
        <f t="shared" si="853"/>
        <v>0</v>
      </c>
      <c r="AF228" s="67">
        <f t="shared" si="853"/>
        <v>46.429619999999993</v>
      </c>
      <c r="AG228" s="67">
        <f t="shared" si="853"/>
        <v>116.07405</v>
      </c>
      <c r="AH228" s="67">
        <f t="shared" si="853"/>
        <v>2483.9846699999998</v>
      </c>
      <c r="AI228" s="67">
        <f t="shared" si="853"/>
        <v>180</v>
      </c>
      <c r="AJ228" s="67">
        <f t="shared" si="853"/>
        <v>0</v>
      </c>
      <c r="AK228" s="67">
        <f t="shared" si="853"/>
        <v>0</v>
      </c>
      <c r="AL228" s="67">
        <f t="shared" si="853"/>
        <v>180</v>
      </c>
      <c r="AM228" s="67">
        <f t="shared" si="853"/>
        <v>587.64367720588234</v>
      </c>
      <c r="AN228" s="67">
        <f t="shared" si="853"/>
        <v>620.99616749999996</v>
      </c>
      <c r="AO228" s="67">
        <f t="shared" si="853"/>
        <v>45</v>
      </c>
      <c r="AP228" s="67">
        <f t="shared" si="854"/>
        <v>587.64367720588234</v>
      </c>
      <c r="AQ228" s="71">
        <f t="shared" si="855"/>
        <v>3251.6283472058822</v>
      </c>
      <c r="AR228" s="71">
        <f t="shared" si="856"/>
        <v>665.99616749999996</v>
      </c>
      <c r="AS228" s="71">
        <f t="shared" si="857"/>
        <v>3917.6245147058821</v>
      </c>
      <c r="AT228" s="84"/>
    </row>
    <row r="229" spans="1:67" outlineLevel="1" x14ac:dyDescent="0.25">
      <c r="A229" s="60"/>
      <c r="B229" s="61" t="s">
        <v>64</v>
      </c>
      <c r="C229" s="62">
        <v>1</v>
      </c>
      <c r="D229" s="68" t="s">
        <v>65</v>
      </c>
      <c r="E229" s="64">
        <f t="shared" si="858"/>
        <v>1126.3897058823529</v>
      </c>
      <c r="F229" s="65">
        <f t="shared" si="859"/>
        <v>1126.3897058823529</v>
      </c>
      <c r="G229" s="107"/>
      <c r="H229" s="108">
        <f>$H$174</f>
        <v>450</v>
      </c>
      <c r="I229" s="111">
        <v>0</v>
      </c>
      <c r="J229" s="67">
        <f t="shared" si="655"/>
        <v>13.5</v>
      </c>
      <c r="K229" s="54">
        <v>0</v>
      </c>
      <c r="L229" s="67">
        <f t="shared" si="840"/>
        <v>450</v>
      </c>
      <c r="M229" s="67">
        <f t="shared" si="840"/>
        <v>0</v>
      </c>
      <c r="N229" s="67">
        <f t="shared" si="840"/>
        <v>13.5</v>
      </c>
      <c r="O229" s="67">
        <f t="shared" si="841"/>
        <v>463.5</v>
      </c>
      <c r="P229" s="69">
        <f t="shared" si="842"/>
        <v>0</v>
      </c>
      <c r="Q229" s="69">
        <f t="shared" si="843"/>
        <v>0</v>
      </c>
      <c r="R229" s="69">
        <f t="shared" si="844"/>
        <v>9.27</v>
      </c>
      <c r="S229" s="69">
        <f t="shared" si="845"/>
        <v>23.175000000000001</v>
      </c>
      <c r="T229" s="69">
        <f t="shared" si="846"/>
        <v>495.94499999999999</v>
      </c>
      <c r="U229" s="69">
        <f>(C227/10)*$U$5</f>
        <v>270</v>
      </c>
      <c r="V229" s="151">
        <f t="shared" si="847"/>
        <v>0</v>
      </c>
      <c r="W229" s="151">
        <f t="shared" si="847"/>
        <v>0</v>
      </c>
      <c r="X229" s="67">
        <f t="shared" si="848"/>
        <v>270</v>
      </c>
      <c r="Y229" s="113">
        <f t="shared" si="849"/>
        <v>168.95845588235295</v>
      </c>
      <c r="Z229" s="69">
        <f t="shared" si="850"/>
        <v>123.98625</v>
      </c>
      <c r="AA229" s="69">
        <f t="shared" si="851"/>
        <v>67.5</v>
      </c>
      <c r="AB229" s="70">
        <f t="shared" si="852"/>
        <v>1126.3897058823529</v>
      </c>
      <c r="AC229" s="67">
        <f t="shared" si="853"/>
        <v>463.5</v>
      </c>
      <c r="AD229" s="67">
        <f t="shared" si="853"/>
        <v>0</v>
      </c>
      <c r="AE229" s="67">
        <f t="shared" si="853"/>
        <v>0</v>
      </c>
      <c r="AF229" s="67">
        <f t="shared" si="853"/>
        <v>9.27</v>
      </c>
      <c r="AG229" s="67">
        <f t="shared" si="853"/>
        <v>23.175000000000001</v>
      </c>
      <c r="AH229" s="67">
        <f t="shared" si="853"/>
        <v>495.94499999999999</v>
      </c>
      <c r="AI229" s="67">
        <f t="shared" si="853"/>
        <v>270</v>
      </c>
      <c r="AJ229" s="67">
        <f t="shared" si="853"/>
        <v>0</v>
      </c>
      <c r="AK229" s="67">
        <f t="shared" si="853"/>
        <v>0</v>
      </c>
      <c r="AL229" s="67">
        <f t="shared" si="853"/>
        <v>270</v>
      </c>
      <c r="AM229" s="67">
        <f t="shared" si="853"/>
        <v>168.95845588235295</v>
      </c>
      <c r="AN229" s="67">
        <f t="shared" si="853"/>
        <v>123.98625</v>
      </c>
      <c r="AO229" s="67">
        <f t="shared" si="853"/>
        <v>67.5</v>
      </c>
      <c r="AP229" s="67">
        <f t="shared" si="854"/>
        <v>168.95845588235295</v>
      </c>
      <c r="AQ229" s="71">
        <f t="shared" si="855"/>
        <v>934.903455882353</v>
      </c>
      <c r="AR229" s="71">
        <f t="shared" si="856"/>
        <v>191.48624999999998</v>
      </c>
      <c r="AS229" s="71">
        <f t="shared" si="857"/>
        <v>1126.3897058823529</v>
      </c>
      <c r="AT229" s="84"/>
    </row>
    <row r="230" spans="1:67" outlineLevel="1" x14ac:dyDescent="0.25">
      <c r="A230" s="60"/>
      <c r="B230" s="61" t="s">
        <v>172</v>
      </c>
      <c r="C230" s="62">
        <f>A225</f>
        <v>30</v>
      </c>
      <c r="D230" s="68" t="s">
        <v>63</v>
      </c>
      <c r="E230" s="64">
        <f t="shared" si="858"/>
        <v>257.66176470588238</v>
      </c>
      <c r="F230" s="65">
        <f t="shared" si="859"/>
        <v>7729.8529411764712</v>
      </c>
      <c r="G230" s="107"/>
      <c r="H230" s="108">
        <f>$H$175</f>
        <v>100</v>
      </c>
      <c r="I230" s="108">
        <v>0</v>
      </c>
      <c r="J230" s="67">
        <f t="shared" si="655"/>
        <v>3</v>
      </c>
      <c r="K230" s="54">
        <v>0</v>
      </c>
      <c r="L230" s="67">
        <f t="shared" si="840"/>
        <v>100</v>
      </c>
      <c r="M230" s="67">
        <f t="shared" si="840"/>
        <v>0</v>
      </c>
      <c r="N230" s="67">
        <f t="shared" si="840"/>
        <v>3</v>
      </c>
      <c r="O230" s="67">
        <f t="shared" si="841"/>
        <v>103</v>
      </c>
      <c r="P230" s="69">
        <f t="shared" si="842"/>
        <v>0</v>
      </c>
      <c r="Q230" s="69">
        <f t="shared" si="843"/>
        <v>0</v>
      </c>
      <c r="R230" s="69">
        <f t="shared" si="844"/>
        <v>2.06</v>
      </c>
      <c r="S230" s="69">
        <f t="shared" si="845"/>
        <v>5.15</v>
      </c>
      <c r="T230" s="69">
        <f t="shared" si="846"/>
        <v>110.21000000000001</v>
      </c>
      <c r="U230" s="69">
        <f>1*$U$4</f>
        <v>65</v>
      </c>
      <c r="V230" s="151">
        <f t="shared" si="847"/>
        <v>0</v>
      </c>
      <c r="W230" s="151">
        <f t="shared" si="847"/>
        <v>0</v>
      </c>
      <c r="X230" s="67">
        <f t="shared" si="848"/>
        <v>65</v>
      </c>
      <c r="Y230" s="113">
        <f t="shared" si="849"/>
        <v>38.649264705882359</v>
      </c>
      <c r="Z230" s="69">
        <f t="shared" si="850"/>
        <v>27.552500000000002</v>
      </c>
      <c r="AA230" s="69">
        <f t="shared" si="851"/>
        <v>16.25</v>
      </c>
      <c r="AB230" s="70">
        <f t="shared" si="852"/>
        <v>257.66176470588238</v>
      </c>
      <c r="AC230" s="67">
        <f t="shared" si="853"/>
        <v>3090</v>
      </c>
      <c r="AD230" s="67">
        <f t="shared" si="853"/>
        <v>0</v>
      </c>
      <c r="AE230" s="67">
        <f t="shared" si="853"/>
        <v>0</v>
      </c>
      <c r="AF230" s="67">
        <f t="shared" si="853"/>
        <v>61.800000000000004</v>
      </c>
      <c r="AG230" s="67">
        <f t="shared" si="853"/>
        <v>154.5</v>
      </c>
      <c r="AH230" s="67">
        <f t="shared" si="853"/>
        <v>3306.3</v>
      </c>
      <c r="AI230" s="67">
        <f t="shared" si="853"/>
        <v>1950</v>
      </c>
      <c r="AJ230" s="67">
        <f t="shared" si="853"/>
        <v>0</v>
      </c>
      <c r="AK230" s="67">
        <f t="shared" si="853"/>
        <v>0</v>
      </c>
      <c r="AL230" s="67">
        <f t="shared" si="853"/>
        <v>1950</v>
      </c>
      <c r="AM230" s="67">
        <f t="shared" si="853"/>
        <v>1159.4779411764707</v>
      </c>
      <c r="AN230" s="67">
        <f t="shared" si="853"/>
        <v>826.57500000000005</v>
      </c>
      <c r="AO230" s="67">
        <f t="shared" si="853"/>
        <v>487.5</v>
      </c>
      <c r="AP230" s="67">
        <f t="shared" si="854"/>
        <v>1159.4779411764707</v>
      </c>
      <c r="AQ230" s="71">
        <f t="shared" si="855"/>
        <v>6415.7779411764714</v>
      </c>
      <c r="AR230" s="71">
        <f t="shared" si="856"/>
        <v>1314.075</v>
      </c>
      <c r="AS230" s="71">
        <f t="shared" si="857"/>
        <v>7729.8529411764712</v>
      </c>
      <c r="AT230" s="84"/>
    </row>
    <row r="231" spans="1:67" outlineLevel="1" x14ac:dyDescent="0.25">
      <c r="A231" s="60"/>
      <c r="B231" s="61" t="s">
        <v>66</v>
      </c>
      <c r="C231" s="62">
        <v>1</v>
      </c>
      <c r="D231" s="68" t="s">
        <v>65</v>
      </c>
      <c r="E231" s="64">
        <f t="shared" si="858"/>
        <v>3251.8529411764707</v>
      </c>
      <c r="F231" s="65">
        <f t="shared" si="859"/>
        <v>3251.8529411764707</v>
      </c>
      <c r="G231" s="107"/>
      <c r="H231" s="108">
        <f>$H$176</f>
        <v>600</v>
      </c>
      <c r="I231" s="108">
        <f>I220</f>
        <v>0</v>
      </c>
      <c r="J231" s="67">
        <f t="shared" si="655"/>
        <v>18</v>
      </c>
      <c r="K231" s="54">
        <v>0</v>
      </c>
      <c r="L231" s="67">
        <f t="shared" si="840"/>
        <v>600</v>
      </c>
      <c r="M231" s="67">
        <f t="shared" si="840"/>
        <v>0</v>
      </c>
      <c r="N231" s="67">
        <f t="shared" si="840"/>
        <v>18</v>
      </c>
      <c r="O231" s="67">
        <f t="shared" si="841"/>
        <v>618</v>
      </c>
      <c r="P231" s="69">
        <f t="shared" si="842"/>
        <v>0</v>
      </c>
      <c r="Q231" s="69">
        <f t="shared" si="843"/>
        <v>0</v>
      </c>
      <c r="R231" s="69">
        <f t="shared" si="844"/>
        <v>12.36</v>
      </c>
      <c r="S231" s="69">
        <f t="shared" si="845"/>
        <v>30.900000000000002</v>
      </c>
      <c r="T231" s="69">
        <f t="shared" si="846"/>
        <v>661.26</v>
      </c>
      <c r="U231" s="69">
        <f>5*$U$5+600+500</f>
        <v>1550</v>
      </c>
      <c r="V231" s="151">
        <f t="shared" si="847"/>
        <v>0</v>
      </c>
      <c r="W231" s="151">
        <f t="shared" si="847"/>
        <v>0</v>
      </c>
      <c r="X231" s="67">
        <f t="shared" si="848"/>
        <v>1550</v>
      </c>
      <c r="Y231" s="113">
        <f t="shared" si="849"/>
        <v>487.77794117647068</v>
      </c>
      <c r="Z231" s="69">
        <f t="shared" si="850"/>
        <v>165.315</v>
      </c>
      <c r="AA231" s="69">
        <f t="shared" si="851"/>
        <v>387.5</v>
      </c>
      <c r="AB231" s="70">
        <f t="shared" si="852"/>
        <v>3251.8529411764707</v>
      </c>
      <c r="AC231" s="67">
        <f t="shared" si="853"/>
        <v>618</v>
      </c>
      <c r="AD231" s="67">
        <f t="shared" si="853"/>
        <v>0</v>
      </c>
      <c r="AE231" s="67">
        <f t="shared" si="853"/>
        <v>0</v>
      </c>
      <c r="AF231" s="67">
        <f t="shared" si="853"/>
        <v>12.36</v>
      </c>
      <c r="AG231" s="67">
        <f t="shared" si="853"/>
        <v>30.900000000000002</v>
      </c>
      <c r="AH231" s="67">
        <f t="shared" si="853"/>
        <v>661.26</v>
      </c>
      <c r="AI231" s="67">
        <f t="shared" si="853"/>
        <v>1550</v>
      </c>
      <c r="AJ231" s="67">
        <f t="shared" si="853"/>
        <v>0</v>
      </c>
      <c r="AK231" s="67">
        <f t="shared" si="853"/>
        <v>0</v>
      </c>
      <c r="AL231" s="67">
        <f t="shared" si="853"/>
        <v>1550</v>
      </c>
      <c r="AM231" s="67">
        <f t="shared" si="853"/>
        <v>487.77794117647068</v>
      </c>
      <c r="AN231" s="67">
        <f t="shared" si="853"/>
        <v>165.315</v>
      </c>
      <c r="AO231" s="67">
        <f t="shared" si="853"/>
        <v>387.5</v>
      </c>
      <c r="AP231" s="67">
        <f t="shared" si="854"/>
        <v>487.77794117647068</v>
      </c>
      <c r="AQ231" s="71">
        <f t="shared" si="855"/>
        <v>2699.0379411764707</v>
      </c>
      <c r="AR231" s="71">
        <f t="shared" si="856"/>
        <v>552.81500000000005</v>
      </c>
      <c r="AS231" s="71">
        <f t="shared" si="857"/>
        <v>3251.8529411764707</v>
      </c>
      <c r="AT231" s="84"/>
    </row>
    <row r="232" spans="1:67" outlineLevel="1" x14ac:dyDescent="0.25">
      <c r="A232" s="60"/>
      <c r="B232" s="72" t="s">
        <v>169</v>
      </c>
      <c r="C232" s="62">
        <v>1</v>
      </c>
      <c r="D232" s="68" t="s">
        <v>65</v>
      </c>
      <c r="E232" s="64">
        <f t="shared" si="858"/>
        <v>2922</v>
      </c>
      <c r="F232" s="65">
        <f t="shared" si="859"/>
        <v>2922</v>
      </c>
      <c r="G232" s="107"/>
      <c r="H232" s="108">
        <f>H177</f>
        <v>1600</v>
      </c>
      <c r="I232" s="67">
        <v>300</v>
      </c>
      <c r="J232" s="67">
        <f t="shared" si="655"/>
        <v>48</v>
      </c>
      <c r="K232" s="54">
        <v>0</v>
      </c>
      <c r="L232" s="67">
        <f t="shared" si="840"/>
        <v>1600</v>
      </c>
      <c r="M232" s="67">
        <f t="shared" si="840"/>
        <v>300</v>
      </c>
      <c r="N232" s="67">
        <f t="shared" si="840"/>
        <v>48</v>
      </c>
      <c r="O232" s="67">
        <f t="shared" si="841"/>
        <v>1948</v>
      </c>
      <c r="P232" s="69">
        <f t="shared" si="842"/>
        <v>0</v>
      </c>
      <c r="Q232" s="69">
        <f t="shared" si="843"/>
        <v>0</v>
      </c>
      <c r="R232" s="69">
        <f t="shared" si="844"/>
        <v>38.96</v>
      </c>
      <c r="S232" s="69">
        <v>0</v>
      </c>
      <c r="T232" s="69">
        <f t="shared" si="846"/>
        <v>1986.96</v>
      </c>
      <c r="U232" s="69">
        <v>0</v>
      </c>
      <c r="V232" s="151">
        <f t="shared" si="847"/>
        <v>0</v>
      </c>
      <c r="W232" s="151">
        <f t="shared" si="847"/>
        <v>0</v>
      </c>
      <c r="X232" s="67">
        <f t="shared" si="848"/>
        <v>0</v>
      </c>
      <c r="Y232" s="113">
        <f t="shared" si="849"/>
        <v>438.3</v>
      </c>
      <c r="Z232" s="69">
        <f t="shared" si="850"/>
        <v>496.74</v>
      </c>
      <c r="AA232" s="69">
        <f t="shared" si="851"/>
        <v>0</v>
      </c>
      <c r="AB232" s="70">
        <f t="shared" si="852"/>
        <v>2922</v>
      </c>
      <c r="AC232" s="67">
        <f t="shared" si="853"/>
        <v>1948</v>
      </c>
      <c r="AD232" s="67">
        <f t="shared" si="853"/>
        <v>0</v>
      </c>
      <c r="AE232" s="67">
        <f t="shared" si="853"/>
        <v>0</v>
      </c>
      <c r="AF232" s="67">
        <f t="shared" si="853"/>
        <v>38.96</v>
      </c>
      <c r="AG232" s="67">
        <f t="shared" si="853"/>
        <v>0</v>
      </c>
      <c r="AH232" s="67">
        <f t="shared" si="853"/>
        <v>1986.96</v>
      </c>
      <c r="AI232" s="67">
        <f t="shared" si="853"/>
        <v>0</v>
      </c>
      <c r="AJ232" s="67">
        <f t="shared" si="853"/>
        <v>0</v>
      </c>
      <c r="AK232" s="67">
        <f t="shared" si="853"/>
        <v>0</v>
      </c>
      <c r="AL232" s="67">
        <f t="shared" si="853"/>
        <v>0</v>
      </c>
      <c r="AM232" s="67">
        <f t="shared" si="853"/>
        <v>438.3</v>
      </c>
      <c r="AN232" s="67">
        <f t="shared" si="853"/>
        <v>496.74</v>
      </c>
      <c r="AO232" s="67">
        <f t="shared" si="853"/>
        <v>0</v>
      </c>
      <c r="AP232" s="67">
        <f t="shared" si="854"/>
        <v>438.3</v>
      </c>
      <c r="AQ232" s="71">
        <f t="shared" si="855"/>
        <v>2425.2600000000002</v>
      </c>
      <c r="AR232" s="71">
        <f t="shared" si="856"/>
        <v>496.74</v>
      </c>
      <c r="AS232" s="71">
        <f t="shared" si="857"/>
        <v>2922</v>
      </c>
      <c r="AT232" s="84"/>
    </row>
    <row r="233" spans="1:67" outlineLevel="1" x14ac:dyDescent="0.25">
      <c r="A233" s="60"/>
      <c r="B233" s="72" t="s">
        <v>170</v>
      </c>
      <c r="C233" s="62">
        <v>1</v>
      </c>
      <c r="D233" s="68" t="s">
        <v>65</v>
      </c>
      <c r="E233" s="64">
        <f t="shared" si="858"/>
        <v>900</v>
      </c>
      <c r="F233" s="65">
        <f t="shared" si="859"/>
        <v>900</v>
      </c>
      <c r="G233" s="147"/>
      <c r="H233" s="67">
        <v>0</v>
      </c>
      <c r="I233" s="67">
        <v>0</v>
      </c>
      <c r="J233" s="67">
        <f t="shared" si="655"/>
        <v>0</v>
      </c>
      <c r="K233" s="54">
        <v>0</v>
      </c>
      <c r="L233" s="67">
        <f t="shared" si="840"/>
        <v>0</v>
      </c>
      <c r="M233" s="67">
        <f t="shared" si="840"/>
        <v>0</v>
      </c>
      <c r="N233" s="67">
        <f t="shared" si="840"/>
        <v>0</v>
      </c>
      <c r="O233" s="67">
        <f t="shared" si="841"/>
        <v>0</v>
      </c>
      <c r="P233" s="69">
        <f t="shared" si="842"/>
        <v>0</v>
      </c>
      <c r="Q233" s="69">
        <f t="shared" si="843"/>
        <v>0</v>
      </c>
      <c r="R233" s="69">
        <f t="shared" si="844"/>
        <v>0</v>
      </c>
      <c r="S233" s="69">
        <v>0</v>
      </c>
      <c r="T233" s="69">
        <f t="shared" si="846"/>
        <v>0</v>
      </c>
      <c r="U233" s="69">
        <v>0</v>
      </c>
      <c r="V233" s="151">
        <f t="shared" si="847"/>
        <v>0</v>
      </c>
      <c r="W233" s="151">
        <f t="shared" si="847"/>
        <v>900</v>
      </c>
      <c r="X233" s="67">
        <f t="shared" si="848"/>
        <v>900</v>
      </c>
      <c r="Y233" s="113">
        <v>0</v>
      </c>
      <c r="Z233" s="69">
        <f t="shared" si="850"/>
        <v>0</v>
      </c>
      <c r="AA233" s="69">
        <v>0</v>
      </c>
      <c r="AB233" s="70">
        <f t="shared" si="852"/>
        <v>900</v>
      </c>
      <c r="AC233" s="67">
        <f t="shared" si="853"/>
        <v>0</v>
      </c>
      <c r="AD233" s="67">
        <f t="shared" si="853"/>
        <v>0</v>
      </c>
      <c r="AE233" s="67">
        <f t="shared" si="853"/>
        <v>0</v>
      </c>
      <c r="AF233" s="67">
        <f t="shared" si="853"/>
        <v>0</v>
      </c>
      <c r="AG233" s="67">
        <f t="shared" si="853"/>
        <v>0</v>
      </c>
      <c r="AH233" s="67">
        <f t="shared" si="853"/>
        <v>0</v>
      </c>
      <c r="AI233" s="67">
        <f t="shared" si="853"/>
        <v>0</v>
      </c>
      <c r="AJ233" s="67">
        <f t="shared" si="853"/>
        <v>0</v>
      </c>
      <c r="AK233" s="67">
        <f t="shared" si="853"/>
        <v>900</v>
      </c>
      <c r="AL233" s="67">
        <f t="shared" si="853"/>
        <v>900</v>
      </c>
      <c r="AM233" s="67">
        <f t="shared" si="853"/>
        <v>0</v>
      </c>
      <c r="AN233" s="67">
        <f t="shared" si="853"/>
        <v>0</v>
      </c>
      <c r="AO233" s="67">
        <f t="shared" si="853"/>
        <v>0</v>
      </c>
      <c r="AP233" s="67">
        <f t="shared" si="854"/>
        <v>900</v>
      </c>
      <c r="AQ233" s="71">
        <f t="shared" si="855"/>
        <v>900</v>
      </c>
      <c r="AR233" s="71">
        <f t="shared" si="856"/>
        <v>0</v>
      </c>
      <c r="AS233" s="71">
        <f t="shared" si="857"/>
        <v>900</v>
      </c>
      <c r="AT233" s="84"/>
    </row>
    <row r="234" spans="1:67" outlineLevel="1" x14ac:dyDescent="0.25">
      <c r="A234" s="60"/>
      <c r="B234" s="72" t="s">
        <v>171</v>
      </c>
      <c r="C234" s="62">
        <v>1</v>
      </c>
      <c r="D234" s="68" t="s">
        <v>65</v>
      </c>
      <c r="E234" s="64">
        <f t="shared" si="858"/>
        <v>1200</v>
      </c>
      <c r="F234" s="65">
        <f t="shared" si="859"/>
        <v>1200</v>
      </c>
      <c r="G234" s="147"/>
      <c r="H234" s="67">
        <v>0</v>
      </c>
      <c r="I234" s="67">
        <v>0</v>
      </c>
      <c r="J234" s="67">
        <f t="shared" si="655"/>
        <v>0</v>
      </c>
      <c r="K234" s="54">
        <v>0</v>
      </c>
      <c r="L234" s="67">
        <f t="shared" si="840"/>
        <v>0</v>
      </c>
      <c r="M234" s="67">
        <f t="shared" si="840"/>
        <v>0</v>
      </c>
      <c r="N234" s="67">
        <f t="shared" si="840"/>
        <v>0</v>
      </c>
      <c r="O234" s="67">
        <f t="shared" si="841"/>
        <v>0</v>
      </c>
      <c r="P234" s="69">
        <f t="shared" si="842"/>
        <v>0</v>
      </c>
      <c r="Q234" s="69">
        <f t="shared" si="843"/>
        <v>0</v>
      </c>
      <c r="R234" s="69">
        <f t="shared" si="844"/>
        <v>0</v>
      </c>
      <c r="S234" s="69">
        <v>0</v>
      </c>
      <c r="T234" s="69">
        <f t="shared" si="846"/>
        <v>0</v>
      </c>
      <c r="U234" s="69">
        <v>0</v>
      </c>
      <c r="V234" s="151">
        <f t="shared" si="847"/>
        <v>1200</v>
      </c>
      <c r="W234" s="151">
        <f t="shared" si="847"/>
        <v>0</v>
      </c>
      <c r="X234" s="67">
        <f t="shared" si="848"/>
        <v>1200</v>
      </c>
      <c r="Y234" s="113">
        <v>0</v>
      </c>
      <c r="Z234" s="69">
        <f t="shared" si="850"/>
        <v>0</v>
      </c>
      <c r="AA234" s="69">
        <v>0</v>
      </c>
      <c r="AB234" s="70">
        <f t="shared" si="852"/>
        <v>1200</v>
      </c>
      <c r="AC234" s="67">
        <f t="shared" si="853"/>
        <v>0</v>
      </c>
      <c r="AD234" s="67">
        <f t="shared" si="853"/>
        <v>0</v>
      </c>
      <c r="AE234" s="67">
        <f t="shared" si="853"/>
        <v>0</v>
      </c>
      <c r="AF234" s="67">
        <f t="shared" si="853"/>
        <v>0</v>
      </c>
      <c r="AG234" s="67">
        <f t="shared" si="853"/>
        <v>0</v>
      </c>
      <c r="AH234" s="67">
        <f t="shared" si="853"/>
        <v>0</v>
      </c>
      <c r="AI234" s="67">
        <f t="shared" si="853"/>
        <v>0</v>
      </c>
      <c r="AJ234" s="67">
        <f t="shared" si="853"/>
        <v>1200</v>
      </c>
      <c r="AK234" s="67">
        <f t="shared" si="853"/>
        <v>0</v>
      </c>
      <c r="AL234" s="67">
        <f t="shared" si="853"/>
        <v>1200</v>
      </c>
      <c r="AM234" s="67">
        <f t="shared" si="853"/>
        <v>0</v>
      </c>
      <c r="AN234" s="67">
        <f t="shared" si="853"/>
        <v>0</v>
      </c>
      <c r="AO234" s="67">
        <f t="shared" si="853"/>
        <v>0</v>
      </c>
      <c r="AP234" s="67">
        <f t="shared" si="854"/>
        <v>0</v>
      </c>
      <c r="AQ234" s="71">
        <f t="shared" si="855"/>
        <v>1200</v>
      </c>
      <c r="AR234" s="71">
        <f t="shared" si="856"/>
        <v>0</v>
      </c>
      <c r="AS234" s="71">
        <f t="shared" si="857"/>
        <v>1200</v>
      </c>
      <c r="AT234" s="84"/>
    </row>
    <row r="235" spans="1:67" ht="15.75" outlineLevel="1" thickBot="1" x14ac:dyDescent="0.3">
      <c r="A235" s="60"/>
      <c r="B235" s="61"/>
      <c r="C235" s="62"/>
      <c r="D235" s="63"/>
      <c r="E235" s="64"/>
      <c r="F235" s="65"/>
      <c r="G235" s="107"/>
      <c r="H235" s="108"/>
      <c r="I235" s="108"/>
      <c r="J235" s="67"/>
      <c r="K235" s="21"/>
      <c r="L235" s="67"/>
      <c r="M235" s="67"/>
      <c r="N235" s="67"/>
      <c r="O235" s="67"/>
      <c r="P235" s="69"/>
      <c r="Q235" s="69"/>
      <c r="R235" s="69"/>
      <c r="S235" s="69"/>
      <c r="T235" s="69"/>
      <c r="U235" s="69"/>
      <c r="V235" s="151"/>
      <c r="W235" s="151"/>
      <c r="X235" s="69"/>
      <c r="Y235" s="69"/>
      <c r="Z235" s="67"/>
      <c r="AA235" s="69"/>
      <c r="AB235" s="69"/>
      <c r="AC235" s="69"/>
      <c r="AD235" s="69"/>
      <c r="AE235" s="69"/>
      <c r="AF235" s="69"/>
      <c r="AG235" s="69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84"/>
    </row>
    <row r="236" spans="1:67" ht="15.75" thickBot="1" x14ac:dyDescent="0.3">
      <c r="A236" s="48"/>
      <c r="B236" s="49" t="s">
        <v>179</v>
      </c>
      <c r="C236" s="50"/>
      <c r="D236" s="51"/>
      <c r="E236" s="52"/>
      <c r="F236" s="53">
        <f>SUM(F237:F239)</f>
        <v>632.04948974324986</v>
      </c>
      <c r="G236" s="98"/>
      <c r="H236" s="55"/>
      <c r="I236" s="55"/>
      <c r="J236" s="56"/>
      <c r="K236" s="57"/>
      <c r="L236" s="58"/>
      <c r="M236" s="58"/>
      <c r="N236" s="58"/>
      <c r="O236" s="57"/>
      <c r="P236" s="58"/>
      <c r="Q236" s="56"/>
      <c r="R236" s="56"/>
      <c r="S236" s="56"/>
      <c r="T236" s="56"/>
      <c r="U236" s="73"/>
      <c r="V236" s="21"/>
      <c r="W236" s="56"/>
      <c r="X236" s="56"/>
      <c r="Y236" s="56"/>
      <c r="Z236" s="57"/>
      <c r="AA236" s="56"/>
      <c r="AB236" s="56"/>
      <c r="AC236" s="59">
        <f t="shared" ref="AC236:AS236" si="860">+SUM(AC237:AC239)</f>
        <v>310.33899999999994</v>
      </c>
      <c r="AD236" s="59">
        <f t="shared" si="860"/>
        <v>0</v>
      </c>
      <c r="AE236" s="59">
        <f t="shared" si="860"/>
        <v>0</v>
      </c>
      <c r="AF236" s="59">
        <f t="shared" si="860"/>
        <v>6.2067799999999993</v>
      </c>
      <c r="AG236" s="59">
        <f t="shared" si="860"/>
        <v>15.516949999999998</v>
      </c>
      <c r="AH236" s="59">
        <f t="shared" si="860"/>
        <v>332.06272999999993</v>
      </c>
      <c r="AI236" s="59">
        <f t="shared" si="860"/>
        <v>90</v>
      </c>
      <c r="AJ236" s="59">
        <f t="shared" si="860"/>
        <v>29.544391099999999</v>
      </c>
      <c r="AK236" s="59">
        <f t="shared" si="860"/>
        <v>25.323763799999995</v>
      </c>
      <c r="AL236" s="59">
        <f t="shared" si="860"/>
        <v>144.86815489999998</v>
      </c>
      <c r="AM236" s="59">
        <f t="shared" si="860"/>
        <v>63.309409499999987</v>
      </c>
      <c r="AN236" s="59">
        <f t="shared" si="860"/>
        <v>63.92207552499999</v>
      </c>
      <c r="AO236" s="59">
        <f t="shared" si="860"/>
        <v>27.887119818249996</v>
      </c>
      <c r="AP236" s="59">
        <f t="shared" si="860"/>
        <v>88.633173299999982</v>
      </c>
      <c r="AQ236" s="59">
        <f t="shared" si="860"/>
        <v>540.24029439999993</v>
      </c>
      <c r="AR236" s="59">
        <f t="shared" si="860"/>
        <v>91.809195343249982</v>
      </c>
      <c r="AS236" s="59">
        <f t="shared" si="860"/>
        <v>632.04948974324986</v>
      </c>
      <c r="AT236" s="83" t="str">
        <f>IF(F236=AS236,"Matching","Not Matching")</f>
        <v>Matching</v>
      </c>
      <c r="AU236" s="134">
        <f t="shared" ref="AU236" si="861">SUM(AC236:AG236)</f>
        <v>332.06272999999993</v>
      </c>
      <c r="AV236" s="135">
        <f t="shared" ref="AV236" si="862">AU236/AS236</f>
        <v>0.52537457175211066</v>
      </c>
      <c r="AW236" s="134">
        <f t="shared" ref="AW236" si="863">AI236</f>
        <v>90</v>
      </c>
      <c r="AX236" s="135">
        <f t="shared" ref="AX236" si="864">AW236/AS236</f>
        <v>0.14239391291425557</v>
      </c>
      <c r="AY236" s="134">
        <f t="shared" ref="AY236" si="865">AJ236</f>
        <v>29.544391099999999</v>
      </c>
      <c r="AZ236" s="135">
        <f t="shared" ref="AZ236" si="866">AY236/AS236</f>
        <v>4.6743793926645641E-2</v>
      </c>
      <c r="BA236" s="134">
        <f t="shared" ref="BA236" si="867">AK236+AM236</f>
        <v>88.633173299999982</v>
      </c>
      <c r="BB236" s="135">
        <f t="shared" ref="BB236" si="868">BA236/AS236</f>
        <v>0.14023138177993691</v>
      </c>
      <c r="BC236" s="134">
        <f t="shared" ref="BC236" si="869">AN236+AO236</f>
        <v>91.809195343249982</v>
      </c>
      <c r="BD236" s="135">
        <f t="shared" ref="BD236" si="870">BC236/AS236</f>
        <v>0.14525633962705131</v>
      </c>
      <c r="BE236" s="82" t="str">
        <f t="shared" ref="BE236" si="871">IF((AU236+AW236+AY236+BA236+BC236)=AS236,"Matching","Not Matching")</f>
        <v>Matching</v>
      </c>
      <c r="BF236" s="134">
        <f>AQ236</f>
        <v>540.24029439999993</v>
      </c>
      <c r="BG236" s="135">
        <f t="shared" ref="BG236" si="872">BF236/AS236</f>
        <v>0.8547436603729488</v>
      </c>
      <c r="BH236" s="134">
        <f t="shared" ref="BH236" si="873">AR236</f>
        <v>91.809195343249982</v>
      </c>
      <c r="BI236" s="135">
        <f t="shared" ref="BI236" si="874">BH236/AS236</f>
        <v>0.14525633962705131</v>
      </c>
      <c r="BJ236" s="82" t="str">
        <f t="shared" ref="BJ236" si="875">IF((BH236+BF236)=AS236,"Matching","Not Matching")</f>
        <v>Matching</v>
      </c>
      <c r="BK236" s="134">
        <f>AS236*1.081</f>
        <v>683.24549841245312</v>
      </c>
      <c r="BL236" s="134">
        <f t="shared" ref="BL236" si="876">ROUND(BK236,-1)</f>
        <v>680</v>
      </c>
    </row>
    <row r="237" spans="1:67" ht="15.75" outlineLevel="1" thickBot="1" x14ac:dyDescent="0.3">
      <c r="A237" s="60"/>
      <c r="B237" s="61"/>
      <c r="C237" s="62"/>
      <c r="D237" s="63"/>
      <c r="E237" s="64"/>
      <c r="F237" s="65"/>
      <c r="G237" s="98"/>
      <c r="H237" s="55"/>
      <c r="I237" s="55"/>
      <c r="J237" s="41">
        <f>'Financial Data'!$C$17</f>
        <v>0</v>
      </c>
      <c r="K237" s="57"/>
      <c r="L237" s="58"/>
      <c r="M237" s="58"/>
      <c r="N237" s="58"/>
      <c r="O237" s="57"/>
      <c r="P237" s="58"/>
      <c r="Q237" s="56"/>
      <c r="R237" s="56"/>
      <c r="S237" s="69"/>
      <c r="T237" s="56"/>
      <c r="U237" s="73"/>
      <c r="V237" s="41">
        <f>'Financial Data'!$C$18</f>
        <v>7.0000000000000007E-2</v>
      </c>
      <c r="W237" s="41">
        <f>'Financial Data'!$C$19</f>
        <v>0.06</v>
      </c>
      <c r="X237" s="56"/>
      <c r="Y237" s="56"/>
      <c r="Z237" s="114">
        <f>'Financial Data'!$C$20</f>
        <v>0.1925</v>
      </c>
      <c r="AA237" s="115">
        <f>'Financial Data'!C21</f>
        <v>0.1925</v>
      </c>
      <c r="AB237" s="56"/>
      <c r="AC237" s="56"/>
      <c r="AD237" s="56"/>
      <c r="AE237" s="69"/>
      <c r="AF237" s="69"/>
      <c r="AG237" s="69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136"/>
    </row>
    <row r="238" spans="1:67" outlineLevel="1" x14ac:dyDescent="0.25">
      <c r="A238" s="60"/>
      <c r="B238" s="81" t="s">
        <v>181</v>
      </c>
      <c r="C238" s="62">
        <v>1</v>
      </c>
      <c r="D238" s="68" t="s">
        <v>65</v>
      </c>
      <c r="E238" s="64">
        <f>AB238</f>
        <v>632.04948974324986</v>
      </c>
      <c r="F238" s="65">
        <f>C238*E238</f>
        <v>632.04948974324986</v>
      </c>
      <c r="G238" s="99"/>
      <c r="H238" s="85">
        <f>159.1+142.2</f>
        <v>301.29999999999995</v>
      </c>
      <c r="I238" s="67">
        <v>0</v>
      </c>
      <c r="J238" s="67">
        <f>H238*$J$4</f>
        <v>9.0389999999999979</v>
      </c>
      <c r="K238" s="54">
        <v>0</v>
      </c>
      <c r="L238" s="67">
        <f t="shared" ref="L238:N238" si="877">H238*(1-$K238)</f>
        <v>301.29999999999995</v>
      </c>
      <c r="M238" s="67">
        <f t="shared" si="877"/>
        <v>0</v>
      </c>
      <c r="N238" s="67">
        <f t="shared" si="877"/>
        <v>9.0389999999999979</v>
      </c>
      <c r="O238" s="67">
        <f>(L238+M238+N238)</f>
        <v>310.33899999999994</v>
      </c>
      <c r="P238" s="69">
        <f t="shared" ref="P238" si="878">O238*$P$4</f>
        <v>0</v>
      </c>
      <c r="Q238" s="69">
        <f t="shared" ref="Q238" si="879">(O238+P238)*$Q$4</f>
        <v>0</v>
      </c>
      <c r="R238" s="69">
        <f t="shared" ref="R238" si="880">(O238+P238)*$R$4</f>
        <v>6.2067799999999993</v>
      </c>
      <c r="S238" s="69">
        <f t="shared" ref="S238" si="881">(O238+P238)*$S$4</f>
        <v>15.516949999999998</v>
      </c>
      <c r="T238" s="69">
        <f>SUM(O238:S238)</f>
        <v>332.06272999999993</v>
      </c>
      <c r="U238" s="69">
        <f>1*90</f>
        <v>90</v>
      </c>
      <c r="V238" s="69">
        <f>(T238+U238)*$V$237</f>
        <v>29.544391099999999</v>
      </c>
      <c r="W238" s="69">
        <f>(T238+U238)*$W$237</f>
        <v>25.323763799999995</v>
      </c>
      <c r="X238" s="67">
        <f>SUM(U238:W238)</f>
        <v>144.86815489999998</v>
      </c>
      <c r="Y238" s="69">
        <f>(T238+U238)*$Y$4</f>
        <v>63.309409499999987</v>
      </c>
      <c r="Z238" s="69">
        <f>T238*$Z$237</f>
        <v>63.92207552499999</v>
      </c>
      <c r="AA238" s="69">
        <f>X238*$AA$237</f>
        <v>27.887119818249996</v>
      </c>
      <c r="AB238" s="70">
        <f>T238+X238+Y238+Z238+AA238</f>
        <v>632.04948974324986</v>
      </c>
      <c r="AC238" s="67">
        <f t="shared" ref="AC238:AO238" si="882">O238*$C238</f>
        <v>310.33899999999994</v>
      </c>
      <c r="AD238" s="67">
        <f t="shared" si="882"/>
        <v>0</v>
      </c>
      <c r="AE238" s="67">
        <f t="shared" si="882"/>
        <v>0</v>
      </c>
      <c r="AF238" s="67">
        <f t="shared" si="882"/>
        <v>6.2067799999999993</v>
      </c>
      <c r="AG238" s="67">
        <f t="shared" si="882"/>
        <v>15.516949999999998</v>
      </c>
      <c r="AH238" s="67">
        <f t="shared" si="882"/>
        <v>332.06272999999993</v>
      </c>
      <c r="AI238" s="67">
        <f t="shared" si="882"/>
        <v>90</v>
      </c>
      <c r="AJ238" s="67">
        <f t="shared" si="882"/>
        <v>29.544391099999999</v>
      </c>
      <c r="AK238" s="67">
        <f t="shared" si="882"/>
        <v>25.323763799999995</v>
      </c>
      <c r="AL238" s="67">
        <f t="shared" si="882"/>
        <v>144.86815489999998</v>
      </c>
      <c r="AM238" s="67">
        <f t="shared" si="882"/>
        <v>63.309409499999987</v>
      </c>
      <c r="AN238" s="67">
        <f t="shared" si="882"/>
        <v>63.92207552499999</v>
      </c>
      <c r="AO238" s="67">
        <f t="shared" si="882"/>
        <v>27.887119818249996</v>
      </c>
      <c r="AP238" s="67">
        <f>AM238+AK238</f>
        <v>88.633173299999982</v>
      </c>
      <c r="AQ238" s="71">
        <f>AM238+AL238+AH238</f>
        <v>540.24029439999993</v>
      </c>
      <c r="AR238" s="71">
        <f>AO238+AN238</f>
        <v>91.809195343249982</v>
      </c>
      <c r="AS238" s="71">
        <f>AH238+AL238+AM238+AO238+AN238</f>
        <v>632.04948974324986</v>
      </c>
      <c r="AT238" s="84"/>
    </row>
    <row r="239" spans="1:67" ht="15.75" outlineLevel="1" thickBot="1" x14ac:dyDescent="0.3">
      <c r="A239" s="75"/>
      <c r="B239" s="76"/>
      <c r="C239" s="77"/>
      <c r="D239" s="78"/>
      <c r="E239" s="79"/>
      <c r="F239" s="80"/>
      <c r="G239" s="98"/>
      <c r="H239" s="67"/>
      <c r="I239" s="67"/>
      <c r="J239" s="67"/>
      <c r="K239" s="21"/>
      <c r="L239" s="67"/>
      <c r="M239" s="67"/>
      <c r="N239" s="67"/>
      <c r="O239" s="67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7"/>
      <c r="AC239" s="67"/>
      <c r="AD239" s="67"/>
      <c r="AE239" s="69"/>
      <c r="AF239" s="69"/>
      <c r="AG239" s="69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84"/>
    </row>
    <row r="240" spans="1:67" ht="15.75" thickBot="1" x14ac:dyDescent="0.3">
      <c r="A240" s="48"/>
      <c r="B240" s="263" t="s">
        <v>180</v>
      </c>
      <c r="C240" s="50"/>
      <c r="D240" s="51"/>
      <c r="E240" s="52"/>
      <c r="F240" s="53">
        <f>SUM(F241:F243)</f>
        <v>788.50952402024996</v>
      </c>
      <c r="G240" s="98"/>
      <c r="H240" s="55"/>
      <c r="I240" s="55"/>
      <c r="J240" s="56"/>
      <c r="K240" s="57"/>
      <c r="L240" s="58"/>
      <c r="M240" s="58"/>
      <c r="N240" s="58"/>
      <c r="O240" s="57"/>
      <c r="P240" s="58"/>
      <c r="Q240" s="56"/>
      <c r="R240" s="56"/>
      <c r="S240" s="56"/>
      <c r="T240" s="56"/>
      <c r="U240" s="73"/>
      <c r="V240" s="21"/>
      <c r="W240" s="56"/>
      <c r="X240" s="56"/>
      <c r="Y240" s="56"/>
      <c r="Z240" s="57"/>
      <c r="AA240" s="56"/>
      <c r="AB240" s="56"/>
      <c r="AC240" s="59">
        <f t="shared" ref="AC240:AS240" si="883">+SUM(AC241:AC243)</f>
        <v>407.983</v>
      </c>
      <c r="AD240" s="59">
        <f t="shared" si="883"/>
        <v>0</v>
      </c>
      <c r="AE240" s="59">
        <f t="shared" si="883"/>
        <v>0</v>
      </c>
      <c r="AF240" s="59">
        <f t="shared" si="883"/>
        <v>8.1596600000000006</v>
      </c>
      <c r="AG240" s="59">
        <f t="shared" si="883"/>
        <v>20.399150000000002</v>
      </c>
      <c r="AH240" s="59">
        <f t="shared" si="883"/>
        <v>436.54181</v>
      </c>
      <c r="AI240" s="59">
        <f t="shared" si="883"/>
        <v>90</v>
      </c>
      <c r="AJ240" s="59">
        <f t="shared" si="883"/>
        <v>36.8579267</v>
      </c>
      <c r="AK240" s="59">
        <f t="shared" si="883"/>
        <v>31.592508599999995</v>
      </c>
      <c r="AL240" s="59">
        <f t="shared" si="883"/>
        <v>158.45043530000001</v>
      </c>
      <c r="AM240" s="59">
        <f t="shared" si="883"/>
        <v>78.981271499999991</v>
      </c>
      <c r="AN240" s="59">
        <f t="shared" si="883"/>
        <v>84.034298425000003</v>
      </c>
      <c r="AO240" s="59">
        <f t="shared" si="883"/>
        <v>30.501708795250003</v>
      </c>
      <c r="AP240" s="59">
        <f t="shared" si="883"/>
        <v>110.57378009999999</v>
      </c>
      <c r="AQ240" s="59">
        <f t="shared" si="883"/>
        <v>673.97351679999997</v>
      </c>
      <c r="AR240" s="59">
        <f t="shared" si="883"/>
        <v>114.53600722025001</v>
      </c>
      <c r="AS240" s="59">
        <f t="shared" si="883"/>
        <v>788.50952402024996</v>
      </c>
      <c r="AT240" s="83" t="str">
        <f>IF(F240=AS240,"Matching","Not Matching")</f>
        <v>Matching</v>
      </c>
      <c r="AU240" s="134">
        <f t="shared" ref="AU240" si="884">SUM(AC240:AG240)</f>
        <v>436.54181</v>
      </c>
      <c r="AV240" s="135">
        <f t="shared" ref="AV240" si="885">AU240/AS240</f>
        <v>0.55362908969605429</v>
      </c>
      <c r="AW240" s="134">
        <f t="shared" ref="AW240" si="886">AI240</f>
        <v>90</v>
      </c>
      <c r="AX240" s="135">
        <f t="shared" ref="AX240" si="887">AW240/AS240</f>
        <v>0.11413939497031196</v>
      </c>
      <c r="AY240" s="134">
        <f t="shared" ref="AY240" si="888">AJ240</f>
        <v>36.8579267</v>
      </c>
      <c r="AZ240" s="135">
        <f t="shared" ref="AZ240" si="889">AY240/AS240</f>
        <v>4.6743793926645634E-2</v>
      </c>
      <c r="BA240" s="134">
        <f t="shared" ref="BA240" si="890">AK240+AM240</f>
        <v>110.57378009999999</v>
      </c>
      <c r="BB240" s="135">
        <f t="shared" ref="BB240" si="891">BA240/AS240</f>
        <v>0.14023138177993691</v>
      </c>
      <c r="BC240" s="134">
        <f t="shared" ref="BC240" si="892">AN240+AO240</f>
        <v>114.53600722025001</v>
      </c>
      <c r="BD240" s="135">
        <f t="shared" ref="BD240" si="893">BC240/AS240</f>
        <v>0.14525633962705134</v>
      </c>
      <c r="BE240" s="82" t="str">
        <f t="shared" ref="BE240" si="894">IF((AU240+AW240+AY240+BA240+BC240)=AS240,"Matching","Not Matching")</f>
        <v>Matching</v>
      </c>
      <c r="BF240" s="134">
        <f>AQ240</f>
        <v>673.97351679999997</v>
      </c>
      <c r="BG240" s="135">
        <f t="shared" ref="BG240" si="895">BF240/AS240</f>
        <v>0.85474366037294869</v>
      </c>
      <c r="BH240" s="134">
        <f t="shared" ref="BH240" si="896">AR240</f>
        <v>114.53600722025001</v>
      </c>
      <c r="BI240" s="135">
        <f t="shared" ref="BI240" si="897">BH240/AS240</f>
        <v>0.14525633962705134</v>
      </c>
      <c r="BJ240" s="82" t="str">
        <f t="shared" ref="BJ240" si="898">IF((BH240+BF240)=AS240,"Matching","Not Matching")</f>
        <v>Matching</v>
      </c>
      <c r="BK240" s="134">
        <f>AS240*1.081</f>
        <v>852.37879546589022</v>
      </c>
      <c r="BL240" s="134">
        <f t="shared" ref="BL240" si="899">ROUND(BK240,-1)</f>
        <v>850</v>
      </c>
    </row>
    <row r="241" spans="1:69" outlineLevel="1" x14ac:dyDescent="0.25">
      <c r="A241" s="60"/>
      <c r="B241" s="61"/>
      <c r="C241" s="62"/>
      <c r="D241" s="63"/>
      <c r="E241" s="64"/>
      <c r="F241" s="65"/>
      <c r="G241" s="98"/>
      <c r="H241" s="55"/>
      <c r="I241" s="55"/>
      <c r="X241" s="56"/>
      <c r="Y241" s="56"/>
      <c r="AB241" s="56"/>
      <c r="AC241" s="56"/>
      <c r="AD241" s="56"/>
      <c r="AE241" s="69"/>
      <c r="AF241" s="69"/>
      <c r="AG241" s="69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136"/>
    </row>
    <row r="242" spans="1:69" outlineLevel="1" x14ac:dyDescent="0.25">
      <c r="A242" s="60"/>
      <c r="B242" s="81" t="s">
        <v>182</v>
      </c>
      <c r="C242" s="62">
        <v>1</v>
      </c>
      <c r="D242" s="68" t="s">
        <v>65</v>
      </c>
      <c r="E242" s="64">
        <f>AB242</f>
        <v>788.50952402024996</v>
      </c>
      <c r="F242" s="65">
        <f>C242*E242</f>
        <v>788.50952402024996</v>
      </c>
      <c r="G242" s="99"/>
      <c r="H242" s="85">
        <v>396.1</v>
      </c>
      <c r="I242" s="67">
        <v>0</v>
      </c>
      <c r="J242" s="67">
        <f>H242*$J$4</f>
        <v>11.883000000000001</v>
      </c>
      <c r="K242" s="54">
        <v>0</v>
      </c>
      <c r="L242" s="67">
        <f t="shared" ref="L242:N242" si="900">H242*(1-$K242)</f>
        <v>396.1</v>
      </c>
      <c r="M242" s="67">
        <f t="shared" si="900"/>
        <v>0</v>
      </c>
      <c r="N242" s="67">
        <f t="shared" si="900"/>
        <v>11.883000000000001</v>
      </c>
      <c r="O242" s="67">
        <f>(L242+M242+N242)</f>
        <v>407.983</v>
      </c>
      <c r="P242" s="69">
        <f t="shared" ref="P242" si="901">O242*$P$4</f>
        <v>0</v>
      </c>
      <c r="Q242" s="69">
        <f t="shared" ref="Q242" si="902">(O242+P242)*$Q$4</f>
        <v>0</v>
      </c>
      <c r="R242" s="69">
        <f t="shared" ref="R242" si="903">(O242+P242)*$R$4</f>
        <v>8.1596600000000006</v>
      </c>
      <c r="S242" s="69">
        <f t="shared" ref="S242" si="904">(O242+P242)*$S$4</f>
        <v>20.399150000000002</v>
      </c>
      <c r="T242" s="69">
        <f>SUM(O242:S242)</f>
        <v>436.54181</v>
      </c>
      <c r="U242" s="69">
        <f>1*90</f>
        <v>90</v>
      </c>
      <c r="V242" s="69">
        <f>(T242+U242)*$V$237</f>
        <v>36.8579267</v>
      </c>
      <c r="W242" s="69">
        <f>(T242+U242)*$W$237</f>
        <v>31.592508599999995</v>
      </c>
      <c r="X242" s="67">
        <f>SUM(U242:W242)</f>
        <v>158.45043530000001</v>
      </c>
      <c r="Y242" s="69">
        <f>(T242+U242)*$Y$4</f>
        <v>78.981271499999991</v>
      </c>
      <c r="Z242" s="69">
        <f>T242*$Z$237</f>
        <v>84.034298425000003</v>
      </c>
      <c r="AA242" s="69">
        <f>X242*$AA$237</f>
        <v>30.501708795250003</v>
      </c>
      <c r="AB242" s="70">
        <f>T242+X242+Y242+Z242+AA242</f>
        <v>788.50952402024996</v>
      </c>
      <c r="AC242" s="67">
        <f t="shared" ref="AC242:AO242" si="905">O242*$C242</f>
        <v>407.983</v>
      </c>
      <c r="AD242" s="67">
        <f t="shared" si="905"/>
        <v>0</v>
      </c>
      <c r="AE242" s="67">
        <f t="shared" si="905"/>
        <v>0</v>
      </c>
      <c r="AF242" s="67">
        <f t="shared" si="905"/>
        <v>8.1596600000000006</v>
      </c>
      <c r="AG242" s="67">
        <f t="shared" si="905"/>
        <v>20.399150000000002</v>
      </c>
      <c r="AH242" s="67">
        <f t="shared" si="905"/>
        <v>436.54181</v>
      </c>
      <c r="AI242" s="67">
        <f t="shared" si="905"/>
        <v>90</v>
      </c>
      <c r="AJ242" s="67">
        <f t="shared" si="905"/>
        <v>36.8579267</v>
      </c>
      <c r="AK242" s="67">
        <f t="shared" si="905"/>
        <v>31.592508599999995</v>
      </c>
      <c r="AL242" s="67">
        <f t="shared" si="905"/>
        <v>158.45043530000001</v>
      </c>
      <c r="AM242" s="67">
        <f t="shared" si="905"/>
        <v>78.981271499999991</v>
      </c>
      <c r="AN242" s="67">
        <f t="shared" si="905"/>
        <v>84.034298425000003</v>
      </c>
      <c r="AO242" s="67">
        <f t="shared" si="905"/>
        <v>30.501708795250003</v>
      </c>
      <c r="AP242" s="67">
        <f>AM242+AK242</f>
        <v>110.57378009999999</v>
      </c>
      <c r="AQ242" s="71">
        <f>AM242+AL242+AH242</f>
        <v>673.97351679999997</v>
      </c>
      <c r="AR242" s="71">
        <f>AO242+AN242</f>
        <v>114.53600722025001</v>
      </c>
      <c r="AS242" s="71">
        <f>AH242+AL242+AM242+AO242+AN242</f>
        <v>788.50952402024996</v>
      </c>
      <c r="AT242" s="84"/>
    </row>
    <row r="243" spans="1:69" ht="15.75" outlineLevel="1" thickBot="1" x14ac:dyDescent="0.3">
      <c r="A243" s="75"/>
      <c r="B243" s="76"/>
      <c r="C243" s="77"/>
      <c r="D243" s="78"/>
      <c r="E243" s="79"/>
      <c r="F243" s="80"/>
      <c r="G243" s="98"/>
      <c r="H243" s="67"/>
      <c r="I243" s="67"/>
      <c r="J243" s="67"/>
      <c r="K243" s="21"/>
      <c r="L243" s="67"/>
      <c r="M243" s="67"/>
      <c r="N243" s="67"/>
      <c r="O243" s="67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7"/>
      <c r="AC243" s="67"/>
      <c r="AD243" s="67"/>
      <c r="AE243" s="69"/>
      <c r="AF243" s="69"/>
      <c r="AG243" s="69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84"/>
    </row>
    <row r="244" spans="1:69" ht="15.75" thickBot="1" x14ac:dyDescent="0.3">
      <c r="A244" s="48"/>
      <c r="B244" s="49" t="s">
        <v>210</v>
      </c>
      <c r="C244" s="50"/>
      <c r="D244" s="51"/>
      <c r="E244" s="52"/>
      <c r="F244" s="53"/>
      <c r="G244" s="98"/>
      <c r="H244" s="55"/>
      <c r="I244" s="55"/>
      <c r="J244" s="56"/>
      <c r="K244" s="57"/>
      <c r="L244" s="58"/>
      <c r="M244" s="58"/>
      <c r="N244" s="58"/>
      <c r="O244" s="57"/>
      <c r="P244" s="58"/>
      <c r="Q244" s="56"/>
      <c r="R244" s="56"/>
      <c r="S244" s="56"/>
      <c r="T244" s="56"/>
      <c r="U244" s="73"/>
      <c r="V244" s="21"/>
      <c r="W244" s="56"/>
      <c r="X244" s="56"/>
      <c r="Y244" s="56"/>
      <c r="Z244" s="57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</row>
    <row r="245" spans="1:69" ht="15.75" outlineLevel="1" thickBot="1" x14ac:dyDescent="0.3">
      <c r="A245" s="60"/>
      <c r="B245" s="61"/>
      <c r="C245" s="62"/>
      <c r="D245" s="63"/>
      <c r="E245" s="64"/>
      <c r="F245" s="65"/>
      <c r="G245" s="98"/>
      <c r="H245" s="55"/>
      <c r="I245" s="55"/>
      <c r="X245" s="56"/>
      <c r="Y245" s="56"/>
      <c r="AB245" s="56"/>
      <c r="AC245" s="56"/>
      <c r="AD245" s="56"/>
      <c r="AE245" s="69"/>
      <c r="AF245" s="69"/>
      <c r="AG245" s="69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136"/>
    </row>
    <row r="246" spans="1:69" ht="15.75" outlineLevel="1" thickBot="1" x14ac:dyDescent="0.3">
      <c r="A246" s="60"/>
      <c r="B246" s="81" t="str">
        <f>G246&amp;" puissance "&amp;'Technical Data'!C39</f>
        <v>Reserva 6.3 puissance 6.3 kWh</v>
      </c>
      <c r="C246" s="62">
        <v>1</v>
      </c>
      <c r="D246" s="68" t="s">
        <v>65</v>
      </c>
      <c r="E246" s="64">
        <f>AB246</f>
        <v>4451.133990674999</v>
      </c>
      <c r="F246" s="65">
        <f>C246*E246</f>
        <v>4451.133990674999</v>
      </c>
      <c r="G246" s="99" t="str">
        <f>'Financial Data'!B65</f>
        <v>Reserva 6.3</v>
      </c>
      <c r="H246" s="85">
        <f>'Financial Data'!C65</f>
        <v>2303.85</v>
      </c>
      <c r="I246" s="67">
        <v>120</v>
      </c>
      <c r="J246" s="67">
        <f>H246*$J$237</f>
        <v>0</v>
      </c>
      <c r="K246" s="54">
        <v>0</v>
      </c>
      <c r="L246" s="67">
        <f t="shared" ref="L246:N255" si="906">H246*(1-$K246)</f>
        <v>2303.85</v>
      </c>
      <c r="M246" s="67">
        <f t="shared" si="906"/>
        <v>120</v>
      </c>
      <c r="N246" s="67">
        <f t="shared" si="906"/>
        <v>0</v>
      </c>
      <c r="O246" s="67">
        <f>(L246+M246+N246)</f>
        <v>2423.85</v>
      </c>
      <c r="P246" s="69">
        <f t="shared" ref="P246:P255" si="907">O246*$P$4</f>
        <v>0</v>
      </c>
      <c r="Q246" s="69">
        <f t="shared" ref="Q246:Q255" si="908">(O246+P246)*$Q$4</f>
        <v>0</v>
      </c>
      <c r="R246" s="69">
        <f t="shared" ref="R246:R255" si="909">(O246+P246)*$R$4</f>
        <v>48.476999999999997</v>
      </c>
      <c r="S246" s="69">
        <v>140</v>
      </c>
      <c r="T246" s="69">
        <f>SUM(O246:S246)</f>
        <v>2612.3269999999998</v>
      </c>
      <c r="U246" s="69">
        <f>4*90</f>
        <v>360</v>
      </c>
      <c r="V246" s="69">
        <f>(T246+U246)*$V$237</f>
        <v>208.06289000000001</v>
      </c>
      <c r="W246" s="69">
        <f>(T246+U246)*$W$237</f>
        <v>178.33961999999997</v>
      </c>
      <c r="X246" s="67">
        <f>SUM(U246:W246)</f>
        <v>746.40251000000001</v>
      </c>
      <c r="Y246" s="69">
        <f>(T246+U246)*$Y$4</f>
        <v>445.84904999999998</v>
      </c>
      <c r="Z246" s="69">
        <f>T246*$Z$237</f>
        <v>502.87294749999995</v>
      </c>
      <c r="AA246" s="69">
        <f>X246*$AA$237</f>
        <v>143.68248317500002</v>
      </c>
      <c r="AB246" s="70">
        <f>T246+X246+Y246+Z246+AA246</f>
        <v>4451.133990674999</v>
      </c>
      <c r="AC246" s="59">
        <f t="shared" ref="AC246:AO255" si="910">O246*$C246</f>
        <v>2423.85</v>
      </c>
      <c r="AD246" s="59">
        <f t="shared" si="910"/>
        <v>0</v>
      </c>
      <c r="AE246" s="59">
        <f t="shared" si="910"/>
        <v>0</v>
      </c>
      <c r="AF246" s="59">
        <f t="shared" si="910"/>
        <v>48.476999999999997</v>
      </c>
      <c r="AG246" s="59">
        <f t="shared" si="910"/>
        <v>140</v>
      </c>
      <c r="AH246" s="59">
        <f t="shared" si="910"/>
        <v>2612.3269999999998</v>
      </c>
      <c r="AI246" s="59">
        <f t="shared" si="910"/>
        <v>360</v>
      </c>
      <c r="AJ246" s="59">
        <f t="shared" si="910"/>
        <v>208.06289000000001</v>
      </c>
      <c r="AK246" s="59">
        <f t="shared" si="910"/>
        <v>178.33961999999997</v>
      </c>
      <c r="AL246" s="59">
        <f t="shared" si="910"/>
        <v>746.40251000000001</v>
      </c>
      <c r="AM246" s="59">
        <f t="shared" si="910"/>
        <v>445.84904999999998</v>
      </c>
      <c r="AN246" s="59">
        <f t="shared" si="910"/>
        <v>502.87294749999995</v>
      </c>
      <c r="AO246" s="59">
        <f t="shared" si="910"/>
        <v>143.68248317500002</v>
      </c>
      <c r="AP246" s="59">
        <f>AM246+AK246</f>
        <v>624.18867</v>
      </c>
      <c r="AQ246" s="59">
        <f>AM246+AL246+AH246</f>
        <v>3804.5785599999999</v>
      </c>
      <c r="AR246" s="59">
        <f>AO246+AN246</f>
        <v>646.55543067500003</v>
      </c>
      <c r="AS246" s="59">
        <f>AH246+AL246+AM246+AO246+AN246</f>
        <v>4451.133990674999</v>
      </c>
      <c r="AT246" s="83" t="str">
        <f>IF(F246=AS246,"Matching","Not Matching")</f>
        <v>Matching</v>
      </c>
      <c r="AU246" s="134">
        <f t="shared" ref="AU246:AU255" si="911">SUM(AC246:AG246)</f>
        <v>2612.3269999999998</v>
      </c>
      <c r="AV246" s="135">
        <f t="shared" ref="AV246:AV255" si="912">AU246/AS246</f>
        <v>0.58689021841911559</v>
      </c>
      <c r="AW246" s="134">
        <f t="shared" ref="AW246:AW255" si="913">AI246</f>
        <v>360</v>
      </c>
      <c r="AX246" s="135">
        <f t="shared" ref="AX246:AX255" si="914">AW246/AS246</f>
        <v>8.0878266247250682E-2</v>
      </c>
      <c r="AY246" s="134">
        <f t="shared" ref="AY246:AY255" si="915">AJ246</f>
        <v>208.06289000000001</v>
      </c>
      <c r="AZ246" s="135">
        <f t="shared" ref="AZ246:AZ255" si="916">AY246/AS246</f>
        <v>4.6743793926645641E-2</v>
      </c>
      <c r="BA246" s="134">
        <f t="shared" ref="BA246:BA255" si="917">AK246+AM246</f>
        <v>624.18867</v>
      </c>
      <c r="BB246" s="135">
        <f t="shared" ref="BB246:BB255" si="918">BA246/AS246</f>
        <v>0.14023138177993694</v>
      </c>
      <c r="BC246" s="134">
        <f t="shared" ref="BC246:BC255" si="919">AN246+AO246</f>
        <v>646.55543067500003</v>
      </c>
      <c r="BD246" s="135">
        <f t="shared" ref="BD246:BD255" si="920">BC246/AS246</f>
        <v>0.14525633962705134</v>
      </c>
      <c r="BE246" s="82" t="str">
        <f t="shared" ref="BE246:BE255" si="921">IF((AU246+AW246+AY246+BA246+BC246)=AS246,"Matching","Not Matching")</f>
        <v>Matching</v>
      </c>
      <c r="BF246" s="134">
        <f>AQ246</f>
        <v>3804.5785599999999</v>
      </c>
      <c r="BG246" s="135">
        <f t="shared" ref="BG246:BG255" si="922">BF246/AS246</f>
        <v>0.85474366037294891</v>
      </c>
      <c r="BH246" s="134">
        <f t="shared" ref="BH246:BH255" si="923">AR246</f>
        <v>646.55543067500003</v>
      </c>
      <c r="BI246" s="135">
        <f t="shared" ref="BI246:BI255" si="924">BH246/AS246</f>
        <v>0.14525633962705134</v>
      </c>
      <c r="BJ246" s="82" t="str">
        <f t="shared" ref="BJ246:BJ255" si="925">IF((BH246+BF246)=AS246,"Matching","Not Matching")</f>
        <v>Matching</v>
      </c>
      <c r="BK246" s="134">
        <f>AS246*1.081</f>
        <v>4811.6758439196738</v>
      </c>
      <c r="BL246" s="134">
        <f t="shared" ref="BL246:BL255" si="926">ROUND(BK246,-1)</f>
        <v>4810</v>
      </c>
    </row>
    <row r="247" spans="1:69" ht="15.75" outlineLevel="1" thickBot="1" x14ac:dyDescent="0.3">
      <c r="A247" s="60"/>
      <c r="B247" s="81" t="str">
        <f>G247&amp;" puissance "&amp;'Technical Data'!C40</f>
        <v>Reserva 9.5 puissance 9.5 kWh</v>
      </c>
      <c r="C247" s="62">
        <v>1</v>
      </c>
      <c r="D247" s="68" t="s">
        <v>65</v>
      </c>
      <c r="E247" s="64">
        <f>AB247</f>
        <v>5835.2678952000015</v>
      </c>
      <c r="F247" s="65">
        <f>C247*E247</f>
        <v>5835.2678952000015</v>
      </c>
      <c r="G247" s="99" t="str">
        <f>'Financial Data'!B66</f>
        <v>Reserva 9.5</v>
      </c>
      <c r="H247" s="85">
        <f>'Financial Data'!C66</f>
        <v>3090.4</v>
      </c>
      <c r="I247" s="67">
        <v>220</v>
      </c>
      <c r="J247" s="67">
        <f>H247*$J$237</f>
        <v>0</v>
      </c>
      <c r="K247" s="54">
        <v>0</v>
      </c>
      <c r="L247" s="67">
        <f t="shared" si="906"/>
        <v>3090.4</v>
      </c>
      <c r="M247" s="67">
        <f t="shared" si="906"/>
        <v>220</v>
      </c>
      <c r="N247" s="67">
        <f t="shared" si="906"/>
        <v>0</v>
      </c>
      <c r="O247" s="67">
        <f>(L247+M247+N247)</f>
        <v>3310.4</v>
      </c>
      <c r="P247" s="69">
        <f t="shared" si="907"/>
        <v>0</v>
      </c>
      <c r="Q247" s="69">
        <f t="shared" si="908"/>
        <v>0</v>
      </c>
      <c r="R247" s="69">
        <f t="shared" si="909"/>
        <v>66.207999999999998</v>
      </c>
      <c r="S247" s="69">
        <v>160</v>
      </c>
      <c r="T247" s="69">
        <f>SUM(O247:S247)</f>
        <v>3536.6080000000002</v>
      </c>
      <c r="U247" s="69">
        <f>U246</f>
        <v>360</v>
      </c>
      <c r="V247" s="69">
        <f>(T247+U247)*$V$237</f>
        <v>272.76256000000006</v>
      </c>
      <c r="W247" s="69">
        <f>(T247+U247)*$W$237</f>
        <v>233.79648</v>
      </c>
      <c r="X247" s="67">
        <f>SUM(U247:W247)</f>
        <v>866.5590400000001</v>
      </c>
      <c r="Y247" s="69">
        <f>(T247+U247)*$Y$4</f>
        <v>584.49120000000005</v>
      </c>
      <c r="Z247" s="69">
        <f>T247*$Z$237</f>
        <v>680.79704000000004</v>
      </c>
      <c r="AA247" s="69">
        <f>X247*$AA$237</f>
        <v>166.81261520000001</v>
      </c>
      <c r="AB247" s="70">
        <f>T247+X247+Y247+Z247+AA247</f>
        <v>5835.2678952000015</v>
      </c>
      <c r="AC247" s="59">
        <f t="shared" si="910"/>
        <v>3310.4</v>
      </c>
      <c r="AD247" s="59">
        <f t="shared" si="910"/>
        <v>0</v>
      </c>
      <c r="AE247" s="59">
        <f t="shared" si="910"/>
        <v>0</v>
      </c>
      <c r="AF247" s="59">
        <f t="shared" si="910"/>
        <v>66.207999999999998</v>
      </c>
      <c r="AG247" s="59">
        <f t="shared" si="910"/>
        <v>160</v>
      </c>
      <c r="AH247" s="59">
        <f t="shared" si="910"/>
        <v>3536.6080000000002</v>
      </c>
      <c r="AI247" s="59">
        <f t="shared" si="910"/>
        <v>360</v>
      </c>
      <c r="AJ247" s="59">
        <f t="shared" si="910"/>
        <v>272.76256000000006</v>
      </c>
      <c r="AK247" s="59">
        <f t="shared" si="910"/>
        <v>233.79648</v>
      </c>
      <c r="AL247" s="59">
        <f t="shared" si="910"/>
        <v>866.5590400000001</v>
      </c>
      <c r="AM247" s="59">
        <f t="shared" si="910"/>
        <v>584.49120000000005</v>
      </c>
      <c r="AN247" s="59">
        <f t="shared" si="910"/>
        <v>680.79704000000004</v>
      </c>
      <c r="AO247" s="59">
        <f t="shared" si="910"/>
        <v>166.81261520000001</v>
      </c>
      <c r="AP247" s="59">
        <f>AM247+AK247</f>
        <v>818.28768000000002</v>
      </c>
      <c r="AQ247" s="59">
        <f>AM247+AL247+AH247</f>
        <v>4987.6582400000007</v>
      </c>
      <c r="AR247" s="59">
        <f>AO247+AN247</f>
        <v>847.60965520000002</v>
      </c>
      <c r="AS247" s="59">
        <f>AH247+AL247+AM247+AO247+AN247</f>
        <v>5835.2678952000015</v>
      </c>
      <c r="AT247" s="83" t="str">
        <f>IF(F247=AS247,"Matching","Not Matching")</f>
        <v>Matching</v>
      </c>
      <c r="AU247" s="134">
        <f t="shared" si="911"/>
        <v>3536.6080000000002</v>
      </c>
      <c r="AV247" s="135">
        <f t="shared" si="912"/>
        <v>0.60607465904164526</v>
      </c>
      <c r="AW247" s="134">
        <f t="shared" si="913"/>
        <v>360</v>
      </c>
      <c r="AX247" s="135">
        <f t="shared" si="914"/>
        <v>6.169382562472072E-2</v>
      </c>
      <c r="AY247" s="134">
        <f t="shared" si="915"/>
        <v>272.76256000000006</v>
      </c>
      <c r="AZ247" s="135">
        <f t="shared" si="916"/>
        <v>4.6743793926645634E-2</v>
      </c>
      <c r="BA247" s="134">
        <f t="shared" si="917"/>
        <v>818.28768000000002</v>
      </c>
      <c r="BB247" s="135">
        <f t="shared" si="918"/>
        <v>0.14023138177993685</v>
      </c>
      <c r="BC247" s="134">
        <f t="shared" si="919"/>
        <v>847.60965520000002</v>
      </c>
      <c r="BD247" s="135">
        <f t="shared" si="920"/>
        <v>0.14525633962705126</v>
      </c>
      <c r="BE247" s="82" t="str">
        <f t="shared" si="921"/>
        <v>Matching</v>
      </c>
      <c r="BF247" s="134">
        <f>AQ247</f>
        <v>4987.6582400000007</v>
      </c>
      <c r="BG247" s="135">
        <f t="shared" si="922"/>
        <v>0.85474366037294858</v>
      </c>
      <c r="BH247" s="134">
        <f t="shared" si="923"/>
        <v>847.60965520000002</v>
      </c>
      <c r="BI247" s="135">
        <f t="shared" si="924"/>
        <v>0.14525633962705126</v>
      </c>
      <c r="BJ247" s="82" t="str">
        <f t="shared" si="925"/>
        <v>Matching</v>
      </c>
      <c r="BK247" s="134">
        <f>AS247*1.081</f>
        <v>6307.9245947112013</v>
      </c>
      <c r="BL247" s="134">
        <f t="shared" si="926"/>
        <v>6310</v>
      </c>
    </row>
    <row r="248" spans="1:69" ht="15.75" outlineLevel="1" thickBot="1" x14ac:dyDescent="0.3">
      <c r="A248" s="60"/>
      <c r="B248" s="81" t="str">
        <f>G248&amp;" puissance "&amp;'Technical Data'!C41</f>
        <v>Reserva 12.6 puissance 12.6 kWh</v>
      </c>
      <c r="C248" s="62">
        <v>1</v>
      </c>
      <c r="D248" s="68" t="s">
        <v>65</v>
      </c>
      <c r="E248" s="64">
        <f>AB248</f>
        <v>7036.62737595</v>
      </c>
      <c r="F248" s="65">
        <f>C248*E248</f>
        <v>7036.62737595</v>
      </c>
      <c r="G248" s="99" t="str">
        <f>'Financial Data'!B67</f>
        <v>Reserva 12.6</v>
      </c>
      <c r="H248" s="85">
        <f>'Financial Data'!C67</f>
        <v>3876.9</v>
      </c>
      <c r="I248" s="67">
        <v>220</v>
      </c>
      <c r="J248" s="67">
        <f>H248*$J$237</f>
        <v>0</v>
      </c>
      <c r="K248" s="54">
        <v>0</v>
      </c>
      <c r="L248" s="67">
        <f t="shared" si="906"/>
        <v>3876.9</v>
      </c>
      <c r="M248" s="67">
        <f t="shared" si="906"/>
        <v>220</v>
      </c>
      <c r="N248" s="67">
        <f t="shared" si="906"/>
        <v>0</v>
      </c>
      <c r="O248" s="67">
        <f>(L248+M248+N248)</f>
        <v>4096.8999999999996</v>
      </c>
      <c r="P248" s="69">
        <f t="shared" si="907"/>
        <v>0</v>
      </c>
      <c r="Q248" s="69">
        <f t="shared" si="908"/>
        <v>0</v>
      </c>
      <c r="R248" s="69">
        <f t="shared" si="909"/>
        <v>81.937999999999988</v>
      </c>
      <c r="S248" s="69">
        <v>160</v>
      </c>
      <c r="T248" s="69">
        <f>SUM(O248:S248)</f>
        <v>4338.8379999999997</v>
      </c>
      <c r="U248" s="69">
        <f>U247</f>
        <v>360</v>
      </c>
      <c r="V248" s="69">
        <f>(T248+U248)*$V$237</f>
        <v>328.91865999999999</v>
      </c>
      <c r="W248" s="69">
        <f>(T248+U248)*$W$237</f>
        <v>281.93027999999998</v>
      </c>
      <c r="X248" s="67">
        <f>SUM(U248:W248)</f>
        <v>970.84894000000008</v>
      </c>
      <c r="Y248" s="69">
        <f>(T248+U248)*$Y$4</f>
        <v>704.82569999999998</v>
      </c>
      <c r="Z248" s="69">
        <f>T248*$Z$237</f>
        <v>835.226315</v>
      </c>
      <c r="AA248" s="69">
        <f>X248*$AA$237</f>
        <v>186.88842095000001</v>
      </c>
      <c r="AB248" s="70">
        <f>T248+X248+Y248+Z248+AA248</f>
        <v>7036.62737595</v>
      </c>
      <c r="AC248" s="59">
        <f t="shared" si="910"/>
        <v>4096.8999999999996</v>
      </c>
      <c r="AD248" s="59">
        <f t="shared" si="910"/>
        <v>0</v>
      </c>
      <c r="AE248" s="59">
        <f t="shared" si="910"/>
        <v>0</v>
      </c>
      <c r="AF248" s="59">
        <f t="shared" si="910"/>
        <v>81.937999999999988</v>
      </c>
      <c r="AG248" s="59">
        <f t="shared" si="910"/>
        <v>160</v>
      </c>
      <c r="AH248" s="59">
        <f t="shared" si="910"/>
        <v>4338.8379999999997</v>
      </c>
      <c r="AI248" s="59">
        <f t="shared" si="910"/>
        <v>360</v>
      </c>
      <c r="AJ248" s="59">
        <f t="shared" si="910"/>
        <v>328.91865999999999</v>
      </c>
      <c r="AK248" s="59">
        <f t="shared" si="910"/>
        <v>281.93027999999998</v>
      </c>
      <c r="AL248" s="59">
        <f t="shared" si="910"/>
        <v>970.84894000000008</v>
      </c>
      <c r="AM248" s="59">
        <f t="shared" si="910"/>
        <v>704.82569999999998</v>
      </c>
      <c r="AN248" s="59">
        <f t="shared" si="910"/>
        <v>835.226315</v>
      </c>
      <c r="AO248" s="59">
        <f t="shared" si="910"/>
        <v>186.88842095000001</v>
      </c>
      <c r="AP248" s="59">
        <f>AM248+AK248</f>
        <v>986.75597999999991</v>
      </c>
      <c r="AQ248" s="59">
        <f>AM248+AL248+AH248</f>
        <v>6014.5126399999999</v>
      </c>
      <c r="AR248" s="59">
        <f>AO248+AN248</f>
        <v>1022.1147359500001</v>
      </c>
      <c r="AS248" s="59">
        <f>AH248+AL248+AM248+AO248+AN248</f>
        <v>7036.62737595</v>
      </c>
      <c r="AT248" s="83" t="str">
        <f>IF(F248=AS248,"Matching","Not Matching")</f>
        <v>Matching</v>
      </c>
      <c r="AU248" s="134">
        <f t="shared" si="911"/>
        <v>4338.8379999999997</v>
      </c>
      <c r="AV248" s="135">
        <f t="shared" si="912"/>
        <v>0.61660761159947342</v>
      </c>
      <c r="AW248" s="134">
        <f t="shared" si="913"/>
        <v>360</v>
      </c>
      <c r="AX248" s="135">
        <f t="shared" si="914"/>
        <v>5.1160873066892668E-2</v>
      </c>
      <c r="AY248" s="134">
        <f t="shared" si="915"/>
        <v>328.91865999999999</v>
      </c>
      <c r="AZ248" s="135">
        <f t="shared" si="916"/>
        <v>4.6743793926645627E-2</v>
      </c>
      <c r="BA248" s="134">
        <f t="shared" si="917"/>
        <v>986.75597999999991</v>
      </c>
      <c r="BB248" s="135">
        <f t="shared" si="918"/>
        <v>0.14023138177993688</v>
      </c>
      <c r="BC248" s="134">
        <f t="shared" si="919"/>
        <v>1022.1147359500001</v>
      </c>
      <c r="BD248" s="135">
        <f t="shared" si="920"/>
        <v>0.14525633962705131</v>
      </c>
      <c r="BE248" s="82" t="str">
        <f t="shared" si="921"/>
        <v>Matching</v>
      </c>
      <c r="BF248" s="134">
        <f>AQ248</f>
        <v>6014.5126399999999</v>
      </c>
      <c r="BG248" s="135">
        <f t="shared" si="922"/>
        <v>0.85474366037294869</v>
      </c>
      <c r="BH248" s="134">
        <f t="shared" si="923"/>
        <v>1022.1147359500001</v>
      </c>
      <c r="BI248" s="135">
        <f t="shared" si="924"/>
        <v>0.14525633962705131</v>
      </c>
      <c r="BJ248" s="82" t="str">
        <f t="shared" si="925"/>
        <v>Matching</v>
      </c>
      <c r="BK248" s="134">
        <f>AS248*1.081</f>
        <v>7606.5941934019493</v>
      </c>
      <c r="BL248" s="134">
        <f t="shared" si="926"/>
        <v>7610</v>
      </c>
    </row>
    <row r="249" spans="1:69" ht="15.75" outlineLevel="1" thickBot="1" x14ac:dyDescent="0.3">
      <c r="A249" s="60"/>
      <c r="B249" s="81" t="str">
        <f>G249&amp;" puissance "&amp;'Technical Data'!C42</f>
        <v>Reserva 15.8 puissance 15.8 kWh</v>
      </c>
      <c r="C249" s="62">
        <v>1</v>
      </c>
      <c r="D249" s="68" t="s">
        <v>65</v>
      </c>
      <c r="E249" s="64">
        <f>AB249</f>
        <v>8238.0632304749997</v>
      </c>
      <c r="F249" s="65">
        <f>C249*E249</f>
        <v>8238.0632304749997</v>
      </c>
      <c r="G249" s="99" t="str">
        <f>'Financial Data'!B68</f>
        <v>Reserva 15.8</v>
      </c>
      <c r="H249" s="85">
        <f>'Financial Data'!C68</f>
        <v>4663.45</v>
      </c>
      <c r="I249" s="67">
        <v>220</v>
      </c>
      <c r="J249" s="67">
        <f>H249*$J$237</f>
        <v>0</v>
      </c>
      <c r="K249" s="54">
        <v>0</v>
      </c>
      <c r="L249" s="67">
        <f t="shared" si="906"/>
        <v>4663.45</v>
      </c>
      <c r="M249" s="67">
        <f t="shared" si="906"/>
        <v>220</v>
      </c>
      <c r="N249" s="67">
        <f t="shared" si="906"/>
        <v>0</v>
      </c>
      <c r="O249" s="67">
        <f>(L249+M249+N249)</f>
        <v>4883.45</v>
      </c>
      <c r="P249" s="69">
        <f t="shared" si="907"/>
        <v>0</v>
      </c>
      <c r="Q249" s="69">
        <f t="shared" si="908"/>
        <v>0</v>
      </c>
      <c r="R249" s="69">
        <f t="shared" si="909"/>
        <v>97.668999999999997</v>
      </c>
      <c r="S249" s="69">
        <v>160</v>
      </c>
      <c r="T249" s="69">
        <f>SUM(O249:S249)</f>
        <v>5141.1189999999997</v>
      </c>
      <c r="U249" s="69">
        <f>U248</f>
        <v>360</v>
      </c>
      <c r="V249" s="69">
        <f>(T249+U249)*$V$237</f>
        <v>385.07832999999999</v>
      </c>
      <c r="W249" s="69">
        <f>(T249+U249)*$W$237</f>
        <v>330.06713999999999</v>
      </c>
      <c r="X249" s="67">
        <f>SUM(U249:W249)</f>
        <v>1075.1454699999999</v>
      </c>
      <c r="Y249" s="69">
        <f>(T249+U249)*$Y$4</f>
        <v>825.16784999999993</v>
      </c>
      <c r="Z249" s="69">
        <f>T249*$Z$237</f>
        <v>989.66540750000001</v>
      </c>
      <c r="AA249" s="69">
        <f>X249*$AA$237</f>
        <v>206.96550297499999</v>
      </c>
      <c r="AB249" s="70">
        <f>T249+X249+Y249+Z249+AA249</f>
        <v>8238.0632304749997</v>
      </c>
      <c r="AC249" s="59">
        <f t="shared" si="910"/>
        <v>4883.45</v>
      </c>
      <c r="AD249" s="59">
        <f t="shared" si="910"/>
        <v>0</v>
      </c>
      <c r="AE249" s="59">
        <f t="shared" si="910"/>
        <v>0</v>
      </c>
      <c r="AF249" s="59">
        <f t="shared" si="910"/>
        <v>97.668999999999997</v>
      </c>
      <c r="AG249" s="59">
        <f t="shared" si="910"/>
        <v>160</v>
      </c>
      <c r="AH249" s="59">
        <f t="shared" si="910"/>
        <v>5141.1189999999997</v>
      </c>
      <c r="AI249" s="59">
        <f t="shared" si="910"/>
        <v>360</v>
      </c>
      <c r="AJ249" s="59">
        <f t="shared" si="910"/>
        <v>385.07832999999999</v>
      </c>
      <c r="AK249" s="59">
        <f t="shared" si="910"/>
        <v>330.06713999999999</v>
      </c>
      <c r="AL249" s="59">
        <f t="shared" si="910"/>
        <v>1075.1454699999999</v>
      </c>
      <c r="AM249" s="59">
        <f t="shared" si="910"/>
        <v>825.16784999999993</v>
      </c>
      <c r="AN249" s="59">
        <f t="shared" si="910"/>
        <v>989.66540750000001</v>
      </c>
      <c r="AO249" s="59">
        <f t="shared" si="910"/>
        <v>206.96550297499999</v>
      </c>
      <c r="AP249" s="59">
        <f>AM249+AK249</f>
        <v>1155.2349899999999</v>
      </c>
      <c r="AQ249" s="59">
        <f>AM249+AL249+AH249</f>
        <v>7041.4323199999999</v>
      </c>
      <c r="AR249" s="59">
        <f>AO249+AN249</f>
        <v>1196.6309104750001</v>
      </c>
      <c r="AS249" s="59">
        <f>AH249+AL249+AM249+AO249+AN249</f>
        <v>8238.0632304749997</v>
      </c>
      <c r="AT249" s="83" t="str">
        <f>IF(F249=AS249,"Matching","Not Matching")</f>
        <v>Matching</v>
      </c>
      <c r="AU249" s="134">
        <f t="shared" si="911"/>
        <v>5141.1189999999997</v>
      </c>
      <c r="AV249" s="135">
        <f t="shared" si="912"/>
        <v>0.62406889291423506</v>
      </c>
      <c r="AW249" s="134">
        <f t="shared" si="913"/>
        <v>360</v>
      </c>
      <c r="AX249" s="135">
        <f t="shared" si="914"/>
        <v>4.3699591752131124E-2</v>
      </c>
      <c r="AY249" s="134">
        <f t="shared" si="915"/>
        <v>385.07832999999999</v>
      </c>
      <c r="AZ249" s="135">
        <f t="shared" si="916"/>
        <v>4.6743793926645634E-2</v>
      </c>
      <c r="BA249" s="134">
        <f t="shared" si="917"/>
        <v>1155.2349899999999</v>
      </c>
      <c r="BB249" s="135">
        <f t="shared" si="918"/>
        <v>0.14023138177993688</v>
      </c>
      <c r="BC249" s="134">
        <f t="shared" si="919"/>
        <v>1196.6309104750001</v>
      </c>
      <c r="BD249" s="135">
        <f t="shared" si="920"/>
        <v>0.14525633962705131</v>
      </c>
      <c r="BE249" s="82" t="str">
        <f t="shared" si="921"/>
        <v>Matching</v>
      </c>
      <c r="BF249" s="134">
        <f>AQ249</f>
        <v>7041.4323199999999</v>
      </c>
      <c r="BG249" s="135">
        <f t="shared" si="922"/>
        <v>0.85474366037294869</v>
      </c>
      <c r="BH249" s="134">
        <f t="shared" si="923"/>
        <v>1196.6309104750001</v>
      </c>
      <c r="BI249" s="135">
        <f t="shared" si="924"/>
        <v>0.14525633962705131</v>
      </c>
      <c r="BJ249" s="82" t="str">
        <f t="shared" si="925"/>
        <v>Matching</v>
      </c>
      <c r="BK249" s="134">
        <f>AS249*1.081</f>
        <v>8905.3463521434751</v>
      </c>
      <c r="BL249" s="134">
        <f t="shared" si="926"/>
        <v>8910</v>
      </c>
    </row>
    <row r="250" spans="1:69" ht="15.75" outlineLevel="1" thickBot="1" x14ac:dyDescent="0.3">
      <c r="A250" s="60"/>
      <c r="B250" s="81" t="str">
        <f>G250&amp;" puissance "&amp;'Technical Data'!C43</f>
        <v>Reserva Pro 12.0 puissance 12 kWh</v>
      </c>
      <c r="C250" s="62">
        <v>1</v>
      </c>
      <c r="D250" s="68" t="s">
        <v>65</v>
      </c>
      <c r="E250" s="64">
        <f t="shared" ref="E250:E255" si="927">AB250</f>
        <v>7925.9236120500009</v>
      </c>
      <c r="F250" s="65">
        <f t="shared" ref="F250:F255" si="928">C250*E250</f>
        <v>7925.9236120500009</v>
      </c>
      <c r="G250" s="99" t="str">
        <f>'Financial Data'!B69</f>
        <v>Reserva Pro 12.0</v>
      </c>
      <c r="H250" s="85">
        <f>'Financial Data'!C69</f>
        <v>4459.1000000000004</v>
      </c>
      <c r="I250" s="67">
        <v>220</v>
      </c>
      <c r="J250" s="67">
        <f t="shared" ref="J250:J255" si="929">H250*$J$237</f>
        <v>0</v>
      </c>
      <c r="K250" s="54">
        <v>0</v>
      </c>
      <c r="L250" s="67">
        <f t="shared" si="906"/>
        <v>4459.1000000000004</v>
      </c>
      <c r="M250" s="67">
        <f t="shared" si="906"/>
        <v>220</v>
      </c>
      <c r="N250" s="67">
        <f t="shared" si="906"/>
        <v>0</v>
      </c>
      <c r="O250" s="67">
        <f t="shared" ref="O250:O255" si="930">(L250+M250+N250)</f>
        <v>4679.1000000000004</v>
      </c>
      <c r="P250" s="69">
        <f t="shared" si="907"/>
        <v>0</v>
      </c>
      <c r="Q250" s="69">
        <f t="shared" si="908"/>
        <v>0</v>
      </c>
      <c r="R250" s="69">
        <f t="shared" si="909"/>
        <v>93.582000000000008</v>
      </c>
      <c r="S250" s="69">
        <v>160</v>
      </c>
      <c r="T250" s="69">
        <f t="shared" ref="T250:T255" si="931">SUM(O250:S250)</f>
        <v>4932.6820000000007</v>
      </c>
      <c r="U250" s="69">
        <f t="shared" ref="U250:U255" si="932">U249</f>
        <v>360</v>
      </c>
      <c r="V250" s="69">
        <f t="shared" ref="V250:V255" si="933">(T250+U250)*$V$237</f>
        <v>370.48774000000009</v>
      </c>
      <c r="W250" s="69">
        <f t="shared" ref="W250:W255" si="934">(T250+U250)*$W$237</f>
        <v>317.56092000000001</v>
      </c>
      <c r="X250" s="67">
        <f t="shared" ref="X250:X255" si="935">SUM(U250:W250)</f>
        <v>1048.0486599999999</v>
      </c>
      <c r="Y250" s="69">
        <f t="shared" ref="Y250:Y255" si="936">(T250+U250)*$Y$4</f>
        <v>793.90230000000008</v>
      </c>
      <c r="Z250" s="69">
        <f t="shared" ref="Z250:Z255" si="937">T250*$Z$237</f>
        <v>949.54128500000013</v>
      </c>
      <c r="AA250" s="69">
        <f t="shared" ref="AA250:AA255" si="938">X250*$AA$237</f>
        <v>201.74936704999999</v>
      </c>
      <c r="AB250" s="70">
        <f t="shared" ref="AB250:AB255" si="939">T250+X250+Y250+Z250+AA250</f>
        <v>7925.9236120500009</v>
      </c>
      <c r="AC250" s="59">
        <f t="shared" si="910"/>
        <v>4679.1000000000004</v>
      </c>
      <c r="AD250" s="59">
        <f t="shared" si="910"/>
        <v>0</v>
      </c>
      <c r="AE250" s="59">
        <f t="shared" si="910"/>
        <v>0</v>
      </c>
      <c r="AF250" s="59">
        <f t="shared" si="910"/>
        <v>93.582000000000008</v>
      </c>
      <c r="AG250" s="59">
        <f t="shared" si="910"/>
        <v>160</v>
      </c>
      <c r="AH250" s="59">
        <f t="shared" si="910"/>
        <v>4932.6820000000007</v>
      </c>
      <c r="AI250" s="59">
        <f t="shared" si="910"/>
        <v>360</v>
      </c>
      <c r="AJ250" s="59">
        <f t="shared" si="910"/>
        <v>370.48774000000009</v>
      </c>
      <c r="AK250" s="59">
        <f t="shared" si="910"/>
        <v>317.56092000000001</v>
      </c>
      <c r="AL250" s="59">
        <f t="shared" si="910"/>
        <v>1048.0486599999999</v>
      </c>
      <c r="AM250" s="59">
        <f t="shared" si="910"/>
        <v>793.90230000000008</v>
      </c>
      <c r="AN250" s="59">
        <f t="shared" si="910"/>
        <v>949.54128500000013</v>
      </c>
      <c r="AO250" s="59">
        <f t="shared" si="910"/>
        <v>201.74936704999999</v>
      </c>
      <c r="AP250" s="59">
        <f t="shared" ref="AP250:AP255" si="940">AM250+AK250</f>
        <v>1111.4632200000001</v>
      </c>
      <c r="AQ250" s="59">
        <f t="shared" ref="AQ250:AQ255" si="941">AM250+AL250+AH250</f>
        <v>6774.6329600000008</v>
      </c>
      <c r="AR250" s="59">
        <f t="shared" ref="AR250:AR255" si="942">AO250+AN250</f>
        <v>1151.2906520500001</v>
      </c>
      <c r="AS250" s="59">
        <f t="shared" ref="AS250:AS255" si="943">AH250+AL250+AM250+AO250+AN250</f>
        <v>7925.9236120500009</v>
      </c>
      <c r="AT250" s="83" t="str">
        <f t="shared" ref="AT250:AT255" si="944">IF(F250=AS250,"Matching","Not Matching")</f>
        <v>Matching</v>
      </c>
      <c r="AU250" s="134">
        <f t="shared" si="911"/>
        <v>4932.6820000000007</v>
      </c>
      <c r="AV250" s="135">
        <f t="shared" si="912"/>
        <v>0.62234791065872852</v>
      </c>
      <c r="AW250" s="134">
        <f t="shared" si="913"/>
        <v>360</v>
      </c>
      <c r="AX250" s="135">
        <f t="shared" si="914"/>
        <v>4.5420574007637673E-2</v>
      </c>
      <c r="AY250" s="134">
        <f t="shared" si="915"/>
        <v>370.48774000000009</v>
      </c>
      <c r="AZ250" s="135">
        <f t="shared" si="916"/>
        <v>4.6743793926645641E-2</v>
      </c>
      <c r="BA250" s="134">
        <f t="shared" si="917"/>
        <v>1111.4632200000001</v>
      </c>
      <c r="BB250" s="135">
        <f t="shared" si="918"/>
        <v>0.14023138177993688</v>
      </c>
      <c r="BC250" s="134">
        <f t="shared" si="919"/>
        <v>1151.2906520500001</v>
      </c>
      <c r="BD250" s="135">
        <f t="shared" si="920"/>
        <v>0.14525633962705128</v>
      </c>
      <c r="BE250" s="82" t="str">
        <f t="shared" si="921"/>
        <v>Matching</v>
      </c>
      <c r="BF250" s="134">
        <f t="shared" ref="BF250:BF255" si="945">AQ250</f>
        <v>6774.6329600000008</v>
      </c>
      <c r="BG250" s="135">
        <f t="shared" si="922"/>
        <v>0.85474366037294869</v>
      </c>
      <c r="BH250" s="134">
        <f t="shared" si="923"/>
        <v>1151.2906520500001</v>
      </c>
      <c r="BI250" s="135">
        <f t="shared" si="924"/>
        <v>0.14525633962705128</v>
      </c>
      <c r="BJ250" s="82" t="str">
        <f t="shared" si="925"/>
        <v>Matching</v>
      </c>
      <c r="BK250" s="134">
        <f t="shared" ref="BK250:BK255" si="946">AS250*1.081</f>
        <v>8567.9234246260512</v>
      </c>
      <c r="BL250" s="134">
        <f t="shared" si="926"/>
        <v>8570</v>
      </c>
    </row>
    <row r="251" spans="1:69" ht="15.75" outlineLevel="1" thickBot="1" x14ac:dyDescent="0.3">
      <c r="A251" s="60"/>
      <c r="B251" s="81" t="str">
        <f>G251&amp;" puissance "&amp;'Technical Data'!C44</f>
        <v>Reserva Pro 16.0 puissance 16 kWh</v>
      </c>
      <c r="C251" s="62">
        <v>1</v>
      </c>
      <c r="D251" s="68" t="s">
        <v>65</v>
      </c>
      <c r="E251" s="64">
        <f t="shared" si="927"/>
        <v>9770.5793996249995</v>
      </c>
      <c r="F251" s="65">
        <f t="shared" si="928"/>
        <v>9770.5793996249995</v>
      </c>
      <c r="G251" s="99" t="str">
        <f>'Financial Data'!B70</f>
        <v>Reserva Pro 16.0</v>
      </c>
      <c r="H251" s="85">
        <f>'Financial Data'!C70</f>
        <v>5666.75</v>
      </c>
      <c r="I251" s="67">
        <v>220</v>
      </c>
      <c r="J251" s="67">
        <f t="shared" si="929"/>
        <v>0</v>
      </c>
      <c r="K251" s="54">
        <v>0</v>
      </c>
      <c r="L251" s="67">
        <f t="shared" si="906"/>
        <v>5666.75</v>
      </c>
      <c r="M251" s="67">
        <f t="shared" si="906"/>
        <v>220</v>
      </c>
      <c r="N251" s="67">
        <f t="shared" si="906"/>
        <v>0</v>
      </c>
      <c r="O251" s="67">
        <f t="shared" si="930"/>
        <v>5886.75</v>
      </c>
      <c r="P251" s="69">
        <f t="shared" si="907"/>
        <v>0</v>
      </c>
      <c r="Q251" s="69">
        <f t="shared" si="908"/>
        <v>0</v>
      </c>
      <c r="R251" s="69">
        <f t="shared" si="909"/>
        <v>117.735</v>
      </c>
      <c r="S251" s="69">
        <v>160</v>
      </c>
      <c r="T251" s="69">
        <f t="shared" si="931"/>
        <v>6164.4849999999997</v>
      </c>
      <c r="U251" s="69">
        <f t="shared" si="932"/>
        <v>360</v>
      </c>
      <c r="V251" s="69">
        <f t="shared" si="933"/>
        <v>456.71395000000001</v>
      </c>
      <c r="W251" s="69">
        <f t="shared" si="934"/>
        <v>391.46909999999997</v>
      </c>
      <c r="X251" s="67">
        <f t="shared" si="935"/>
        <v>1208.1830500000001</v>
      </c>
      <c r="Y251" s="69">
        <f t="shared" si="936"/>
        <v>978.67274999999995</v>
      </c>
      <c r="Z251" s="69">
        <f t="shared" si="937"/>
        <v>1186.6633624999999</v>
      </c>
      <c r="AA251" s="69">
        <f t="shared" si="938"/>
        <v>232.57523712500003</v>
      </c>
      <c r="AB251" s="70">
        <f t="shared" si="939"/>
        <v>9770.5793996249995</v>
      </c>
      <c r="AC251" s="59">
        <f t="shared" si="910"/>
        <v>5886.75</v>
      </c>
      <c r="AD251" s="59">
        <f t="shared" si="910"/>
        <v>0</v>
      </c>
      <c r="AE251" s="59">
        <f t="shared" si="910"/>
        <v>0</v>
      </c>
      <c r="AF251" s="59">
        <f t="shared" si="910"/>
        <v>117.735</v>
      </c>
      <c r="AG251" s="59">
        <f t="shared" si="910"/>
        <v>160</v>
      </c>
      <c r="AH251" s="59">
        <f t="shared" si="910"/>
        <v>6164.4849999999997</v>
      </c>
      <c r="AI251" s="59">
        <f t="shared" si="910"/>
        <v>360</v>
      </c>
      <c r="AJ251" s="59">
        <f t="shared" si="910"/>
        <v>456.71395000000001</v>
      </c>
      <c r="AK251" s="59">
        <f t="shared" si="910"/>
        <v>391.46909999999997</v>
      </c>
      <c r="AL251" s="59">
        <f t="shared" si="910"/>
        <v>1208.1830500000001</v>
      </c>
      <c r="AM251" s="59">
        <f t="shared" si="910"/>
        <v>978.67274999999995</v>
      </c>
      <c r="AN251" s="59">
        <f t="shared" si="910"/>
        <v>1186.6633624999999</v>
      </c>
      <c r="AO251" s="59">
        <f t="shared" si="910"/>
        <v>232.57523712500003</v>
      </c>
      <c r="AP251" s="59">
        <f t="shared" si="940"/>
        <v>1370.14185</v>
      </c>
      <c r="AQ251" s="59">
        <f t="shared" si="941"/>
        <v>8351.3407999999999</v>
      </c>
      <c r="AR251" s="59">
        <f t="shared" si="942"/>
        <v>1419.238599625</v>
      </c>
      <c r="AS251" s="59">
        <f t="shared" si="943"/>
        <v>9770.5793996249995</v>
      </c>
      <c r="AT251" s="83" t="str">
        <f t="shared" si="944"/>
        <v>Matching</v>
      </c>
      <c r="AU251" s="134">
        <f t="shared" si="911"/>
        <v>6164.4849999999997</v>
      </c>
      <c r="AV251" s="135">
        <f t="shared" si="912"/>
        <v>0.63092317741531234</v>
      </c>
      <c r="AW251" s="134">
        <f t="shared" si="913"/>
        <v>360</v>
      </c>
      <c r="AX251" s="135">
        <f t="shared" si="914"/>
        <v>3.684530725105381E-2</v>
      </c>
      <c r="AY251" s="134">
        <f t="shared" si="915"/>
        <v>456.71395000000001</v>
      </c>
      <c r="AZ251" s="135">
        <f t="shared" si="916"/>
        <v>4.6743793926645634E-2</v>
      </c>
      <c r="BA251" s="134">
        <f t="shared" si="917"/>
        <v>1370.14185</v>
      </c>
      <c r="BB251" s="135">
        <f t="shared" si="918"/>
        <v>0.14023138177993691</v>
      </c>
      <c r="BC251" s="134">
        <f t="shared" si="919"/>
        <v>1419.238599625</v>
      </c>
      <c r="BD251" s="135">
        <f t="shared" si="920"/>
        <v>0.14525633962705131</v>
      </c>
      <c r="BE251" s="82" t="str">
        <f t="shared" si="921"/>
        <v>Matching</v>
      </c>
      <c r="BF251" s="134">
        <f t="shared" si="945"/>
        <v>8351.3407999999999</v>
      </c>
      <c r="BG251" s="135">
        <f t="shared" si="922"/>
        <v>0.85474366037294869</v>
      </c>
      <c r="BH251" s="134">
        <f t="shared" si="923"/>
        <v>1419.238599625</v>
      </c>
      <c r="BI251" s="135">
        <f t="shared" si="924"/>
        <v>0.14525633962705131</v>
      </c>
      <c r="BJ251" s="82" t="str">
        <f t="shared" si="925"/>
        <v>Matching</v>
      </c>
      <c r="BK251" s="134">
        <f t="shared" si="946"/>
        <v>10561.996330994623</v>
      </c>
      <c r="BL251" s="134">
        <f t="shared" si="926"/>
        <v>10560</v>
      </c>
    </row>
    <row r="252" spans="1:69" ht="15.75" outlineLevel="1" thickBot="1" x14ac:dyDescent="0.3">
      <c r="A252" s="60"/>
      <c r="B252" s="81" t="str">
        <f>G252&amp;" puissance "&amp;'Technical Data'!C45</f>
        <v>Reserva Pro 20.0 puissance 20 kWh</v>
      </c>
      <c r="C252" s="62">
        <v>1</v>
      </c>
      <c r="D252" s="68" t="s">
        <v>65</v>
      </c>
      <c r="E252" s="64">
        <f t="shared" si="927"/>
        <v>11615.235187199998</v>
      </c>
      <c r="F252" s="65">
        <f t="shared" si="928"/>
        <v>11615.235187199998</v>
      </c>
      <c r="G252" s="99" t="str">
        <f>'Financial Data'!B71</f>
        <v>Reserva Pro 20.0</v>
      </c>
      <c r="H252" s="85">
        <f>'Financial Data'!C71</f>
        <v>6874.4</v>
      </c>
      <c r="I252" s="67">
        <v>220</v>
      </c>
      <c r="J252" s="67">
        <f t="shared" si="929"/>
        <v>0</v>
      </c>
      <c r="K252" s="54">
        <v>0</v>
      </c>
      <c r="L252" s="67">
        <f t="shared" si="906"/>
        <v>6874.4</v>
      </c>
      <c r="M252" s="67">
        <f t="shared" si="906"/>
        <v>220</v>
      </c>
      <c r="N252" s="67">
        <f t="shared" si="906"/>
        <v>0</v>
      </c>
      <c r="O252" s="67">
        <f t="shared" si="930"/>
        <v>7094.4</v>
      </c>
      <c r="P252" s="69">
        <f t="shared" si="907"/>
        <v>0</v>
      </c>
      <c r="Q252" s="69">
        <f t="shared" si="908"/>
        <v>0</v>
      </c>
      <c r="R252" s="69">
        <f t="shared" si="909"/>
        <v>141.88800000000001</v>
      </c>
      <c r="S252" s="69">
        <v>160</v>
      </c>
      <c r="T252" s="69">
        <f t="shared" si="931"/>
        <v>7396.2879999999996</v>
      </c>
      <c r="U252" s="69">
        <f t="shared" si="932"/>
        <v>360</v>
      </c>
      <c r="V252" s="69">
        <f t="shared" si="933"/>
        <v>542.94015999999999</v>
      </c>
      <c r="W252" s="69">
        <f t="shared" si="934"/>
        <v>465.37727999999993</v>
      </c>
      <c r="X252" s="67">
        <f t="shared" si="935"/>
        <v>1368.3174399999998</v>
      </c>
      <c r="Y252" s="69">
        <f t="shared" si="936"/>
        <v>1163.4431999999999</v>
      </c>
      <c r="Z252" s="69">
        <f t="shared" si="937"/>
        <v>1423.7854399999999</v>
      </c>
      <c r="AA252" s="69">
        <f t="shared" si="938"/>
        <v>263.40110719999996</v>
      </c>
      <c r="AB252" s="70">
        <f t="shared" si="939"/>
        <v>11615.235187199998</v>
      </c>
      <c r="AC252" s="59">
        <f t="shared" si="910"/>
        <v>7094.4</v>
      </c>
      <c r="AD252" s="59">
        <f t="shared" si="910"/>
        <v>0</v>
      </c>
      <c r="AE252" s="59">
        <f t="shared" si="910"/>
        <v>0</v>
      </c>
      <c r="AF252" s="59">
        <f t="shared" si="910"/>
        <v>141.88800000000001</v>
      </c>
      <c r="AG252" s="59">
        <f t="shared" si="910"/>
        <v>160</v>
      </c>
      <c r="AH252" s="59">
        <f t="shared" si="910"/>
        <v>7396.2879999999996</v>
      </c>
      <c r="AI252" s="59">
        <f t="shared" si="910"/>
        <v>360</v>
      </c>
      <c r="AJ252" s="59">
        <f t="shared" si="910"/>
        <v>542.94015999999999</v>
      </c>
      <c r="AK252" s="59">
        <f t="shared" si="910"/>
        <v>465.37727999999993</v>
      </c>
      <c r="AL252" s="59">
        <f t="shared" si="910"/>
        <v>1368.3174399999998</v>
      </c>
      <c r="AM252" s="59">
        <f t="shared" si="910"/>
        <v>1163.4431999999999</v>
      </c>
      <c r="AN252" s="59">
        <f t="shared" si="910"/>
        <v>1423.7854399999999</v>
      </c>
      <c r="AO252" s="59">
        <f t="shared" si="910"/>
        <v>263.40110719999996</v>
      </c>
      <c r="AP252" s="59">
        <f t="shared" si="940"/>
        <v>1628.8204799999999</v>
      </c>
      <c r="AQ252" s="59">
        <f t="shared" si="941"/>
        <v>9928.0486399999991</v>
      </c>
      <c r="AR252" s="59">
        <f t="shared" si="942"/>
        <v>1687.1865471999999</v>
      </c>
      <c r="AS252" s="59">
        <f t="shared" si="943"/>
        <v>11615.235187199998</v>
      </c>
      <c r="AT252" s="83" t="str">
        <f t="shared" si="944"/>
        <v>Matching</v>
      </c>
      <c r="AU252" s="134">
        <f t="shared" si="911"/>
        <v>7396.2879999999996</v>
      </c>
      <c r="AV252" s="135">
        <f t="shared" si="912"/>
        <v>0.63677470845796713</v>
      </c>
      <c r="AW252" s="134">
        <f t="shared" si="913"/>
        <v>360</v>
      </c>
      <c r="AX252" s="135">
        <f t="shared" si="914"/>
        <v>3.0993776208399153E-2</v>
      </c>
      <c r="AY252" s="134">
        <f t="shared" si="915"/>
        <v>542.94015999999999</v>
      </c>
      <c r="AZ252" s="135">
        <f t="shared" si="916"/>
        <v>4.6743793926645641E-2</v>
      </c>
      <c r="BA252" s="134">
        <f t="shared" si="917"/>
        <v>1628.8204799999999</v>
      </c>
      <c r="BB252" s="135">
        <f t="shared" si="918"/>
        <v>0.14023138177993691</v>
      </c>
      <c r="BC252" s="134">
        <f t="shared" si="919"/>
        <v>1687.1865471999999</v>
      </c>
      <c r="BD252" s="135">
        <f t="shared" si="920"/>
        <v>0.14525633962705131</v>
      </c>
      <c r="BE252" s="82" t="str">
        <f t="shared" si="921"/>
        <v>Matching</v>
      </c>
      <c r="BF252" s="134">
        <f t="shared" si="945"/>
        <v>9928.0486399999991</v>
      </c>
      <c r="BG252" s="135">
        <f t="shared" si="922"/>
        <v>0.8547436603729488</v>
      </c>
      <c r="BH252" s="134">
        <f t="shared" si="923"/>
        <v>1687.1865471999999</v>
      </c>
      <c r="BI252" s="135">
        <f t="shared" si="924"/>
        <v>0.14525633962705131</v>
      </c>
      <c r="BJ252" s="82" t="str">
        <f t="shared" si="925"/>
        <v>Matching</v>
      </c>
      <c r="BK252" s="134">
        <f t="shared" si="946"/>
        <v>12556.069237363197</v>
      </c>
      <c r="BL252" s="134">
        <f t="shared" si="926"/>
        <v>12560</v>
      </c>
    </row>
    <row r="253" spans="1:69" ht="15.75" outlineLevel="1" thickBot="1" x14ac:dyDescent="0.3">
      <c r="A253" s="60"/>
      <c r="B253" s="81" t="str">
        <f>G253&amp;" puissance "&amp;'Technical Data'!C46</f>
        <v>Reserva Pro 24.0 puissance 24 kWh</v>
      </c>
      <c r="C253" s="62">
        <v>1</v>
      </c>
      <c r="D253" s="68" t="s">
        <v>65</v>
      </c>
      <c r="E253" s="64">
        <f t="shared" si="927"/>
        <v>13459.890974774999</v>
      </c>
      <c r="F253" s="65">
        <f t="shared" si="928"/>
        <v>13459.890974774999</v>
      </c>
      <c r="G253" s="99" t="str">
        <f>'Financial Data'!B72</f>
        <v>Reserva Pro 24.0</v>
      </c>
      <c r="H253" s="85">
        <f>'Financial Data'!C72</f>
        <v>8082.05</v>
      </c>
      <c r="I253" s="67">
        <v>220</v>
      </c>
      <c r="J253" s="67">
        <f t="shared" si="929"/>
        <v>0</v>
      </c>
      <c r="K253" s="54">
        <v>0</v>
      </c>
      <c r="L253" s="67">
        <f t="shared" si="906"/>
        <v>8082.05</v>
      </c>
      <c r="M253" s="67">
        <f t="shared" si="906"/>
        <v>220</v>
      </c>
      <c r="N253" s="67">
        <f t="shared" si="906"/>
        <v>0</v>
      </c>
      <c r="O253" s="67">
        <f t="shared" si="930"/>
        <v>8302.0499999999993</v>
      </c>
      <c r="P253" s="69">
        <f t="shared" si="907"/>
        <v>0</v>
      </c>
      <c r="Q253" s="69">
        <f t="shared" si="908"/>
        <v>0</v>
      </c>
      <c r="R253" s="69">
        <f t="shared" si="909"/>
        <v>166.041</v>
      </c>
      <c r="S253" s="69">
        <v>160</v>
      </c>
      <c r="T253" s="69">
        <f t="shared" si="931"/>
        <v>8628.0909999999985</v>
      </c>
      <c r="U253" s="69">
        <f t="shared" si="932"/>
        <v>360</v>
      </c>
      <c r="V253" s="69">
        <f t="shared" si="933"/>
        <v>629.16636999999992</v>
      </c>
      <c r="W253" s="69">
        <f t="shared" si="934"/>
        <v>539.28545999999994</v>
      </c>
      <c r="X253" s="67">
        <f t="shared" si="935"/>
        <v>1528.45183</v>
      </c>
      <c r="Y253" s="69">
        <f t="shared" si="936"/>
        <v>1348.2136499999997</v>
      </c>
      <c r="Z253" s="69">
        <f t="shared" si="937"/>
        <v>1660.9075174999998</v>
      </c>
      <c r="AA253" s="69">
        <f t="shared" si="938"/>
        <v>294.22697727500002</v>
      </c>
      <c r="AB253" s="70">
        <f t="shared" si="939"/>
        <v>13459.890974774999</v>
      </c>
      <c r="AC253" s="59">
        <f t="shared" si="910"/>
        <v>8302.0499999999993</v>
      </c>
      <c r="AD253" s="59">
        <f t="shared" si="910"/>
        <v>0</v>
      </c>
      <c r="AE253" s="59">
        <f t="shared" si="910"/>
        <v>0</v>
      </c>
      <c r="AF253" s="59">
        <f t="shared" si="910"/>
        <v>166.041</v>
      </c>
      <c r="AG253" s="59">
        <f t="shared" si="910"/>
        <v>160</v>
      </c>
      <c r="AH253" s="59">
        <f t="shared" si="910"/>
        <v>8628.0909999999985</v>
      </c>
      <c r="AI253" s="59">
        <f t="shared" si="910"/>
        <v>360</v>
      </c>
      <c r="AJ253" s="59">
        <f t="shared" si="910"/>
        <v>629.16636999999992</v>
      </c>
      <c r="AK253" s="59">
        <f t="shared" si="910"/>
        <v>539.28545999999994</v>
      </c>
      <c r="AL253" s="59">
        <f t="shared" si="910"/>
        <v>1528.45183</v>
      </c>
      <c r="AM253" s="59">
        <f t="shared" si="910"/>
        <v>1348.2136499999997</v>
      </c>
      <c r="AN253" s="59">
        <f t="shared" si="910"/>
        <v>1660.9075174999998</v>
      </c>
      <c r="AO253" s="59">
        <f t="shared" si="910"/>
        <v>294.22697727500002</v>
      </c>
      <c r="AP253" s="59">
        <f t="shared" si="940"/>
        <v>1887.4991099999997</v>
      </c>
      <c r="AQ253" s="59">
        <f t="shared" si="941"/>
        <v>11504.756479999998</v>
      </c>
      <c r="AR253" s="59">
        <f t="shared" si="942"/>
        <v>1955.1344947749999</v>
      </c>
      <c r="AS253" s="59">
        <f t="shared" si="943"/>
        <v>13459.890974774999</v>
      </c>
      <c r="AT253" s="83" t="str">
        <f t="shared" si="944"/>
        <v>Matching</v>
      </c>
      <c r="AU253" s="134">
        <f t="shared" si="911"/>
        <v>8628.0909999999985</v>
      </c>
      <c r="AV253" s="135">
        <f t="shared" si="912"/>
        <v>0.64102235420552722</v>
      </c>
      <c r="AW253" s="134">
        <f t="shared" si="913"/>
        <v>360</v>
      </c>
      <c r="AX253" s="135">
        <f t="shared" si="914"/>
        <v>2.6746130460838888E-2</v>
      </c>
      <c r="AY253" s="134">
        <f t="shared" si="915"/>
        <v>629.16636999999992</v>
      </c>
      <c r="AZ253" s="135">
        <f t="shared" si="916"/>
        <v>4.6743793926645634E-2</v>
      </c>
      <c r="BA253" s="134">
        <f t="shared" si="917"/>
        <v>1887.4991099999997</v>
      </c>
      <c r="BB253" s="135">
        <f t="shared" si="918"/>
        <v>0.14023138177993688</v>
      </c>
      <c r="BC253" s="134">
        <f t="shared" si="919"/>
        <v>1955.1344947749999</v>
      </c>
      <c r="BD253" s="135">
        <f t="shared" si="920"/>
        <v>0.14525633962705131</v>
      </c>
      <c r="BE253" s="82" t="str">
        <f t="shared" si="921"/>
        <v>Matching</v>
      </c>
      <c r="BF253" s="134">
        <f t="shared" si="945"/>
        <v>11504.756479999998</v>
      </c>
      <c r="BG253" s="135">
        <f t="shared" si="922"/>
        <v>0.85474366037294869</v>
      </c>
      <c r="BH253" s="134">
        <f t="shared" si="923"/>
        <v>1955.1344947749999</v>
      </c>
      <c r="BI253" s="135">
        <f t="shared" si="924"/>
        <v>0.14525633962705131</v>
      </c>
      <c r="BJ253" s="82" t="str">
        <f t="shared" si="925"/>
        <v>Matching</v>
      </c>
      <c r="BK253" s="134">
        <f t="shared" si="946"/>
        <v>14550.142143731773</v>
      </c>
      <c r="BL253" s="134">
        <f t="shared" si="926"/>
        <v>14550</v>
      </c>
    </row>
    <row r="254" spans="1:69" ht="15.75" outlineLevel="1" thickBot="1" x14ac:dyDescent="0.3">
      <c r="A254" s="60"/>
      <c r="B254" s="81" t="str">
        <f>G254&amp;" puissance "&amp;'Technical Data'!C47</f>
        <v>Reserva Pro 28.0 puissance 28 kWh</v>
      </c>
      <c r="C254" s="62">
        <v>1</v>
      </c>
      <c r="D254" s="68" t="s">
        <v>65</v>
      </c>
      <c r="E254" s="64">
        <f t="shared" si="927"/>
        <v>15304.623136124999</v>
      </c>
      <c r="F254" s="65">
        <f t="shared" si="928"/>
        <v>15304.623136124999</v>
      </c>
      <c r="G254" s="99" t="str">
        <f>'Financial Data'!B73</f>
        <v>Reserva Pro 28.0</v>
      </c>
      <c r="H254" s="85">
        <f>'Financial Data'!C73</f>
        <v>9289.75</v>
      </c>
      <c r="I254" s="67">
        <v>220</v>
      </c>
      <c r="J254" s="67">
        <f t="shared" si="929"/>
        <v>0</v>
      </c>
      <c r="K254" s="54">
        <v>0</v>
      </c>
      <c r="L254" s="67">
        <f t="shared" si="906"/>
        <v>9289.75</v>
      </c>
      <c r="M254" s="67">
        <f t="shared" si="906"/>
        <v>220</v>
      </c>
      <c r="N254" s="67">
        <f t="shared" si="906"/>
        <v>0</v>
      </c>
      <c r="O254" s="67">
        <f t="shared" si="930"/>
        <v>9509.75</v>
      </c>
      <c r="P254" s="69">
        <f t="shared" si="907"/>
        <v>0</v>
      </c>
      <c r="Q254" s="69">
        <f t="shared" si="908"/>
        <v>0</v>
      </c>
      <c r="R254" s="69">
        <f t="shared" si="909"/>
        <v>190.19499999999999</v>
      </c>
      <c r="S254" s="69">
        <v>160</v>
      </c>
      <c r="T254" s="69">
        <f t="shared" si="931"/>
        <v>9859.9449999999997</v>
      </c>
      <c r="U254" s="69">
        <f t="shared" si="932"/>
        <v>360</v>
      </c>
      <c r="V254" s="69">
        <f t="shared" si="933"/>
        <v>715.39615000000003</v>
      </c>
      <c r="W254" s="69">
        <f t="shared" si="934"/>
        <v>613.19669999999996</v>
      </c>
      <c r="X254" s="67">
        <f t="shared" si="935"/>
        <v>1688.59285</v>
      </c>
      <c r="Y254" s="69">
        <f t="shared" si="936"/>
        <v>1532.9917499999999</v>
      </c>
      <c r="Z254" s="69">
        <f t="shared" si="937"/>
        <v>1898.0394125</v>
      </c>
      <c r="AA254" s="69">
        <f t="shared" si="938"/>
        <v>325.05412362499999</v>
      </c>
      <c r="AB254" s="70">
        <f t="shared" si="939"/>
        <v>15304.623136124999</v>
      </c>
      <c r="AC254" s="59">
        <f t="shared" si="910"/>
        <v>9509.75</v>
      </c>
      <c r="AD254" s="59">
        <f t="shared" si="910"/>
        <v>0</v>
      </c>
      <c r="AE254" s="59">
        <f t="shared" si="910"/>
        <v>0</v>
      </c>
      <c r="AF254" s="59">
        <f t="shared" si="910"/>
        <v>190.19499999999999</v>
      </c>
      <c r="AG254" s="59">
        <f t="shared" si="910"/>
        <v>160</v>
      </c>
      <c r="AH254" s="59">
        <f t="shared" si="910"/>
        <v>9859.9449999999997</v>
      </c>
      <c r="AI254" s="59">
        <f t="shared" si="910"/>
        <v>360</v>
      </c>
      <c r="AJ254" s="59">
        <f t="shared" si="910"/>
        <v>715.39615000000003</v>
      </c>
      <c r="AK254" s="59">
        <f t="shared" si="910"/>
        <v>613.19669999999996</v>
      </c>
      <c r="AL254" s="59">
        <f t="shared" si="910"/>
        <v>1688.59285</v>
      </c>
      <c r="AM254" s="59">
        <f t="shared" si="910"/>
        <v>1532.9917499999999</v>
      </c>
      <c r="AN254" s="59">
        <f t="shared" si="910"/>
        <v>1898.0394125</v>
      </c>
      <c r="AO254" s="59">
        <f t="shared" si="910"/>
        <v>325.05412362499999</v>
      </c>
      <c r="AP254" s="59">
        <f t="shared" si="940"/>
        <v>2146.1884499999996</v>
      </c>
      <c r="AQ254" s="59">
        <f t="shared" si="941"/>
        <v>13081.5296</v>
      </c>
      <c r="AR254" s="59">
        <f t="shared" si="942"/>
        <v>2223.0935361249999</v>
      </c>
      <c r="AS254" s="59">
        <f t="shared" si="943"/>
        <v>15304.623136124999</v>
      </c>
      <c r="AT254" s="83" t="str">
        <f t="shared" si="944"/>
        <v>Matching</v>
      </c>
      <c r="AU254" s="134">
        <f t="shared" si="911"/>
        <v>9859.9449999999997</v>
      </c>
      <c r="AV254" s="135">
        <f t="shared" si="912"/>
        <v>0.64424618053656002</v>
      </c>
      <c r="AW254" s="134">
        <f t="shared" si="913"/>
        <v>360</v>
      </c>
      <c r="AX254" s="135">
        <f t="shared" si="914"/>
        <v>2.3522304129806163E-2</v>
      </c>
      <c r="AY254" s="134">
        <f t="shared" si="915"/>
        <v>715.39615000000003</v>
      </c>
      <c r="AZ254" s="135">
        <f t="shared" si="916"/>
        <v>4.6743793926645634E-2</v>
      </c>
      <c r="BA254" s="134">
        <f t="shared" si="917"/>
        <v>2146.1884499999996</v>
      </c>
      <c r="BB254" s="135">
        <f t="shared" si="918"/>
        <v>0.14023138177993688</v>
      </c>
      <c r="BC254" s="134">
        <f t="shared" si="919"/>
        <v>2223.0935361249999</v>
      </c>
      <c r="BD254" s="135">
        <f t="shared" si="920"/>
        <v>0.14525633962705131</v>
      </c>
      <c r="BE254" s="82" t="str">
        <f t="shared" si="921"/>
        <v>Matching</v>
      </c>
      <c r="BF254" s="134">
        <f t="shared" si="945"/>
        <v>13081.5296</v>
      </c>
      <c r="BG254" s="135">
        <f t="shared" si="922"/>
        <v>0.85474366037294869</v>
      </c>
      <c r="BH254" s="134">
        <f t="shared" si="923"/>
        <v>2223.0935361249999</v>
      </c>
      <c r="BI254" s="135">
        <f t="shared" si="924"/>
        <v>0.14525633962705131</v>
      </c>
      <c r="BJ254" s="82" t="str">
        <f t="shared" si="925"/>
        <v>Matching</v>
      </c>
      <c r="BK254" s="134">
        <f t="shared" si="946"/>
        <v>16544.297610151123</v>
      </c>
      <c r="BL254" s="134">
        <f t="shared" si="926"/>
        <v>16540</v>
      </c>
    </row>
    <row r="255" spans="1:69" ht="15.75" outlineLevel="1" thickBot="1" x14ac:dyDescent="0.3">
      <c r="A255" s="60"/>
      <c r="B255" s="81" t="str">
        <f>G255&amp;" puissance "&amp;'Technical Data'!C48</f>
        <v>Reserva Pro 32.0 puissance 32 kWh</v>
      </c>
      <c r="C255" s="62">
        <v>1</v>
      </c>
      <c r="D255" s="68" t="s">
        <v>65</v>
      </c>
      <c r="E255" s="64">
        <f t="shared" si="927"/>
        <v>17149.2789237</v>
      </c>
      <c r="F255" s="65">
        <f t="shared" si="928"/>
        <v>17149.2789237</v>
      </c>
      <c r="G255" s="99" t="str">
        <f>'Financial Data'!B74</f>
        <v>Reserva Pro 32.0</v>
      </c>
      <c r="H255" s="85">
        <f>'Financial Data'!C74</f>
        <v>10497.4</v>
      </c>
      <c r="I255" s="67">
        <v>220</v>
      </c>
      <c r="J255" s="67">
        <f t="shared" si="929"/>
        <v>0</v>
      </c>
      <c r="K255" s="54">
        <v>0</v>
      </c>
      <c r="L255" s="67">
        <f t="shared" si="906"/>
        <v>10497.4</v>
      </c>
      <c r="M255" s="67">
        <f t="shared" si="906"/>
        <v>220</v>
      </c>
      <c r="N255" s="67">
        <f t="shared" si="906"/>
        <v>0</v>
      </c>
      <c r="O255" s="67">
        <f t="shared" si="930"/>
        <v>10717.4</v>
      </c>
      <c r="P255" s="69">
        <f t="shared" si="907"/>
        <v>0</v>
      </c>
      <c r="Q255" s="69">
        <f t="shared" si="908"/>
        <v>0</v>
      </c>
      <c r="R255" s="69">
        <f t="shared" si="909"/>
        <v>214.34799999999998</v>
      </c>
      <c r="S255" s="69">
        <v>160</v>
      </c>
      <c r="T255" s="69">
        <f t="shared" si="931"/>
        <v>11091.748</v>
      </c>
      <c r="U255" s="69">
        <f t="shared" si="932"/>
        <v>360</v>
      </c>
      <c r="V255" s="69">
        <f t="shared" si="933"/>
        <v>801.62236000000007</v>
      </c>
      <c r="W255" s="69">
        <f t="shared" si="934"/>
        <v>687.10487999999998</v>
      </c>
      <c r="X255" s="67">
        <f t="shared" si="935"/>
        <v>1848.7272400000002</v>
      </c>
      <c r="Y255" s="69">
        <f t="shared" si="936"/>
        <v>1717.7621999999999</v>
      </c>
      <c r="Z255" s="69">
        <f t="shared" si="937"/>
        <v>2135.16149</v>
      </c>
      <c r="AA255" s="69">
        <f t="shared" si="938"/>
        <v>355.87999370000006</v>
      </c>
      <c r="AB255" s="70">
        <f t="shared" si="939"/>
        <v>17149.2789237</v>
      </c>
      <c r="AC255" s="59">
        <f t="shared" si="910"/>
        <v>10717.4</v>
      </c>
      <c r="AD255" s="59">
        <f t="shared" si="910"/>
        <v>0</v>
      </c>
      <c r="AE255" s="59">
        <f t="shared" si="910"/>
        <v>0</v>
      </c>
      <c r="AF255" s="59">
        <f t="shared" si="910"/>
        <v>214.34799999999998</v>
      </c>
      <c r="AG255" s="59">
        <f t="shared" si="910"/>
        <v>160</v>
      </c>
      <c r="AH255" s="59">
        <f t="shared" si="910"/>
        <v>11091.748</v>
      </c>
      <c r="AI255" s="59">
        <f t="shared" si="910"/>
        <v>360</v>
      </c>
      <c r="AJ255" s="59">
        <f t="shared" si="910"/>
        <v>801.62236000000007</v>
      </c>
      <c r="AK255" s="59">
        <f t="shared" si="910"/>
        <v>687.10487999999998</v>
      </c>
      <c r="AL255" s="59">
        <f t="shared" si="910"/>
        <v>1848.7272400000002</v>
      </c>
      <c r="AM255" s="59">
        <f t="shared" si="910"/>
        <v>1717.7621999999999</v>
      </c>
      <c r="AN255" s="59">
        <f t="shared" si="910"/>
        <v>2135.16149</v>
      </c>
      <c r="AO255" s="59">
        <f t="shared" si="910"/>
        <v>355.87999370000006</v>
      </c>
      <c r="AP255" s="59">
        <f t="shared" si="940"/>
        <v>2404.86708</v>
      </c>
      <c r="AQ255" s="59">
        <f t="shared" si="941"/>
        <v>14658.237440000001</v>
      </c>
      <c r="AR255" s="59">
        <f t="shared" si="942"/>
        <v>2491.0414836999998</v>
      </c>
      <c r="AS255" s="59">
        <f t="shared" si="943"/>
        <v>17149.2789237</v>
      </c>
      <c r="AT255" s="83" t="str">
        <f t="shared" si="944"/>
        <v>Matching</v>
      </c>
      <c r="AU255" s="134">
        <f t="shared" si="911"/>
        <v>11091.748</v>
      </c>
      <c r="AV255" s="135">
        <f t="shared" si="912"/>
        <v>0.64677634840211273</v>
      </c>
      <c r="AW255" s="134">
        <f t="shared" si="913"/>
        <v>360</v>
      </c>
      <c r="AX255" s="135">
        <f t="shared" si="914"/>
        <v>2.0992136264253444E-2</v>
      </c>
      <c r="AY255" s="134">
        <f t="shared" si="915"/>
        <v>801.62236000000007</v>
      </c>
      <c r="AZ255" s="135">
        <f t="shared" si="916"/>
        <v>4.6743793926645634E-2</v>
      </c>
      <c r="BA255" s="134">
        <f t="shared" si="917"/>
        <v>2404.86708</v>
      </c>
      <c r="BB255" s="135">
        <f t="shared" si="918"/>
        <v>0.14023138177993691</v>
      </c>
      <c r="BC255" s="134">
        <f t="shared" si="919"/>
        <v>2491.0414836999998</v>
      </c>
      <c r="BD255" s="135">
        <f t="shared" si="920"/>
        <v>0.14525633962705128</v>
      </c>
      <c r="BE255" s="82" t="str">
        <f t="shared" si="921"/>
        <v>Matching</v>
      </c>
      <c r="BF255" s="134">
        <f t="shared" si="945"/>
        <v>14658.237440000001</v>
      </c>
      <c r="BG255" s="135">
        <f t="shared" si="922"/>
        <v>0.8547436603729488</v>
      </c>
      <c r="BH255" s="134">
        <f t="shared" si="923"/>
        <v>2491.0414836999998</v>
      </c>
      <c r="BI255" s="135">
        <f t="shared" si="924"/>
        <v>0.14525633962705128</v>
      </c>
      <c r="BJ255" s="82" t="str">
        <f t="shared" si="925"/>
        <v>Matching</v>
      </c>
      <c r="BK255" s="134">
        <f t="shared" si="946"/>
        <v>18538.370516519699</v>
      </c>
      <c r="BL255" s="134">
        <f t="shared" si="926"/>
        <v>18540</v>
      </c>
    </row>
    <row r="256" spans="1:69" ht="15.75" outlineLevel="1" thickBot="1" x14ac:dyDescent="0.3">
      <c r="A256" s="75"/>
      <c r="B256" s="76"/>
      <c r="C256" s="77"/>
      <c r="D256" s="78"/>
      <c r="E256" s="79"/>
      <c r="F256" s="80"/>
      <c r="G256" s="98"/>
      <c r="H256" s="67"/>
      <c r="I256" s="67"/>
      <c r="J256" s="67"/>
      <c r="K256" s="21"/>
      <c r="L256" s="67"/>
      <c r="M256" s="67"/>
      <c r="N256" s="67"/>
      <c r="O256" s="67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7"/>
      <c r="AC256" s="67"/>
      <c r="AD256" s="67"/>
      <c r="AE256" s="69"/>
      <c r="AF256" s="69"/>
      <c r="AG256" s="69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84"/>
    </row>
    <row r="257" spans="1:64" ht="15.75" thickBot="1" x14ac:dyDescent="0.3">
      <c r="A257" s="48"/>
      <c r="B257" s="49" t="s">
        <v>67</v>
      </c>
      <c r="C257" s="50"/>
      <c r="D257" s="51"/>
      <c r="E257" s="52"/>
      <c r="F257" s="53">
        <f>SUM(F258:F260)</f>
        <v>3051.8780787000005</v>
      </c>
      <c r="G257" s="98"/>
      <c r="H257" s="55"/>
      <c r="I257" s="55"/>
      <c r="J257" s="56"/>
      <c r="K257" s="57"/>
      <c r="L257" s="58"/>
      <c r="M257" s="58"/>
      <c r="N257" s="58"/>
      <c r="O257" s="57"/>
      <c r="P257" s="58"/>
      <c r="Q257" s="56"/>
      <c r="R257" s="56"/>
      <c r="S257" s="56"/>
      <c r="T257" s="56"/>
      <c r="U257" s="73"/>
      <c r="V257" s="21"/>
      <c r="W257" s="56"/>
      <c r="X257" s="56"/>
      <c r="Y257" s="56"/>
      <c r="Z257" s="57"/>
      <c r="AA257" s="56"/>
      <c r="AB257" s="56"/>
      <c r="AC257" s="59">
        <f t="shared" ref="AC257:AS257" si="947">+SUM(AC258:AC260)</f>
        <v>1277.4000000000001</v>
      </c>
      <c r="AD257" s="59">
        <f t="shared" si="947"/>
        <v>0</v>
      </c>
      <c r="AE257" s="59">
        <f t="shared" si="947"/>
        <v>0</v>
      </c>
      <c r="AF257" s="59">
        <f t="shared" si="947"/>
        <v>25.548000000000002</v>
      </c>
      <c r="AG257" s="59">
        <f t="shared" si="947"/>
        <v>15</v>
      </c>
      <c r="AH257" s="59">
        <f t="shared" si="947"/>
        <v>1317.9480000000001</v>
      </c>
      <c r="AI257" s="59">
        <f t="shared" si="947"/>
        <v>720</v>
      </c>
      <c r="AJ257" s="59">
        <f t="shared" si="947"/>
        <v>142.65636000000001</v>
      </c>
      <c r="AK257" s="59">
        <f t="shared" si="947"/>
        <v>122.27688000000001</v>
      </c>
      <c r="AL257" s="59">
        <f t="shared" si="947"/>
        <v>984.93323999999996</v>
      </c>
      <c r="AM257" s="59">
        <f t="shared" si="947"/>
        <v>305.69220000000001</v>
      </c>
      <c r="AN257" s="59">
        <f t="shared" si="947"/>
        <v>253.70499000000004</v>
      </c>
      <c r="AO257" s="59">
        <f t="shared" si="947"/>
        <v>189.59964869999999</v>
      </c>
      <c r="AP257" s="59">
        <f t="shared" si="947"/>
        <v>427.96908000000002</v>
      </c>
      <c r="AQ257" s="59">
        <f t="shared" si="947"/>
        <v>2608.5734400000001</v>
      </c>
      <c r="AR257" s="59">
        <f t="shared" si="947"/>
        <v>443.30463870000005</v>
      </c>
      <c r="AS257" s="59">
        <f t="shared" si="947"/>
        <v>3051.8780787000005</v>
      </c>
      <c r="AT257" s="83" t="str">
        <f>IF(F257=AS257,"Matching","Not Matching")</f>
        <v>Matching</v>
      </c>
      <c r="AU257" s="134">
        <f t="shared" ref="AU257" si="948">SUM(AC257:AG257)</f>
        <v>1317.9480000000001</v>
      </c>
      <c r="AV257" s="135">
        <f t="shared" ref="AV257" si="949">AU257/AS257</f>
        <v>0.43184818200909342</v>
      </c>
      <c r="AW257" s="134">
        <f t="shared" ref="AW257" si="950">AI257</f>
        <v>720</v>
      </c>
      <c r="AX257" s="135">
        <f t="shared" ref="AX257" si="951">AW257/AS257</f>
        <v>0.23592030265727268</v>
      </c>
      <c r="AY257" s="134">
        <f t="shared" ref="AY257" si="952">AJ257</f>
        <v>142.65636000000001</v>
      </c>
      <c r="AZ257" s="135">
        <f t="shared" ref="AZ257" si="953">AY257/AS257</f>
        <v>4.6743793926645627E-2</v>
      </c>
      <c r="BA257" s="134">
        <f t="shared" ref="BA257" si="954">AK257+AM257</f>
        <v>427.96908000000002</v>
      </c>
      <c r="BB257" s="135">
        <f t="shared" ref="BB257" si="955">BA257/AS257</f>
        <v>0.14023138177993688</v>
      </c>
      <c r="BC257" s="134">
        <f t="shared" ref="BC257" si="956">AN257+AO257</f>
        <v>443.30463870000005</v>
      </c>
      <c r="BD257" s="135">
        <f t="shared" ref="BD257" si="957">BC257/AS257</f>
        <v>0.14525633962705128</v>
      </c>
      <c r="BE257" s="82" t="str">
        <f t="shared" ref="BE257" si="958">IF((AU257+AW257+AY257+BA257+BC257)=AS257,"Matching","Not Matching")</f>
        <v>Matching</v>
      </c>
      <c r="BF257" s="134">
        <f>AQ257</f>
        <v>2608.5734400000001</v>
      </c>
      <c r="BG257" s="135">
        <f t="shared" ref="BG257" si="959">BF257/AS257</f>
        <v>0.85474366037294858</v>
      </c>
      <c r="BH257" s="134">
        <f t="shared" ref="BH257" si="960">AR257</f>
        <v>443.30463870000005</v>
      </c>
      <c r="BI257" s="135">
        <f t="shared" ref="BI257" si="961">BH257/AS257</f>
        <v>0.14525633962705128</v>
      </c>
      <c r="BJ257" s="82" t="str">
        <f t="shared" ref="BJ257" si="962">IF((BH257+BF257)=AS257,"Matching","Not Matching")</f>
        <v>Matching</v>
      </c>
      <c r="BK257" s="134">
        <f>AS257*1.081</f>
        <v>3299.0802030747004</v>
      </c>
      <c r="BL257" s="134">
        <f t="shared" ref="BL257" si="963">ROUND(BK257,-1)</f>
        <v>3300</v>
      </c>
    </row>
    <row r="258" spans="1:64" outlineLevel="1" x14ac:dyDescent="0.25">
      <c r="A258" s="60"/>
      <c r="B258" s="61"/>
      <c r="C258" s="62"/>
      <c r="D258" s="63"/>
      <c r="E258" s="64"/>
      <c r="F258" s="65"/>
      <c r="G258" s="98"/>
      <c r="H258" s="55"/>
      <c r="I258" s="55"/>
      <c r="J258" s="56"/>
      <c r="K258" s="57"/>
      <c r="L258" s="58"/>
      <c r="M258" s="58"/>
      <c r="N258" s="58"/>
      <c r="O258" s="57"/>
      <c r="P258" s="58"/>
      <c r="Q258" s="56"/>
      <c r="R258" s="56"/>
      <c r="S258" s="56"/>
      <c r="T258" s="56"/>
      <c r="U258" s="73"/>
      <c r="V258" s="21"/>
      <c r="W258" s="56"/>
      <c r="X258" s="56"/>
      <c r="Y258" s="56"/>
      <c r="Z258" s="57"/>
      <c r="AA258" s="56"/>
      <c r="AB258" s="56"/>
      <c r="AC258" s="56"/>
      <c r="AD258" s="56"/>
      <c r="AE258" s="69"/>
      <c r="AF258" s="69"/>
      <c r="AG258" s="69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136"/>
    </row>
    <row r="259" spans="1:64" outlineLevel="1" x14ac:dyDescent="0.25">
      <c r="A259" s="60"/>
      <c r="B259" s="81" t="str">
        <f>G259</f>
        <v>Wattpilot Flex Home 22 C6 (up to 22kW)</v>
      </c>
      <c r="C259" s="62">
        <v>1</v>
      </c>
      <c r="D259" s="68" t="s">
        <v>65</v>
      </c>
      <c r="E259" s="64">
        <f>AB259</f>
        <v>3051.8780787000005</v>
      </c>
      <c r="F259" s="65">
        <f>C259*E259</f>
        <v>3051.8780787000005</v>
      </c>
      <c r="G259" s="267" t="str">
        <f>'Technical Data'!B53</f>
        <v>Wattpilot Flex Home 22 C6 (up to 22kW)</v>
      </c>
      <c r="H259" s="85">
        <f>'Financial Data'!C78</f>
        <v>677.4</v>
      </c>
      <c r="I259" s="67">
        <v>600</v>
      </c>
      <c r="J259" s="67">
        <f>H259*$J$237</f>
        <v>0</v>
      </c>
      <c r="K259" s="54">
        <v>0</v>
      </c>
      <c r="L259" s="67">
        <f t="shared" ref="L259:N259" si="964">H259*(1-$K259)</f>
        <v>677.4</v>
      </c>
      <c r="M259" s="67">
        <f t="shared" si="964"/>
        <v>600</v>
      </c>
      <c r="N259" s="67">
        <f t="shared" si="964"/>
        <v>0</v>
      </c>
      <c r="O259" s="67">
        <f>(L259+M259+N259)</f>
        <v>1277.4000000000001</v>
      </c>
      <c r="P259" s="69">
        <f t="shared" ref="P259" si="965">O259*$P$4</f>
        <v>0</v>
      </c>
      <c r="Q259" s="69">
        <f t="shared" ref="Q259" si="966">(O259+P259)*$Q$4</f>
        <v>0</v>
      </c>
      <c r="R259" s="69">
        <f t="shared" ref="R259" si="967">(O259+P259)*$R$4</f>
        <v>25.548000000000002</v>
      </c>
      <c r="S259" s="69">
        <v>15</v>
      </c>
      <c r="T259" s="69">
        <f>SUM(O259:S259)</f>
        <v>1317.9480000000001</v>
      </c>
      <c r="U259" s="69">
        <f>8*90</f>
        <v>720</v>
      </c>
      <c r="V259" s="69">
        <f>(T259+U259)*$V$237</f>
        <v>142.65636000000001</v>
      </c>
      <c r="W259" s="69">
        <f>(T259+U259)*$W$237</f>
        <v>122.27688000000001</v>
      </c>
      <c r="X259" s="67">
        <f>SUM(U259:W259)</f>
        <v>984.93323999999996</v>
      </c>
      <c r="Y259" s="69">
        <f>(T259+U259)*$Y$4</f>
        <v>305.69220000000001</v>
      </c>
      <c r="Z259" s="69">
        <f>T259*$Z$237</f>
        <v>253.70499000000004</v>
      </c>
      <c r="AA259" s="69">
        <f>X259*$AA$237</f>
        <v>189.59964869999999</v>
      </c>
      <c r="AB259" s="70">
        <f>T259+X259+Y259+Z259+AA259</f>
        <v>3051.8780787000005</v>
      </c>
      <c r="AC259" s="67">
        <f t="shared" ref="AC259:AO259" si="968">O259*$C259</f>
        <v>1277.4000000000001</v>
      </c>
      <c r="AD259" s="67">
        <f t="shared" si="968"/>
        <v>0</v>
      </c>
      <c r="AE259" s="67">
        <f t="shared" si="968"/>
        <v>0</v>
      </c>
      <c r="AF259" s="67">
        <f t="shared" si="968"/>
        <v>25.548000000000002</v>
      </c>
      <c r="AG259" s="67">
        <f t="shared" si="968"/>
        <v>15</v>
      </c>
      <c r="AH259" s="67">
        <f t="shared" si="968"/>
        <v>1317.9480000000001</v>
      </c>
      <c r="AI259" s="67">
        <f t="shared" si="968"/>
        <v>720</v>
      </c>
      <c r="AJ259" s="67">
        <f t="shared" si="968"/>
        <v>142.65636000000001</v>
      </c>
      <c r="AK259" s="67">
        <f t="shared" si="968"/>
        <v>122.27688000000001</v>
      </c>
      <c r="AL259" s="67">
        <f t="shared" si="968"/>
        <v>984.93323999999996</v>
      </c>
      <c r="AM259" s="67">
        <f t="shared" si="968"/>
        <v>305.69220000000001</v>
      </c>
      <c r="AN259" s="67">
        <f t="shared" si="968"/>
        <v>253.70499000000004</v>
      </c>
      <c r="AO259" s="67">
        <f t="shared" si="968"/>
        <v>189.59964869999999</v>
      </c>
      <c r="AP259" s="67">
        <f>AM259+AK259</f>
        <v>427.96908000000002</v>
      </c>
      <c r="AQ259" s="71">
        <f>AM259+AL259+AH259</f>
        <v>2608.5734400000001</v>
      </c>
      <c r="AR259" s="71">
        <f>AO259+AN259</f>
        <v>443.30463870000005</v>
      </c>
      <c r="AS259" s="71">
        <f>AH259+AL259+AM259+AO259+AN259</f>
        <v>3051.8780787000005</v>
      </c>
      <c r="AT259" s="84"/>
    </row>
    <row r="260" spans="1:64" ht="15.75" outlineLevel="1" thickBot="1" x14ac:dyDescent="0.3">
      <c r="A260" s="75"/>
      <c r="B260" s="76"/>
      <c r="C260" s="77"/>
      <c r="D260" s="78"/>
      <c r="E260" s="79"/>
      <c r="F260" s="80"/>
      <c r="G260" s="267"/>
      <c r="H260" s="67"/>
      <c r="I260" s="67"/>
      <c r="J260" s="67"/>
      <c r="K260" s="21"/>
      <c r="L260" s="67"/>
      <c r="M260" s="67"/>
      <c r="N260" s="67"/>
      <c r="O260" s="67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7"/>
      <c r="AC260" s="67"/>
      <c r="AD260" s="67"/>
      <c r="AE260" s="69"/>
      <c r="AF260" s="69"/>
      <c r="AG260" s="69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84"/>
    </row>
    <row r="261" spans="1:64" x14ac:dyDescent="0.25">
      <c r="J261" s="56"/>
      <c r="P261" s="58"/>
      <c r="Q261" s="56"/>
      <c r="R261" s="56"/>
      <c r="AT261" s="136"/>
    </row>
    <row r="262" spans="1:64" x14ac:dyDescent="0.25">
      <c r="AT262" s="84"/>
    </row>
  </sheetData>
  <mergeCells count="56">
    <mergeCell ref="AL2:AL4"/>
    <mergeCell ref="AM2:AM4"/>
    <mergeCell ref="AN2:AN4"/>
    <mergeCell ref="AO2:AO4"/>
    <mergeCell ref="AP2:AP4"/>
    <mergeCell ref="G259:G260"/>
    <mergeCell ref="AF2:AF4"/>
    <mergeCell ref="AG2:AG4"/>
    <mergeCell ref="AH2:AH4"/>
    <mergeCell ref="AI2:AI4"/>
    <mergeCell ref="AJ2:AJ4"/>
    <mergeCell ref="AK2:AK4"/>
    <mergeCell ref="Y2:Y3"/>
    <mergeCell ref="Z2:Z3"/>
    <mergeCell ref="AA2:AA3"/>
    <mergeCell ref="AC2:AC4"/>
    <mergeCell ref="AD2:AD4"/>
    <mergeCell ref="AE2:AE4"/>
    <mergeCell ref="BN1:BN4"/>
    <mergeCell ref="BO1:BO4"/>
    <mergeCell ref="H2:K2"/>
    <mergeCell ref="L2:N2"/>
    <mergeCell ref="O2:O3"/>
    <mergeCell ref="P2:P3"/>
    <mergeCell ref="Q2:Q3"/>
    <mergeCell ref="R2:R3"/>
    <mergeCell ref="S2:S3"/>
    <mergeCell ref="T2:T3"/>
    <mergeCell ref="BA1:BB4"/>
    <mergeCell ref="BC1:BD4"/>
    <mergeCell ref="BF1:BG4"/>
    <mergeCell ref="BH1:BI4"/>
    <mergeCell ref="BK1:BL4"/>
    <mergeCell ref="BM1:BM4"/>
    <mergeCell ref="AQ1:AQ4"/>
    <mergeCell ref="AR1:AR4"/>
    <mergeCell ref="AS1:AS4"/>
    <mergeCell ref="AU1:AV4"/>
    <mergeCell ref="AW1:AX4"/>
    <mergeCell ref="AY1:AZ4"/>
    <mergeCell ref="U1:X1"/>
    <mergeCell ref="Z1:AA1"/>
    <mergeCell ref="AB1:AB4"/>
    <mergeCell ref="AC1:AH1"/>
    <mergeCell ref="AI1:AL1"/>
    <mergeCell ref="AN1:AO1"/>
    <mergeCell ref="U2:U3"/>
    <mergeCell ref="V2:V3"/>
    <mergeCell ref="W2:W3"/>
    <mergeCell ref="X2:X3"/>
    <mergeCell ref="A1:A2"/>
    <mergeCell ref="B1:B2"/>
    <mergeCell ref="C1:C2"/>
    <mergeCell ref="D1:D2"/>
    <mergeCell ref="H1:N1"/>
    <mergeCell ref="O1:T1"/>
  </mergeCells>
  <conditionalFormatting sqref="AT5">
    <cfRule type="containsText" dxfId="1139" priority="287" operator="containsText" text="Not Matching">
      <formula>NOT(ISERROR(SEARCH(("Not Matching"),(AT5))))</formula>
    </cfRule>
    <cfRule type="containsText" dxfId="1138" priority="288" operator="containsText" text="Matching">
      <formula>NOT(ISERROR(SEARCH(("Matching"),(AT5))))</formula>
    </cfRule>
  </conditionalFormatting>
  <conditionalFormatting sqref="AT16">
    <cfRule type="containsText" dxfId="1137" priority="275" operator="containsText" text="Not Matching">
      <formula>NOT(ISERROR(SEARCH(("Not Matching"),(AT16))))</formula>
    </cfRule>
    <cfRule type="containsText" dxfId="1136" priority="276" operator="containsText" text="Matching">
      <formula>NOT(ISERROR(SEARCH(("Matching"),(AT16))))</formula>
    </cfRule>
  </conditionalFormatting>
  <conditionalFormatting sqref="AT27">
    <cfRule type="containsText" dxfId="1135" priority="269" operator="containsText" text="Not Matching">
      <formula>NOT(ISERROR(SEARCH(("Not Matching"),(AT27))))</formula>
    </cfRule>
    <cfRule type="containsText" dxfId="1134" priority="270" operator="containsText" text="Matching">
      <formula>NOT(ISERROR(SEARCH(("Matching"),(AT27))))</formula>
    </cfRule>
  </conditionalFormatting>
  <conditionalFormatting sqref="AT38">
    <cfRule type="containsText" dxfId="1133" priority="263" operator="containsText" text="Not Matching">
      <formula>NOT(ISERROR(SEARCH(("Not Matching"),(AT38))))</formula>
    </cfRule>
    <cfRule type="containsText" dxfId="1132" priority="264" operator="containsText" text="Matching">
      <formula>NOT(ISERROR(SEARCH(("Matching"),(AT38))))</formula>
    </cfRule>
  </conditionalFormatting>
  <conditionalFormatting sqref="AT49">
    <cfRule type="containsText" dxfId="1131" priority="257" operator="containsText" text="Not Matching">
      <formula>NOT(ISERROR(SEARCH(("Not Matching"),(AT49))))</formula>
    </cfRule>
    <cfRule type="containsText" dxfId="1130" priority="258" operator="containsText" text="Matching">
      <formula>NOT(ISERROR(SEARCH(("Matching"),(AT49))))</formula>
    </cfRule>
  </conditionalFormatting>
  <conditionalFormatting sqref="AT60">
    <cfRule type="containsText" dxfId="1129" priority="251" operator="containsText" text="Not Matching">
      <formula>NOT(ISERROR(SEARCH(("Not Matching"),(AT60))))</formula>
    </cfRule>
    <cfRule type="containsText" dxfId="1128" priority="252" operator="containsText" text="Matching">
      <formula>NOT(ISERROR(SEARCH(("Matching"),(AT60))))</formula>
    </cfRule>
  </conditionalFormatting>
  <conditionalFormatting sqref="AT71">
    <cfRule type="containsText" dxfId="1127" priority="245" operator="containsText" text="Not Matching">
      <formula>NOT(ISERROR(SEARCH(("Not Matching"),(AT71))))</formula>
    </cfRule>
    <cfRule type="containsText" dxfId="1126" priority="246" operator="containsText" text="Matching">
      <formula>NOT(ISERROR(SEARCH(("Matching"),(AT71))))</formula>
    </cfRule>
  </conditionalFormatting>
  <conditionalFormatting sqref="AT82">
    <cfRule type="containsText" dxfId="1125" priority="239" operator="containsText" text="Not Matching">
      <formula>NOT(ISERROR(SEARCH(("Not Matching"),(AT82))))</formula>
    </cfRule>
    <cfRule type="containsText" dxfId="1124" priority="240" operator="containsText" text="Matching">
      <formula>NOT(ISERROR(SEARCH(("Matching"),(AT82))))</formula>
    </cfRule>
  </conditionalFormatting>
  <conditionalFormatting sqref="AT93">
    <cfRule type="containsText" dxfId="1123" priority="233" operator="containsText" text="Not Matching">
      <formula>NOT(ISERROR(SEARCH(("Not Matching"),(AT93))))</formula>
    </cfRule>
    <cfRule type="containsText" dxfId="1122" priority="234" operator="containsText" text="Matching">
      <formula>NOT(ISERROR(SEARCH(("Matching"),(AT93))))</formula>
    </cfRule>
  </conditionalFormatting>
  <conditionalFormatting sqref="AT104">
    <cfRule type="containsText" dxfId="1121" priority="227" operator="containsText" text="Not Matching">
      <formula>NOT(ISERROR(SEARCH(("Not Matching"),(AT104))))</formula>
    </cfRule>
    <cfRule type="containsText" dxfId="1120" priority="228" operator="containsText" text="Matching">
      <formula>NOT(ISERROR(SEARCH(("Matching"),(AT104))))</formula>
    </cfRule>
  </conditionalFormatting>
  <conditionalFormatting sqref="AT115">
    <cfRule type="containsText" dxfId="1119" priority="221" operator="containsText" text="Not Matching">
      <formula>NOT(ISERROR(SEARCH(("Not Matching"),(AT115))))</formula>
    </cfRule>
    <cfRule type="containsText" dxfId="1118" priority="222" operator="containsText" text="Matching">
      <formula>NOT(ISERROR(SEARCH(("Matching"),(AT115))))</formula>
    </cfRule>
  </conditionalFormatting>
  <conditionalFormatting sqref="AT126">
    <cfRule type="containsText" dxfId="1117" priority="215" operator="containsText" text="Not Matching">
      <formula>NOT(ISERROR(SEARCH(("Not Matching"),(AT126))))</formula>
    </cfRule>
    <cfRule type="containsText" dxfId="1116" priority="216" operator="containsText" text="Matching">
      <formula>NOT(ISERROR(SEARCH(("Matching"),(AT126))))</formula>
    </cfRule>
  </conditionalFormatting>
  <conditionalFormatting sqref="AT137">
    <cfRule type="containsText" dxfId="1115" priority="209" operator="containsText" text="Not Matching">
      <formula>NOT(ISERROR(SEARCH(("Not Matching"),(AT137))))</formula>
    </cfRule>
    <cfRule type="containsText" dxfId="1114" priority="210" operator="containsText" text="Matching">
      <formula>NOT(ISERROR(SEARCH(("Matching"),(AT137))))</formula>
    </cfRule>
  </conditionalFormatting>
  <conditionalFormatting sqref="AT148">
    <cfRule type="containsText" dxfId="1113" priority="203" operator="containsText" text="Not Matching">
      <formula>NOT(ISERROR(SEARCH(("Not Matching"),(AT148))))</formula>
    </cfRule>
    <cfRule type="containsText" dxfId="1112" priority="204" operator="containsText" text="Matching">
      <formula>NOT(ISERROR(SEARCH(("Matching"),(AT148))))</formula>
    </cfRule>
  </conditionalFormatting>
  <conditionalFormatting sqref="AT159">
    <cfRule type="containsText" dxfId="1111" priority="197" operator="containsText" text="Not Matching">
      <formula>NOT(ISERROR(SEARCH(("Not Matching"),(AT159))))</formula>
    </cfRule>
    <cfRule type="containsText" dxfId="1110" priority="198" operator="containsText" text="Matching">
      <formula>NOT(ISERROR(SEARCH(("Matching"),(AT159))))</formula>
    </cfRule>
  </conditionalFormatting>
  <conditionalFormatting sqref="AT170">
    <cfRule type="containsText" dxfId="1109" priority="191" operator="containsText" text="Not Matching">
      <formula>NOT(ISERROR(SEARCH(("Not Matching"),(AT170))))</formula>
    </cfRule>
    <cfRule type="containsText" dxfId="1108" priority="192" operator="containsText" text="Matching">
      <formula>NOT(ISERROR(SEARCH(("Matching"),(AT170))))</formula>
    </cfRule>
  </conditionalFormatting>
  <conditionalFormatting sqref="AT181">
    <cfRule type="containsText" dxfId="1107" priority="185" operator="containsText" text="Not Matching">
      <formula>NOT(ISERROR(SEARCH(("Not Matching"),(AT181))))</formula>
    </cfRule>
    <cfRule type="containsText" dxfId="1106" priority="186" operator="containsText" text="Matching">
      <formula>NOT(ISERROR(SEARCH(("Matching"),(AT181))))</formula>
    </cfRule>
  </conditionalFormatting>
  <conditionalFormatting sqref="AT192">
    <cfRule type="containsText" dxfId="1105" priority="179" operator="containsText" text="Not Matching">
      <formula>NOT(ISERROR(SEARCH(("Not Matching"),(AT192))))</formula>
    </cfRule>
    <cfRule type="containsText" dxfId="1104" priority="180" operator="containsText" text="Matching">
      <formula>NOT(ISERROR(SEARCH(("Matching"),(AT192))))</formula>
    </cfRule>
  </conditionalFormatting>
  <conditionalFormatting sqref="AT203">
    <cfRule type="containsText" dxfId="1103" priority="173" operator="containsText" text="Not Matching">
      <formula>NOT(ISERROR(SEARCH(("Not Matching"),(AT203))))</formula>
    </cfRule>
    <cfRule type="containsText" dxfId="1102" priority="174" operator="containsText" text="Matching">
      <formula>NOT(ISERROR(SEARCH(("Matching"),(AT203))))</formula>
    </cfRule>
  </conditionalFormatting>
  <conditionalFormatting sqref="AT214">
    <cfRule type="containsText" dxfId="1101" priority="167" operator="containsText" text="Not Matching">
      <formula>NOT(ISERROR(SEARCH(("Not Matching"),(AT214))))</formula>
    </cfRule>
    <cfRule type="containsText" dxfId="1100" priority="168" operator="containsText" text="Matching">
      <formula>NOT(ISERROR(SEARCH(("Matching"),(AT214))))</formula>
    </cfRule>
  </conditionalFormatting>
  <conditionalFormatting sqref="AT225">
    <cfRule type="containsText" dxfId="1099" priority="161" operator="containsText" text="Not Matching">
      <formula>NOT(ISERROR(SEARCH(("Not Matching"),(AT225))))</formula>
    </cfRule>
    <cfRule type="containsText" dxfId="1098" priority="162" operator="containsText" text="Matching">
      <formula>NOT(ISERROR(SEARCH(("Matching"),(AT225))))</formula>
    </cfRule>
  </conditionalFormatting>
  <conditionalFormatting sqref="AT257">
    <cfRule type="containsText" dxfId="1057" priority="281" operator="containsText" text="Not Matching">
      <formula>NOT(ISERROR(SEARCH(("Not Matching"),(AT257))))</formula>
    </cfRule>
    <cfRule type="containsText" dxfId="1056" priority="282" operator="containsText" text="Matching">
      <formula>NOT(ISERROR(SEARCH(("Matching"),(AT257))))</formula>
    </cfRule>
  </conditionalFormatting>
  <conditionalFormatting sqref="BE5">
    <cfRule type="containsText" dxfId="1055" priority="283" operator="containsText" text="Not Matching">
      <formula>NOT(ISERROR(SEARCH(("Not Matching"),(BE5))))</formula>
    </cfRule>
    <cfRule type="containsText" dxfId="1054" priority="284" operator="containsText" text="Matching">
      <formula>NOT(ISERROR(SEARCH(("Matching"),(BE5))))</formula>
    </cfRule>
  </conditionalFormatting>
  <conditionalFormatting sqref="BE16">
    <cfRule type="containsText" dxfId="1053" priority="271" operator="containsText" text="Not Matching">
      <formula>NOT(ISERROR(SEARCH(("Not Matching"),(BE16))))</formula>
    </cfRule>
    <cfRule type="containsText" dxfId="1052" priority="272" operator="containsText" text="Matching">
      <formula>NOT(ISERROR(SEARCH(("Matching"),(BE16))))</formula>
    </cfRule>
  </conditionalFormatting>
  <conditionalFormatting sqref="BE27">
    <cfRule type="containsText" dxfId="1051" priority="265" operator="containsText" text="Not Matching">
      <formula>NOT(ISERROR(SEARCH(("Not Matching"),(BE27))))</formula>
    </cfRule>
    <cfRule type="containsText" dxfId="1050" priority="266" operator="containsText" text="Matching">
      <formula>NOT(ISERROR(SEARCH(("Matching"),(BE27))))</formula>
    </cfRule>
  </conditionalFormatting>
  <conditionalFormatting sqref="BE38">
    <cfRule type="containsText" dxfId="1049" priority="259" operator="containsText" text="Not Matching">
      <formula>NOT(ISERROR(SEARCH(("Not Matching"),(BE38))))</formula>
    </cfRule>
    <cfRule type="containsText" dxfId="1048" priority="260" operator="containsText" text="Matching">
      <formula>NOT(ISERROR(SEARCH(("Matching"),(BE38))))</formula>
    </cfRule>
  </conditionalFormatting>
  <conditionalFormatting sqref="BE49">
    <cfRule type="containsText" dxfId="1047" priority="253" operator="containsText" text="Not Matching">
      <formula>NOT(ISERROR(SEARCH(("Not Matching"),(BE49))))</formula>
    </cfRule>
    <cfRule type="containsText" dxfId="1046" priority="254" operator="containsText" text="Matching">
      <formula>NOT(ISERROR(SEARCH(("Matching"),(BE49))))</formula>
    </cfRule>
  </conditionalFormatting>
  <conditionalFormatting sqref="BE60">
    <cfRule type="containsText" dxfId="1045" priority="247" operator="containsText" text="Not Matching">
      <formula>NOT(ISERROR(SEARCH(("Not Matching"),(BE60))))</formula>
    </cfRule>
    <cfRule type="containsText" dxfId="1044" priority="248" operator="containsText" text="Matching">
      <formula>NOT(ISERROR(SEARCH(("Matching"),(BE60))))</formula>
    </cfRule>
  </conditionalFormatting>
  <conditionalFormatting sqref="BE71">
    <cfRule type="containsText" dxfId="1043" priority="241" operator="containsText" text="Not Matching">
      <formula>NOT(ISERROR(SEARCH(("Not Matching"),(BE71))))</formula>
    </cfRule>
    <cfRule type="containsText" dxfId="1042" priority="242" operator="containsText" text="Matching">
      <formula>NOT(ISERROR(SEARCH(("Matching"),(BE71))))</formula>
    </cfRule>
  </conditionalFormatting>
  <conditionalFormatting sqref="BE82">
    <cfRule type="containsText" dxfId="1041" priority="235" operator="containsText" text="Not Matching">
      <formula>NOT(ISERROR(SEARCH(("Not Matching"),(BE82))))</formula>
    </cfRule>
    <cfRule type="containsText" dxfId="1040" priority="236" operator="containsText" text="Matching">
      <formula>NOT(ISERROR(SEARCH(("Matching"),(BE82))))</formula>
    </cfRule>
  </conditionalFormatting>
  <conditionalFormatting sqref="BE93">
    <cfRule type="containsText" dxfId="1039" priority="229" operator="containsText" text="Not Matching">
      <formula>NOT(ISERROR(SEARCH(("Not Matching"),(BE93))))</formula>
    </cfRule>
    <cfRule type="containsText" dxfId="1038" priority="230" operator="containsText" text="Matching">
      <formula>NOT(ISERROR(SEARCH(("Matching"),(BE93))))</formula>
    </cfRule>
  </conditionalFormatting>
  <conditionalFormatting sqref="BE104">
    <cfRule type="containsText" dxfId="1037" priority="223" operator="containsText" text="Not Matching">
      <formula>NOT(ISERROR(SEARCH(("Not Matching"),(BE104))))</formula>
    </cfRule>
    <cfRule type="containsText" dxfId="1036" priority="224" operator="containsText" text="Matching">
      <formula>NOT(ISERROR(SEARCH(("Matching"),(BE104))))</formula>
    </cfRule>
  </conditionalFormatting>
  <conditionalFormatting sqref="BE115">
    <cfRule type="containsText" dxfId="1035" priority="217" operator="containsText" text="Not Matching">
      <formula>NOT(ISERROR(SEARCH(("Not Matching"),(BE115))))</formula>
    </cfRule>
    <cfRule type="containsText" dxfId="1034" priority="218" operator="containsText" text="Matching">
      <formula>NOT(ISERROR(SEARCH(("Matching"),(BE115))))</formula>
    </cfRule>
  </conditionalFormatting>
  <conditionalFormatting sqref="BE126">
    <cfRule type="containsText" dxfId="1033" priority="211" operator="containsText" text="Not Matching">
      <formula>NOT(ISERROR(SEARCH(("Not Matching"),(BE126))))</formula>
    </cfRule>
    <cfRule type="containsText" dxfId="1032" priority="212" operator="containsText" text="Matching">
      <formula>NOT(ISERROR(SEARCH(("Matching"),(BE126))))</formula>
    </cfRule>
  </conditionalFormatting>
  <conditionalFormatting sqref="BE137">
    <cfRule type="containsText" dxfId="1031" priority="205" operator="containsText" text="Not Matching">
      <formula>NOT(ISERROR(SEARCH(("Not Matching"),(BE137))))</formula>
    </cfRule>
    <cfRule type="containsText" dxfId="1030" priority="206" operator="containsText" text="Matching">
      <formula>NOT(ISERROR(SEARCH(("Matching"),(BE137))))</formula>
    </cfRule>
  </conditionalFormatting>
  <conditionalFormatting sqref="BE148">
    <cfRule type="containsText" dxfId="1029" priority="199" operator="containsText" text="Not Matching">
      <formula>NOT(ISERROR(SEARCH(("Not Matching"),(BE148))))</formula>
    </cfRule>
    <cfRule type="containsText" dxfId="1028" priority="200" operator="containsText" text="Matching">
      <formula>NOT(ISERROR(SEARCH(("Matching"),(BE148))))</formula>
    </cfRule>
  </conditionalFormatting>
  <conditionalFormatting sqref="BE159">
    <cfRule type="containsText" dxfId="1027" priority="193" operator="containsText" text="Not Matching">
      <formula>NOT(ISERROR(SEARCH(("Not Matching"),(BE159))))</formula>
    </cfRule>
    <cfRule type="containsText" dxfId="1026" priority="194" operator="containsText" text="Matching">
      <formula>NOT(ISERROR(SEARCH(("Matching"),(BE159))))</formula>
    </cfRule>
  </conditionalFormatting>
  <conditionalFormatting sqref="BE170">
    <cfRule type="containsText" dxfId="1025" priority="187" operator="containsText" text="Not Matching">
      <formula>NOT(ISERROR(SEARCH(("Not Matching"),(BE170))))</formula>
    </cfRule>
    <cfRule type="containsText" dxfId="1024" priority="188" operator="containsText" text="Matching">
      <formula>NOT(ISERROR(SEARCH(("Matching"),(BE170))))</formula>
    </cfRule>
  </conditionalFormatting>
  <conditionalFormatting sqref="BE181">
    <cfRule type="containsText" dxfId="1023" priority="181" operator="containsText" text="Not Matching">
      <formula>NOT(ISERROR(SEARCH(("Not Matching"),(BE181))))</formula>
    </cfRule>
    <cfRule type="containsText" dxfId="1022" priority="182" operator="containsText" text="Matching">
      <formula>NOT(ISERROR(SEARCH(("Matching"),(BE181))))</formula>
    </cfRule>
  </conditionalFormatting>
  <conditionalFormatting sqref="BE192">
    <cfRule type="containsText" dxfId="1021" priority="175" operator="containsText" text="Not Matching">
      <formula>NOT(ISERROR(SEARCH(("Not Matching"),(BE192))))</formula>
    </cfRule>
    <cfRule type="containsText" dxfId="1020" priority="176" operator="containsText" text="Matching">
      <formula>NOT(ISERROR(SEARCH(("Matching"),(BE192))))</formula>
    </cfRule>
  </conditionalFormatting>
  <conditionalFormatting sqref="BE203">
    <cfRule type="containsText" dxfId="1019" priority="169" operator="containsText" text="Not Matching">
      <formula>NOT(ISERROR(SEARCH(("Not Matching"),(BE203))))</formula>
    </cfRule>
    <cfRule type="containsText" dxfId="1018" priority="170" operator="containsText" text="Matching">
      <formula>NOT(ISERROR(SEARCH(("Matching"),(BE203))))</formula>
    </cfRule>
  </conditionalFormatting>
  <conditionalFormatting sqref="BE214">
    <cfRule type="containsText" dxfId="1017" priority="163" operator="containsText" text="Not Matching">
      <formula>NOT(ISERROR(SEARCH(("Not Matching"),(BE214))))</formula>
    </cfRule>
    <cfRule type="containsText" dxfId="1016" priority="164" operator="containsText" text="Matching">
      <formula>NOT(ISERROR(SEARCH(("Matching"),(BE214))))</formula>
    </cfRule>
  </conditionalFormatting>
  <conditionalFormatting sqref="BE225">
    <cfRule type="containsText" dxfId="1015" priority="157" operator="containsText" text="Not Matching">
      <formula>NOT(ISERROR(SEARCH(("Not Matching"),(BE225))))</formula>
    </cfRule>
    <cfRule type="containsText" dxfId="1014" priority="158" operator="containsText" text="Matching">
      <formula>NOT(ISERROR(SEARCH(("Matching"),(BE225))))</formula>
    </cfRule>
  </conditionalFormatting>
  <conditionalFormatting sqref="BE257">
    <cfRule type="containsText" dxfId="973" priority="277" operator="containsText" text="Not Matching">
      <formula>NOT(ISERROR(SEARCH(("Not Matching"),(BE257))))</formula>
    </cfRule>
    <cfRule type="containsText" dxfId="972" priority="278" operator="containsText" text="Matching">
      <formula>NOT(ISERROR(SEARCH(("Matching"),(BE257))))</formula>
    </cfRule>
  </conditionalFormatting>
  <conditionalFormatting sqref="BJ5">
    <cfRule type="containsText" dxfId="971" priority="285" operator="containsText" text="Not Matching">
      <formula>NOT(ISERROR(SEARCH(("Not Matching"),(BJ5))))</formula>
    </cfRule>
    <cfRule type="containsText" dxfId="970" priority="286" operator="containsText" text="Matching">
      <formula>NOT(ISERROR(SEARCH(("Matching"),(BJ5))))</formula>
    </cfRule>
  </conditionalFormatting>
  <conditionalFormatting sqref="BJ16">
    <cfRule type="containsText" dxfId="969" priority="273" operator="containsText" text="Not Matching">
      <formula>NOT(ISERROR(SEARCH(("Not Matching"),(BJ16))))</formula>
    </cfRule>
    <cfRule type="containsText" dxfId="968" priority="274" operator="containsText" text="Matching">
      <formula>NOT(ISERROR(SEARCH(("Matching"),(BJ16))))</formula>
    </cfRule>
  </conditionalFormatting>
  <conditionalFormatting sqref="BJ27">
    <cfRule type="containsText" dxfId="967" priority="267" operator="containsText" text="Not Matching">
      <formula>NOT(ISERROR(SEARCH(("Not Matching"),(BJ27))))</formula>
    </cfRule>
    <cfRule type="containsText" dxfId="966" priority="268" operator="containsText" text="Matching">
      <formula>NOT(ISERROR(SEARCH(("Matching"),(BJ27))))</formula>
    </cfRule>
  </conditionalFormatting>
  <conditionalFormatting sqref="BJ38">
    <cfRule type="containsText" dxfId="965" priority="261" operator="containsText" text="Not Matching">
      <formula>NOT(ISERROR(SEARCH(("Not Matching"),(BJ38))))</formula>
    </cfRule>
    <cfRule type="containsText" dxfId="964" priority="262" operator="containsText" text="Matching">
      <formula>NOT(ISERROR(SEARCH(("Matching"),(BJ38))))</formula>
    </cfRule>
  </conditionalFormatting>
  <conditionalFormatting sqref="BJ49">
    <cfRule type="containsText" dxfId="963" priority="255" operator="containsText" text="Not Matching">
      <formula>NOT(ISERROR(SEARCH(("Not Matching"),(BJ49))))</formula>
    </cfRule>
    <cfRule type="containsText" dxfId="962" priority="256" operator="containsText" text="Matching">
      <formula>NOT(ISERROR(SEARCH(("Matching"),(BJ49))))</formula>
    </cfRule>
  </conditionalFormatting>
  <conditionalFormatting sqref="BJ60">
    <cfRule type="containsText" dxfId="961" priority="249" operator="containsText" text="Not Matching">
      <formula>NOT(ISERROR(SEARCH(("Not Matching"),(BJ60))))</formula>
    </cfRule>
    <cfRule type="containsText" dxfId="960" priority="250" operator="containsText" text="Matching">
      <formula>NOT(ISERROR(SEARCH(("Matching"),(BJ60))))</formula>
    </cfRule>
  </conditionalFormatting>
  <conditionalFormatting sqref="BJ71">
    <cfRule type="containsText" dxfId="959" priority="243" operator="containsText" text="Not Matching">
      <formula>NOT(ISERROR(SEARCH(("Not Matching"),(BJ71))))</formula>
    </cfRule>
    <cfRule type="containsText" dxfId="958" priority="244" operator="containsText" text="Matching">
      <formula>NOT(ISERROR(SEARCH(("Matching"),(BJ71))))</formula>
    </cfRule>
  </conditionalFormatting>
  <conditionalFormatting sqref="BJ82">
    <cfRule type="containsText" dxfId="957" priority="237" operator="containsText" text="Not Matching">
      <formula>NOT(ISERROR(SEARCH(("Not Matching"),(BJ82))))</formula>
    </cfRule>
    <cfRule type="containsText" dxfId="956" priority="238" operator="containsText" text="Matching">
      <formula>NOT(ISERROR(SEARCH(("Matching"),(BJ82))))</formula>
    </cfRule>
  </conditionalFormatting>
  <conditionalFormatting sqref="BJ93">
    <cfRule type="containsText" dxfId="955" priority="231" operator="containsText" text="Not Matching">
      <formula>NOT(ISERROR(SEARCH(("Not Matching"),(BJ93))))</formula>
    </cfRule>
    <cfRule type="containsText" dxfId="954" priority="232" operator="containsText" text="Matching">
      <formula>NOT(ISERROR(SEARCH(("Matching"),(BJ93))))</formula>
    </cfRule>
  </conditionalFormatting>
  <conditionalFormatting sqref="BJ104">
    <cfRule type="containsText" dxfId="953" priority="225" operator="containsText" text="Not Matching">
      <formula>NOT(ISERROR(SEARCH(("Not Matching"),(BJ104))))</formula>
    </cfRule>
    <cfRule type="containsText" dxfId="952" priority="226" operator="containsText" text="Matching">
      <formula>NOT(ISERROR(SEARCH(("Matching"),(BJ104))))</formula>
    </cfRule>
  </conditionalFormatting>
  <conditionalFormatting sqref="BJ115">
    <cfRule type="containsText" dxfId="951" priority="219" operator="containsText" text="Not Matching">
      <formula>NOT(ISERROR(SEARCH(("Not Matching"),(BJ115))))</formula>
    </cfRule>
    <cfRule type="containsText" dxfId="950" priority="220" operator="containsText" text="Matching">
      <formula>NOT(ISERROR(SEARCH(("Matching"),(BJ115))))</formula>
    </cfRule>
  </conditionalFormatting>
  <conditionalFormatting sqref="BJ126">
    <cfRule type="containsText" dxfId="949" priority="213" operator="containsText" text="Not Matching">
      <formula>NOT(ISERROR(SEARCH(("Not Matching"),(BJ126))))</formula>
    </cfRule>
    <cfRule type="containsText" dxfId="948" priority="214" operator="containsText" text="Matching">
      <formula>NOT(ISERROR(SEARCH(("Matching"),(BJ126))))</formula>
    </cfRule>
  </conditionalFormatting>
  <conditionalFormatting sqref="BJ137">
    <cfRule type="containsText" dxfId="947" priority="207" operator="containsText" text="Not Matching">
      <formula>NOT(ISERROR(SEARCH(("Not Matching"),(BJ137))))</formula>
    </cfRule>
    <cfRule type="containsText" dxfId="946" priority="208" operator="containsText" text="Matching">
      <formula>NOT(ISERROR(SEARCH(("Matching"),(BJ137))))</formula>
    </cfRule>
  </conditionalFormatting>
  <conditionalFormatting sqref="BJ148">
    <cfRule type="containsText" dxfId="945" priority="201" operator="containsText" text="Not Matching">
      <formula>NOT(ISERROR(SEARCH(("Not Matching"),(BJ148))))</formula>
    </cfRule>
    <cfRule type="containsText" dxfId="944" priority="202" operator="containsText" text="Matching">
      <formula>NOT(ISERROR(SEARCH(("Matching"),(BJ148))))</formula>
    </cfRule>
  </conditionalFormatting>
  <conditionalFormatting sqref="BJ159">
    <cfRule type="containsText" dxfId="943" priority="195" operator="containsText" text="Not Matching">
      <formula>NOT(ISERROR(SEARCH(("Not Matching"),(BJ159))))</formula>
    </cfRule>
    <cfRule type="containsText" dxfId="942" priority="196" operator="containsText" text="Matching">
      <formula>NOT(ISERROR(SEARCH(("Matching"),(BJ159))))</formula>
    </cfRule>
  </conditionalFormatting>
  <conditionalFormatting sqref="BJ170">
    <cfRule type="containsText" dxfId="941" priority="189" operator="containsText" text="Not Matching">
      <formula>NOT(ISERROR(SEARCH(("Not Matching"),(BJ170))))</formula>
    </cfRule>
    <cfRule type="containsText" dxfId="940" priority="190" operator="containsText" text="Matching">
      <formula>NOT(ISERROR(SEARCH(("Matching"),(BJ170))))</formula>
    </cfRule>
  </conditionalFormatting>
  <conditionalFormatting sqref="BJ181">
    <cfRule type="containsText" dxfId="939" priority="183" operator="containsText" text="Not Matching">
      <formula>NOT(ISERROR(SEARCH(("Not Matching"),(BJ181))))</formula>
    </cfRule>
    <cfRule type="containsText" dxfId="938" priority="184" operator="containsText" text="Matching">
      <formula>NOT(ISERROR(SEARCH(("Matching"),(BJ181))))</formula>
    </cfRule>
  </conditionalFormatting>
  <conditionalFormatting sqref="BJ192">
    <cfRule type="containsText" dxfId="937" priority="177" operator="containsText" text="Not Matching">
      <formula>NOT(ISERROR(SEARCH(("Not Matching"),(BJ192))))</formula>
    </cfRule>
    <cfRule type="containsText" dxfId="936" priority="178" operator="containsText" text="Matching">
      <formula>NOT(ISERROR(SEARCH(("Matching"),(BJ192))))</formula>
    </cfRule>
  </conditionalFormatting>
  <conditionalFormatting sqref="BJ203">
    <cfRule type="containsText" dxfId="935" priority="171" operator="containsText" text="Not Matching">
      <formula>NOT(ISERROR(SEARCH(("Not Matching"),(BJ203))))</formula>
    </cfRule>
    <cfRule type="containsText" dxfId="934" priority="172" operator="containsText" text="Matching">
      <formula>NOT(ISERROR(SEARCH(("Matching"),(BJ203))))</formula>
    </cfRule>
  </conditionalFormatting>
  <conditionalFormatting sqref="BJ214">
    <cfRule type="containsText" dxfId="933" priority="165" operator="containsText" text="Not Matching">
      <formula>NOT(ISERROR(SEARCH(("Not Matching"),(BJ214))))</formula>
    </cfRule>
    <cfRule type="containsText" dxfId="932" priority="166" operator="containsText" text="Matching">
      <formula>NOT(ISERROR(SEARCH(("Matching"),(BJ214))))</formula>
    </cfRule>
  </conditionalFormatting>
  <conditionalFormatting sqref="BJ225">
    <cfRule type="containsText" dxfId="931" priority="159" operator="containsText" text="Not Matching">
      <formula>NOT(ISERROR(SEARCH(("Not Matching"),(BJ225))))</formula>
    </cfRule>
    <cfRule type="containsText" dxfId="930" priority="160" operator="containsText" text="Matching">
      <formula>NOT(ISERROR(SEARCH(("Matching"),(BJ225))))</formula>
    </cfRule>
  </conditionalFormatting>
  <conditionalFormatting sqref="BJ257">
    <cfRule type="containsText" dxfId="889" priority="279" operator="containsText" text="Not Matching">
      <formula>NOT(ISERROR(SEARCH(("Not Matching"),(BJ257))))</formula>
    </cfRule>
    <cfRule type="containsText" dxfId="888" priority="280" operator="containsText" text="Matching">
      <formula>NOT(ISERROR(SEARCH(("Matching"),(BJ257))))</formula>
    </cfRule>
  </conditionalFormatting>
  <conditionalFormatting sqref="AT236">
    <cfRule type="containsText" dxfId="887" priority="35" operator="containsText" text="Not Matching">
      <formula>NOT(ISERROR(SEARCH(("Not Matching"),(AT236))))</formula>
    </cfRule>
    <cfRule type="containsText" dxfId="886" priority="36" operator="containsText" text="Matching">
      <formula>NOT(ISERROR(SEARCH(("Matching"),(AT236))))</formula>
    </cfRule>
  </conditionalFormatting>
  <conditionalFormatting sqref="BE236">
    <cfRule type="containsText" dxfId="885" priority="31" operator="containsText" text="Not Matching">
      <formula>NOT(ISERROR(SEARCH(("Not Matching"),(BE236))))</formula>
    </cfRule>
    <cfRule type="containsText" dxfId="884" priority="32" operator="containsText" text="Matching">
      <formula>NOT(ISERROR(SEARCH(("Matching"),(BE236))))</formula>
    </cfRule>
  </conditionalFormatting>
  <conditionalFormatting sqref="BJ236">
    <cfRule type="containsText" dxfId="883" priority="33" operator="containsText" text="Not Matching">
      <formula>NOT(ISERROR(SEARCH(("Not Matching"),(BJ236))))</formula>
    </cfRule>
    <cfRule type="containsText" dxfId="882" priority="34" operator="containsText" text="Matching">
      <formula>NOT(ISERROR(SEARCH(("Matching"),(BJ236))))</formula>
    </cfRule>
  </conditionalFormatting>
  <conditionalFormatting sqref="AT240">
    <cfRule type="containsText" dxfId="881" priority="29" operator="containsText" text="Not Matching">
      <formula>NOT(ISERROR(SEARCH(("Not Matching"),(AT240))))</formula>
    </cfRule>
    <cfRule type="containsText" dxfId="880" priority="30" operator="containsText" text="Matching">
      <formula>NOT(ISERROR(SEARCH(("Matching"),(AT240))))</formula>
    </cfRule>
  </conditionalFormatting>
  <conditionalFormatting sqref="BE240">
    <cfRule type="containsText" dxfId="879" priority="25" operator="containsText" text="Not Matching">
      <formula>NOT(ISERROR(SEARCH(("Not Matching"),(BE240))))</formula>
    </cfRule>
    <cfRule type="containsText" dxfId="878" priority="26" operator="containsText" text="Matching">
      <formula>NOT(ISERROR(SEARCH(("Matching"),(BE240))))</formula>
    </cfRule>
  </conditionalFormatting>
  <conditionalFormatting sqref="BJ240">
    <cfRule type="containsText" dxfId="877" priority="27" operator="containsText" text="Not Matching">
      <formula>NOT(ISERROR(SEARCH(("Not Matching"),(BJ240))))</formula>
    </cfRule>
    <cfRule type="containsText" dxfId="876" priority="28" operator="containsText" text="Matching">
      <formula>NOT(ISERROR(SEARCH(("Matching"),(BJ240))))</formula>
    </cfRule>
  </conditionalFormatting>
  <conditionalFormatting sqref="AT246">
    <cfRule type="containsText" dxfId="875" priority="23" operator="containsText" text="Not Matching">
      <formula>NOT(ISERROR(SEARCH(("Not Matching"),(AT246))))</formula>
    </cfRule>
    <cfRule type="containsText" dxfId="874" priority="24" operator="containsText" text="Matching">
      <formula>NOT(ISERROR(SEARCH(("Matching"),(AT246))))</formula>
    </cfRule>
  </conditionalFormatting>
  <conditionalFormatting sqref="BE246">
    <cfRule type="containsText" dxfId="873" priority="19" operator="containsText" text="Not Matching">
      <formula>NOT(ISERROR(SEARCH(("Not Matching"),(BE246))))</formula>
    </cfRule>
    <cfRule type="containsText" dxfId="872" priority="20" operator="containsText" text="Matching">
      <formula>NOT(ISERROR(SEARCH(("Matching"),(BE246))))</formula>
    </cfRule>
  </conditionalFormatting>
  <conditionalFormatting sqref="BJ246">
    <cfRule type="containsText" dxfId="871" priority="21" operator="containsText" text="Not Matching">
      <formula>NOT(ISERROR(SEARCH(("Not Matching"),(BJ246))))</formula>
    </cfRule>
    <cfRule type="containsText" dxfId="870" priority="22" operator="containsText" text="Matching">
      <formula>NOT(ISERROR(SEARCH(("Matching"),(BJ246))))</formula>
    </cfRule>
  </conditionalFormatting>
  <conditionalFormatting sqref="AT247">
    <cfRule type="containsText" dxfId="869" priority="17" operator="containsText" text="Not Matching">
      <formula>NOT(ISERROR(SEARCH(("Not Matching"),(AT247))))</formula>
    </cfRule>
    <cfRule type="containsText" dxfId="868" priority="18" operator="containsText" text="Matching">
      <formula>NOT(ISERROR(SEARCH(("Matching"),(AT247))))</formula>
    </cfRule>
  </conditionalFormatting>
  <conditionalFormatting sqref="BE247">
    <cfRule type="containsText" dxfId="867" priority="13" operator="containsText" text="Not Matching">
      <formula>NOT(ISERROR(SEARCH(("Not Matching"),(BE247))))</formula>
    </cfRule>
    <cfRule type="containsText" dxfId="866" priority="14" operator="containsText" text="Matching">
      <formula>NOT(ISERROR(SEARCH(("Matching"),(BE247))))</formula>
    </cfRule>
  </conditionalFormatting>
  <conditionalFormatting sqref="BJ247">
    <cfRule type="containsText" dxfId="865" priority="15" operator="containsText" text="Not Matching">
      <formula>NOT(ISERROR(SEARCH(("Not Matching"),(BJ247))))</formula>
    </cfRule>
    <cfRule type="containsText" dxfId="864" priority="16" operator="containsText" text="Matching">
      <formula>NOT(ISERROR(SEARCH(("Matching"),(BJ247))))</formula>
    </cfRule>
  </conditionalFormatting>
  <conditionalFormatting sqref="AT248">
    <cfRule type="containsText" dxfId="863" priority="11" operator="containsText" text="Not Matching">
      <formula>NOT(ISERROR(SEARCH(("Not Matching"),(AT248))))</formula>
    </cfRule>
    <cfRule type="containsText" dxfId="862" priority="12" operator="containsText" text="Matching">
      <formula>NOT(ISERROR(SEARCH(("Matching"),(AT248))))</formula>
    </cfRule>
  </conditionalFormatting>
  <conditionalFormatting sqref="BE248">
    <cfRule type="containsText" dxfId="861" priority="7" operator="containsText" text="Not Matching">
      <formula>NOT(ISERROR(SEARCH(("Not Matching"),(BE248))))</formula>
    </cfRule>
    <cfRule type="containsText" dxfId="860" priority="8" operator="containsText" text="Matching">
      <formula>NOT(ISERROR(SEARCH(("Matching"),(BE248))))</formula>
    </cfRule>
  </conditionalFormatting>
  <conditionalFormatting sqref="BJ248">
    <cfRule type="containsText" dxfId="859" priority="9" operator="containsText" text="Not Matching">
      <formula>NOT(ISERROR(SEARCH(("Not Matching"),(BJ248))))</formula>
    </cfRule>
    <cfRule type="containsText" dxfId="858" priority="10" operator="containsText" text="Matching">
      <formula>NOT(ISERROR(SEARCH(("Matching"),(BJ248))))</formula>
    </cfRule>
  </conditionalFormatting>
  <conditionalFormatting sqref="AT249:AT255">
    <cfRule type="containsText" dxfId="857" priority="5" operator="containsText" text="Not Matching">
      <formula>NOT(ISERROR(SEARCH(("Not Matching"),(AT249))))</formula>
    </cfRule>
    <cfRule type="containsText" dxfId="856" priority="6" operator="containsText" text="Matching">
      <formula>NOT(ISERROR(SEARCH(("Matching"),(AT249))))</formula>
    </cfRule>
  </conditionalFormatting>
  <conditionalFormatting sqref="BE249:BE255">
    <cfRule type="containsText" dxfId="855" priority="1" operator="containsText" text="Not Matching">
      <formula>NOT(ISERROR(SEARCH(("Not Matching"),(BE249))))</formula>
    </cfRule>
    <cfRule type="containsText" dxfId="854" priority="2" operator="containsText" text="Matching">
      <formula>NOT(ISERROR(SEARCH(("Matching"),(BE249))))</formula>
    </cfRule>
  </conditionalFormatting>
  <conditionalFormatting sqref="BJ249:BJ255">
    <cfRule type="containsText" dxfId="853" priority="3" operator="containsText" text="Not Matching">
      <formula>NOT(ISERROR(SEARCH(("Not Matching"),(BJ249))))</formula>
    </cfRule>
    <cfRule type="containsText" dxfId="852" priority="4" operator="containsText" text="Matching">
      <formula>NOT(ISERROR(SEARCH(("Matching"),(BJ249))))</formula>
    </cfRule>
  </conditionalFormatting>
  <printOptions horizontalCentered="1" headings="1"/>
  <pageMargins left="0.7" right="0.7" top="0.75" bottom="0.75" header="0.3" footer="0.3"/>
  <pageSetup paperSize="9" scale="72" fitToHeight="0" orientation="portrait" r:id="rId1"/>
  <headerFooter>
    <oddHeader>&amp;A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609994-DB6A-40F9-943B-D2109AF005D6}">
          <x14:formula1>
            <xm:f>'Technical Data'!$I$3:$I$8</xm:f>
          </x14:formula1>
          <xm:sqref>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744E-01D0-41A9-8D14-91911AB2D88C}">
  <sheetPr>
    <tabColor theme="1" tint="0.14999847407452621"/>
    <outlinePr summaryBelow="0" summaryRight="0"/>
    <pageSetUpPr fitToPage="1"/>
  </sheetPr>
  <dimension ref="A1:BQ262"/>
  <sheetViews>
    <sheetView showGridLines="0" view="pageBreakPreview" zoomScale="80" zoomScaleNormal="100" zoomScaleSheetLayoutView="80" workbookViewId="0">
      <pane xSplit="6" ySplit="4" topLeftCell="G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14.42578125" defaultRowHeight="15" outlineLevelRow="1" x14ac:dyDescent="0.25"/>
  <cols>
    <col min="1" max="1" width="3.42578125" bestFit="1" customWidth="1"/>
    <col min="2" max="2" width="60.85546875" bestFit="1" customWidth="1"/>
    <col min="3" max="3" width="11" customWidth="1"/>
    <col min="4" max="4" width="9.85546875" bestFit="1" customWidth="1"/>
    <col min="5" max="6" width="15.5703125" bestFit="1" customWidth="1"/>
    <col min="7" max="7" width="40.28515625" bestFit="1" customWidth="1"/>
    <col min="8" max="8" width="15.140625" bestFit="1" customWidth="1"/>
    <col min="9" max="9" width="13.7109375" bestFit="1" customWidth="1"/>
    <col min="10" max="10" width="11.28515625" bestFit="1" customWidth="1"/>
    <col min="11" max="11" width="8" bestFit="1" customWidth="1"/>
    <col min="12" max="12" width="15.140625" bestFit="1" customWidth="1"/>
    <col min="13" max="13" width="12.28515625" bestFit="1" customWidth="1"/>
    <col min="14" max="14" width="11.28515625" bestFit="1" customWidth="1"/>
    <col min="15" max="15" width="15.140625" bestFit="1" customWidth="1"/>
    <col min="16" max="16" width="12.140625" bestFit="1" customWidth="1"/>
    <col min="17" max="17" width="10.5703125" bestFit="1" customWidth="1"/>
    <col min="18" max="19" width="12.7109375" bestFit="1" customWidth="1"/>
    <col min="20" max="20" width="15.5703125" bestFit="1" customWidth="1"/>
    <col min="21" max="21" width="15.28515625" bestFit="1" customWidth="1"/>
    <col min="22" max="22" width="14.42578125" bestFit="1" customWidth="1"/>
    <col min="23" max="23" width="15.28515625" bestFit="1" customWidth="1"/>
    <col min="24" max="24" width="13.85546875" bestFit="1" customWidth="1"/>
    <col min="25" max="25" width="16.5703125" bestFit="1" customWidth="1"/>
    <col min="26" max="26" width="14.42578125" bestFit="1" customWidth="1"/>
    <col min="27" max="27" width="13.42578125" bestFit="1" customWidth="1"/>
    <col min="28" max="28" width="15.140625" bestFit="1" customWidth="1"/>
    <col min="29" max="29" width="15.5703125" bestFit="1" customWidth="1"/>
    <col min="30" max="30" width="11.5703125" bestFit="1" customWidth="1"/>
    <col min="31" max="31" width="9.5703125" bestFit="1" customWidth="1"/>
    <col min="32" max="33" width="12.7109375" bestFit="1" customWidth="1"/>
    <col min="34" max="34" width="15.5703125" bestFit="1" customWidth="1"/>
    <col min="35" max="36" width="14.42578125" bestFit="1" customWidth="1"/>
    <col min="37" max="37" width="15.28515625" bestFit="1" customWidth="1"/>
    <col min="38" max="38" width="15.5703125" bestFit="1" customWidth="1"/>
    <col min="39" max="39" width="16" bestFit="1" customWidth="1"/>
    <col min="40" max="42" width="14.42578125" bestFit="1" customWidth="1"/>
    <col min="43" max="43" width="15.5703125" bestFit="1" customWidth="1"/>
    <col min="44" max="44" width="14.42578125" bestFit="1" customWidth="1"/>
    <col min="45" max="45" width="15.5703125" bestFit="1" customWidth="1"/>
    <col min="46" max="46" width="14.85546875" style="126" bestFit="1" customWidth="1"/>
    <col min="47" max="47" width="15.5703125" bestFit="1" customWidth="1"/>
    <col min="48" max="48" width="6.5703125" bestFit="1" customWidth="1"/>
    <col min="49" max="49" width="14.42578125" bestFit="1" customWidth="1"/>
    <col min="50" max="50" width="6.5703125" bestFit="1" customWidth="1"/>
    <col min="51" max="51" width="14.42578125" bestFit="1" customWidth="1"/>
    <col min="52" max="52" width="5.5703125" bestFit="1" customWidth="1"/>
    <col min="53" max="53" width="14.42578125" bestFit="1" customWidth="1"/>
    <col min="54" max="54" width="6.5703125" bestFit="1" customWidth="1"/>
    <col min="55" max="55" width="14.42578125" bestFit="1" customWidth="1"/>
    <col min="56" max="56" width="6.5703125" bestFit="1" customWidth="1"/>
    <col min="57" max="57" width="14.85546875" bestFit="1" customWidth="1"/>
    <col min="58" max="58" width="15.5703125" bestFit="1" customWidth="1"/>
    <col min="59" max="59" width="6.5703125" bestFit="1" customWidth="1"/>
    <col min="60" max="60" width="14.42578125" bestFit="1" customWidth="1"/>
    <col min="61" max="61" width="6.5703125" bestFit="1" customWidth="1"/>
    <col min="62" max="62" width="14.85546875" bestFit="1" customWidth="1"/>
    <col min="63" max="64" width="15.5703125" bestFit="1" customWidth="1"/>
    <col min="65" max="65" width="14.42578125" bestFit="1" customWidth="1"/>
    <col min="66" max="66" width="15.5703125" bestFit="1" customWidth="1"/>
    <col min="67" max="67" width="14.42578125" bestFit="1" customWidth="1"/>
  </cols>
  <sheetData>
    <row r="1" spans="1:67" ht="15.75" thickBot="1" x14ac:dyDescent="0.3">
      <c r="A1" s="220" t="s">
        <v>8</v>
      </c>
      <c r="B1" s="221" t="s">
        <v>9</v>
      </c>
      <c r="C1" s="222" t="s">
        <v>10</v>
      </c>
      <c r="D1" s="221" t="s">
        <v>11</v>
      </c>
      <c r="E1" s="19" t="s">
        <v>12</v>
      </c>
      <c r="F1" s="20" t="s">
        <v>13</v>
      </c>
      <c r="H1" s="219" t="s">
        <v>14</v>
      </c>
      <c r="I1" s="202"/>
      <c r="J1" s="202"/>
      <c r="K1" s="202"/>
      <c r="L1" s="202"/>
      <c r="M1" s="202"/>
      <c r="N1" s="202"/>
      <c r="O1" s="219" t="s">
        <v>15</v>
      </c>
      <c r="P1" s="202"/>
      <c r="Q1" s="202"/>
      <c r="R1" s="202"/>
      <c r="S1" s="202"/>
      <c r="T1" s="203"/>
      <c r="U1" s="201" t="s">
        <v>16</v>
      </c>
      <c r="V1" s="202"/>
      <c r="W1" s="202"/>
      <c r="X1" s="203"/>
      <c r="Y1" s="22" t="s">
        <v>17</v>
      </c>
      <c r="Z1" s="204" t="s">
        <v>18</v>
      </c>
      <c r="AA1" s="203"/>
      <c r="AB1" s="205" t="s">
        <v>19</v>
      </c>
      <c r="AC1" s="219" t="s">
        <v>20</v>
      </c>
      <c r="AD1" s="202"/>
      <c r="AE1" s="202"/>
      <c r="AF1" s="202"/>
      <c r="AG1" s="202"/>
      <c r="AH1" s="203"/>
      <c r="AI1" s="201" t="s">
        <v>21</v>
      </c>
      <c r="AJ1" s="202"/>
      <c r="AK1" s="202"/>
      <c r="AL1" s="203"/>
      <c r="AM1" s="22" t="s">
        <v>17</v>
      </c>
      <c r="AN1" s="204" t="s">
        <v>22</v>
      </c>
      <c r="AO1" s="203"/>
      <c r="AP1" s="23" t="s">
        <v>23</v>
      </c>
      <c r="AQ1" s="205" t="s">
        <v>24</v>
      </c>
      <c r="AR1" s="205" t="s">
        <v>25</v>
      </c>
      <c r="AS1" s="205" t="s">
        <v>26</v>
      </c>
      <c r="AT1" s="84"/>
      <c r="AU1" s="226" t="s">
        <v>68</v>
      </c>
      <c r="AV1" s="226"/>
      <c r="AW1" s="226" t="s">
        <v>69</v>
      </c>
      <c r="AX1" s="226"/>
      <c r="AY1" s="226" t="s">
        <v>70</v>
      </c>
      <c r="AZ1" s="226"/>
      <c r="BA1" s="237" t="s">
        <v>156</v>
      </c>
      <c r="BB1" s="237"/>
      <c r="BC1" s="234" t="s">
        <v>18</v>
      </c>
      <c r="BD1" s="234"/>
      <c r="BE1" s="74"/>
      <c r="BF1" s="240" t="s">
        <v>71</v>
      </c>
      <c r="BG1" s="241"/>
      <c r="BH1" s="255" t="s">
        <v>18</v>
      </c>
      <c r="BI1" s="256"/>
      <c r="BJ1" s="74"/>
      <c r="BK1" s="249" t="s">
        <v>72</v>
      </c>
      <c r="BL1" s="250"/>
      <c r="BM1" s="246" t="s">
        <v>73</v>
      </c>
      <c r="BN1" s="246" t="s">
        <v>143</v>
      </c>
      <c r="BO1" s="246" t="s">
        <v>144</v>
      </c>
    </row>
    <row r="2" spans="1:67" ht="15.75" thickBot="1" x14ac:dyDescent="0.3">
      <c r="A2" s="217"/>
      <c r="B2" s="210"/>
      <c r="C2" s="210"/>
      <c r="D2" s="210"/>
      <c r="E2" s="24" t="s">
        <v>27</v>
      </c>
      <c r="F2" s="25" t="s">
        <v>27</v>
      </c>
      <c r="H2" s="229" t="s">
        <v>28</v>
      </c>
      <c r="I2" s="230"/>
      <c r="J2" s="230"/>
      <c r="K2" s="231"/>
      <c r="L2" s="229" t="s">
        <v>29</v>
      </c>
      <c r="M2" s="230"/>
      <c r="N2" s="230"/>
      <c r="O2" s="215" t="s">
        <v>30</v>
      </c>
      <c r="P2" s="208" t="s">
        <v>31</v>
      </c>
      <c r="Q2" s="208" t="s">
        <v>32</v>
      </c>
      <c r="R2" s="208" t="s">
        <v>33</v>
      </c>
      <c r="S2" s="208" t="s">
        <v>34</v>
      </c>
      <c r="T2" s="211" t="s">
        <v>35</v>
      </c>
      <c r="U2" s="215" t="s">
        <v>36</v>
      </c>
      <c r="V2" s="208" t="s">
        <v>37</v>
      </c>
      <c r="W2" s="208" t="s">
        <v>38</v>
      </c>
      <c r="X2" s="211" t="s">
        <v>39</v>
      </c>
      <c r="Y2" s="208" t="s">
        <v>40</v>
      </c>
      <c r="Z2" s="208" t="s">
        <v>41</v>
      </c>
      <c r="AA2" s="208" t="s">
        <v>42</v>
      </c>
      <c r="AB2" s="206"/>
      <c r="AC2" s="215" t="s">
        <v>43</v>
      </c>
      <c r="AD2" s="208" t="s">
        <v>44</v>
      </c>
      <c r="AE2" s="208" t="s">
        <v>45</v>
      </c>
      <c r="AF2" s="208" t="s">
        <v>46</v>
      </c>
      <c r="AG2" s="208" t="s">
        <v>47</v>
      </c>
      <c r="AH2" s="211" t="s">
        <v>48</v>
      </c>
      <c r="AI2" s="215" t="s">
        <v>49</v>
      </c>
      <c r="AJ2" s="208" t="s">
        <v>50</v>
      </c>
      <c r="AK2" s="208" t="s">
        <v>51</v>
      </c>
      <c r="AL2" s="211" t="s">
        <v>52</v>
      </c>
      <c r="AM2" s="214" t="s">
        <v>53</v>
      </c>
      <c r="AN2" s="208" t="s">
        <v>54</v>
      </c>
      <c r="AO2" s="208" t="s">
        <v>55</v>
      </c>
      <c r="AP2" s="214" t="s">
        <v>56</v>
      </c>
      <c r="AQ2" s="206"/>
      <c r="AR2" s="206"/>
      <c r="AS2" s="206"/>
      <c r="AT2" s="84"/>
      <c r="AU2" s="227"/>
      <c r="AV2" s="227"/>
      <c r="AW2" s="227"/>
      <c r="AX2" s="227"/>
      <c r="AY2" s="227"/>
      <c r="AZ2" s="227"/>
      <c r="BA2" s="238"/>
      <c r="BB2" s="238"/>
      <c r="BC2" s="235"/>
      <c r="BD2" s="235"/>
      <c r="BF2" s="242"/>
      <c r="BG2" s="243"/>
      <c r="BH2" s="257"/>
      <c r="BI2" s="258"/>
      <c r="BK2" s="251"/>
      <c r="BL2" s="252"/>
      <c r="BM2" s="247"/>
      <c r="BN2" s="247"/>
      <c r="BO2" s="247"/>
    </row>
    <row r="3" spans="1:67" ht="15.75" thickBot="1" x14ac:dyDescent="0.3">
      <c r="A3" s="26"/>
      <c r="B3" s="101" t="s">
        <v>130</v>
      </c>
      <c r="C3" s="27"/>
      <c r="D3" s="28"/>
      <c r="E3" s="29"/>
      <c r="F3" s="30"/>
      <c r="G3" s="98"/>
      <c r="H3" s="31" t="s">
        <v>57</v>
      </c>
      <c r="I3" s="32" t="s">
        <v>58</v>
      </c>
      <c r="J3" s="32" t="s">
        <v>59</v>
      </c>
      <c r="K3" s="33" t="s">
        <v>60</v>
      </c>
      <c r="L3" s="31" t="s">
        <v>57</v>
      </c>
      <c r="M3" s="32" t="s">
        <v>58</v>
      </c>
      <c r="N3" s="32" t="s">
        <v>59</v>
      </c>
      <c r="O3" s="232"/>
      <c r="P3" s="218"/>
      <c r="Q3" s="218"/>
      <c r="R3" s="218"/>
      <c r="S3" s="218"/>
      <c r="T3" s="233"/>
      <c r="U3" s="232"/>
      <c r="V3" s="218"/>
      <c r="W3" s="218"/>
      <c r="X3" s="233"/>
      <c r="Y3" s="218"/>
      <c r="Z3" s="218"/>
      <c r="AA3" s="218"/>
      <c r="AB3" s="206"/>
      <c r="AC3" s="216"/>
      <c r="AD3" s="209"/>
      <c r="AE3" s="209"/>
      <c r="AF3" s="209"/>
      <c r="AG3" s="209"/>
      <c r="AH3" s="212"/>
      <c r="AI3" s="216"/>
      <c r="AJ3" s="209"/>
      <c r="AK3" s="209"/>
      <c r="AL3" s="212"/>
      <c r="AM3" s="206"/>
      <c r="AN3" s="209"/>
      <c r="AO3" s="209"/>
      <c r="AP3" s="206"/>
      <c r="AQ3" s="206"/>
      <c r="AR3" s="206"/>
      <c r="AS3" s="206"/>
      <c r="AT3" s="84"/>
      <c r="AU3" s="227"/>
      <c r="AV3" s="227"/>
      <c r="AW3" s="227"/>
      <c r="AX3" s="227"/>
      <c r="AY3" s="227"/>
      <c r="AZ3" s="227"/>
      <c r="BA3" s="238"/>
      <c r="BB3" s="238"/>
      <c r="BC3" s="235"/>
      <c r="BD3" s="235"/>
      <c r="BF3" s="242"/>
      <c r="BG3" s="243"/>
      <c r="BH3" s="257"/>
      <c r="BI3" s="258"/>
      <c r="BK3" s="251"/>
      <c r="BL3" s="252"/>
      <c r="BM3" s="247"/>
      <c r="BN3" s="247"/>
      <c r="BO3" s="247"/>
    </row>
    <row r="4" spans="1:67" ht="16.5" thickTop="1" thickBot="1" x14ac:dyDescent="0.3">
      <c r="A4" s="34"/>
      <c r="B4" s="149" t="s">
        <v>207</v>
      </c>
      <c r="C4" s="35"/>
      <c r="D4" s="36"/>
      <c r="E4" s="37"/>
      <c r="F4" s="38"/>
      <c r="G4" s="98"/>
      <c r="H4" s="39"/>
      <c r="I4" s="40"/>
      <c r="J4" s="41">
        <f>'Financial Data'!$C$3</f>
        <v>0.03</v>
      </c>
      <c r="K4" s="42"/>
      <c r="L4" s="39"/>
      <c r="M4" s="40"/>
      <c r="N4" s="117"/>
      <c r="O4" s="43"/>
      <c r="P4" s="41">
        <f>'Financial Data'!C4</f>
        <v>0</v>
      </c>
      <c r="Q4" s="41">
        <f>'Financial Data'!C5</f>
        <v>0</v>
      </c>
      <c r="R4" s="41">
        <f>'Financial Data'!C6</f>
        <v>0.02</v>
      </c>
      <c r="S4" s="41">
        <f>'Financial Data'!C7</f>
        <v>0.05</v>
      </c>
      <c r="T4" s="44"/>
      <c r="U4" s="112">
        <f>'Financial Data'!C8</f>
        <v>65</v>
      </c>
      <c r="V4" s="112">
        <f>'Financial Data'!C10</f>
        <v>1200</v>
      </c>
      <c r="W4" s="112">
        <f>'Financial Data'!C11</f>
        <v>900</v>
      </c>
      <c r="X4" s="45"/>
      <c r="Y4" s="46">
        <f>'Financial Data'!C12</f>
        <v>0.15</v>
      </c>
      <c r="Z4" s="41">
        <f>'Financial Data'!C13</f>
        <v>0.25</v>
      </c>
      <c r="AA4" s="47">
        <f>'Financial Data'!C14</f>
        <v>0.25</v>
      </c>
      <c r="AB4" s="207"/>
      <c r="AC4" s="217"/>
      <c r="AD4" s="210"/>
      <c r="AE4" s="210"/>
      <c r="AF4" s="210"/>
      <c r="AG4" s="210"/>
      <c r="AH4" s="213"/>
      <c r="AI4" s="217"/>
      <c r="AJ4" s="210"/>
      <c r="AK4" s="210"/>
      <c r="AL4" s="213"/>
      <c r="AM4" s="207"/>
      <c r="AN4" s="210"/>
      <c r="AO4" s="210"/>
      <c r="AP4" s="207"/>
      <c r="AQ4" s="207"/>
      <c r="AR4" s="207"/>
      <c r="AS4" s="207"/>
      <c r="AT4" s="136"/>
      <c r="AU4" s="228"/>
      <c r="AV4" s="228"/>
      <c r="AW4" s="228"/>
      <c r="AX4" s="228"/>
      <c r="AY4" s="228"/>
      <c r="AZ4" s="228"/>
      <c r="BA4" s="239"/>
      <c r="BB4" s="239"/>
      <c r="BC4" s="236"/>
      <c r="BD4" s="236"/>
      <c r="BF4" s="244"/>
      <c r="BG4" s="245"/>
      <c r="BH4" s="259"/>
      <c r="BI4" s="260"/>
      <c r="BK4" s="253"/>
      <c r="BL4" s="254"/>
      <c r="BM4" s="248"/>
      <c r="BN4" s="248"/>
      <c r="BO4" s="248"/>
    </row>
    <row r="5" spans="1:67" ht="15.75" thickBot="1" x14ac:dyDescent="0.3">
      <c r="A5" s="48">
        <v>10</v>
      </c>
      <c r="B5" s="49" t="s">
        <v>61</v>
      </c>
      <c r="C5" s="50" t="s">
        <v>62</v>
      </c>
      <c r="D5" s="51">
        <f>ROUNDUP((A5*465)/1000,2)</f>
        <v>4.6500000000000004</v>
      </c>
      <c r="E5" s="52"/>
      <c r="F5" s="53">
        <f>SUM(F6:F15)</f>
        <v>17264.778713235297</v>
      </c>
      <c r="G5" s="98"/>
      <c r="H5" s="55"/>
      <c r="I5" s="55"/>
      <c r="J5" s="56"/>
      <c r="K5" s="57"/>
      <c r="L5" s="58"/>
      <c r="M5" s="58"/>
      <c r="N5" s="58"/>
      <c r="O5" s="57"/>
      <c r="P5" s="58"/>
      <c r="Q5" s="56"/>
      <c r="R5" s="56"/>
      <c r="S5" s="56"/>
      <c r="T5" s="56"/>
      <c r="U5" s="112">
        <f>'Financial Data'!C9</f>
        <v>90</v>
      </c>
      <c r="V5" s="21"/>
      <c r="W5" s="56"/>
      <c r="X5" s="56"/>
      <c r="Y5" s="56"/>
      <c r="Z5" s="57"/>
      <c r="AA5" s="56"/>
      <c r="AB5" s="56"/>
      <c r="AC5" s="59">
        <f>+SUM(AC6:AC15)</f>
        <v>6793.4575000000004</v>
      </c>
      <c r="AD5" s="59">
        <f t="shared" ref="AD5:AS5" si="0">+SUM(AD6:AD15)</f>
        <v>0</v>
      </c>
      <c r="AE5" s="59">
        <f t="shared" si="0"/>
        <v>0</v>
      </c>
      <c r="AF5" s="59">
        <f t="shared" si="0"/>
        <v>135.86914999999999</v>
      </c>
      <c r="AG5" s="59">
        <f t="shared" si="0"/>
        <v>262.72287499999999</v>
      </c>
      <c r="AH5" s="59">
        <f t="shared" si="0"/>
        <v>7192.0495250000004</v>
      </c>
      <c r="AI5" s="59">
        <f t="shared" si="0"/>
        <v>3120</v>
      </c>
      <c r="AJ5" s="59">
        <f t="shared" si="0"/>
        <v>1200</v>
      </c>
      <c r="AK5" s="59">
        <f t="shared" si="0"/>
        <v>900</v>
      </c>
      <c r="AL5" s="59">
        <f t="shared" si="0"/>
        <v>5220</v>
      </c>
      <c r="AM5" s="59">
        <f t="shared" si="0"/>
        <v>2274.7168069852942</v>
      </c>
      <c r="AN5" s="59">
        <f t="shared" si="0"/>
        <v>1798.0123812500001</v>
      </c>
      <c r="AO5" s="59">
        <f t="shared" si="0"/>
        <v>780</v>
      </c>
      <c r="AP5" s="59">
        <f t="shared" si="0"/>
        <v>3174.7168069852942</v>
      </c>
      <c r="AQ5" s="59">
        <f t="shared" si="0"/>
        <v>14686.766331985295</v>
      </c>
      <c r="AR5" s="59">
        <f t="shared" si="0"/>
        <v>2578.0123812500001</v>
      </c>
      <c r="AS5" s="59">
        <f t="shared" si="0"/>
        <v>17264.778713235297</v>
      </c>
      <c r="AT5" s="83" t="str">
        <f>IF(F5=AS5,"Matching","Not Matching")</f>
        <v>Matching</v>
      </c>
      <c r="AU5" s="134">
        <f t="shared" ref="AU5" si="1">SUM(AC5:AG5)</f>
        <v>7192.0495250000013</v>
      </c>
      <c r="AV5" s="135">
        <f t="shared" ref="AV5" si="2">AU5/AS5</f>
        <v>0.41657351330466386</v>
      </c>
      <c r="AW5" s="134">
        <f t="shared" ref="AW5" si="3">AI5</f>
        <v>3120</v>
      </c>
      <c r="AX5" s="135">
        <f t="shared" ref="AX5" si="4">AW5/AS5</f>
        <v>0.18071474021315934</v>
      </c>
      <c r="AY5" s="134">
        <f t="shared" ref="AY5" si="5">AJ5</f>
        <v>1200</v>
      </c>
      <c r="AZ5" s="135">
        <f t="shared" ref="AZ5" si="6">AY5/AS5</f>
        <v>6.9505669312753593E-2</v>
      </c>
      <c r="BA5" s="134">
        <f t="shared" ref="BA5" si="7">AK5+AM5</f>
        <v>3174.7168069852942</v>
      </c>
      <c r="BB5" s="135">
        <f t="shared" ref="BB5" si="8">BA5/AS5</f>
        <v>0.18388401378996735</v>
      </c>
      <c r="BC5" s="134">
        <f t="shared" ref="BC5" si="9">AN5+AO5</f>
        <v>2578.0123812500001</v>
      </c>
      <c r="BD5" s="135">
        <f t="shared" ref="BD5" si="10">BC5/AS5</f>
        <v>0.14932206337945578</v>
      </c>
      <c r="BE5" s="82" t="str">
        <f t="shared" ref="BE5" si="11">IF((AU5+AW5+AY5+BA5+BC5)=AS5,"Matching","Not Matching")</f>
        <v>Matching</v>
      </c>
      <c r="BF5" s="134">
        <f>AQ5</f>
        <v>14686.766331985295</v>
      </c>
      <c r="BG5" s="135">
        <f t="shared" ref="BG5" si="12">BF5/AS5</f>
        <v>0.85067793662054403</v>
      </c>
      <c r="BH5" s="134">
        <f t="shared" ref="BH5" si="13">AR5</f>
        <v>2578.0123812500001</v>
      </c>
      <c r="BI5" s="135">
        <f t="shared" ref="BI5" si="14">BH5/AS5</f>
        <v>0.14932206337945578</v>
      </c>
      <c r="BJ5" s="82" t="str">
        <f t="shared" ref="BJ5" si="15">IF((BH5+BF5)=AS5,"Matching","Not Matching")</f>
        <v>Matching</v>
      </c>
      <c r="BK5" s="134">
        <f>AS5*1.081</f>
        <v>18663.225789007356</v>
      </c>
      <c r="BL5" s="134">
        <f t="shared" ref="BL5" si="16">ROUND(BK5,-1)</f>
        <v>18660</v>
      </c>
      <c r="BM5" s="134">
        <f>D5*380</f>
        <v>1767.0000000000002</v>
      </c>
      <c r="BN5" s="134">
        <f t="shared" ref="BN5" si="17">BK5-BM5</f>
        <v>16896.225789007356</v>
      </c>
      <c r="BO5" s="134">
        <f>BK5/D5</f>
        <v>4013.5969438725492</v>
      </c>
    </row>
    <row r="6" spans="1:67" outlineLevel="1" x14ac:dyDescent="0.25">
      <c r="A6" s="60"/>
      <c r="B6" s="61"/>
      <c r="C6" s="62"/>
      <c r="D6" s="63"/>
      <c r="E6" s="64"/>
      <c r="F6" s="65"/>
      <c r="H6" s="55"/>
      <c r="I6" s="21" t="s">
        <v>138</v>
      </c>
      <c r="J6" s="56"/>
      <c r="K6" s="57"/>
      <c r="L6" s="58"/>
      <c r="M6" s="58"/>
      <c r="N6" s="58"/>
      <c r="O6" s="57"/>
      <c r="P6" s="58"/>
      <c r="Q6" s="56"/>
      <c r="R6" s="56"/>
      <c r="S6" s="56"/>
      <c r="T6" s="56"/>
      <c r="U6" s="66"/>
      <c r="V6" s="21"/>
      <c r="W6" s="56"/>
      <c r="X6" s="56"/>
      <c r="Y6" s="56"/>
      <c r="Z6" s="57"/>
      <c r="AA6" s="56"/>
      <c r="AB6" s="56"/>
      <c r="AC6" s="56"/>
      <c r="AD6" s="56"/>
      <c r="AE6" s="56"/>
      <c r="AF6" s="56"/>
      <c r="AG6" s="56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136"/>
    </row>
    <row r="7" spans="1:67" outlineLevel="1" x14ac:dyDescent="0.25">
      <c r="A7" s="60"/>
      <c r="B7" s="61" t="str">
        <f>"Panneau solaire "&amp;G7</f>
        <v>Panneau solaire LONGi Hi-MO X10 Artist LR7-54HVB-485M</v>
      </c>
      <c r="C7" s="62">
        <f>A5</f>
        <v>10</v>
      </c>
      <c r="D7" s="68" t="s">
        <v>63</v>
      </c>
      <c r="E7" s="64">
        <f t="shared" ref="E7" si="18">AB7</f>
        <v>266.65684558823523</v>
      </c>
      <c r="F7" s="65">
        <f t="shared" ref="F7" si="19">C7*E7</f>
        <v>2666.5684558823523</v>
      </c>
      <c r="G7" s="107" t="str">
        <f>IF($B4="Jinko 455W Non Full Black",'Technical Data'!B3,IF($B4="Jinko 465W Full Black",'Technical Data'!B4,IF($B4="Longi 485W Non Full Black",'Technical Data'!B5,IF($B4="Longi 485W Full Black",'Technical Data'!B6,IF($B4="Aiko 480W Non Full Black",'Technical Data'!B7,IF($B4="Aiko 485W Full Black",'Technical Data'!B8,IF(ISBLANK($B4)," ")))))))</f>
        <v>LONGi Hi-MO X10 Artist LR7-54HVB-485M</v>
      </c>
      <c r="H7" s="102">
        <f>IF($B4="Jinko 455W Non Full Black",'Financial Data'!$C$25,IF($B4="Jinko 465W Full Black",'Financial Data'!$C$26,IF($B4="Longi 485W Non Full Black",'Financial Data'!$C$27,IF($B4="Longi 485W Full Black",'Financial Data'!$C$28,IF($B4="Aiko 480W Non Full Black",'Financial Data'!$C$29,IF($B4="Aiko 485W Full Black",'Financial Data'!$C$30,IF(ISBLANK($B4),'Technical Data'!#REF!)))))))</f>
        <v>105.55</v>
      </c>
      <c r="I7" s="85">
        <f>'Financial Data'!C56</f>
        <v>0</v>
      </c>
      <c r="J7" s="67">
        <f t="shared" ref="J7:J14" si="20">H7*$J$4</f>
        <v>3.1664999999999996</v>
      </c>
      <c r="K7" s="54">
        <v>0</v>
      </c>
      <c r="L7" s="67">
        <f t="shared" ref="L7:N14" si="21">H7*(1-$K7)</f>
        <v>105.55</v>
      </c>
      <c r="M7" s="67">
        <f t="shared" si="21"/>
        <v>0</v>
      </c>
      <c r="N7" s="67">
        <f t="shared" si="21"/>
        <v>3.1664999999999996</v>
      </c>
      <c r="O7" s="67">
        <f t="shared" ref="O7:O14" si="22">(L7+M7+N7)</f>
        <v>108.7165</v>
      </c>
      <c r="P7" s="69">
        <f t="shared" ref="P7:P14" si="23">O7*$P$4</f>
        <v>0</v>
      </c>
      <c r="Q7" s="69">
        <f t="shared" ref="Q7:Q14" si="24">(O7+P7)*$Q$4</f>
        <v>0</v>
      </c>
      <c r="R7" s="69">
        <f t="shared" ref="R7:R14" si="25">(O7+P7)*$R$4</f>
        <v>2.1743299999999999</v>
      </c>
      <c r="S7" s="69">
        <f t="shared" ref="S7:S11" si="26">(O7+P7)*$S$4</f>
        <v>5.4358250000000004</v>
      </c>
      <c r="T7" s="69">
        <f t="shared" ref="T7:T14" si="27">SUM(O7:S7)</f>
        <v>116.32665499999999</v>
      </c>
      <c r="U7" s="69">
        <f>1*$U$4</f>
        <v>65</v>
      </c>
      <c r="V7" s="150">
        <v>0</v>
      </c>
      <c r="W7" s="150">
        <v>0</v>
      </c>
      <c r="X7" s="67">
        <f t="shared" ref="X7:X14" si="28">SUM(U7:W7)</f>
        <v>65</v>
      </c>
      <c r="Y7" s="113">
        <f>$Y$4/(1-$Y$4)*(T7+X7+Z7+AA7)</f>
        <v>39.998526838235293</v>
      </c>
      <c r="Z7" s="69">
        <f>T7*$Z$4</f>
        <v>29.081663749999997</v>
      </c>
      <c r="AA7" s="69">
        <f t="shared" ref="AA7:AA12" si="29">X7*$AA$4</f>
        <v>16.25</v>
      </c>
      <c r="AB7" s="70">
        <f t="shared" ref="AB7:AB14" si="30">T7+X7+Y7+Z7+AA7</f>
        <v>266.65684558823523</v>
      </c>
      <c r="AC7" s="67">
        <f t="shared" ref="AC7:AO14" si="31">O7*$C7</f>
        <v>1087.165</v>
      </c>
      <c r="AD7" s="67">
        <f t="shared" si="31"/>
        <v>0</v>
      </c>
      <c r="AE7" s="67">
        <f t="shared" si="31"/>
        <v>0</v>
      </c>
      <c r="AF7" s="67">
        <f t="shared" si="31"/>
        <v>21.743299999999998</v>
      </c>
      <c r="AG7" s="67">
        <f t="shared" si="31"/>
        <v>54.358250000000005</v>
      </c>
      <c r="AH7" s="67">
        <f t="shared" si="31"/>
        <v>1163.2665499999998</v>
      </c>
      <c r="AI7" s="67">
        <f t="shared" si="31"/>
        <v>650</v>
      </c>
      <c r="AJ7" s="67">
        <f t="shared" si="31"/>
        <v>0</v>
      </c>
      <c r="AK7" s="67">
        <f t="shared" si="31"/>
        <v>0</v>
      </c>
      <c r="AL7" s="67">
        <f t="shared" si="31"/>
        <v>650</v>
      </c>
      <c r="AM7" s="67">
        <f t="shared" si="31"/>
        <v>399.98526838235296</v>
      </c>
      <c r="AN7" s="67">
        <f t="shared" si="31"/>
        <v>290.81663749999996</v>
      </c>
      <c r="AO7" s="67">
        <f t="shared" si="31"/>
        <v>162.5</v>
      </c>
      <c r="AP7" s="67">
        <f t="shared" ref="AP7:AP14" si="32">AM7+AK7</f>
        <v>399.98526838235296</v>
      </c>
      <c r="AQ7" s="71">
        <f t="shared" ref="AQ7:AQ14" si="33">AM7+AL7+AH7</f>
        <v>2213.2518183823527</v>
      </c>
      <c r="AR7" s="71">
        <f t="shared" ref="AR7:AR14" si="34">AO7+AN7</f>
        <v>453.31663749999996</v>
      </c>
      <c r="AS7" s="71">
        <f t="shared" ref="AS7:AS14" si="35">AH7+AL7+AM7+AO7+AN7</f>
        <v>2666.5684558823527</v>
      </c>
      <c r="AT7" s="84"/>
    </row>
    <row r="8" spans="1:67" outlineLevel="1" x14ac:dyDescent="0.25">
      <c r="A8" s="60"/>
      <c r="B8" s="61" t="str">
        <f>"Onduleur Fronius "&amp;G8</f>
        <v>Onduleur Fronius Symo GEN24 6.0 Plus SC</v>
      </c>
      <c r="C8" s="62">
        <v>1</v>
      </c>
      <c r="D8" s="68" t="s">
        <v>63</v>
      </c>
      <c r="E8" s="64">
        <f t="shared" ref="E7:E14" si="36">AB8</f>
        <v>3904.7396691176473</v>
      </c>
      <c r="F8" s="65">
        <f t="shared" ref="F7:F14" si="37">C8*E8</f>
        <v>3904.7396691176473</v>
      </c>
      <c r="G8" s="99" t="str">
        <f>'Technical Data'!B23</f>
        <v>Symo GEN24 6.0 Plus SC</v>
      </c>
      <c r="H8" s="85">
        <f>'Financial Data'!C46</f>
        <v>1809.75</v>
      </c>
      <c r="I8" s="85">
        <f>'Financial Data'!C53+'Financial Data'!C54+'Financial Data'!C55</f>
        <v>449.25</v>
      </c>
      <c r="J8" s="67">
        <f t="shared" si="20"/>
        <v>54.292499999999997</v>
      </c>
      <c r="K8" s="54">
        <v>0</v>
      </c>
      <c r="L8" s="67">
        <f t="shared" si="21"/>
        <v>1809.75</v>
      </c>
      <c r="M8" s="67">
        <f t="shared" si="21"/>
        <v>449.25</v>
      </c>
      <c r="N8" s="67">
        <f t="shared" si="21"/>
        <v>54.292499999999997</v>
      </c>
      <c r="O8" s="67">
        <f t="shared" si="22"/>
        <v>2313.2925</v>
      </c>
      <c r="P8" s="69">
        <f t="shared" si="23"/>
        <v>0</v>
      </c>
      <c r="Q8" s="69">
        <f t="shared" si="24"/>
        <v>0</v>
      </c>
      <c r="R8" s="69">
        <f t="shared" si="25"/>
        <v>46.26585</v>
      </c>
      <c r="S8" s="69">
        <f t="shared" si="26"/>
        <v>115.664625</v>
      </c>
      <c r="T8" s="69">
        <f t="shared" si="27"/>
        <v>2475.2229750000001</v>
      </c>
      <c r="U8" s="69">
        <f>2*$U$5</f>
        <v>180</v>
      </c>
      <c r="V8" s="150">
        <v>0</v>
      </c>
      <c r="W8" s="150">
        <v>0</v>
      </c>
      <c r="X8" s="67">
        <f t="shared" si="28"/>
        <v>180</v>
      </c>
      <c r="Y8" s="113">
        <f t="shared" ref="Y8:Y12" si="38">$Y$4/(1-$Y$4)*(T8+X8+Z8+AA8)</f>
        <v>585.71095036764711</v>
      </c>
      <c r="Z8" s="69">
        <f>T8*$Z$4</f>
        <v>618.80574375000003</v>
      </c>
      <c r="AA8" s="69">
        <f t="shared" si="29"/>
        <v>45</v>
      </c>
      <c r="AB8" s="70">
        <f t="shared" si="30"/>
        <v>3904.7396691176473</v>
      </c>
      <c r="AC8" s="67">
        <f t="shared" si="31"/>
        <v>2313.2925</v>
      </c>
      <c r="AD8" s="67">
        <f t="shared" si="31"/>
        <v>0</v>
      </c>
      <c r="AE8" s="67">
        <f t="shared" si="31"/>
        <v>0</v>
      </c>
      <c r="AF8" s="67">
        <f t="shared" si="31"/>
        <v>46.26585</v>
      </c>
      <c r="AG8" s="67">
        <f t="shared" si="31"/>
        <v>115.664625</v>
      </c>
      <c r="AH8" s="67">
        <f t="shared" si="31"/>
        <v>2475.2229750000001</v>
      </c>
      <c r="AI8" s="67">
        <f t="shared" si="31"/>
        <v>180</v>
      </c>
      <c r="AJ8" s="67">
        <f t="shared" si="31"/>
        <v>0</v>
      </c>
      <c r="AK8" s="67">
        <f t="shared" si="31"/>
        <v>0</v>
      </c>
      <c r="AL8" s="67">
        <f t="shared" si="31"/>
        <v>180</v>
      </c>
      <c r="AM8" s="67">
        <f t="shared" si="31"/>
        <v>585.71095036764711</v>
      </c>
      <c r="AN8" s="67">
        <f t="shared" si="31"/>
        <v>618.80574375000003</v>
      </c>
      <c r="AO8" s="67">
        <f t="shared" si="31"/>
        <v>45</v>
      </c>
      <c r="AP8" s="67">
        <f t="shared" si="32"/>
        <v>585.71095036764711</v>
      </c>
      <c r="AQ8" s="71">
        <f t="shared" si="33"/>
        <v>3240.9339253676471</v>
      </c>
      <c r="AR8" s="71">
        <f t="shared" si="34"/>
        <v>663.80574375000003</v>
      </c>
      <c r="AS8" s="71">
        <f t="shared" si="35"/>
        <v>3904.7396691176473</v>
      </c>
      <c r="AT8" s="84"/>
    </row>
    <row r="9" spans="1:67" outlineLevel="1" x14ac:dyDescent="0.25">
      <c r="A9" s="60"/>
      <c r="B9" s="61" t="s">
        <v>64</v>
      </c>
      <c r="C9" s="62">
        <v>1</v>
      </c>
      <c r="D9" s="68" t="s">
        <v>65</v>
      </c>
      <c r="E9" s="64">
        <f t="shared" si="36"/>
        <v>618.57352941176475</v>
      </c>
      <c r="F9" s="65">
        <f t="shared" si="37"/>
        <v>618.57352941176475</v>
      </c>
      <c r="G9" s="98"/>
      <c r="H9" s="67">
        <v>300</v>
      </c>
      <c r="I9" s="111">
        <v>0</v>
      </c>
      <c r="J9" s="67">
        <f t="shared" si="20"/>
        <v>9</v>
      </c>
      <c r="K9" s="54">
        <v>0</v>
      </c>
      <c r="L9" s="67">
        <f t="shared" si="21"/>
        <v>300</v>
      </c>
      <c r="M9" s="67">
        <f t="shared" si="21"/>
        <v>0</v>
      </c>
      <c r="N9" s="67">
        <f t="shared" si="21"/>
        <v>9</v>
      </c>
      <c r="O9" s="67">
        <f t="shared" si="22"/>
        <v>309</v>
      </c>
      <c r="P9" s="69">
        <f t="shared" si="23"/>
        <v>0</v>
      </c>
      <c r="Q9" s="69">
        <f t="shared" si="24"/>
        <v>0</v>
      </c>
      <c r="R9" s="69">
        <f t="shared" si="25"/>
        <v>6.18</v>
      </c>
      <c r="S9" s="69">
        <f t="shared" si="26"/>
        <v>15.450000000000001</v>
      </c>
      <c r="T9" s="69">
        <f t="shared" si="27"/>
        <v>330.63</v>
      </c>
      <c r="U9" s="69">
        <f>(C7/10)*$U$5</f>
        <v>90</v>
      </c>
      <c r="V9" s="150">
        <v>0</v>
      </c>
      <c r="W9" s="150">
        <v>0</v>
      </c>
      <c r="X9" s="67">
        <f t="shared" si="28"/>
        <v>90</v>
      </c>
      <c r="Y9" s="113">
        <f t="shared" si="38"/>
        <v>92.786029411764716</v>
      </c>
      <c r="Z9" s="69">
        <f t="shared" ref="Z9:Z14" si="39">T9*$Z$4</f>
        <v>82.657499999999999</v>
      </c>
      <c r="AA9" s="69">
        <f t="shared" si="29"/>
        <v>22.5</v>
      </c>
      <c r="AB9" s="70">
        <f t="shared" si="30"/>
        <v>618.57352941176475</v>
      </c>
      <c r="AC9" s="67">
        <f t="shared" si="31"/>
        <v>309</v>
      </c>
      <c r="AD9" s="67">
        <f t="shared" si="31"/>
        <v>0</v>
      </c>
      <c r="AE9" s="67">
        <f t="shared" si="31"/>
        <v>0</v>
      </c>
      <c r="AF9" s="67">
        <f t="shared" si="31"/>
        <v>6.18</v>
      </c>
      <c r="AG9" s="67">
        <f t="shared" si="31"/>
        <v>15.450000000000001</v>
      </c>
      <c r="AH9" s="67">
        <f t="shared" si="31"/>
        <v>330.63</v>
      </c>
      <c r="AI9" s="67">
        <f t="shared" si="31"/>
        <v>90</v>
      </c>
      <c r="AJ9" s="67">
        <f t="shared" si="31"/>
        <v>0</v>
      </c>
      <c r="AK9" s="67">
        <f t="shared" si="31"/>
        <v>0</v>
      </c>
      <c r="AL9" s="67">
        <f t="shared" si="31"/>
        <v>90</v>
      </c>
      <c r="AM9" s="67">
        <f t="shared" si="31"/>
        <v>92.786029411764716</v>
      </c>
      <c r="AN9" s="67">
        <f t="shared" si="31"/>
        <v>82.657499999999999</v>
      </c>
      <c r="AO9" s="67">
        <f t="shared" si="31"/>
        <v>22.5</v>
      </c>
      <c r="AP9" s="67">
        <f t="shared" si="32"/>
        <v>92.786029411764716</v>
      </c>
      <c r="AQ9" s="71">
        <f t="shared" si="33"/>
        <v>513.41602941176473</v>
      </c>
      <c r="AR9" s="71">
        <f t="shared" si="34"/>
        <v>105.1575</v>
      </c>
      <c r="AS9" s="71">
        <f t="shared" si="35"/>
        <v>618.57352941176475</v>
      </c>
      <c r="AT9" s="84"/>
    </row>
    <row r="10" spans="1:67" outlineLevel="1" x14ac:dyDescent="0.25">
      <c r="A10" s="60"/>
      <c r="B10" s="61" t="s">
        <v>172</v>
      </c>
      <c r="C10" s="62">
        <f>A5</f>
        <v>10</v>
      </c>
      <c r="D10" s="68" t="s">
        <v>63</v>
      </c>
      <c r="E10" s="64">
        <f t="shared" si="36"/>
        <v>257.66176470588238</v>
      </c>
      <c r="F10" s="65">
        <f t="shared" si="37"/>
        <v>2576.6176470588239</v>
      </c>
      <c r="G10" s="98"/>
      <c r="H10" s="67">
        <v>100</v>
      </c>
      <c r="I10" s="111">
        <v>0</v>
      </c>
      <c r="J10" s="67">
        <f t="shared" si="20"/>
        <v>3</v>
      </c>
      <c r="K10" s="54">
        <v>0</v>
      </c>
      <c r="L10" s="67">
        <f t="shared" si="21"/>
        <v>100</v>
      </c>
      <c r="M10" s="67">
        <f t="shared" si="21"/>
        <v>0</v>
      </c>
      <c r="N10" s="67">
        <f t="shared" si="21"/>
        <v>3</v>
      </c>
      <c r="O10" s="67">
        <f t="shared" si="22"/>
        <v>103</v>
      </c>
      <c r="P10" s="69">
        <f t="shared" si="23"/>
        <v>0</v>
      </c>
      <c r="Q10" s="69">
        <f t="shared" si="24"/>
        <v>0</v>
      </c>
      <c r="R10" s="69">
        <f t="shared" si="25"/>
        <v>2.06</v>
      </c>
      <c r="S10" s="69">
        <f t="shared" si="26"/>
        <v>5.15</v>
      </c>
      <c r="T10" s="69">
        <f t="shared" si="27"/>
        <v>110.21000000000001</v>
      </c>
      <c r="U10" s="69">
        <f>1*$U$4</f>
        <v>65</v>
      </c>
      <c r="V10" s="150">
        <v>0</v>
      </c>
      <c r="W10" s="150">
        <v>0</v>
      </c>
      <c r="X10" s="67">
        <f t="shared" si="28"/>
        <v>65</v>
      </c>
      <c r="Y10" s="113">
        <f t="shared" si="38"/>
        <v>38.649264705882359</v>
      </c>
      <c r="Z10" s="69">
        <f t="shared" si="39"/>
        <v>27.552500000000002</v>
      </c>
      <c r="AA10" s="69">
        <f t="shared" si="29"/>
        <v>16.25</v>
      </c>
      <c r="AB10" s="70">
        <f t="shared" si="30"/>
        <v>257.66176470588238</v>
      </c>
      <c r="AC10" s="67">
        <f t="shared" si="31"/>
        <v>1030</v>
      </c>
      <c r="AD10" s="67">
        <f t="shared" si="31"/>
        <v>0</v>
      </c>
      <c r="AE10" s="67">
        <f t="shared" si="31"/>
        <v>0</v>
      </c>
      <c r="AF10" s="67">
        <f t="shared" si="31"/>
        <v>20.6</v>
      </c>
      <c r="AG10" s="67">
        <f t="shared" si="31"/>
        <v>51.5</v>
      </c>
      <c r="AH10" s="67">
        <f t="shared" si="31"/>
        <v>1102.1000000000001</v>
      </c>
      <c r="AI10" s="67">
        <f t="shared" si="31"/>
        <v>650</v>
      </c>
      <c r="AJ10" s="67">
        <f t="shared" si="31"/>
        <v>0</v>
      </c>
      <c r="AK10" s="67">
        <f t="shared" si="31"/>
        <v>0</v>
      </c>
      <c r="AL10" s="67">
        <f t="shared" si="31"/>
        <v>650</v>
      </c>
      <c r="AM10" s="67">
        <f t="shared" si="31"/>
        <v>386.49264705882359</v>
      </c>
      <c r="AN10" s="67">
        <f t="shared" si="31"/>
        <v>275.52500000000003</v>
      </c>
      <c r="AO10" s="67">
        <f t="shared" si="31"/>
        <v>162.5</v>
      </c>
      <c r="AP10" s="67">
        <f t="shared" si="32"/>
        <v>386.49264705882359</v>
      </c>
      <c r="AQ10" s="71">
        <f t="shared" si="33"/>
        <v>2138.5926470588238</v>
      </c>
      <c r="AR10" s="71">
        <f t="shared" si="34"/>
        <v>438.02500000000003</v>
      </c>
      <c r="AS10" s="71">
        <f t="shared" si="35"/>
        <v>2576.6176470588239</v>
      </c>
      <c r="AT10" s="84"/>
    </row>
    <row r="11" spans="1:67" outlineLevel="1" x14ac:dyDescent="0.25">
      <c r="A11" s="60"/>
      <c r="B11" s="61" t="s">
        <v>66</v>
      </c>
      <c r="C11" s="62">
        <v>1</v>
      </c>
      <c r="D11" s="68" t="s">
        <v>65</v>
      </c>
      <c r="E11" s="64">
        <f t="shared" si="36"/>
        <v>3089.7794117647059</v>
      </c>
      <c r="F11" s="65">
        <f t="shared" si="37"/>
        <v>3089.7794117647059</v>
      </c>
      <c r="G11" s="98"/>
      <c r="H11" s="67">
        <v>500</v>
      </c>
      <c r="I11" s="111">
        <v>0</v>
      </c>
      <c r="J11" s="67">
        <f t="shared" si="20"/>
        <v>15</v>
      </c>
      <c r="K11" s="54">
        <v>0</v>
      </c>
      <c r="L11" s="67">
        <f t="shared" si="21"/>
        <v>500</v>
      </c>
      <c r="M11" s="67">
        <f t="shared" si="21"/>
        <v>0</v>
      </c>
      <c r="N11" s="67">
        <f t="shared" si="21"/>
        <v>15</v>
      </c>
      <c r="O11" s="67">
        <f t="shared" si="22"/>
        <v>515</v>
      </c>
      <c r="P11" s="69">
        <f t="shared" si="23"/>
        <v>0</v>
      </c>
      <c r="Q11" s="69">
        <f t="shared" si="24"/>
        <v>0</v>
      </c>
      <c r="R11" s="69">
        <f t="shared" si="25"/>
        <v>10.3</v>
      </c>
      <c r="S11" s="69">
        <f t="shared" si="26"/>
        <v>25.75</v>
      </c>
      <c r="T11" s="69">
        <f t="shared" si="27"/>
        <v>551.04999999999995</v>
      </c>
      <c r="U11" s="69">
        <f>5*$U$5+600+500</f>
        <v>1550</v>
      </c>
      <c r="V11" s="150">
        <v>0</v>
      </c>
      <c r="W11" s="150">
        <v>0</v>
      </c>
      <c r="X11" s="67">
        <f t="shared" si="28"/>
        <v>1550</v>
      </c>
      <c r="Y11" s="113">
        <f t="shared" si="38"/>
        <v>463.46691176470591</v>
      </c>
      <c r="Z11" s="69">
        <f t="shared" si="39"/>
        <v>137.76249999999999</v>
      </c>
      <c r="AA11" s="69">
        <f t="shared" si="29"/>
        <v>387.5</v>
      </c>
      <c r="AB11" s="70">
        <f t="shared" si="30"/>
        <v>3089.7794117647059</v>
      </c>
      <c r="AC11" s="67">
        <f t="shared" si="31"/>
        <v>515</v>
      </c>
      <c r="AD11" s="67">
        <f t="shared" si="31"/>
        <v>0</v>
      </c>
      <c r="AE11" s="67">
        <f t="shared" si="31"/>
        <v>0</v>
      </c>
      <c r="AF11" s="67">
        <f t="shared" si="31"/>
        <v>10.3</v>
      </c>
      <c r="AG11" s="67">
        <f t="shared" si="31"/>
        <v>25.75</v>
      </c>
      <c r="AH11" s="67">
        <f t="shared" si="31"/>
        <v>551.04999999999995</v>
      </c>
      <c r="AI11" s="67">
        <f t="shared" si="31"/>
        <v>1550</v>
      </c>
      <c r="AJ11" s="67">
        <f t="shared" si="31"/>
        <v>0</v>
      </c>
      <c r="AK11" s="67">
        <f t="shared" si="31"/>
        <v>0</v>
      </c>
      <c r="AL11" s="67">
        <f t="shared" si="31"/>
        <v>1550</v>
      </c>
      <c r="AM11" s="67">
        <f t="shared" si="31"/>
        <v>463.46691176470591</v>
      </c>
      <c r="AN11" s="67">
        <f t="shared" si="31"/>
        <v>137.76249999999999</v>
      </c>
      <c r="AO11" s="67">
        <f t="shared" si="31"/>
        <v>387.5</v>
      </c>
      <c r="AP11" s="67">
        <f t="shared" si="32"/>
        <v>463.46691176470591</v>
      </c>
      <c r="AQ11" s="71">
        <f t="shared" si="33"/>
        <v>2564.5169117647056</v>
      </c>
      <c r="AR11" s="71">
        <f t="shared" si="34"/>
        <v>525.26250000000005</v>
      </c>
      <c r="AS11" s="71">
        <f t="shared" si="35"/>
        <v>3089.7794117647059</v>
      </c>
      <c r="AT11" s="84"/>
    </row>
    <row r="12" spans="1:67" outlineLevel="1" x14ac:dyDescent="0.25">
      <c r="A12" s="60"/>
      <c r="B12" s="72" t="s">
        <v>169</v>
      </c>
      <c r="C12" s="62">
        <v>1</v>
      </c>
      <c r="D12" s="68" t="s">
        <v>65</v>
      </c>
      <c r="E12" s="64">
        <f t="shared" si="36"/>
        <v>2308.5</v>
      </c>
      <c r="F12" s="65">
        <f t="shared" si="37"/>
        <v>2308.5</v>
      </c>
      <c r="G12" s="147"/>
      <c r="H12" s="67">
        <v>1300</v>
      </c>
      <c r="I12" s="111">
        <v>200</v>
      </c>
      <c r="J12" s="67">
        <f t="shared" si="20"/>
        <v>39</v>
      </c>
      <c r="K12" s="54">
        <v>0</v>
      </c>
      <c r="L12" s="67">
        <f t="shared" si="21"/>
        <v>1300</v>
      </c>
      <c r="M12" s="67">
        <f t="shared" si="21"/>
        <v>200</v>
      </c>
      <c r="N12" s="67">
        <f t="shared" si="21"/>
        <v>39</v>
      </c>
      <c r="O12" s="67">
        <f t="shared" si="22"/>
        <v>1539</v>
      </c>
      <c r="P12" s="69">
        <f t="shared" si="23"/>
        <v>0</v>
      </c>
      <c r="Q12" s="69">
        <f t="shared" si="24"/>
        <v>0</v>
      </c>
      <c r="R12" s="69">
        <f t="shared" si="25"/>
        <v>30.78</v>
      </c>
      <c r="S12" s="69">
        <v>0</v>
      </c>
      <c r="T12" s="69">
        <f t="shared" si="27"/>
        <v>1569.78</v>
      </c>
      <c r="U12" s="69">
        <v>0</v>
      </c>
      <c r="V12" s="150">
        <v>0</v>
      </c>
      <c r="W12" s="150">
        <v>0</v>
      </c>
      <c r="X12" s="67">
        <f t="shared" si="28"/>
        <v>0</v>
      </c>
      <c r="Y12" s="113">
        <f t="shared" si="38"/>
        <v>346.27500000000003</v>
      </c>
      <c r="Z12" s="69">
        <f t="shared" si="39"/>
        <v>392.44499999999999</v>
      </c>
      <c r="AA12" s="69">
        <f t="shared" si="29"/>
        <v>0</v>
      </c>
      <c r="AB12" s="70">
        <f t="shared" si="30"/>
        <v>2308.5</v>
      </c>
      <c r="AC12" s="67">
        <f t="shared" si="31"/>
        <v>1539</v>
      </c>
      <c r="AD12" s="67">
        <f t="shared" si="31"/>
        <v>0</v>
      </c>
      <c r="AE12" s="67">
        <f t="shared" si="31"/>
        <v>0</v>
      </c>
      <c r="AF12" s="67">
        <f t="shared" si="31"/>
        <v>30.78</v>
      </c>
      <c r="AG12" s="67">
        <f t="shared" si="31"/>
        <v>0</v>
      </c>
      <c r="AH12" s="67">
        <f t="shared" si="31"/>
        <v>1569.78</v>
      </c>
      <c r="AI12" s="67">
        <f t="shared" si="31"/>
        <v>0</v>
      </c>
      <c r="AJ12" s="67">
        <f t="shared" si="31"/>
        <v>0</v>
      </c>
      <c r="AK12" s="67">
        <f t="shared" si="31"/>
        <v>0</v>
      </c>
      <c r="AL12" s="67">
        <f t="shared" si="31"/>
        <v>0</v>
      </c>
      <c r="AM12" s="67">
        <f t="shared" si="31"/>
        <v>346.27500000000003</v>
      </c>
      <c r="AN12" s="67">
        <f t="shared" si="31"/>
        <v>392.44499999999999</v>
      </c>
      <c r="AO12" s="67">
        <f t="shared" si="31"/>
        <v>0</v>
      </c>
      <c r="AP12" s="67">
        <f t="shared" si="32"/>
        <v>346.27500000000003</v>
      </c>
      <c r="AQ12" s="71">
        <f t="shared" si="33"/>
        <v>1916.0550000000001</v>
      </c>
      <c r="AR12" s="71">
        <f t="shared" si="34"/>
        <v>392.44499999999999</v>
      </c>
      <c r="AS12" s="71">
        <f t="shared" si="35"/>
        <v>2308.5</v>
      </c>
      <c r="AT12" s="84"/>
    </row>
    <row r="13" spans="1:67" outlineLevel="1" x14ac:dyDescent="0.25">
      <c r="A13" s="60"/>
      <c r="B13" s="72" t="s">
        <v>170</v>
      </c>
      <c r="C13" s="62">
        <v>1</v>
      </c>
      <c r="D13" s="68" t="s">
        <v>65</v>
      </c>
      <c r="E13" s="64">
        <f t="shared" si="36"/>
        <v>900</v>
      </c>
      <c r="F13" s="65">
        <f t="shared" si="37"/>
        <v>900</v>
      </c>
      <c r="G13" s="147"/>
      <c r="H13" s="67">
        <v>0</v>
      </c>
      <c r="I13" s="67">
        <v>0</v>
      </c>
      <c r="J13" s="67">
        <f t="shared" si="20"/>
        <v>0</v>
      </c>
      <c r="K13" s="54">
        <v>0</v>
      </c>
      <c r="L13" s="67">
        <f t="shared" si="21"/>
        <v>0</v>
      </c>
      <c r="M13" s="67">
        <f t="shared" si="21"/>
        <v>0</v>
      </c>
      <c r="N13" s="67">
        <f t="shared" si="21"/>
        <v>0</v>
      </c>
      <c r="O13" s="67">
        <f t="shared" si="22"/>
        <v>0</v>
      </c>
      <c r="P13" s="69">
        <f t="shared" si="23"/>
        <v>0</v>
      </c>
      <c r="Q13" s="69">
        <f t="shared" si="24"/>
        <v>0</v>
      </c>
      <c r="R13" s="69">
        <f t="shared" si="25"/>
        <v>0</v>
      </c>
      <c r="S13" s="69">
        <v>0</v>
      </c>
      <c r="T13" s="69">
        <f t="shared" si="27"/>
        <v>0</v>
      </c>
      <c r="U13" s="69">
        <v>0</v>
      </c>
      <c r="V13" s="150">
        <v>0</v>
      </c>
      <c r="W13" s="150">
        <f>$W$4</f>
        <v>900</v>
      </c>
      <c r="X13" s="67">
        <f t="shared" si="28"/>
        <v>900</v>
      </c>
      <c r="Y13" s="113">
        <v>0</v>
      </c>
      <c r="Z13" s="69">
        <f t="shared" si="39"/>
        <v>0</v>
      </c>
      <c r="AA13" s="69">
        <v>0</v>
      </c>
      <c r="AB13" s="70">
        <f t="shared" si="30"/>
        <v>900</v>
      </c>
      <c r="AC13" s="67">
        <f t="shared" si="31"/>
        <v>0</v>
      </c>
      <c r="AD13" s="67">
        <f t="shared" si="31"/>
        <v>0</v>
      </c>
      <c r="AE13" s="67">
        <f t="shared" si="31"/>
        <v>0</v>
      </c>
      <c r="AF13" s="67">
        <f t="shared" si="31"/>
        <v>0</v>
      </c>
      <c r="AG13" s="67">
        <f t="shared" si="31"/>
        <v>0</v>
      </c>
      <c r="AH13" s="67">
        <f t="shared" si="31"/>
        <v>0</v>
      </c>
      <c r="AI13" s="67">
        <f t="shared" si="31"/>
        <v>0</v>
      </c>
      <c r="AJ13" s="67">
        <f t="shared" si="31"/>
        <v>0</v>
      </c>
      <c r="AK13" s="67">
        <f t="shared" si="31"/>
        <v>900</v>
      </c>
      <c r="AL13" s="67">
        <f t="shared" si="31"/>
        <v>900</v>
      </c>
      <c r="AM13" s="67">
        <f t="shared" si="31"/>
        <v>0</v>
      </c>
      <c r="AN13" s="67">
        <f t="shared" si="31"/>
        <v>0</v>
      </c>
      <c r="AO13" s="67">
        <f t="shared" si="31"/>
        <v>0</v>
      </c>
      <c r="AP13" s="67">
        <f t="shared" si="32"/>
        <v>900</v>
      </c>
      <c r="AQ13" s="71">
        <f t="shared" si="33"/>
        <v>900</v>
      </c>
      <c r="AR13" s="71">
        <f t="shared" si="34"/>
        <v>0</v>
      </c>
      <c r="AS13" s="71">
        <f t="shared" si="35"/>
        <v>900</v>
      </c>
      <c r="AT13" s="84"/>
    </row>
    <row r="14" spans="1:67" outlineLevel="1" x14ac:dyDescent="0.25">
      <c r="A14" s="60"/>
      <c r="B14" s="72" t="s">
        <v>171</v>
      </c>
      <c r="C14" s="62">
        <v>1</v>
      </c>
      <c r="D14" s="68" t="s">
        <v>65</v>
      </c>
      <c r="E14" s="64">
        <f t="shared" si="36"/>
        <v>1200</v>
      </c>
      <c r="F14" s="65">
        <f t="shared" si="37"/>
        <v>1200</v>
      </c>
      <c r="G14" s="147"/>
      <c r="H14" s="67">
        <v>0</v>
      </c>
      <c r="I14" s="67">
        <v>0</v>
      </c>
      <c r="J14" s="67">
        <f t="shared" si="20"/>
        <v>0</v>
      </c>
      <c r="K14" s="54">
        <v>0</v>
      </c>
      <c r="L14" s="67">
        <f t="shared" si="21"/>
        <v>0</v>
      </c>
      <c r="M14" s="67">
        <f t="shared" si="21"/>
        <v>0</v>
      </c>
      <c r="N14" s="67">
        <f t="shared" si="21"/>
        <v>0</v>
      </c>
      <c r="O14" s="67">
        <f t="shared" si="22"/>
        <v>0</v>
      </c>
      <c r="P14" s="69">
        <f t="shared" si="23"/>
        <v>0</v>
      </c>
      <c r="Q14" s="69">
        <f t="shared" si="24"/>
        <v>0</v>
      </c>
      <c r="R14" s="69">
        <f t="shared" si="25"/>
        <v>0</v>
      </c>
      <c r="S14" s="69">
        <v>0</v>
      </c>
      <c r="T14" s="69">
        <f t="shared" si="27"/>
        <v>0</v>
      </c>
      <c r="U14" s="69">
        <v>0</v>
      </c>
      <c r="V14" s="150">
        <f>$V$4</f>
        <v>1200</v>
      </c>
      <c r="W14" s="150">
        <v>0</v>
      </c>
      <c r="X14" s="67">
        <f t="shared" si="28"/>
        <v>1200</v>
      </c>
      <c r="Y14" s="113">
        <v>0</v>
      </c>
      <c r="Z14" s="69">
        <f t="shared" si="39"/>
        <v>0</v>
      </c>
      <c r="AA14" s="69">
        <v>0</v>
      </c>
      <c r="AB14" s="70">
        <f t="shared" si="30"/>
        <v>1200</v>
      </c>
      <c r="AC14" s="67">
        <f t="shared" si="31"/>
        <v>0</v>
      </c>
      <c r="AD14" s="67">
        <f t="shared" si="31"/>
        <v>0</v>
      </c>
      <c r="AE14" s="67">
        <f t="shared" si="31"/>
        <v>0</v>
      </c>
      <c r="AF14" s="67">
        <f t="shared" si="31"/>
        <v>0</v>
      </c>
      <c r="AG14" s="67">
        <f t="shared" si="31"/>
        <v>0</v>
      </c>
      <c r="AH14" s="67">
        <f t="shared" si="31"/>
        <v>0</v>
      </c>
      <c r="AI14" s="67">
        <f t="shared" si="31"/>
        <v>0</v>
      </c>
      <c r="AJ14" s="67">
        <f t="shared" si="31"/>
        <v>1200</v>
      </c>
      <c r="AK14" s="67">
        <f t="shared" si="31"/>
        <v>0</v>
      </c>
      <c r="AL14" s="67">
        <f t="shared" si="31"/>
        <v>1200</v>
      </c>
      <c r="AM14" s="67">
        <f t="shared" si="31"/>
        <v>0</v>
      </c>
      <c r="AN14" s="67">
        <f t="shared" si="31"/>
        <v>0</v>
      </c>
      <c r="AO14" s="67">
        <f t="shared" si="31"/>
        <v>0</v>
      </c>
      <c r="AP14" s="67">
        <f t="shared" si="32"/>
        <v>0</v>
      </c>
      <c r="AQ14" s="71">
        <f t="shared" si="33"/>
        <v>1200</v>
      </c>
      <c r="AR14" s="71">
        <f t="shared" si="34"/>
        <v>0</v>
      </c>
      <c r="AS14" s="71">
        <f t="shared" si="35"/>
        <v>1200</v>
      </c>
      <c r="AT14" s="84"/>
    </row>
    <row r="15" spans="1:67" ht="15.75" outlineLevel="1" thickBot="1" x14ac:dyDescent="0.3">
      <c r="A15" s="60"/>
      <c r="B15" s="61"/>
      <c r="C15" s="62"/>
      <c r="D15" s="68"/>
      <c r="E15" s="64"/>
      <c r="F15" s="65"/>
      <c r="G15" s="107"/>
      <c r="H15" s="108"/>
      <c r="I15" s="108"/>
      <c r="J15" s="67"/>
      <c r="K15" s="21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84"/>
    </row>
    <row r="16" spans="1:67" ht="15.75" thickBot="1" x14ac:dyDescent="0.3">
      <c r="A16" s="48">
        <v>11</v>
      </c>
      <c r="B16" s="49" t="s">
        <v>61</v>
      </c>
      <c r="C16" s="50" t="s">
        <v>62</v>
      </c>
      <c r="D16" s="51">
        <f>ROUNDUP((A16*465)/1000,2)</f>
        <v>5.12</v>
      </c>
      <c r="E16" s="52"/>
      <c r="F16" s="53">
        <f>SUM(F17:F26)</f>
        <v>17802.332617647058</v>
      </c>
      <c r="G16" s="107"/>
      <c r="H16" s="110"/>
      <c r="I16" s="110"/>
      <c r="J16" s="56"/>
      <c r="K16" s="57"/>
      <c r="L16" s="58"/>
      <c r="M16" s="58"/>
      <c r="N16" s="58"/>
      <c r="O16" s="57"/>
      <c r="P16" s="58"/>
      <c r="Q16" s="56"/>
      <c r="R16" s="56"/>
      <c r="S16" s="56"/>
      <c r="T16" s="56"/>
      <c r="U16" s="56"/>
      <c r="V16" s="21"/>
      <c r="W16" s="56"/>
      <c r="X16" s="56"/>
      <c r="Y16" s="56"/>
      <c r="Z16" s="57"/>
      <c r="AA16" s="56"/>
      <c r="AB16" s="56"/>
      <c r="AC16" s="59">
        <f>+SUM(AC17:AC26)</f>
        <v>7005.174</v>
      </c>
      <c r="AD16" s="59">
        <f t="shared" ref="AD16:AS16" si="40">+SUM(AD17:AD26)</f>
        <v>0</v>
      </c>
      <c r="AE16" s="59">
        <f t="shared" si="40"/>
        <v>0</v>
      </c>
      <c r="AF16" s="59">
        <f t="shared" si="40"/>
        <v>140.10347999999999</v>
      </c>
      <c r="AG16" s="59">
        <f t="shared" si="40"/>
        <v>273.30870000000004</v>
      </c>
      <c r="AH16" s="59">
        <f t="shared" si="40"/>
        <v>7418.5861800000002</v>
      </c>
      <c r="AI16" s="59">
        <f t="shared" si="40"/>
        <v>3259</v>
      </c>
      <c r="AJ16" s="59">
        <f t="shared" si="40"/>
        <v>1200</v>
      </c>
      <c r="AK16" s="59">
        <f t="shared" si="40"/>
        <v>900</v>
      </c>
      <c r="AL16" s="59">
        <f t="shared" si="40"/>
        <v>5359</v>
      </c>
      <c r="AM16" s="59">
        <f t="shared" si="40"/>
        <v>2355.3498926470588</v>
      </c>
      <c r="AN16" s="59">
        <f t="shared" si="40"/>
        <v>1854.6465450000001</v>
      </c>
      <c r="AO16" s="59">
        <f t="shared" si="40"/>
        <v>814.75</v>
      </c>
      <c r="AP16" s="59">
        <f t="shared" si="40"/>
        <v>3255.3498926470588</v>
      </c>
      <c r="AQ16" s="59">
        <f t="shared" si="40"/>
        <v>15132.936072647059</v>
      </c>
      <c r="AR16" s="59">
        <f t="shared" si="40"/>
        <v>2669.3965450000001</v>
      </c>
      <c r="AS16" s="59">
        <f t="shared" si="40"/>
        <v>17802.332617647058</v>
      </c>
      <c r="AT16" s="83" t="str">
        <f>IF(F16=AS16,"Matching","Not Matching")</f>
        <v>Matching</v>
      </c>
      <c r="AU16" s="134">
        <f t="shared" ref="AU16" si="41">SUM(AC16:AG16)</f>
        <v>7418.5861800000002</v>
      </c>
      <c r="AV16" s="135">
        <f t="shared" ref="AV16" si="42">AU16/AS16</f>
        <v>0.41671989504600765</v>
      </c>
      <c r="AW16" s="134">
        <f t="shared" ref="AW16" si="43">AI16</f>
        <v>3259</v>
      </c>
      <c r="AX16" s="135">
        <f t="shared" ref="AX16" si="44">AW16/AS16</f>
        <v>0.18306589759869027</v>
      </c>
      <c r="AY16" s="134">
        <f t="shared" ref="AY16" si="45">AJ16</f>
        <v>1200</v>
      </c>
      <c r="AZ16" s="135">
        <f t="shared" ref="AZ16" si="46">AY16/AS16</f>
        <v>6.7406896937228691E-2</v>
      </c>
      <c r="BA16" s="134">
        <f t="shared" ref="BA16" si="47">AK16+AM16</f>
        <v>3255.3498926470588</v>
      </c>
      <c r="BB16" s="135">
        <f t="shared" ref="BB16" si="48">BA16/AS16</f>
        <v>0.18286086225689899</v>
      </c>
      <c r="BC16" s="134">
        <f t="shared" ref="BC16" si="49">AN16+AO16</f>
        <v>2669.3965450000001</v>
      </c>
      <c r="BD16" s="135">
        <f t="shared" ref="BD16" si="50">BC16/AS16</f>
        <v>0.14994644816117447</v>
      </c>
      <c r="BE16" s="82" t="str">
        <f t="shared" ref="BE16" si="51">IF((AU16+AW16+AY16+BA16+BC16)=AS16,"Matching","Not Matching")</f>
        <v>Matching</v>
      </c>
      <c r="BF16" s="134">
        <f>AQ16</f>
        <v>15132.936072647059</v>
      </c>
      <c r="BG16" s="135">
        <f t="shared" ref="BG16" si="52">BF16/AS16</f>
        <v>0.85005355183882558</v>
      </c>
      <c r="BH16" s="134">
        <f t="shared" ref="BH16" si="53">AR16</f>
        <v>2669.3965450000001</v>
      </c>
      <c r="BI16" s="135">
        <f t="shared" ref="BI16" si="54">BH16/AS16</f>
        <v>0.14994644816117447</v>
      </c>
      <c r="BJ16" s="82" t="str">
        <f t="shared" ref="BJ16" si="55">IF((BH16+BF16)=AS16,"Matching","Not Matching")</f>
        <v>Matching</v>
      </c>
      <c r="BK16" s="134">
        <f>AS16*1.081</f>
        <v>19244.321559676468</v>
      </c>
      <c r="BL16" s="134">
        <f t="shared" ref="BL16" si="56">ROUND(BK16,-1)</f>
        <v>19240</v>
      </c>
      <c r="BM16" s="134">
        <f>D16*380</f>
        <v>1945.6000000000001</v>
      </c>
      <c r="BN16" s="134">
        <f t="shared" ref="BN16" si="57">BK16-BM16</f>
        <v>17298.721559676469</v>
      </c>
      <c r="BO16" s="134">
        <f>BK16/D16</f>
        <v>3758.65655462431</v>
      </c>
    </row>
    <row r="17" spans="1:67" outlineLevel="1" x14ac:dyDescent="0.25">
      <c r="A17" s="60"/>
      <c r="B17" s="61"/>
      <c r="C17" s="62"/>
      <c r="D17" s="63"/>
      <c r="E17" s="64"/>
      <c r="F17" s="65"/>
      <c r="G17" s="107"/>
      <c r="H17" s="110"/>
      <c r="I17" s="109" t="s">
        <v>138</v>
      </c>
      <c r="J17" s="56"/>
      <c r="K17" s="57"/>
      <c r="L17" s="58"/>
      <c r="M17" s="58"/>
      <c r="N17" s="58"/>
      <c r="O17" s="57"/>
      <c r="P17" s="58"/>
      <c r="Q17" s="56"/>
      <c r="R17" s="56"/>
      <c r="S17" s="56"/>
      <c r="T17" s="56"/>
      <c r="U17" s="66"/>
      <c r="V17" s="21"/>
      <c r="W17" s="56"/>
      <c r="X17" s="56"/>
      <c r="Y17" s="56"/>
      <c r="Z17" s="57"/>
      <c r="AA17" s="56"/>
      <c r="AB17" s="56"/>
      <c r="AC17" s="56"/>
      <c r="AD17" s="56"/>
      <c r="AE17" s="56"/>
      <c r="AF17" s="56"/>
      <c r="AG17" s="56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136"/>
    </row>
    <row r="18" spans="1:67" outlineLevel="1" x14ac:dyDescent="0.25">
      <c r="A18" s="60"/>
      <c r="B18" s="61" t="str">
        <f>"Panneau solaire "&amp;G18</f>
        <v>Panneau solaire LONGi Hi-MO X10 Artist LR7-54HVB-485M</v>
      </c>
      <c r="C18" s="62">
        <f>A16</f>
        <v>11</v>
      </c>
      <c r="D18" s="68" t="s">
        <v>63</v>
      </c>
      <c r="E18" s="64">
        <f t="shared" ref="E18" si="58">AB18</f>
        <v>266.65684558823523</v>
      </c>
      <c r="F18" s="65">
        <f t="shared" ref="F18" si="59">C18*E18</f>
        <v>2933.2253014705875</v>
      </c>
      <c r="G18" s="107" t="str">
        <f>$G$7</f>
        <v>LONGi Hi-MO X10 Artist LR7-54HVB-485M</v>
      </c>
      <c r="H18" s="108">
        <f>$H$7</f>
        <v>105.55</v>
      </c>
      <c r="I18" s="108">
        <f>$I$7</f>
        <v>0</v>
      </c>
      <c r="J18" s="67">
        <f t="shared" ref="J18:J95" si="60">H18*$J$4</f>
        <v>3.1664999999999996</v>
      </c>
      <c r="K18" s="54">
        <v>0</v>
      </c>
      <c r="L18" s="67">
        <f t="shared" ref="L18:N25" si="61">H18*(1-$K18)</f>
        <v>105.55</v>
      </c>
      <c r="M18" s="67">
        <f t="shared" si="61"/>
        <v>0</v>
      </c>
      <c r="N18" s="67">
        <f t="shared" si="61"/>
        <v>3.1664999999999996</v>
      </c>
      <c r="O18" s="67">
        <f t="shared" ref="O18:O25" si="62">(L18+M18+N18)</f>
        <v>108.7165</v>
      </c>
      <c r="P18" s="69">
        <f t="shared" ref="P18:P25" si="63">O18*$P$4</f>
        <v>0</v>
      </c>
      <c r="Q18" s="69">
        <f t="shared" ref="Q18:Q25" si="64">(O18+P18)*$Q$4</f>
        <v>0</v>
      </c>
      <c r="R18" s="69">
        <f t="shared" ref="R18:R25" si="65">(O18+P18)*$R$4</f>
        <v>2.1743299999999999</v>
      </c>
      <c r="S18" s="69">
        <f t="shared" ref="S18:S22" si="66">(O18+P18)*$S$4</f>
        <v>5.4358250000000004</v>
      </c>
      <c r="T18" s="69">
        <f t="shared" ref="T18:T25" si="67">SUM(O18:S18)</f>
        <v>116.32665499999999</v>
      </c>
      <c r="U18" s="69">
        <f>1*$U$4</f>
        <v>65</v>
      </c>
      <c r="V18" s="151">
        <f>V7</f>
        <v>0</v>
      </c>
      <c r="W18" s="151">
        <f>W7</f>
        <v>0</v>
      </c>
      <c r="X18" s="67">
        <f t="shared" ref="X18:X25" si="68">SUM(U18:W18)</f>
        <v>65</v>
      </c>
      <c r="Y18" s="113">
        <f t="shared" ref="Y18:Y23" si="69">$Y$4/(1-$Y$4)*(T18+X18+Z18+AA18)</f>
        <v>39.998526838235293</v>
      </c>
      <c r="Z18" s="69">
        <f t="shared" ref="Z18:Z25" si="70">T18*$Z$4</f>
        <v>29.081663749999997</v>
      </c>
      <c r="AA18" s="69">
        <f t="shared" ref="AA18:AA23" si="71">X18*$AA$4</f>
        <v>16.25</v>
      </c>
      <c r="AB18" s="70">
        <f t="shared" ref="AB18:AB25" si="72">T18+X18+Y18+Z18+AA18</f>
        <v>266.65684558823523</v>
      </c>
      <c r="AC18" s="67">
        <f t="shared" ref="AC18:AO25" si="73">O18*$C18</f>
        <v>1195.8815</v>
      </c>
      <c r="AD18" s="67">
        <f t="shared" si="73"/>
        <v>0</v>
      </c>
      <c r="AE18" s="67">
        <f t="shared" si="73"/>
        <v>0</v>
      </c>
      <c r="AF18" s="67">
        <f t="shared" si="73"/>
        <v>23.917629999999999</v>
      </c>
      <c r="AG18" s="67">
        <f t="shared" si="73"/>
        <v>59.794075000000007</v>
      </c>
      <c r="AH18" s="67">
        <f t="shared" si="73"/>
        <v>1279.5932049999999</v>
      </c>
      <c r="AI18" s="67">
        <f t="shared" si="73"/>
        <v>715</v>
      </c>
      <c r="AJ18" s="67">
        <f t="shared" si="73"/>
        <v>0</v>
      </c>
      <c r="AK18" s="67">
        <f t="shared" si="73"/>
        <v>0</v>
      </c>
      <c r="AL18" s="67">
        <f t="shared" si="73"/>
        <v>715</v>
      </c>
      <c r="AM18" s="67">
        <f t="shared" si="73"/>
        <v>439.98379522058821</v>
      </c>
      <c r="AN18" s="67">
        <f t="shared" si="73"/>
        <v>319.89830124999997</v>
      </c>
      <c r="AO18" s="67">
        <f t="shared" si="73"/>
        <v>178.75</v>
      </c>
      <c r="AP18" s="67">
        <f t="shared" ref="AP18:AP25" si="74">AM18+AK18</f>
        <v>439.98379522058821</v>
      </c>
      <c r="AQ18" s="71">
        <f t="shared" ref="AQ18:AQ25" si="75">AM18+AL18+AH18</f>
        <v>2434.5770002205882</v>
      </c>
      <c r="AR18" s="71">
        <f t="shared" ref="AR18:AR25" si="76">AO18+AN18</f>
        <v>498.64830124999997</v>
      </c>
      <c r="AS18" s="71">
        <f t="shared" ref="AS18:AS25" si="77">AH18+AL18+AM18+AO18+AN18</f>
        <v>2933.225301470588</v>
      </c>
      <c r="AT18" s="84"/>
    </row>
    <row r="19" spans="1:67" outlineLevel="1" x14ac:dyDescent="0.25">
      <c r="A19" s="60"/>
      <c r="B19" s="61" t="str">
        <f>"Onduleur Fronius "&amp;G19</f>
        <v>Onduleur Fronius Symo GEN24 6.0 Plus SC</v>
      </c>
      <c r="C19" s="62">
        <v>1</v>
      </c>
      <c r="D19" s="68" t="s">
        <v>63</v>
      </c>
      <c r="E19" s="64">
        <f t="shared" ref="E18:E25" si="78">AB19</f>
        <v>3904.7396691176473</v>
      </c>
      <c r="F19" s="65">
        <f t="shared" ref="F18:F25" si="79">C19*E19</f>
        <v>3904.7396691176473</v>
      </c>
      <c r="G19" s="107" t="str">
        <f>$G$8</f>
        <v>Symo GEN24 6.0 Plus SC</v>
      </c>
      <c r="H19" s="108">
        <f>$H$8</f>
        <v>1809.75</v>
      </c>
      <c r="I19" s="108">
        <f>$I$8</f>
        <v>449.25</v>
      </c>
      <c r="J19" s="67">
        <f t="shared" si="60"/>
        <v>54.292499999999997</v>
      </c>
      <c r="K19" s="54">
        <v>0</v>
      </c>
      <c r="L19" s="67">
        <f t="shared" si="61"/>
        <v>1809.75</v>
      </c>
      <c r="M19" s="67">
        <f t="shared" si="61"/>
        <v>449.25</v>
      </c>
      <c r="N19" s="67">
        <f t="shared" si="61"/>
        <v>54.292499999999997</v>
      </c>
      <c r="O19" s="67">
        <f t="shared" si="62"/>
        <v>2313.2925</v>
      </c>
      <c r="P19" s="69">
        <f t="shared" si="63"/>
        <v>0</v>
      </c>
      <c r="Q19" s="69">
        <f t="shared" si="64"/>
        <v>0</v>
      </c>
      <c r="R19" s="69">
        <f t="shared" si="65"/>
        <v>46.26585</v>
      </c>
      <c r="S19" s="69">
        <f t="shared" si="66"/>
        <v>115.664625</v>
      </c>
      <c r="T19" s="69">
        <f t="shared" si="67"/>
        <v>2475.2229750000001</v>
      </c>
      <c r="U19" s="69">
        <f>2*$U$5</f>
        <v>180</v>
      </c>
      <c r="V19" s="151">
        <f t="shared" ref="V19:W25" si="80">V8</f>
        <v>0</v>
      </c>
      <c r="W19" s="151">
        <f t="shared" si="80"/>
        <v>0</v>
      </c>
      <c r="X19" s="67">
        <f t="shared" si="68"/>
        <v>180</v>
      </c>
      <c r="Y19" s="113">
        <f t="shared" si="69"/>
        <v>585.71095036764711</v>
      </c>
      <c r="Z19" s="69">
        <f t="shared" si="70"/>
        <v>618.80574375000003</v>
      </c>
      <c r="AA19" s="69">
        <f t="shared" si="71"/>
        <v>45</v>
      </c>
      <c r="AB19" s="70">
        <f t="shared" si="72"/>
        <v>3904.7396691176473</v>
      </c>
      <c r="AC19" s="67">
        <f t="shared" si="73"/>
        <v>2313.2925</v>
      </c>
      <c r="AD19" s="67">
        <f t="shared" si="73"/>
        <v>0</v>
      </c>
      <c r="AE19" s="67">
        <f t="shared" si="73"/>
        <v>0</v>
      </c>
      <c r="AF19" s="67">
        <f t="shared" si="73"/>
        <v>46.26585</v>
      </c>
      <c r="AG19" s="67">
        <f t="shared" si="73"/>
        <v>115.664625</v>
      </c>
      <c r="AH19" s="67">
        <f t="shared" si="73"/>
        <v>2475.2229750000001</v>
      </c>
      <c r="AI19" s="67">
        <f t="shared" si="73"/>
        <v>180</v>
      </c>
      <c r="AJ19" s="67">
        <f t="shared" si="73"/>
        <v>0</v>
      </c>
      <c r="AK19" s="67">
        <f t="shared" si="73"/>
        <v>0</v>
      </c>
      <c r="AL19" s="67">
        <f t="shared" si="73"/>
        <v>180</v>
      </c>
      <c r="AM19" s="67">
        <f t="shared" si="73"/>
        <v>585.71095036764711</v>
      </c>
      <c r="AN19" s="67">
        <f t="shared" si="73"/>
        <v>618.80574375000003</v>
      </c>
      <c r="AO19" s="67">
        <f t="shared" si="73"/>
        <v>45</v>
      </c>
      <c r="AP19" s="67">
        <f t="shared" si="74"/>
        <v>585.71095036764711</v>
      </c>
      <c r="AQ19" s="71">
        <f t="shared" si="75"/>
        <v>3240.9339253676471</v>
      </c>
      <c r="AR19" s="71">
        <f t="shared" si="76"/>
        <v>663.80574375000003</v>
      </c>
      <c r="AS19" s="71">
        <f t="shared" si="77"/>
        <v>3904.7396691176473</v>
      </c>
      <c r="AT19" s="84"/>
    </row>
    <row r="20" spans="1:67" outlineLevel="1" x14ac:dyDescent="0.25">
      <c r="A20" s="60"/>
      <c r="B20" s="61" t="s">
        <v>64</v>
      </c>
      <c r="C20" s="62">
        <v>1</v>
      </c>
      <c r="D20" s="68" t="s">
        <v>65</v>
      </c>
      <c r="E20" s="64">
        <f t="shared" si="78"/>
        <v>631.80882352941182</v>
      </c>
      <c r="F20" s="65">
        <f t="shared" si="79"/>
        <v>631.80882352941182</v>
      </c>
      <c r="G20" s="107"/>
      <c r="H20" s="108">
        <f>$H$9</f>
        <v>300</v>
      </c>
      <c r="I20" s="108">
        <f>I9</f>
        <v>0</v>
      </c>
      <c r="J20" s="67">
        <f t="shared" si="60"/>
        <v>9</v>
      </c>
      <c r="K20" s="54">
        <v>0</v>
      </c>
      <c r="L20" s="67">
        <f t="shared" si="61"/>
        <v>300</v>
      </c>
      <c r="M20" s="67">
        <f t="shared" si="61"/>
        <v>0</v>
      </c>
      <c r="N20" s="67">
        <f t="shared" si="61"/>
        <v>9</v>
      </c>
      <c r="O20" s="67">
        <f t="shared" si="62"/>
        <v>309</v>
      </c>
      <c r="P20" s="69">
        <f t="shared" si="63"/>
        <v>0</v>
      </c>
      <c r="Q20" s="69">
        <f t="shared" si="64"/>
        <v>0</v>
      </c>
      <c r="R20" s="69">
        <f t="shared" si="65"/>
        <v>6.18</v>
      </c>
      <c r="S20" s="69">
        <f t="shared" si="66"/>
        <v>15.450000000000001</v>
      </c>
      <c r="T20" s="69">
        <f t="shared" si="67"/>
        <v>330.63</v>
      </c>
      <c r="U20" s="69">
        <f>(C18/10)*$U$5</f>
        <v>99.000000000000014</v>
      </c>
      <c r="V20" s="151">
        <f t="shared" si="80"/>
        <v>0</v>
      </c>
      <c r="W20" s="151">
        <f t="shared" si="80"/>
        <v>0</v>
      </c>
      <c r="X20" s="67">
        <f t="shared" si="68"/>
        <v>99.000000000000014</v>
      </c>
      <c r="Y20" s="113">
        <f t="shared" si="69"/>
        <v>94.771323529411774</v>
      </c>
      <c r="Z20" s="69">
        <f t="shared" si="70"/>
        <v>82.657499999999999</v>
      </c>
      <c r="AA20" s="69">
        <f t="shared" si="71"/>
        <v>24.750000000000004</v>
      </c>
      <c r="AB20" s="70">
        <f t="shared" si="72"/>
        <v>631.80882352941182</v>
      </c>
      <c r="AC20" s="67">
        <f t="shared" si="73"/>
        <v>309</v>
      </c>
      <c r="AD20" s="67">
        <f t="shared" si="73"/>
        <v>0</v>
      </c>
      <c r="AE20" s="67">
        <f t="shared" si="73"/>
        <v>0</v>
      </c>
      <c r="AF20" s="67">
        <f t="shared" si="73"/>
        <v>6.18</v>
      </c>
      <c r="AG20" s="67">
        <f t="shared" si="73"/>
        <v>15.450000000000001</v>
      </c>
      <c r="AH20" s="67">
        <f t="shared" si="73"/>
        <v>330.63</v>
      </c>
      <c r="AI20" s="67">
        <f t="shared" si="73"/>
        <v>99.000000000000014</v>
      </c>
      <c r="AJ20" s="67">
        <f t="shared" si="73"/>
        <v>0</v>
      </c>
      <c r="AK20" s="67">
        <f t="shared" si="73"/>
        <v>0</v>
      </c>
      <c r="AL20" s="67">
        <f t="shared" si="73"/>
        <v>99.000000000000014</v>
      </c>
      <c r="AM20" s="67">
        <f t="shared" si="73"/>
        <v>94.771323529411774</v>
      </c>
      <c r="AN20" s="67">
        <f t="shared" si="73"/>
        <v>82.657499999999999</v>
      </c>
      <c r="AO20" s="67">
        <f t="shared" si="73"/>
        <v>24.750000000000004</v>
      </c>
      <c r="AP20" s="67">
        <f t="shared" si="74"/>
        <v>94.771323529411774</v>
      </c>
      <c r="AQ20" s="71">
        <f t="shared" si="75"/>
        <v>524.4013235294118</v>
      </c>
      <c r="AR20" s="71">
        <f t="shared" si="76"/>
        <v>107.4075</v>
      </c>
      <c r="AS20" s="71">
        <f t="shared" si="77"/>
        <v>631.80882352941182</v>
      </c>
      <c r="AT20" s="84"/>
    </row>
    <row r="21" spans="1:67" outlineLevel="1" x14ac:dyDescent="0.25">
      <c r="A21" s="60"/>
      <c r="B21" s="61" t="s">
        <v>172</v>
      </c>
      <c r="C21" s="62">
        <f>A16</f>
        <v>11</v>
      </c>
      <c r="D21" s="68" t="s">
        <v>63</v>
      </c>
      <c r="E21" s="64">
        <f t="shared" si="78"/>
        <v>257.66176470588238</v>
      </c>
      <c r="F21" s="65">
        <f t="shared" si="79"/>
        <v>2834.2794117647063</v>
      </c>
      <c r="G21" s="107"/>
      <c r="H21" s="108">
        <f>$H$10</f>
        <v>100</v>
      </c>
      <c r="I21" s="108">
        <f>I10</f>
        <v>0</v>
      </c>
      <c r="J21" s="67">
        <f t="shared" si="60"/>
        <v>3</v>
      </c>
      <c r="K21" s="54">
        <v>0</v>
      </c>
      <c r="L21" s="67">
        <f t="shared" si="61"/>
        <v>100</v>
      </c>
      <c r="M21" s="67">
        <f t="shared" si="61"/>
        <v>0</v>
      </c>
      <c r="N21" s="67">
        <f t="shared" si="61"/>
        <v>3</v>
      </c>
      <c r="O21" s="67">
        <f t="shared" si="62"/>
        <v>103</v>
      </c>
      <c r="P21" s="69">
        <f t="shared" si="63"/>
        <v>0</v>
      </c>
      <c r="Q21" s="69">
        <f t="shared" si="64"/>
        <v>0</v>
      </c>
      <c r="R21" s="69">
        <f t="shared" si="65"/>
        <v>2.06</v>
      </c>
      <c r="S21" s="69">
        <f t="shared" si="66"/>
        <v>5.15</v>
      </c>
      <c r="T21" s="69">
        <f t="shared" si="67"/>
        <v>110.21000000000001</v>
      </c>
      <c r="U21" s="69">
        <f>1*$U$4</f>
        <v>65</v>
      </c>
      <c r="V21" s="151">
        <f t="shared" si="80"/>
        <v>0</v>
      </c>
      <c r="W21" s="151">
        <f t="shared" si="80"/>
        <v>0</v>
      </c>
      <c r="X21" s="67">
        <f t="shared" si="68"/>
        <v>65</v>
      </c>
      <c r="Y21" s="113">
        <f t="shared" si="69"/>
        <v>38.649264705882359</v>
      </c>
      <c r="Z21" s="69">
        <f t="shared" si="70"/>
        <v>27.552500000000002</v>
      </c>
      <c r="AA21" s="69">
        <f t="shared" si="71"/>
        <v>16.25</v>
      </c>
      <c r="AB21" s="70">
        <f t="shared" si="72"/>
        <v>257.66176470588238</v>
      </c>
      <c r="AC21" s="67">
        <f t="shared" si="73"/>
        <v>1133</v>
      </c>
      <c r="AD21" s="67">
        <f t="shared" si="73"/>
        <v>0</v>
      </c>
      <c r="AE21" s="67">
        <f t="shared" si="73"/>
        <v>0</v>
      </c>
      <c r="AF21" s="67">
        <f t="shared" si="73"/>
        <v>22.66</v>
      </c>
      <c r="AG21" s="67">
        <f t="shared" si="73"/>
        <v>56.650000000000006</v>
      </c>
      <c r="AH21" s="67">
        <f t="shared" si="73"/>
        <v>1212.3100000000002</v>
      </c>
      <c r="AI21" s="67">
        <f t="shared" si="73"/>
        <v>715</v>
      </c>
      <c r="AJ21" s="67">
        <f t="shared" si="73"/>
        <v>0</v>
      </c>
      <c r="AK21" s="67">
        <f t="shared" si="73"/>
        <v>0</v>
      </c>
      <c r="AL21" s="67">
        <f t="shared" si="73"/>
        <v>715</v>
      </c>
      <c r="AM21" s="67">
        <f t="shared" si="73"/>
        <v>425.14191176470592</v>
      </c>
      <c r="AN21" s="67">
        <f t="shared" si="73"/>
        <v>303.07750000000004</v>
      </c>
      <c r="AO21" s="67">
        <f t="shared" si="73"/>
        <v>178.75</v>
      </c>
      <c r="AP21" s="67">
        <f t="shared" si="74"/>
        <v>425.14191176470592</v>
      </c>
      <c r="AQ21" s="71">
        <f t="shared" si="75"/>
        <v>2352.451911764706</v>
      </c>
      <c r="AR21" s="71">
        <f t="shared" si="76"/>
        <v>481.82750000000004</v>
      </c>
      <c r="AS21" s="71">
        <f t="shared" si="77"/>
        <v>2834.2794117647059</v>
      </c>
      <c r="AT21" s="84"/>
    </row>
    <row r="22" spans="1:67" outlineLevel="1" x14ac:dyDescent="0.25">
      <c r="A22" s="60"/>
      <c r="B22" s="61" t="s">
        <v>66</v>
      </c>
      <c r="C22" s="62">
        <v>1</v>
      </c>
      <c r="D22" s="68" t="s">
        <v>65</v>
      </c>
      <c r="E22" s="64">
        <f t="shared" si="78"/>
        <v>3089.7794117647059</v>
      </c>
      <c r="F22" s="65">
        <f t="shared" si="79"/>
        <v>3089.7794117647059</v>
      </c>
      <c r="G22" s="107"/>
      <c r="H22" s="108">
        <f>$H$11</f>
        <v>500</v>
      </c>
      <c r="I22" s="108">
        <f>I11</f>
        <v>0</v>
      </c>
      <c r="J22" s="67">
        <f t="shared" si="60"/>
        <v>15</v>
      </c>
      <c r="K22" s="54">
        <v>0</v>
      </c>
      <c r="L22" s="67">
        <f t="shared" si="61"/>
        <v>500</v>
      </c>
      <c r="M22" s="67">
        <f t="shared" si="61"/>
        <v>0</v>
      </c>
      <c r="N22" s="67">
        <f t="shared" si="61"/>
        <v>15</v>
      </c>
      <c r="O22" s="67">
        <f t="shared" si="62"/>
        <v>515</v>
      </c>
      <c r="P22" s="69">
        <f t="shared" si="63"/>
        <v>0</v>
      </c>
      <c r="Q22" s="69">
        <f t="shared" si="64"/>
        <v>0</v>
      </c>
      <c r="R22" s="69">
        <f t="shared" si="65"/>
        <v>10.3</v>
      </c>
      <c r="S22" s="69">
        <f t="shared" si="66"/>
        <v>25.75</v>
      </c>
      <c r="T22" s="69">
        <f t="shared" si="67"/>
        <v>551.04999999999995</v>
      </c>
      <c r="U22" s="69">
        <f>5*$U$5+600+500</f>
        <v>1550</v>
      </c>
      <c r="V22" s="151">
        <f t="shared" si="80"/>
        <v>0</v>
      </c>
      <c r="W22" s="151">
        <f t="shared" si="80"/>
        <v>0</v>
      </c>
      <c r="X22" s="67">
        <f t="shared" si="68"/>
        <v>1550</v>
      </c>
      <c r="Y22" s="113">
        <f t="shared" si="69"/>
        <v>463.46691176470591</v>
      </c>
      <c r="Z22" s="69">
        <f t="shared" si="70"/>
        <v>137.76249999999999</v>
      </c>
      <c r="AA22" s="69">
        <f t="shared" si="71"/>
        <v>387.5</v>
      </c>
      <c r="AB22" s="70">
        <f t="shared" si="72"/>
        <v>3089.7794117647059</v>
      </c>
      <c r="AC22" s="67">
        <f t="shared" si="73"/>
        <v>515</v>
      </c>
      <c r="AD22" s="67">
        <f t="shared" si="73"/>
        <v>0</v>
      </c>
      <c r="AE22" s="67">
        <f t="shared" si="73"/>
        <v>0</v>
      </c>
      <c r="AF22" s="67">
        <f t="shared" si="73"/>
        <v>10.3</v>
      </c>
      <c r="AG22" s="67">
        <f t="shared" si="73"/>
        <v>25.75</v>
      </c>
      <c r="AH22" s="67">
        <f t="shared" si="73"/>
        <v>551.04999999999995</v>
      </c>
      <c r="AI22" s="67">
        <f t="shared" si="73"/>
        <v>1550</v>
      </c>
      <c r="AJ22" s="67">
        <f t="shared" si="73"/>
        <v>0</v>
      </c>
      <c r="AK22" s="67">
        <f t="shared" si="73"/>
        <v>0</v>
      </c>
      <c r="AL22" s="67">
        <f t="shared" si="73"/>
        <v>1550</v>
      </c>
      <c r="AM22" s="67">
        <f t="shared" si="73"/>
        <v>463.46691176470591</v>
      </c>
      <c r="AN22" s="67">
        <f t="shared" si="73"/>
        <v>137.76249999999999</v>
      </c>
      <c r="AO22" s="67">
        <f t="shared" si="73"/>
        <v>387.5</v>
      </c>
      <c r="AP22" s="67">
        <f t="shared" si="74"/>
        <v>463.46691176470591</v>
      </c>
      <c r="AQ22" s="71">
        <f t="shared" si="75"/>
        <v>2564.5169117647056</v>
      </c>
      <c r="AR22" s="71">
        <f t="shared" si="76"/>
        <v>525.26250000000005</v>
      </c>
      <c r="AS22" s="71">
        <f t="shared" si="77"/>
        <v>3089.7794117647059</v>
      </c>
      <c r="AT22" s="84"/>
    </row>
    <row r="23" spans="1:67" outlineLevel="1" x14ac:dyDescent="0.25">
      <c r="A23" s="60"/>
      <c r="B23" s="72" t="s">
        <v>169</v>
      </c>
      <c r="C23" s="62">
        <v>1</v>
      </c>
      <c r="D23" s="68" t="s">
        <v>65</v>
      </c>
      <c r="E23" s="64">
        <f t="shared" si="78"/>
        <v>2308.5</v>
      </c>
      <c r="F23" s="65">
        <f t="shared" si="79"/>
        <v>2308.5</v>
      </c>
      <c r="G23" s="107"/>
      <c r="H23" s="108">
        <f>$H$12</f>
        <v>1300</v>
      </c>
      <c r="I23" s="108">
        <f>I12</f>
        <v>200</v>
      </c>
      <c r="J23" s="67">
        <f t="shared" si="60"/>
        <v>39</v>
      </c>
      <c r="K23" s="54">
        <v>0</v>
      </c>
      <c r="L23" s="67">
        <f t="shared" si="61"/>
        <v>1300</v>
      </c>
      <c r="M23" s="67">
        <f t="shared" si="61"/>
        <v>200</v>
      </c>
      <c r="N23" s="67">
        <f t="shared" si="61"/>
        <v>39</v>
      </c>
      <c r="O23" s="67">
        <f t="shared" si="62"/>
        <v>1539</v>
      </c>
      <c r="P23" s="69">
        <f t="shared" si="63"/>
        <v>0</v>
      </c>
      <c r="Q23" s="69">
        <f t="shared" si="64"/>
        <v>0</v>
      </c>
      <c r="R23" s="69">
        <f t="shared" si="65"/>
        <v>30.78</v>
      </c>
      <c r="S23" s="69">
        <v>0</v>
      </c>
      <c r="T23" s="69">
        <f t="shared" si="67"/>
        <v>1569.78</v>
      </c>
      <c r="U23" s="69">
        <v>0</v>
      </c>
      <c r="V23" s="151">
        <f t="shared" si="80"/>
        <v>0</v>
      </c>
      <c r="W23" s="151">
        <f t="shared" si="80"/>
        <v>0</v>
      </c>
      <c r="X23" s="67">
        <f t="shared" si="68"/>
        <v>0</v>
      </c>
      <c r="Y23" s="113">
        <f t="shared" si="69"/>
        <v>346.27500000000003</v>
      </c>
      <c r="Z23" s="69">
        <f t="shared" si="70"/>
        <v>392.44499999999999</v>
      </c>
      <c r="AA23" s="69">
        <f t="shared" si="71"/>
        <v>0</v>
      </c>
      <c r="AB23" s="70">
        <f t="shared" si="72"/>
        <v>2308.5</v>
      </c>
      <c r="AC23" s="67">
        <f t="shared" si="73"/>
        <v>1539</v>
      </c>
      <c r="AD23" s="67">
        <f t="shared" si="73"/>
        <v>0</v>
      </c>
      <c r="AE23" s="67">
        <f t="shared" si="73"/>
        <v>0</v>
      </c>
      <c r="AF23" s="67">
        <f t="shared" si="73"/>
        <v>30.78</v>
      </c>
      <c r="AG23" s="67">
        <f t="shared" si="73"/>
        <v>0</v>
      </c>
      <c r="AH23" s="67">
        <f t="shared" si="73"/>
        <v>1569.78</v>
      </c>
      <c r="AI23" s="67">
        <f t="shared" si="73"/>
        <v>0</v>
      </c>
      <c r="AJ23" s="67">
        <f t="shared" si="73"/>
        <v>0</v>
      </c>
      <c r="AK23" s="67">
        <f t="shared" si="73"/>
        <v>0</v>
      </c>
      <c r="AL23" s="67">
        <f t="shared" si="73"/>
        <v>0</v>
      </c>
      <c r="AM23" s="67">
        <f t="shared" si="73"/>
        <v>346.27500000000003</v>
      </c>
      <c r="AN23" s="67">
        <f t="shared" si="73"/>
        <v>392.44499999999999</v>
      </c>
      <c r="AO23" s="67">
        <f t="shared" si="73"/>
        <v>0</v>
      </c>
      <c r="AP23" s="67">
        <f t="shared" si="74"/>
        <v>346.27500000000003</v>
      </c>
      <c r="AQ23" s="71">
        <f t="shared" si="75"/>
        <v>1916.0550000000001</v>
      </c>
      <c r="AR23" s="71">
        <f t="shared" si="76"/>
        <v>392.44499999999999</v>
      </c>
      <c r="AS23" s="71">
        <f t="shared" si="77"/>
        <v>2308.5</v>
      </c>
      <c r="AT23" s="84"/>
    </row>
    <row r="24" spans="1:67" outlineLevel="1" x14ac:dyDescent="0.25">
      <c r="A24" s="60"/>
      <c r="B24" s="72" t="s">
        <v>170</v>
      </c>
      <c r="C24" s="62">
        <v>1</v>
      </c>
      <c r="D24" s="68" t="s">
        <v>65</v>
      </c>
      <c r="E24" s="64">
        <f t="shared" si="78"/>
        <v>900</v>
      </c>
      <c r="F24" s="65">
        <f t="shared" si="79"/>
        <v>900</v>
      </c>
      <c r="G24" s="147"/>
      <c r="H24" s="67">
        <v>0</v>
      </c>
      <c r="I24" s="67">
        <v>0</v>
      </c>
      <c r="J24" s="67">
        <f t="shared" si="60"/>
        <v>0</v>
      </c>
      <c r="K24" s="54">
        <v>0</v>
      </c>
      <c r="L24" s="67">
        <f t="shared" si="61"/>
        <v>0</v>
      </c>
      <c r="M24" s="67">
        <f t="shared" si="61"/>
        <v>0</v>
      </c>
      <c r="N24" s="67">
        <f t="shared" si="61"/>
        <v>0</v>
      </c>
      <c r="O24" s="67">
        <f t="shared" si="62"/>
        <v>0</v>
      </c>
      <c r="P24" s="69">
        <f t="shared" si="63"/>
        <v>0</v>
      </c>
      <c r="Q24" s="69">
        <f t="shared" si="64"/>
        <v>0</v>
      </c>
      <c r="R24" s="69">
        <f t="shared" si="65"/>
        <v>0</v>
      </c>
      <c r="S24" s="69">
        <v>0</v>
      </c>
      <c r="T24" s="69">
        <f t="shared" si="67"/>
        <v>0</v>
      </c>
      <c r="U24" s="69">
        <v>0</v>
      </c>
      <c r="V24" s="151">
        <f t="shared" si="80"/>
        <v>0</v>
      </c>
      <c r="W24" s="151">
        <f t="shared" si="80"/>
        <v>900</v>
      </c>
      <c r="X24" s="67">
        <f t="shared" si="68"/>
        <v>900</v>
      </c>
      <c r="Y24" s="113">
        <v>0</v>
      </c>
      <c r="Z24" s="69">
        <f t="shared" si="70"/>
        <v>0</v>
      </c>
      <c r="AA24" s="69">
        <v>0</v>
      </c>
      <c r="AB24" s="70">
        <f t="shared" si="72"/>
        <v>900</v>
      </c>
      <c r="AC24" s="67">
        <f t="shared" si="73"/>
        <v>0</v>
      </c>
      <c r="AD24" s="67">
        <f t="shared" si="73"/>
        <v>0</v>
      </c>
      <c r="AE24" s="67">
        <f t="shared" si="73"/>
        <v>0</v>
      </c>
      <c r="AF24" s="67">
        <f t="shared" si="73"/>
        <v>0</v>
      </c>
      <c r="AG24" s="67">
        <f t="shared" si="73"/>
        <v>0</v>
      </c>
      <c r="AH24" s="67">
        <f t="shared" si="73"/>
        <v>0</v>
      </c>
      <c r="AI24" s="67">
        <f t="shared" si="73"/>
        <v>0</v>
      </c>
      <c r="AJ24" s="67">
        <f t="shared" si="73"/>
        <v>0</v>
      </c>
      <c r="AK24" s="67">
        <f t="shared" si="73"/>
        <v>900</v>
      </c>
      <c r="AL24" s="67">
        <f t="shared" si="73"/>
        <v>900</v>
      </c>
      <c r="AM24" s="67">
        <f t="shared" si="73"/>
        <v>0</v>
      </c>
      <c r="AN24" s="67">
        <f t="shared" si="73"/>
        <v>0</v>
      </c>
      <c r="AO24" s="67">
        <f t="shared" si="73"/>
        <v>0</v>
      </c>
      <c r="AP24" s="67">
        <f t="shared" si="74"/>
        <v>900</v>
      </c>
      <c r="AQ24" s="71">
        <f t="shared" si="75"/>
        <v>900</v>
      </c>
      <c r="AR24" s="71">
        <f t="shared" si="76"/>
        <v>0</v>
      </c>
      <c r="AS24" s="71">
        <f t="shared" si="77"/>
        <v>900</v>
      </c>
      <c r="AT24" s="84"/>
    </row>
    <row r="25" spans="1:67" outlineLevel="1" x14ac:dyDescent="0.25">
      <c r="A25" s="60"/>
      <c r="B25" s="72" t="s">
        <v>171</v>
      </c>
      <c r="C25" s="62">
        <v>1</v>
      </c>
      <c r="D25" s="68" t="s">
        <v>65</v>
      </c>
      <c r="E25" s="64">
        <f t="shared" si="78"/>
        <v>1200</v>
      </c>
      <c r="F25" s="65">
        <f t="shared" si="79"/>
        <v>1200</v>
      </c>
      <c r="G25" s="147"/>
      <c r="H25" s="67">
        <v>0</v>
      </c>
      <c r="I25" s="67">
        <v>0</v>
      </c>
      <c r="J25" s="67">
        <f t="shared" si="60"/>
        <v>0</v>
      </c>
      <c r="K25" s="54">
        <v>0</v>
      </c>
      <c r="L25" s="67">
        <f t="shared" si="61"/>
        <v>0</v>
      </c>
      <c r="M25" s="67">
        <f t="shared" si="61"/>
        <v>0</v>
      </c>
      <c r="N25" s="67">
        <f t="shared" si="61"/>
        <v>0</v>
      </c>
      <c r="O25" s="67">
        <f t="shared" si="62"/>
        <v>0</v>
      </c>
      <c r="P25" s="69">
        <f t="shared" si="63"/>
        <v>0</v>
      </c>
      <c r="Q25" s="69">
        <f t="shared" si="64"/>
        <v>0</v>
      </c>
      <c r="R25" s="69">
        <f t="shared" si="65"/>
        <v>0</v>
      </c>
      <c r="S25" s="69">
        <v>0</v>
      </c>
      <c r="T25" s="69">
        <f t="shared" si="67"/>
        <v>0</v>
      </c>
      <c r="U25" s="69">
        <v>0</v>
      </c>
      <c r="V25" s="151">
        <f t="shared" si="80"/>
        <v>1200</v>
      </c>
      <c r="W25" s="151">
        <f t="shared" si="80"/>
        <v>0</v>
      </c>
      <c r="X25" s="67">
        <f t="shared" si="68"/>
        <v>1200</v>
      </c>
      <c r="Y25" s="113">
        <v>0</v>
      </c>
      <c r="Z25" s="69">
        <f t="shared" si="70"/>
        <v>0</v>
      </c>
      <c r="AA25" s="69">
        <v>0</v>
      </c>
      <c r="AB25" s="70">
        <f t="shared" si="72"/>
        <v>1200</v>
      </c>
      <c r="AC25" s="67">
        <f t="shared" si="73"/>
        <v>0</v>
      </c>
      <c r="AD25" s="67">
        <f t="shared" si="73"/>
        <v>0</v>
      </c>
      <c r="AE25" s="67">
        <f t="shared" si="73"/>
        <v>0</v>
      </c>
      <c r="AF25" s="67">
        <f t="shared" si="73"/>
        <v>0</v>
      </c>
      <c r="AG25" s="67">
        <f t="shared" si="73"/>
        <v>0</v>
      </c>
      <c r="AH25" s="67">
        <f t="shared" si="73"/>
        <v>0</v>
      </c>
      <c r="AI25" s="67">
        <f t="shared" si="73"/>
        <v>0</v>
      </c>
      <c r="AJ25" s="67">
        <f t="shared" si="73"/>
        <v>1200</v>
      </c>
      <c r="AK25" s="67">
        <f t="shared" si="73"/>
        <v>0</v>
      </c>
      <c r="AL25" s="67">
        <f t="shared" si="73"/>
        <v>1200</v>
      </c>
      <c r="AM25" s="67">
        <f t="shared" si="73"/>
        <v>0</v>
      </c>
      <c r="AN25" s="67">
        <f t="shared" si="73"/>
        <v>0</v>
      </c>
      <c r="AO25" s="67">
        <f t="shared" si="73"/>
        <v>0</v>
      </c>
      <c r="AP25" s="67">
        <f t="shared" si="74"/>
        <v>0</v>
      </c>
      <c r="AQ25" s="71">
        <f t="shared" si="75"/>
        <v>1200</v>
      </c>
      <c r="AR25" s="71">
        <f t="shared" si="76"/>
        <v>0</v>
      </c>
      <c r="AS25" s="71">
        <f t="shared" si="77"/>
        <v>1200</v>
      </c>
      <c r="AT25" s="84"/>
    </row>
    <row r="26" spans="1:67" ht="15.75" outlineLevel="1" thickBot="1" x14ac:dyDescent="0.3">
      <c r="A26" s="60"/>
      <c r="B26" s="61"/>
      <c r="C26" s="62"/>
      <c r="D26" s="68"/>
      <c r="E26" s="64"/>
      <c r="F26" s="65"/>
      <c r="G26" s="107"/>
      <c r="H26" s="108"/>
      <c r="I26" s="108"/>
      <c r="J26" s="67"/>
      <c r="K26" s="21"/>
      <c r="L26" s="67"/>
      <c r="M26" s="67"/>
      <c r="N26" s="67"/>
      <c r="O26" s="67"/>
      <c r="P26" s="69"/>
      <c r="Q26" s="69"/>
      <c r="R26" s="69"/>
      <c r="S26" s="69"/>
      <c r="T26" s="69"/>
      <c r="U26" s="69"/>
      <c r="V26" s="151"/>
      <c r="W26" s="151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84"/>
    </row>
    <row r="27" spans="1:67" ht="15.75" thickBot="1" x14ac:dyDescent="0.3">
      <c r="A27" s="48">
        <v>12</v>
      </c>
      <c r="B27" s="49" t="s">
        <v>61</v>
      </c>
      <c r="C27" s="50" t="s">
        <v>62</v>
      </c>
      <c r="D27" s="51">
        <f>ROUNDUP((A27*465)/1000,2)</f>
        <v>5.58</v>
      </c>
      <c r="E27" s="52"/>
      <c r="F27" s="53">
        <f>SUM(F28:F37)</f>
        <v>18339.886522058823</v>
      </c>
      <c r="G27" s="107"/>
      <c r="H27" s="110"/>
      <c r="I27" s="110"/>
      <c r="J27" s="56"/>
      <c r="K27" s="57"/>
      <c r="L27" s="58"/>
      <c r="M27" s="58"/>
      <c r="N27" s="58"/>
      <c r="O27" s="57"/>
      <c r="P27" s="58"/>
      <c r="Q27" s="56"/>
      <c r="R27" s="56"/>
      <c r="S27" s="56"/>
      <c r="T27" s="56"/>
      <c r="U27" s="56"/>
      <c r="V27" s="152"/>
      <c r="W27" s="153"/>
      <c r="X27" s="56"/>
      <c r="Y27" s="56"/>
      <c r="Z27" s="57"/>
      <c r="AA27" s="56"/>
      <c r="AB27" s="56"/>
      <c r="AC27" s="59">
        <f>+SUM(AC28:AC37)</f>
        <v>7216.8904999999995</v>
      </c>
      <c r="AD27" s="59">
        <f t="shared" ref="AD27:AS27" si="81">+SUM(AD28:AD37)</f>
        <v>0</v>
      </c>
      <c r="AE27" s="59">
        <f t="shared" si="81"/>
        <v>0</v>
      </c>
      <c r="AF27" s="59">
        <f t="shared" si="81"/>
        <v>144.33780999999999</v>
      </c>
      <c r="AG27" s="59">
        <f t="shared" si="81"/>
        <v>283.89452499999999</v>
      </c>
      <c r="AH27" s="59">
        <f t="shared" si="81"/>
        <v>7645.1228350000001</v>
      </c>
      <c r="AI27" s="59">
        <f t="shared" si="81"/>
        <v>3398</v>
      </c>
      <c r="AJ27" s="59">
        <f t="shared" si="81"/>
        <v>1200</v>
      </c>
      <c r="AK27" s="59">
        <f t="shared" si="81"/>
        <v>900</v>
      </c>
      <c r="AL27" s="59">
        <f t="shared" si="81"/>
        <v>5498</v>
      </c>
      <c r="AM27" s="59">
        <f t="shared" si="81"/>
        <v>2435.9829783088239</v>
      </c>
      <c r="AN27" s="59">
        <f t="shared" si="81"/>
        <v>1911.28070875</v>
      </c>
      <c r="AO27" s="59">
        <f t="shared" si="81"/>
        <v>849.5</v>
      </c>
      <c r="AP27" s="59">
        <f t="shared" si="81"/>
        <v>3335.9829783088239</v>
      </c>
      <c r="AQ27" s="59">
        <f t="shared" si="81"/>
        <v>15579.105813308823</v>
      </c>
      <c r="AR27" s="59">
        <f t="shared" si="81"/>
        <v>2760.78070875</v>
      </c>
      <c r="AS27" s="59">
        <f t="shared" si="81"/>
        <v>18339.886522058823</v>
      </c>
      <c r="AT27" s="83" t="str">
        <f>IF(F27=AS27,"Matching","Not Matching")</f>
        <v>Matching</v>
      </c>
      <c r="AU27" s="134">
        <f t="shared" ref="AU27" si="82">SUM(AC27:AG27)</f>
        <v>7645.1228349999992</v>
      </c>
      <c r="AV27" s="135">
        <f t="shared" ref="AV27" si="83">AU27/AS27</f>
        <v>0.41685769570082176</v>
      </c>
      <c r="AW27" s="134">
        <f t="shared" ref="AW27" si="84">AI27</f>
        <v>3398</v>
      </c>
      <c r="AX27" s="135">
        <f t="shared" ref="AX27" si="85">AW27/AS27</f>
        <v>0.18527922710497463</v>
      </c>
      <c r="AY27" s="134">
        <f t="shared" ref="AY27" si="86">AJ27</f>
        <v>1200</v>
      </c>
      <c r="AZ27" s="135">
        <f t="shared" ref="AZ27" si="87">AY27/AS27</f>
        <v>6.5431157306053436E-2</v>
      </c>
      <c r="BA27" s="134">
        <f t="shared" ref="BA27" si="88">AK27+AM27</f>
        <v>3335.9829783088239</v>
      </c>
      <c r="BB27" s="135">
        <f t="shared" ref="BB27" si="89">BA27/AS27</f>
        <v>0.18189768918670107</v>
      </c>
      <c r="BC27" s="134">
        <f t="shared" ref="BC27" si="90">AN27+AO27</f>
        <v>2760.78070875</v>
      </c>
      <c r="BD27" s="135">
        <f t="shared" ref="BD27" si="91">BC27/AS27</f>
        <v>0.15053423070144911</v>
      </c>
      <c r="BE27" s="82" t="str">
        <f t="shared" ref="BE27" si="92">IF((AU27+AW27+AY27+BA27+BC27)=AS27,"Matching","Not Matching")</f>
        <v>Matching</v>
      </c>
      <c r="BF27" s="134">
        <f>AQ27</f>
        <v>15579.105813308823</v>
      </c>
      <c r="BG27" s="135">
        <f t="shared" ref="BG27" si="93">BF27/AS27</f>
        <v>0.84946576929855089</v>
      </c>
      <c r="BH27" s="134">
        <f t="shared" ref="BH27" si="94">AR27</f>
        <v>2760.78070875</v>
      </c>
      <c r="BI27" s="135">
        <f t="shared" ref="BI27" si="95">BH27/AS27</f>
        <v>0.15053423070144911</v>
      </c>
      <c r="BJ27" s="82" t="str">
        <f t="shared" ref="BJ27" si="96">IF((BH27+BF27)=AS27,"Matching","Not Matching")</f>
        <v>Matching</v>
      </c>
      <c r="BK27" s="134">
        <f>AS27*1.081</f>
        <v>19825.417330345586</v>
      </c>
      <c r="BL27" s="134">
        <f t="shared" ref="BL27" si="97">ROUND(BK27,-1)</f>
        <v>19830</v>
      </c>
      <c r="BM27" s="134">
        <f>D27*380</f>
        <v>2120.4</v>
      </c>
      <c r="BN27" s="134">
        <f t="shared" ref="BN27" si="98">BK27-BM27</f>
        <v>17705.017330345585</v>
      </c>
      <c r="BO27" s="134">
        <f>BK27/D27</f>
        <v>3552.9421738970586</v>
      </c>
    </row>
    <row r="28" spans="1:67" outlineLevel="1" x14ac:dyDescent="0.25">
      <c r="A28" s="60"/>
      <c r="B28" s="61"/>
      <c r="C28" s="62"/>
      <c r="D28" s="63"/>
      <c r="E28" s="64"/>
      <c r="F28" s="65"/>
      <c r="G28" s="107"/>
      <c r="H28" s="110"/>
      <c r="I28" s="109" t="s">
        <v>138</v>
      </c>
      <c r="J28" s="56"/>
      <c r="K28" s="57"/>
      <c r="L28" s="58"/>
      <c r="M28" s="58"/>
      <c r="N28" s="58"/>
      <c r="O28" s="57"/>
      <c r="P28" s="58"/>
      <c r="Q28" s="56"/>
      <c r="R28" s="56"/>
      <c r="S28" s="56"/>
      <c r="T28" s="56"/>
      <c r="U28" s="66"/>
      <c r="V28" s="152"/>
      <c r="W28" s="153"/>
      <c r="X28" s="56"/>
      <c r="Y28" s="56"/>
      <c r="Z28" s="57"/>
      <c r="AA28" s="56"/>
      <c r="AB28" s="56"/>
      <c r="AC28" s="56"/>
      <c r="AD28" s="56"/>
      <c r="AE28" s="56"/>
      <c r="AF28" s="56"/>
      <c r="AG28" s="56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136"/>
    </row>
    <row r="29" spans="1:67" outlineLevel="1" x14ac:dyDescent="0.25">
      <c r="A29" s="60"/>
      <c r="B29" s="61" t="str">
        <f>"Panneau solaire "&amp;G29</f>
        <v>Panneau solaire LONGi Hi-MO X10 Artist LR7-54HVB-485M</v>
      </c>
      <c r="C29" s="62">
        <f>A27</f>
        <v>12</v>
      </c>
      <c r="D29" s="68" t="s">
        <v>63</v>
      </c>
      <c r="E29" s="64">
        <f t="shared" ref="E29" si="99">AB29</f>
        <v>266.65684558823523</v>
      </c>
      <c r="F29" s="65">
        <f t="shared" ref="F29" si="100">C29*E29</f>
        <v>3199.8821470588227</v>
      </c>
      <c r="G29" s="107" t="str">
        <f>$G$7</f>
        <v>LONGi Hi-MO X10 Artist LR7-54HVB-485M</v>
      </c>
      <c r="H29" s="108">
        <f>$H$7</f>
        <v>105.55</v>
      </c>
      <c r="I29" s="108">
        <f>$I$7</f>
        <v>0</v>
      </c>
      <c r="J29" s="67">
        <f t="shared" si="60"/>
        <v>3.1664999999999996</v>
      </c>
      <c r="K29" s="54">
        <v>0</v>
      </c>
      <c r="L29" s="67">
        <f t="shared" ref="L29:N36" si="101">H29*(1-$K29)</f>
        <v>105.55</v>
      </c>
      <c r="M29" s="67">
        <f t="shared" si="101"/>
        <v>0</v>
      </c>
      <c r="N29" s="67">
        <f t="shared" si="101"/>
        <v>3.1664999999999996</v>
      </c>
      <c r="O29" s="67">
        <f t="shared" ref="O29:O36" si="102">(L29+M29+N29)</f>
        <v>108.7165</v>
      </c>
      <c r="P29" s="69">
        <f t="shared" ref="P29:P36" si="103">O29*$P$4</f>
        <v>0</v>
      </c>
      <c r="Q29" s="69">
        <f t="shared" ref="Q29:Q36" si="104">(O29+P29)*$Q$4</f>
        <v>0</v>
      </c>
      <c r="R29" s="69">
        <f t="shared" ref="R29:R36" si="105">(O29+P29)*$R$4</f>
        <v>2.1743299999999999</v>
      </c>
      <c r="S29" s="69">
        <f t="shared" ref="S29:S33" si="106">(O29+P29)*$S$4</f>
        <v>5.4358250000000004</v>
      </c>
      <c r="T29" s="69">
        <f t="shared" ref="T29:T36" si="107">SUM(O29:S29)</f>
        <v>116.32665499999999</v>
      </c>
      <c r="U29" s="69">
        <f>1*$U$4</f>
        <v>65</v>
      </c>
      <c r="V29" s="151">
        <f>V18</f>
        <v>0</v>
      </c>
      <c r="W29" s="151">
        <f>W18</f>
        <v>0</v>
      </c>
      <c r="X29" s="67">
        <f t="shared" ref="X29:X36" si="108">SUM(U29:W29)</f>
        <v>65</v>
      </c>
      <c r="Y29" s="113">
        <f t="shared" ref="Y29:Y34" si="109">$Y$4/(1-$Y$4)*(T29+X29+Z29+AA29)</f>
        <v>39.998526838235293</v>
      </c>
      <c r="Z29" s="69">
        <f t="shared" ref="Z29:Z36" si="110">T29*$Z$4</f>
        <v>29.081663749999997</v>
      </c>
      <c r="AA29" s="69">
        <f t="shared" ref="AA29:AA34" si="111">X29*$AA$4</f>
        <v>16.25</v>
      </c>
      <c r="AB29" s="70">
        <f t="shared" ref="AB29:AB36" si="112">T29+X29+Y29+Z29+AA29</f>
        <v>266.65684558823523</v>
      </c>
      <c r="AC29" s="67">
        <f t="shared" ref="AC29:AO36" si="113">O29*$C29</f>
        <v>1304.598</v>
      </c>
      <c r="AD29" s="67">
        <f t="shared" si="113"/>
        <v>0</v>
      </c>
      <c r="AE29" s="67">
        <f t="shared" si="113"/>
        <v>0</v>
      </c>
      <c r="AF29" s="67">
        <f t="shared" si="113"/>
        <v>26.09196</v>
      </c>
      <c r="AG29" s="67">
        <f t="shared" si="113"/>
        <v>65.229900000000001</v>
      </c>
      <c r="AH29" s="67">
        <f t="shared" si="113"/>
        <v>1395.91986</v>
      </c>
      <c r="AI29" s="67">
        <f t="shared" si="113"/>
        <v>780</v>
      </c>
      <c r="AJ29" s="67">
        <f t="shared" si="113"/>
        <v>0</v>
      </c>
      <c r="AK29" s="67">
        <f t="shared" si="113"/>
        <v>0</v>
      </c>
      <c r="AL29" s="67">
        <f t="shared" si="113"/>
        <v>780</v>
      </c>
      <c r="AM29" s="67">
        <f t="shared" si="113"/>
        <v>479.98232205882351</v>
      </c>
      <c r="AN29" s="67">
        <f t="shared" si="113"/>
        <v>348.97996499999999</v>
      </c>
      <c r="AO29" s="67">
        <f t="shared" si="113"/>
        <v>195</v>
      </c>
      <c r="AP29" s="67">
        <f t="shared" ref="AP29:AP36" si="114">AM29+AK29</f>
        <v>479.98232205882351</v>
      </c>
      <c r="AQ29" s="71">
        <f t="shared" ref="AQ29:AQ36" si="115">AM29+AL29+AH29</f>
        <v>2655.9021820588232</v>
      </c>
      <c r="AR29" s="71">
        <f t="shared" ref="AR29:AR36" si="116">AO29+AN29</f>
        <v>543.97996499999999</v>
      </c>
      <c r="AS29" s="71">
        <f t="shared" ref="AS29:AS36" si="117">AH29+AL29+AM29+AO29+AN29</f>
        <v>3199.8821470588236</v>
      </c>
      <c r="AT29" s="84"/>
    </row>
    <row r="30" spans="1:67" outlineLevel="1" x14ac:dyDescent="0.25">
      <c r="A30" s="60"/>
      <c r="B30" s="61" t="str">
        <f>"Onduleur Fronius "&amp;G30</f>
        <v>Onduleur Fronius Symo GEN24 6.0 Plus SC</v>
      </c>
      <c r="C30" s="62">
        <v>1</v>
      </c>
      <c r="D30" s="68" t="s">
        <v>63</v>
      </c>
      <c r="E30" s="64">
        <f t="shared" ref="E29:E36" si="118">AB30</f>
        <v>3904.7396691176473</v>
      </c>
      <c r="F30" s="65">
        <f t="shared" ref="F29:F36" si="119">C30*E30</f>
        <v>3904.7396691176473</v>
      </c>
      <c r="G30" s="107" t="str">
        <f>$G$8</f>
        <v>Symo GEN24 6.0 Plus SC</v>
      </c>
      <c r="H30" s="108">
        <f>$H$8</f>
        <v>1809.75</v>
      </c>
      <c r="I30" s="108">
        <f>$I$8</f>
        <v>449.25</v>
      </c>
      <c r="J30" s="67">
        <f t="shared" si="60"/>
        <v>54.292499999999997</v>
      </c>
      <c r="K30" s="54">
        <v>0</v>
      </c>
      <c r="L30" s="67">
        <f t="shared" si="101"/>
        <v>1809.75</v>
      </c>
      <c r="M30" s="67">
        <f t="shared" si="101"/>
        <v>449.25</v>
      </c>
      <c r="N30" s="67">
        <f t="shared" si="101"/>
        <v>54.292499999999997</v>
      </c>
      <c r="O30" s="67">
        <f t="shared" si="102"/>
        <v>2313.2925</v>
      </c>
      <c r="P30" s="69">
        <f t="shared" si="103"/>
        <v>0</v>
      </c>
      <c r="Q30" s="69">
        <f t="shared" si="104"/>
        <v>0</v>
      </c>
      <c r="R30" s="69">
        <f t="shared" si="105"/>
        <v>46.26585</v>
      </c>
      <c r="S30" s="69">
        <f t="shared" si="106"/>
        <v>115.664625</v>
      </c>
      <c r="T30" s="69">
        <f t="shared" si="107"/>
        <v>2475.2229750000001</v>
      </c>
      <c r="U30" s="69">
        <f>2*$U$5</f>
        <v>180</v>
      </c>
      <c r="V30" s="151">
        <f t="shared" ref="V30:W36" si="120">V19</f>
        <v>0</v>
      </c>
      <c r="W30" s="151">
        <f t="shared" si="120"/>
        <v>0</v>
      </c>
      <c r="X30" s="67">
        <f t="shared" si="108"/>
        <v>180</v>
      </c>
      <c r="Y30" s="113">
        <f t="shared" si="109"/>
        <v>585.71095036764711</v>
      </c>
      <c r="Z30" s="69">
        <f t="shared" si="110"/>
        <v>618.80574375000003</v>
      </c>
      <c r="AA30" s="69">
        <f t="shared" si="111"/>
        <v>45</v>
      </c>
      <c r="AB30" s="70">
        <f t="shared" si="112"/>
        <v>3904.7396691176473</v>
      </c>
      <c r="AC30" s="67">
        <f t="shared" si="113"/>
        <v>2313.2925</v>
      </c>
      <c r="AD30" s="67">
        <f t="shared" si="113"/>
        <v>0</v>
      </c>
      <c r="AE30" s="67">
        <f t="shared" si="113"/>
        <v>0</v>
      </c>
      <c r="AF30" s="67">
        <f t="shared" si="113"/>
        <v>46.26585</v>
      </c>
      <c r="AG30" s="67">
        <f t="shared" si="113"/>
        <v>115.664625</v>
      </c>
      <c r="AH30" s="67">
        <f t="shared" si="113"/>
        <v>2475.2229750000001</v>
      </c>
      <c r="AI30" s="67">
        <f t="shared" si="113"/>
        <v>180</v>
      </c>
      <c r="AJ30" s="67">
        <f t="shared" si="113"/>
        <v>0</v>
      </c>
      <c r="AK30" s="67">
        <f t="shared" si="113"/>
        <v>0</v>
      </c>
      <c r="AL30" s="67">
        <f t="shared" si="113"/>
        <v>180</v>
      </c>
      <c r="AM30" s="67">
        <f t="shared" si="113"/>
        <v>585.71095036764711</v>
      </c>
      <c r="AN30" s="67">
        <f t="shared" si="113"/>
        <v>618.80574375000003</v>
      </c>
      <c r="AO30" s="67">
        <f t="shared" si="113"/>
        <v>45</v>
      </c>
      <c r="AP30" s="67">
        <f t="shared" si="114"/>
        <v>585.71095036764711</v>
      </c>
      <c r="AQ30" s="71">
        <f t="shared" si="115"/>
        <v>3240.9339253676471</v>
      </c>
      <c r="AR30" s="71">
        <f t="shared" si="116"/>
        <v>663.80574375000003</v>
      </c>
      <c r="AS30" s="71">
        <f t="shared" si="117"/>
        <v>3904.7396691176473</v>
      </c>
      <c r="AT30" s="84"/>
    </row>
    <row r="31" spans="1:67" outlineLevel="1" x14ac:dyDescent="0.25">
      <c r="A31" s="60"/>
      <c r="B31" s="61" t="s">
        <v>64</v>
      </c>
      <c r="C31" s="62">
        <v>1</v>
      </c>
      <c r="D31" s="68" t="s">
        <v>65</v>
      </c>
      <c r="E31" s="64">
        <f t="shared" si="118"/>
        <v>645.0441176470589</v>
      </c>
      <c r="F31" s="65">
        <f t="shared" si="119"/>
        <v>645.0441176470589</v>
      </c>
      <c r="G31" s="107"/>
      <c r="H31" s="108">
        <f>$H$9</f>
        <v>300</v>
      </c>
      <c r="I31" s="108">
        <f>I9</f>
        <v>0</v>
      </c>
      <c r="J31" s="67">
        <f t="shared" si="60"/>
        <v>9</v>
      </c>
      <c r="K31" s="54">
        <v>0</v>
      </c>
      <c r="L31" s="67">
        <f t="shared" si="101"/>
        <v>300</v>
      </c>
      <c r="M31" s="67">
        <f t="shared" si="101"/>
        <v>0</v>
      </c>
      <c r="N31" s="67">
        <f t="shared" si="101"/>
        <v>9</v>
      </c>
      <c r="O31" s="67">
        <f t="shared" si="102"/>
        <v>309</v>
      </c>
      <c r="P31" s="69">
        <f t="shared" si="103"/>
        <v>0</v>
      </c>
      <c r="Q31" s="69">
        <f t="shared" si="104"/>
        <v>0</v>
      </c>
      <c r="R31" s="69">
        <f t="shared" si="105"/>
        <v>6.18</v>
      </c>
      <c r="S31" s="69">
        <f t="shared" si="106"/>
        <v>15.450000000000001</v>
      </c>
      <c r="T31" s="69">
        <f t="shared" si="107"/>
        <v>330.63</v>
      </c>
      <c r="U31" s="69">
        <f>(C29/10)*$U$5</f>
        <v>108</v>
      </c>
      <c r="V31" s="151">
        <f t="shared" si="120"/>
        <v>0</v>
      </c>
      <c r="W31" s="151">
        <f t="shared" si="120"/>
        <v>0</v>
      </c>
      <c r="X31" s="67">
        <f t="shared" si="108"/>
        <v>108</v>
      </c>
      <c r="Y31" s="113">
        <f t="shared" si="109"/>
        <v>96.756617647058832</v>
      </c>
      <c r="Z31" s="69">
        <f t="shared" si="110"/>
        <v>82.657499999999999</v>
      </c>
      <c r="AA31" s="69">
        <f t="shared" si="111"/>
        <v>27</v>
      </c>
      <c r="AB31" s="70">
        <f t="shared" si="112"/>
        <v>645.0441176470589</v>
      </c>
      <c r="AC31" s="67">
        <f t="shared" si="113"/>
        <v>309</v>
      </c>
      <c r="AD31" s="67">
        <f t="shared" si="113"/>
        <v>0</v>
      </c>
      <c r="AE31" s="67">
        <f t="shared" si="113"/>
        <v>0</v>
      </c>
      <c r="AF31" s="67">
        <f t="shared" si="113"/>
        <v>6.18</v>
      </c>
      <c r="AG31" s="67">
        <f t="shared" si="113"/>
        <v>15.450000000000001</v>
      </c>
      <c r="AH31" s="67">
        <f t="shared" si="113"/>
        <v>330.63</v>
      </c>
      <c r="AI31" s="67">
        <f t="shared" si="113"/>
        <v>108</v>
      </c>
      <c r="AJ31" s="67">
        <f t="shared" si="113"/>
        <v>0</v>
      </c>
      <c r="AK31" s="67">
        <f t="shared" si="113"/>
        <v>0</v>
      </c>
      <c r="AL31" s="67">
        <f t="shared" si="113"/>
        <v>108</v>
      </c>
      <c r="AM31" s="67">
        <f t="shared" si="113"/>
        <v>96.756617647058832</v>
      </c>
      <c r="AN31" s="67">
        <f t="shared" si="113"/>
        <v>82.657499999999999</v>
      </c>
      <c r="AO31" s="67">
        <f t="shared" si="113"/>
        <v>27</v>
      </c>
      <c r="AP31" s="67">
        <f t="shared" si="114"/>
        <v>96.756617647058832</v>
      </c>
      <c r="AQ31" s="71">
        <f t="shared" si="115"/>
        <v>535.38661764705876</v>
      </c>
      <c r="AR31" s="71">
        <f t="shared" si="116"/>
        <v>109.6575</v>
      </c>
      <c r="AS31" s="71">
        <f t="shared" si="117"/>
        <v>645.0441176470589</v>
      </c>
      <c r="AT31" s="84"/>
    </row>
    <row r="32" spans="1:67" outlineLevel="1" x14ac:dyDescent="0.25">
      <c r="A32" s="60"/>
      <c r="B32" s="61" t="s">
        <v>172</v>
      </c>
      <c r="C32" s="62">
        <f>A27</f>
        <v>12</v>
      </c>
      <c r="D32" s="68" t="s">
        <v>63</v>
      </c>
      <c r="E32" s="64">
        <f t="shared" si="118"/>
        <v>257.66176470588238</v>
      </c>
      <c r="F32" s="65">
        <f t="shared" si="119"/>
        <v>3091.9411764705883</v>
      </c>
      <c r="G32" s="107"/>
      <c r="H32" s="108">
        <f>$H$10</f>
        <v>100</v>
      </c>
      <c r="I32" s="108">
        <f>I10</f>
        <v>0</v>
      </c>
      <c r="J32" s="67">
        <f t="shared" si="60"/>
        <v>3</v>
      </c>
      <c r="K32" s="54">
        <v>0</v>
      </c>
      <c r="L32" s="67">
        <f t="shared" si="101"/>
        <v>100</v>
      </c>
      <c r="M32" s="67">
        <f t="shared" si="101"/>
        <v>0</v>
      </c>
      <c r="N32" s="67">
        <f t="shared" si="101"/>
        <v>3</v>
      </c>
      <c r="O32" s="67">
        <f t="shared" si="102"/>
        <v>103</v>
      </c>
      <c r="P32" s="69">
        <f t="shared" si="103"/>
        <v>0</v>
      </c>
      <c r="Q32" s="69">
        <f t="shared" si="104"/>
        <v>0</v>
      </c>
      <c r="R32" s="69">
        <f t="shared" si="105"/>
        <v>2.06</v>
      </c>
      <c r="S32" s="69">
        <f t="shared" si="106"/>
        <v>5.15</v>
      </c>
      <c r="T32" s="69">
        <f t="shared" si="107"/>
        <v>110.21000000000001</v>
      </c>
      <c r="U32" s="69">
        <f>1*$U$4</f>
        <v>65</v>
      </c>
      <c r="V32" s="151">
        <f t="shared" si="120"/>
        <v>0</v>
      </c>
      <c r="W32" s="151">
        <f t="shared" si="120"/>
        <v>0</v>
      </c>
      <c r="X32" s="67">
        <f t="shared" si="108"/>
        <v>65</v>
      </c>
      <c r="Y32" s="113">
        <f t="shared" si="109"/>
        <v>38.649264705882359</v>
      </c>
      <c r="Z32" s="69">
        <f t="shared" si="110"/>
        <v>27.552500000000002</v>
      </c>
      <c r="AA32" s="69">
        <f t="shared" si="111"/>
        <v>16.25</v>
      </c>
      <c r="AB32" s="70">
        <f t="shared" si="112"/>
        <v>257.66176470588238</v>
      </c>
      <c r="AC32" s="67">
        <f t="shared" si="113"/>
        <v>1236</v>
      </c>
      <c r="AD32" s="67">
        <f t="shared" si="113"/>
        <v>0</v>
      </c>
      <c r="AE32" s="67">
        <f t="shared" si="113"/>
        <v>0</v>
      </c>
      <c r="AF32" s="67">
        <f t="shared" si="113"/>
        <v>24.72</v>
      </c>
      <c r="AG32" s="67">
        <f t="shared" si="113"/>
        <v>61.800000000000004</v>
      </c>
      <c r="AH32" s="67">
        <f t="shared" si="113"/>
        <v>1322.52</v>
      </c>
      <c r="AI32" s="67">
        <f t="shared" si="113"/>
        <v>780</v>
      </c>
      <c r="AJ32" s="67">
        <f t="shared" si="113"/>
        <v>0</v>
      </c>
      <c r="AK32" s="67">
        <f t="shared" si="113"/>
        <v>0</v>
      </c>
      <c r="AL32" s="67">
        <f t="shared" si="113"/>
        <v>780</v>
      </c>
      <c r="AM32" s="67">
        <f t="shared" si="113"/>
        <v>463.79117647058831</v>
      </c>
      <c r="AN32" s="67">
        <f t="shared" si="113"/>
        <v>330.63</v>
      </c>
      <c r="AO32" s="67">
        <f t="shared" si="113"/>
        <v>195</v>
      </c>
      <c r="AP32" s="67">
        <f t="shared" si="114"/>
        <v>463.79117647058831</v>
      </c>
      <c r="AQ32" s="71">
        <f t="shared" si="115"/>
        <v>2566.3111764705882</v>
      </c>
      <c r="AR32" s="71">
        <f t="shared" si="116"/>
        <v>525.63</v>
      </c>
      <c r="AS32" s="71">
        <f t="shared" si="117"/>
        <v>3091.9411764705883</v>
      </c>
      <c r="AT32" s="84"/>
    </row>
    <row r="33" spans="1:67" outlineLevel="1" x14ac:dyDescent="0.25">
      <c r="A33" s="60"/>
      <c r="B33" s="61" t="s">
        <v>66</v>
      </c>
      <c r="C33" s="62">
        <v>1</v>
      </c>
      <c r="D33" s="68" t="s">
        <v>65</v>
      </c>
      <c r="E33" s="64">
        <f t="shared" si="118"/>
        <v>3089.7794117647059</v>
      </c>
      <c r="F33" s="65">
        <f t="shared" si="119"/>
        <v>3089.7794117647059</v>
      </c>
      <c r="G33" s="107"/>
      <c r="H33" s="108">
        <f>$H$11</f>
        <v>500</v>
      </c>
      <c r="I33" s="108">
        <f>I11</f>
        <v>0</v>
      </c>
      <c r="J33" s="67">
        <f t="shared" si="60"/>
        <v>15</v>
      </c>
      <c r="K33" s="54">
        <v>0</v>
      </c>
      <c r="L33" s="67">
        <f t="shared" si="101"/>
        <v>500</v>
      </c>
      <c r="M33" s="67">
        <f t="shared" si="101"/>
        <v>0</v>
      </c>
      <c r="N33" s="67">
        <f t="shared" si="101"/>
        <v>15</v>
      </c>
      <c r="O33" s="67">
        <f t="shared" si="102"/>
        <v>515</v>
      </c>
      <c r="P33" s="69">
        <f t="shared" si="103"/>
        <v>0</v>
      </c>
      <c r="Q33" s="69">
        <f t="shared" si="104"/>
        <v>0</v>
      </c>
      <c r="R33" s="69">
        <f t="shared" si="105"/>
        <v>10.3</v>
      </c>
      <c r="S33" s="69">
        <f t="shared" si="106"/>
        <v>25.75</v>
      </c>
      <c r="T33" s="69">
        <f t="shared" si="107"/>
        <v>551.04999999999995</v>
      </c>
      <c r="U33" s="69">
        <f>5*$U$5+600+500</f>
        <v>1550</v>
      </c>
      <c r="V33" s="151">
        <f t="shared" si="120"/>
        <v>0</v>
      </c>
      <c r="W33" s="151">
        <f t="shared" si="120"/>
        <v>0</v>
      </c>
      <c r="X33" s="67">
        <f t="shared" si="108"/>
        <v>1550</v>
      </c>
      <c r="Y33" s="113">
        <f t="shared" si="109"/>
        <v>463.46691176470591</v>
      </c>
      <c r="Z33" s="69">
        <f t="shared" si="110"/>
        <v>137.76249999999999</v>
      </c>
      <c r="AA33" s="69">
        <f t="shared" si="111"/>
        <v>387.5</v>
      </c>
      <c r="AB33" s="70">
        <f t="shared" si="112"/>
        <v>3089.7794117647059</v>
      </c>
      <c r="AC33" s="67">
        <f t="shared" si="113"/>
        <v>515</v>
      </c>
      <c r="AD33" s="67">
        <f t="shared" si="113"/>
        <v>0</v>
      </c>
      <c r="AE33" s="67">
        <f t="shared" si="113"/>
        <v>0</v>
      </c>
      <c r="AF33" s="67">
        <f t="shared" si="113"/>
        <v>10.3</v>
      </c>
      <c r="AG33" s="67">
        <f t="shared" si="113"/>
        <v>25.75</v>
      </c>
      <c r="AH33" s="67">
        <f t="shared" si="113"/>
        <v>551.04999999999995</v>
      </c>
      <c r="AI33" s="67">
        <f t="shared" si="113"/>
        <v>1550</v>
      </c>
      <c r="AJ33" s="67">
        <f t="shared" si="113"/>
        <v>0</v>
      </c>
      <c r="AK33" s="67">
        <f t="shared" si="113"/>
        <v>0</v>
      </c>
      <c r="AL33" s="67">
        <f t="shared" si="113"/>
        <v>1550</v>
      </c>
      <c r="AM33" s="67">
        <f t="shared" si="113"/>
        <v>463.46691176470591</v>
      </c>
      <c r="AN33" s="67">
        <f t="shared" si="113"/>
        <v>137.76249999999999</v>
      </c>
      <c r="AO33" s="67">
        <f t="shared" si="113"/>
        <v>387.5</v>
      </c>
      <c r="AP33" s="67">
        <f t="shared" si="114"/>
        <v>463.46691176470591</v>
      </c>
      <c r="AQ33" s="71">
        <f t="shared" si="115"/>
        <v>2564.5169117647056</v>
      </c>
      <c r="AR33" s="71">
        <f t="shared" si="116"/>
        <v>525.26250000000005</v>
      </c>
      <c r="AS33" s="71">
        <f t="shared" si="117"/>
        <v>3089.7794117647059</v>
      </c>
      <c r="AT33" s="84"/>
    </row>
    <row r="34" spans="1:67" outlineLevel="1" x14ac:dyDescent="0.25">
      <c r="A34" s="60"/>
      <c r="B34" s="72" t="s">
        <v>169</v>
      </c>
      <c r="C34" s="62">
        <v>1</v>
      </c>
      <c r="D34" s="68" t="s">
        <v>65</v>
      </c>
      <c r="E34" s="64">
        <f t="shared" si="118"/>
        <v>2308.5</v>
      </c>
      <c r="F34" s="65">
        <f t="shared" si="119"/>
        <v>2308.5</v>
      </c>
      <c r="G34" s="107"/>
      <c r="H34" s="108">
        <f>$H$12</f>
        <v>1300</v>
      </c>
      <c r="I34" s="108">
        <f>I12</f>
        <v>200</v>
      </c>
      <c r="J34" s="67">
        <f t="shared" si="60"/>
        <v>39</v>
      </c>
      <c r="K34" s="54">
        <v>0</v>
      </c>
      <c r="L34" s="67">
        <f t="shared" si="101"/>
        <v>1300</v>
      </c>
      <c r="M34" s="67">
        <f t="shared" si="101"/>
        <v>200</v>
      </c>
      <c r="N34" s="67">
        <f t="shared" si="101"/>
        <v>39</v>
      </c>
      <c r="O34" s="67">
        <f t="shared" si="102"/>
        <v>1539</v>
      </c>
      <c r="P34" s="69">
        <f t="shared" si="103"/>
        <v>0</v>
      </c>
      <c r="Q34" s="69">
        <f t="shared" si="104"/>
        <v>0</v>
      </c>
      <c r="R34" s="69">
        <f t="shared" si="105"/>
        <v>30.78</v>
      </c>
      <c r="S34" s="69">
        <v>0</v>
      </c>
      <c r="T34" s="69">
        <f t="shared" si="107"/>
        <v>1569.78</v>
      </c>
      <c r="U34" s="69">
        <v>0</v>
      </c>
      <c r="V34" s="151">
        <f t="shared" si="120"/>
        <v>0</v>
      </c>
      <c r="W34" s="151">
        <f t="shared" si="120"/>
        <v>0</v>
      </c>
      <c r="X34" s="67">
        <f t="shared" si="108"/>
        <v>0</v>
      </c>
      <c r="Y34" s="113">
        <f t="shared" si="109"/>
        <v>346.27500000000003</v>
      </c>
      <c r="Z34" s="69">
        <f t="shared" si="110"/>
        <v>392.44499999999999</v>
      </c>
      <c r="AA34" s="69">
        <f t="shared" si="111"/>
        <v>0</v>
      </c>
      <c r="AB34" s="70">
        <f t="shared" si="112"/>
        <v>2308.5</v>
      </c>
      <c r="AC34" s="67">
        <f t="shared" si="113"/>
        <v>1539</v>
      </c>
      <c r="AD34" s="67">
        <f t="shared" si="113"/>
        <v>0</v>
      </c>
      <c r="AE34" s="67">
        <f t="shared" si="113"/>
        <v>0</v>
      </c>
      <c r="AF34" s="67">
        <f t="shared" si="113"/>
        <v>30.78</v>
      </c>
      <c r="AG34" s="67">
        <f t="shared" si="113"/>
        <v>0</v>
      </c>
      <c r="AH34" s="67">
        <f t="shared" si="113"/>
        <v>1569.78</v>
      </c>
      <c r="AI34" s="67">
        <f t="shared" si="113"/>
        <v>0</v>
      </c>
      <c r="AJ34" s="67">
        <f t="shared" si="113"/>
        <v>0</v>
      </c>
      <c r="AK34" s="67">
        <f t="shared" si="113"/>
        <v>0</v>
      </c>
      <c r="AL34" s="67">
        <f t="shared" si="113"/>
        <v>0</v>
      </c>
      <c r="AM34" s="67">
        <f t="shared" si="113"/>
        <v>346.27500000000003</v>
      </c>
      <c r="AN34" s="67">
        <f t="shared" si="113"/>
        <v>392.44499999999999</v>
      </c>
      <c r="AO34" s="67">
        <f t="shared" si="113"/>
        <v>0</v>
      </c>
      <c r="AP34" s="67">
        <f t="shared" si="114"/>
        <v>346.27500000000003</v>
      </c>
      <c r="AQ34" s="71">
        <f t="shared" si="115"/>
        <v>1916.0550000000001</v>
      </c>
      <c r="AR34" s="71">
        <f t="shared" si="116"/>
        <v>392.44499999999999</v>
      </c>
      <c r="AS34" s="71">
        <f t="shared" si="117"/>
        <v>2308.5</v>
      </c>
      <c r="AT34" s="84"/>
    </row>
    <row r="35" spans="1:67" outlineLevel="1" x14ac:dyDescent="0.25">
      <c r="A35" s="60"/>
      <c r="B35" s="72" t="s">
        <v>170</v>
      </c>
      <c r="C35" s="62">
        <v>1</v>
      </c>
      <c r="D35" s="68" t="s">
        <v>65</v>
      </c>
      <c r="E35" s="64">
        <f t="shared" si="118"/>
        <v>900</v>
      </c>
      <c r="F35" s="65">
        <f t="shared" si="119"/>
        <v>900</v>
      </c>
      <c r="G35" s="147"/>
      <c r="H35" s="67">
        <v>0</v>
      </c>
      <c r="I35" s="67">
        <v>0</v>
      </c>
      <c r="J35" s="67">
        <f t="shared" si="60"/>
        <v>0</v>
      </c>
      <c r="K35" s="54">
        <v>0</v>
      </c>
      <c r="L35" s="67">
        <f t="shared" si="101"/>
        <v>0</v>
      </c>
      <c r="M35" s="67">
        <f t="shared" si="101"/>
        <v>0</v>
      </c>
      <c r="N35" s="67">
        <f t="shared" si="101"/>
        <v>0</v>
      </c>
      <c r="O35" s="67">
        <f t="shared" si="102"/>
        <v>0</v>
      </c>
      <c r="P35" s="69">
        <f t="shared" si="103"/>
        <v>0</v>
      </c>
      <c r="Q35" s="69">
        <f t="shared" si="104"/>
        <v>0</v>
      </c>
      <c r="R35" s="69">
        <f t="shared" si="105"/>
        <v>0</v>
      </c>
      <c r="S35" s="69">
        <v>0</v>
      </c>
      <c r="T35" s="69">
        <f t="shared" si="107"/>
        <v>0</v>
      </c>
      <c r="U35" s="69">
        <v>0</v>
      </c>
      <c r="V35" s="151">
        <f t="shared" si="120"/>
        <v>0</v>
      </c>
      <c r="W35" s="151">
        <f t="shared" si="120"/>
        <v>900</v>
      </c>
      <c r="X35" s="67">
        <f t="shared" si="108"/>
        <v>900</v>
      </c>
      <c r="Y35" s="113">
        <v>0</v>
      </c>
      <c r="Z35" s="69">
        <f t="shared" si="110"/>
        <v>0</v>
      </c>
      <c r="AA35" s="69">
        <v>0</v>
      </c>
      <c r="AB35" s="70">
        <f t="shared" si="112"/>
        <v>900</v>
      </c>
      <c r="AC35" s="67">
        <f t="shared" si="113"/>
        <v>0</v>
      </c>
      <c r="AD35" s="67">
        <f t="shared" si="113"/>
        <v>0</v>
      </c>
      <c r="AE35" s="67">
        <f t="shared" si="113"/>
        <v>0</v>
      </c>
      <c r="AF35" s="67">
        <f t="shared" si="113"/>
        <v>0</v>
      </c>
      <c r="AG35" s="67">
        <f t="shared" si="113"/>
        <v>0</v>
      </c>
      <c r="AH35" s="67">
        <f t="shared" si="113"/>
        <v>0</v>
      </c>
      <c r="AI35" s="67">
        <f t="shared" si="113"/>
        <v>0</v>
      </c>
      <c r="AJ35" s="67">
        <f t="shared" si="113"/>
        <v>0</v>
      </c>
      <c r="AK35" s="67">
        <f t="shared" si="113"/>
        <v>900</v>
      </c>
      <c r="AL35" s="67">
        <f t="shared" si="113"/>
        <v>900</v>
      </c>
      <c r="AM35" s="67">
        <f t="shared" si="113"/>
        <v>0</v>
      </c>
      <c r="AN35" s="67">
        <f t="shared" si="113"/>
        <v>0</v>
      </c>
      <c r="AO35" s="67">
        <f t="shared" si="113"/>
        <v>0</v>
      </c>
      <c r="AP35" s="67">
        <f t="shared" si="114"/>
        <v>900</v>
      </c>
      <c r="AQ35" s="71">
        <f t="shared" si="115"/>
        <v>900</v>
      </c>
      <c r="AR35" s="71">
        <f t="shared" si="116"/>
        <v>0</v>
      </c>
      <c r="AS35" s="71">
        <f t="shared" si="117"/>
        <v>900</v>
      </c>
      <c r="AT35" s="84"/>
    </row>
    <row r="36" spans="1:67" outlineLevel="1" x14ac:dyDescent="0.25">
      <c r="A36" s="60"/>
      <c r="B36" s="72" t="s">
        <v>171</v>
      </c>
      <c r="C36" s="62">
        <v>1</v>
      </c>
      <c r="D36" s="68" t="s">
        <v>65</v>
      </c>
      <c r="E36" s="64">
        <f t="shared" si="118"/>
        <v>1200</v>
      </c>
      <c r="F36" s="65">
        <f t="shared" si="119"/>
        <v>1200</v>
      </c>
      <c r="G36" s="147"/>
      <c r="H36" s="67">
        <v>0</v>
      </c>
      <c r="I36" s="67">
        <v>0</v>
      </c>
      <c r="J36" s="67">
        <f t="shared" si="60"/>
        <v>0</v>
      </c>
      <c r="K36" s="54">
        <v>0</v>
      </c>
      <c r="L36" s="67">
        <f t="shared" si="101"/>
        <v>0</v>
      </c>
      <c r="M36" s="67">
        <f t="shared" si="101"/>
        <v>0</v>
      </c>
      <c r="N36" s="67">
        <f t="shared" si="101"/>
        <v>0</v>
      </c>
      <c r="O36" s="67">
        <f t="shared" si="102"/>
        <v>0</v>
      </c>
      <c r="P36" s="69">
        <f t="shared" si="103"/>
        <v>0</v>
      </c>
      <c r="Q36" s="69">
        <f t="shared" si="104"/>
        <v>0</v>
      </c>
      <c r="R36" s="69">
        <f t="shared" si="105"/>
        <v>0</v>
      </c>
      <c r="S36" s="69">
        <v>0</v>
      </c>
      <c r="T36" s="69">
        <f t="shared" si="107"/>
        <v>0</v>
      </c>
      <c r="U36" s="69">
        <v>0</v>
      </c>
      <c r="V36" s="151">
        <f t="shared" si="120"/>
        <v>1200</v>
      </c>
      <c r="W36" s="151">
        <f t="shared" si="120"/>
        <v>0</v>
      </c>
      <c r="X36" s="67">
        <f t="shared" si="108"/>
        <v>1200</v>
      </c>
      <c r="Y36" s="113">
        <v>0</v>
      </c>
      <c r="Z36" s="69">
        <f t="shared" si="110"/>
        <v>0</v>
      </c>
      <c r="AA36" s="69">
        <v>0</v>
      </c>
      <c r="AB36" s="70">
        <f t="shared" si="112"/>
        <v>1200</v>
      </c>
      <c r="AC36" s="67">
        <f t="shared" si="113"/>
        <v>0</v>
      </c>
      <c r="AD36" s="67">
        <f t="shared" si="113"/>
        <v>0</v>
      </c>
      <c r="AE36" s="67">
        <f t="shared" si="113"/>
        <v>0</v>
      </c>
      <c r="AF36" s="67">
        <f t="shared" si="113"/>
        <v>0</v>
      </c>
      <c r="AG36" s="67">
        <f t="shared" si="113"/>
        <v>0</v>
      </c>
      <c r="AH36" s="67">
        <f t="shared" si="113"/>
        <v>0</v>
      </c>
      <c r="AI36" s="67">
        <f t="shared" si="113"/>
        <v>0</v>
      </c>
      <c r="AJ36" s="67">
        <f t="shared" si="113"/>
        <v>1200</v>
      </c>
      <c r="AK36" s="67">
        <f t="shared" si="113"/>
        <v>0</v>
      </c>
      <c r="AL36" s="67">
        <f t="shared" si="113"/>
        <v>1200</v>
      </c>
      <c r="AM36" s="67">
        <f t="shared" si="113"/>
        <v>0</v>
      </c>
      <c r="AN36" s="67">
        <f t="shared" si="113"/>
        <v>0</v>
      </c>
      <c r="AO36" s="67">
        <f t="shared" si="113"/>
        <v>0</v>
      </c>
      <c r="AP36" s="67">
        <f t="shared" si="114"/>
        <v>0</v>
      </c>
      <c r="AQ36" s="71">
        <f t="shared" si="115"/>
        <v>1200</v>
      </c>
      <c r="AR36" s="71">
        <f t="shared" si="116"/>
        <v>0</v>
      </c>
      <c r="AS36" s="71">
        <f t="shared" si="117"/>
        <v>1200</v>
      </c>
      <c r="AT36" s="84"/>
    </row>
    <row r="37" spans="1:67" ht="15.75" outlineLevel="1" thickBot="1" x14ac:dyDescent="0.3">
      <c r="A37" s="60"/>
      <c r="B37" s="61"/>
      <c r="C37" s="62"/>
      <c r="D37" s="68"/>
      <c r="E37" s="64"/>
      <c r="F37" s="65"/>
      <c r="G37" s="107"/>
      <c r="H37" s="108"/>
      <c r="I37" s="108"/>
      <c r="J37" s="67"/>
      <c r="K37" s="21"/>
      <c r="L37" s="67"/>
      <c r="M37" s="67"/>
      <c r="N37" s="67"/>
      <c r="O37" s="67"/>
      <c r="P37" s="69"/>
      <c r="Q37" s="69"/>
      <c r="R37" s="69"/>
      <c r="S37" s="69"/>
      <c r="T37" s="69"/>
      <c r="U37" s="69"/>
      <c r="V37" s="151"/>
      <c r="W37" s="151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84"/>
    </row>
    <row r="38" spans="1:67" ht="15.75" thickBot="1" x14ac:dyDescent="0.3">
      <c r="A38" s="48">
        <v>13</v>
      </c>
      <c r="B38" s="49" t="s">
        <v>61</v>
      </c>
      <c r="C38" s="50" t="s">
        <v>62</v>
      </c>
      <c r="D38" s="51">
        <f>ROUNDUP((A38*465)/1000,2)</f>
        <v>6.05</v>
      </c>
      <c r="E38" s="52"/>
      <c r="F38" s="53">
        <f>SUM(F39:F48)</f>
        <v>18877.440426470588</v>
      </c>
      <c r="G38" s="107"/>
      <c r="H38" s="110"/>
      <c r="I38" s="110"/>
      <c r="J38" s="56"/>
      <c r="K38" s="57"/>
      <c r="L38" s="58"/>
      <c r="M38" s="58"/>
      <c r="N38" s="58"/>
      <c r="O38" s="57"/>
      <c r="P38" s="58"/>
      <c r="Q38" s="56"/>
      <c r="R38" s="56"/>
      <c r="S38" s="56"/>
      <c r="T38" s="56"/>
      <c r="U38" s="56"/>
      <c r="V38" s="152"/>
      <c r="W38" s="153"/>
      <c r="X38" s="56"/>
      <c r="Y38" s="56"/>
      <c r="Z38" s="57"/>
      <c r="AA38" s="56"/>
      <c r="AB38" s="56"/>
      <c r="AC38" s="59">
        <f>+SUM(AC39:AC48)</f>
        <v>7428.607</v>
      </c>
      <c r="AD38" s="59">
        <f t="shared" ref="AD38:AS38" si="121">+SUM(AD39:AD48)</f>
        <v>0</v>
      </c>
      <c r="AE38" s="59">
        <f t="shared" si="121"/>
        <v>0</v>
      </c>
      <c r="AF38" s="59">
        <f t="shared" si="121"/>
        <v>148.57213999999999</v>
      </c>
      <c r="AG38" s="59">
        <f t="shared" si="121"/>
        <v>294.48034999999999</v>
      </c>
      <c r="AH38" s="59">
        <f t="shared" si="121"/>
        <v>7871.65949</v>
      </c>
      <c r="AI38" s="59">
        <f t="shared" si="121"/>
        <v>3537</v>
      </c>
      <c r="AJ38" s="59">
        <f t="shared" si="121"/>
        <v>1200</v>
      </c>
      <c r="AK38" s="59">
        <f t="shared" si="121"/>
        <v>900</v>
      </c>
      <c r="AL38" s="59">
        <f t="shared" si="121"/>
        <v>5637</v>
      </c>
      <c r="AM38" s="59">
        <f t="shared" si="121"/>
        <v>2516.6160639705886</v>
      </c>
      <c r="AN38" s="59">
        <f t="shared" si="121"/>
        <v>1967.9148725</v>
      </c>
      <c r="AO38" s="59">
        <f t="shared" si="121"/>
        <v>884.25</v>
      </c>
      <c r="AP38" s="59">
        <f t="shared" si="121"/>
        <v>3416.6160639705886</v>
      </c>
      <c r="AQ38" s="59">
        <f t="shared" si="121"/>
        <v>16025.275553970589</v>
      </c>
      <c r="AR38" s="59">
        <f t="shared" si="121"/>
        <v>2852.1648725</v>
      </c>
      <c r="AS38" s="59">
        <f t="shared" si="121"/>
        <v>18877.440426470588</v>
      </c>
      <c r="AT38" s="83" t="str">
        <f>IF(F38=AS38,"Matching","Not Matching")</f>
        <v>Matching</v>
      </c>
      <c r="AU38" s="134">
        <f t="shared" ref="AU38" si="122">SUM(AC38:AG38)</f>
        <v>7871.65949</v>
      </c>
      <c r="AV38" s="135">
        <f t="shared" ref="AV38" si="123">AU38/AS38</f>
        <v>0.41698764833404489</v>
      </c>
      <c r="AW38" s="134">
        <f t="shared" ref="AW38" si="124">AI38</f>
        <v>3537</v>
      </c>
      <c r="AX38" s="135">
        <f t="shared" ref="AX38" si="125">AW38/AS38</f>
        <v>0.18736650309012753</v>
      </c>
      <c r="AY38" s="134">
        <f t="shared" ref="AY38" si="126">AJ38</f>
        <v>1200</v>
      </c>
      <c r="AZ38" s="135">
        <f t="shared" ref="AZ38" si="127">AY38/AS38</f>
        <v>6.356793997968703E-2</v>
      </c>
      <c r="BA38" s="134">
        <f t="shared" ref="BA38" si="128">AK38+AM38</f>
        <v>3416.6160639705886</v>
      </c>
      <c r="BB38" s="135">
        <f t="shared" ref="BB38" si="129">BA38/AS38</f>
        <v>0.18098937074009744</v>
      </c>
      <c r="BC38" s="134">
        <f t="shared" ref="BC38" si="130">AN38+AO38</f>
        <v>2852.1648725</v>
      </c>
      <c r="BD38" s="135">
        <f t="shared" ref="BD38" si="131">BC38/AS38</f>
        <v>0.15108853785604312</v>
      </c>
      <c r="BE38" s="82" t="str">
        <f t="shared" ref="BE38" si="132">IF((AU38+AW38+AY38+BA38+BC38)=AS38,"Matching","Not Matching")</f>
        <v>Matching</v>
      </c>
      <c r="BF38" s="134">
        <f>AQ38</f>
        <v>16025.275553970589</v>
      </c>
      <c r="BG38" s="135">
        <f t="shared" ref="BG38" si="133">BF38/AS38</f>
        <v>0.84891146214395696</v>
      </c>
      <c r="BH38" s="134">
        <f t="shared" ref="BH38" si="134">AR38</f>
        <v>2852.1648725</v>
      </c>
      <c r="BI38" s="135">
        <f t="shared" ref="BI38" si="135">BH38/AS38</f>
        <v>0.15108853785604312</v>
      </c>
      <c r="BJ38" s="82" t="str">
        <f t="shared" ref="BJ38" si="136">IF((BH38+BF38)=AS38,"Matching","Not Matching")</f>
        <v>Matching</v>
      </c>
      <c r="BK38" s="134">
        <f>AS38*1.081</f>
        <v>20406.513101014705</v>
      </c>
      <c r="BL38" s="134">
        <f t="shared" ref="BL38" si="137">ROUND(BK38,-1)</f>
        <v>20410</v>
      </c>
      <c r="BM38" s="134">
        <f>D38*380</f>
        <v>2299</v>
      </c>
      <c r="BN38" s="134">
        <f t="shared" ref="BN38" si="138">BK38-BM38</f>
        <v>18107.513101014705</v>
      </c>
      <c r="BO38" s="134">
        <f>BK38/D38</f>
        <v>3372.9773720685466</v>
      </c>
    </row>
    <row r="39" spans="1:67" outlineLevel="1" x14ac:dyDescent="0.25">
      <c r="A39" s="60"/>
      <c r="B39" s="61"/>
      <c r="C39" s="62"/>
      <c r="D39" s="63"/>
      <c r="E39" s="64"/>
      <c r="F39" s="65"/>
      <c r="G39" s="107"/>
      <c r="H39" s="110"/>
      <c r="I39" s="109" t="s">
        <v>138</v>
      </c>
      <c r="J39" s="56"/>
      <c r="K39" s="57"/>
      <c r="L39" s="58"/>
      <c r="M39" s="58"/>
      <c r="N39" s="58"/>
      <c r="O39" s="57"/>
      <c r="P39" s="58"/>
      <c r="Q39" s="56"/>
      <c r="R39" s="56"/>
      <c r="S39" s="56"/>
      <c r="T39" s="56"/>
      <c r="U39" s="66"/>
      <c r="V39" s="152"/>
      <c r="W39" s="153"/>
      <c r="X39" s="56"/>
      <c r="Y39" s="56"/>
      <c r="Z39" s="57"/>
      <c r="AA39" s="56"/>
      <c r="AB39" s="56"/>
      <c r="AC39" s="56"/>
      <c r="AD39" s="56"/>
      <c r="AE39" s="56"/>
      <c r="AF39" s="56"/>
      <c r="AG39" s="56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136"/>
    </row>
    <row r="40" spans="1:67" outlineLevel="1" x14ac:dyDescent="0.25">
      <c r="A40" s="60"/>
      <c r="B40" s="61" t="str">
        <f>"Panneau solaire "&amp;G40</f>
        <v>Panneau solaire LONGi Hi-MO X10 Artist LR7-54HVB-485M</v>
      </c>
      <c r="C40" s="62">
        <f>A38</f>
        <v>13</v>
      </c>
      <c r="D40" s="68" t="s">
        <v>63</v>
      </c>
      <c r="E40" s="64">
        <f t="shared" ref="E40" si="139">AB40</f>
        <v>266.65684558823523</v>
      </c>
      <c r="F40" s="65">
        <f t="shared" ref="F40" si="140">C40*E40</f>
        <v>3466.538992647058</v>
      </c>
      <c r="G40" s="107" t="str">
        <f>$G$7</f>
        <v>LONGi Hi-MO X10 Artist LR7-54HVB-485M</v>
      </c>
      <c r="H40" s="108">
        <f>$H$7</f>
        <v>105.55</v>
      </c>
      <c r="I40" s="108">
        <f>$I$7</f>
        <v>0</v>
      </c>
      <c r="J40" s="67">
        <f t="shared" si="60"/>
        <v>3.1664999999999996</v>
      </c>
      <c r="K40" s="54">
        <v>0</v>
      </c>
      <c r="L40" s="67">
        <f t="shared" ref="L40:N47" si="141">H40*(1-$K40)</f>
        <v>105.55</v>
      </c>
      <c r="M40" s="67">
        <f t="shared" si="141"/>
        <v>0</v>
      </c>
      <c r="N40" s="67">
        <f t="shared" si="141"/>
        <v>3.1664999999999996</v>
      </c>
      <c r="O40" s="67">
        <f t="shared" ref="O40:O47" si="142">(L40+M40+N40)</f>
        <v>108.7165</v>
      </c>
      <c r="P40" s="69">
        <f t="shared" ref="P40:P47" si="143">O40*$P$4</f>
        <v>0</v>
      </c>
      <c r="Q40" s="69">
        <f t="shared" ref="Q40:Q47" si="144">(O40+P40)*$Q$4</f>
        <v>0</v>
      </c>
      <c r="R40" s="69">
        <f t="shared" ref="R40:R47" si="145">(O40+P40)*$R$4</f>
        <v>2.1743299999999999</v>
      </c>
      <c r="S40" s="69">
        <f t="shared" ref="S40:S44" si="146">(O40+P40)*$S$4</f>
        <v>5.4358250000000004</v>
      </c>
      <c r="T40" s="69">
        <f t="shared" ref="T40:T47" si="147">SUM(O40:S40)</f>
        <v>116.32665499999999</v>
      </c>
      <c r="U40" s="69">
        <f>1*$U$4</f>
        <v>65</v>
      </c>
      <c r="V40" s="151">
        <f>V29</f>
        <v>0</v>
      </c>
      <c r="W40" s="151">
        <f>W29</f>
        <v>0</v>
      </c>
      <c r="X40" s="67">
        <f t="shared" ref="X40:X47" si="148">SUM(U40:W40)</f>
        <v>65</v>
      </c>
      <c r="Y40" s="113">
        <f t="shared" ref="Y40:Y45" si="149">$Y$4/(1-$Y$4)*(T40+X40+Z40+AA40)</f>
        <v>39.998526838235293</v>
      </c>
      <c r="Z40" s="69">
        <f t="shared" ref="Z40:Z47" si="150">T40*$Z$4</f>
        <v>29.081663749999997</v>
      </c>
      <c r="AA40" s="69">
        <f t="shared" ref="AA40:AA45" si="151">X40*$AA$4</f>
        <v>16.25</v>
      </c>
      <c r="AB40" s="70">
        <f t="shared" ref="AB40:AB47" si="152">T40+X40+Y40+Z40+AA40</f>
        <v>266.65684558823523</v>
      </c>
      <c r="AC40" s="67">
        <f t="shared" ref="AC40:AO47" si="153">O40*$C40</f>
        <v>1413.3145</v>
      </c>
      <c r="AD40" s="67">
        <f t="shared" si="153"/>
        <v>0</v>
      </c>
      <c r="AE40" s="67">
        <f t="shared" si="153"/>
        <v>0</v>
      </c>
      <c r="AF40" s="67">
        <f t="shared" si="153"/>
        <v>28.266289999999998</v>
      </c>
      <c r="AG40" s="67">
        <f t="shared" si="153"/>
        <v>70.665725000000009</v>
      </c>
      <c r="AH40" s="67">
        <f t="shared" si="153"/>
        <v>1512.2465149999998</v>
      </c>
      <c r="AI40" s="67">
        <f t="shared" si="153"/>
        <v>845</v>
      </c>
      <c r="AJ40" s="67">
        <f t="shared" si="153"/>
        <v>0</v>
      </c>
      <c r="AK40" s="67">
        <f t="shared" si="153"/>
        <v>0</v>
      </c>
      <c r="AL40" s="67">
        <f t="shared" si="153"/>
        <v>845</v>
      </c>
      <c r="AM40" s="67">
        <f t="shared" si="153"/>
        <v>519.98084889705876</v>
      </c>
      <c r="AN40" s="67">
        <f t="shared" si="153"/>
        <v>378.06162874999995</v>
      </c>
      <c r="AO40" s="67">
        <f t="shared" si="153"/>
        <v>211.25</v>
      </c>
      <c r="AP40" s="67">
        <f t="shared" ref="AP40:AP47" si="154">AM40+AK40</f>
        <v>519.98084889705876</v>
      </c>
      <c r="AQ40" s="71">
        <f t="shared" ref="AQ40:AQ47" si="155">AM40+AL40+AH40</f>
        <v>2877.2273638970587</v>
      </c>
      <c r="AR40" s="71">
        <f t="shared" ref="AR40:AR47" si="156">AO40+AN40</f>
        <v>589.31162874999995</v>
      </c>
      <c r="AS40" s="71">
        <f t="shared" ref="AS40:AS47" si="157">AH40+AL40+AM40+AO40+AN40</f>
        <v>3466.5389926470589</v>
      </c>
      <c r="AT40" s="84"/>
    </row>
    <row r="41" spans="1:67" outlineLevel="1" x14ac:dyDescent="0.25">
      <c r="A41" s="60"/>
      <c r="B41" s="61" t="str">
        <f>"Onduleur Fronius "&amp;G41</f>
        <v>Onduleur Fronius Symo GEN24 6.0 Plus SC</v>
      </c>
      <c r="C41" s="62">
        <v>1</v>
      </c>
      <c r="D41" s="68" t="s">
        <v>63</v>
      </c>
      <c r="E41" s="64">
        <f t="shared" ref="E40:E47" si="158">AB41</f>
        <v>3904.7396691176473</v>
      </c>
      <c r="F41" s="65">
        <f t="shared" ref="F40:F47" si="159">C41*E41</f>
        <v>3904.7396691176473</v>
      </c>
      <c r="G41" s="107" t="str">
        <f>$G$8</f>
        <v>Symo GEN24 6.0 Plus SC</v>
      </c>
      <c r="H41" s="108">
        <f>$H$8</f>
        <v>1809.75</v>
      </c>
      <c r="I41" s="108">
        <f>$I$8</f>
        <v>449.25</v>
      </c>
      <c r="J41" s="67">
        <f t="shared" si="60"/>
        <v>54.292499999999997</v>
      </c>
      <c r="K41" s="54">
        <v>0</v>
      </c>
      <c r="L41" s="67">
        <f t="shared" si="141"/>
        <v>1809.75</v>
      </c>
      <c r="M41" s="67">
        <f t="shared" si="141"/>
        <v>449.25</v>
      </c>
      <c r="N41" s="67">
        <f t="shared" si="141"/>
        <v>54.292499999999997</v>
      </c>
      <c r="O41" s="67">
        <f t="shared" si="142"/>
        <v>2313.2925</v>
      </c>
      <c r="P41" s="69">
        <f t="shared" si="143"/>
        <v>0</v>
      </c>
      <c r="Q41" s="69">
        <f t="shared" si="144"/>
        <v>0</v>
      </c>
      <c r="R41" s="69">
        <f t="shared" si="145"/>
        <v>46.26585</v>
      </c>
      <c r="S41" s="69">
        <f t="shared" si="146"/>
        <v>115.664625</v>
      </c>
      <c r="T41" s="69">
        <f t="shared" si="147"/>
        <v>2475.2229750000001</v>
      </c>
      <c r="U41" s="69">
        <f>2*$U$5</f>
        <v>180</v>
      </c>
      <c r="V41" s="151">
        <f t="shared" ref="V41:W47" si="160">V30</f>
        <v>0</v>
      </c>
      <c r="W41" s="151">
        <f t="shared" si="160"/>
        <v>0</v>
      </c>
      <c r="X41" s="67">
        <f t="shared" si="148"/>
        <v>180</v>
      </c>
      <c r="Y41" s="113">
        <f t="shared" si="149"/>
        <v>585.71095036764711</v>
      </c>
      <c r="Z41" s="69">
        <f t="shared" si="150"/>
        <v>618.80574375000003</v>
      </c>
      <c r="AA41" s="69">
        <f t="shared" si="151"/>
        <v>45</v>
      </c>
      <c r="AB41" s="70">
        <f t="shared" si="152"/>
        <v>3904.7396691176473</v>
      </c>
      <c r="AC41" s="67">
        <f t="shared" si="153"/>
        <v>2313.2925</v>
      </c>
      <c r="AD41" s="67">
        <f t="shared" si="153"/>
        <v>0</v>
      </c>
      <c r="AE41" s="67">
        <f t="shared" si="153"/>
        <v>0</v>
      </c>
      <c r="AF41" s="67">
        <f t="shared" si="153"/>
        <v>46.26585</v>
      </c>
      <c r="AG41" s="67">
        <f t="shared" si="153"/>
        <v>115.664625</v>
      </c>
      <c r="AH41" s="67">
        <f t="shared" si="153"/>
        <v>2475.2229750000001</v>
      </c>
      <c r="AI41" s="67">
        <f t="shared" si="153"/>
        <v>180</v>
      </c>
      <c r="AJ41" s="67">
        <f t="shared" si="153"/>
        <v>0</v>
      </c>
      <c r="AK41" s="67">
        <f t="shared" si="153"/>
        <v>0</v>
      </c>
      <c r="AL41" s="67">
        <f t="shared" si="153"/>
        <v>180</v>
      </c>
      <c r="AM41" s="67">
        <f t="shared" si="153"/>
        <v>585.71095036764711</v>
      </c>
      <c r="AN41" s="67">
        <f t="shared" si="153"/>
        <v>618.80574375000003</v>
      </c>
      <c r="AO41" s="67">
        <f t="shared" si="153"/>
        <v>45</v>
      </c>
      <c r="AP41" s="67">
        <f t="shared" si="154"/>
        <v>585.71095036764711</v>
      </c>
      <c r="AQ41" s="71">
        <f t="shared" si="155"/>
        <v>3240.9339253676471</v>
      </c>
      <c r="AR41" s="71">
        <f t="shared" si="156"/>
        <v>663.80574375000003</v>
      </c>
      <c r="AS41" s="71">
        <f t="shared" si="157"/>
        <v>3904.7396691176473</v>
      </c>
      <c r="AT41" s="84"/>
    </row>
    <row r="42" spans="1:67" outlineLevel="1" x14ac:dyDescent="0.25">
      <c r="A42" s="60"/>
      <c r="B42" s="61" t="s">
        <v>64</v>
      </c>
      <c r="C42" s="62">
        <v>1</v>
      </c>
      <c r="D42" s="68" t="s">
        <v>65</v>
      </c>
      <c r="E42" s="64">
        <f t="shared" si="158"/>
        <v>658.27941176470586</v>
      </c>
      <c r="F42" s="65">
        <f t="shared" si="159"/>
        <v>658.27941176470586</v>
      </c>
      <c r="G42" s="107"/>
      <c r="H42" s="108">
        <f>$H$9</f>
        <v>300</v>
      </c>
      <c r="I42" s="108">
        <f>I9</f>
        <v>0</v>
      </c>
      <c r="J42" s="67">
        <f t="shared" si="60"/>
        <v>9</v>
      </c>
      <c r="K42" s="54">
        <v>0</v>
      </c>
      <c r="L42" s="67">
        <f t="shared" si="141"/>
        <v>300</v>
      </c>
      <c r="M42" s="67">
        <f t="shared" si="141"/>
        <v>0</v>
      </c>
      <c r="N42" s="67">
        <f t="shared" si="141"/>
        <v>9</v>
      </c>
      <c r="O42" s="67">
        <f t="shared" si="142"/>
        <v>309</v>
      </c>
      <c r="P42" s="69">
        <f t="shared" si="143"/>
        <v>0</v>
      </c>
      <c r="Q42" s="69">
        <f t="shared" si="144"/>
        <v>0</v>
      </c>
      <c r="R42" s="69">
        <f t="shared" si="145"/>
        <v>6.18</v>
      </c>
      <c r="S42" s="69">
        <f t="shared" si="146"/>
        <v>15.450000000000001</v>
      </c>
      <c r="T42" s="69">
        <f t="shared" si="147"/>
        <v>330.63</v>
      </c>
      <c r="U42" s="69">
        <f>(C40/10)*$U$5</f>
        <v>117</v>
      </c>
      <c r="V42" s="151">
        <f t="shared" si="160"/>
        <v>0</v>
      </c>
      <c r="W42" s="151">
        <f t="shared" si="160"/>
        <v>0</v>
      </c>
      <c r="X42" s="67">
        <f t="shared" si="148"/>
        <v>117</v>
      </c>
      <c r="Y42" s="113">
        <f t="shared" si="149"/>
        <v>98.74191176470589</v>
      </c>
      <c r="Z42" s="69">
        <f t="shared" si="150"/>
        <v>82.657499999999999</v>
      </c>
      <c r="AA42" s="69">
        <f t="shared" si="151"/>
        <v>29.25</v>
      </c>
      <c r="AB42" s="70">
        <f t="shared" si="152"/>
        <v>658.27941176470586</v>
      </c>
      <c r="AC42" s="67">
        <f t="shared" si="153"/>
        <v>309</v>
      </c>
      <c r="AD42" s="67">
        <f t="shared" si="153"/>
        <v>0</v>
      </c>
      <c r="AE42" s="67">
        <f t="shared" si="153"/>
        <v>0</v>
      </c>
      <c r="AF42" s="67">
        <f t="shared" si="153"/>
        <v>6.18</v>
      </c>
      <c r="AG42" s="67">
        <f t="shared" si="153"/>
        <v>15.450000000000001</v>
      </c>
      <c r="AH42" s="67">
        <f t="shared" si="153"/>
        <v>330.63</v>
      </c>
      <c r="AI42" s="67">
        <f t="shared" si="153"/>
        <v>117</v>
      </c>
      <c r="AJ42" s="67">
        <f t="shared" si="153"/>
        <v>0</v>
      </c>
      <c r="AK42" s="67">
        <f t="shared" si="153"/>
        <v>0</v>
      </c>
      <c r="AL42" s="67">
        <f t="shared" si="153"/>
        <v>117</v>
      </c>
      <c r="AM42" s="67">
        <f t="shared" si="153"/>
        <v>98.74191176470589</v>
      </c>
      <c r="AN42" s="67">
        <f t="shared" si="153"/>
        <v>82.657499999999999</v>
      </c>
      <c r="AO42" s="67">
        <f t="shared" si="153"/>
        <v>29.25</v>
      </c>
      <c r="AP42" s="67">
        <f t="shared" si="154"/>
        <v>98.74191176470589</v>
      </c>
      <c r="AQ42" s="71">
        <f t="shared" si="155"/>
        <v>546.37191176470583</v>
      </c>
      <c r="AR42" s="71">
        <f t="shared" si="156"/>
        <v>111.9075</v>
      </c>
      <c r="AS42" s="71">
        <f t="shared" si="157"/>
        <v>658.27941176470586</v>
      </c>
      <c r="AT42" s="84"/>
    </row>
    <row r="43" spans="1:67" outlineLevel="1" x14ac:dyDescent="0.25">
      <c r="A43" s="60"/>
      <c r="B43" s="61" t="s">
        <v>172</v>
      </c>
      <c r="C43" s="62">
        <f>A38</f>
        <v>13</v>
      </c>
      <c r="D43" s="68" t="s">
        <v>63</v>
      </c>
      <c r="E43" s="64">
        <f t="shared" si="158"/>
        <v>257.66176470588238</v>
      </c>
      <c r="F43" s="65">
        <f t="shared" si="159"/>
        <v>3349.6029411764707</v>
      </c>
      <c r="G43" s="107"/>
      <c r="H43" s="108">
        <f>$H$10</f>
        <v>100</v>
      </c>
      <c r="I43" s="108">
        <f>I10</f>
        <v>0</v>
      </c>
      <c r="J43" s="67">
        <f t="shared" si="60"/>
        <v>3</v>
      </c>
      <c r="K43" s="54">
        <v>0</v>
      </c>
      <c r="L43" s="67">
        <f t="shared" si="141"/>
        <v>100</v>
      </c>
      <c r="M43" s="67">
        <f t="shared" si="141"/>
        <v>0</v>
      </c>
      <c r="N43" s="67">
        <f t="shared" si="141"/>
        <v>3</v>
      </c>
      <c r="O43" s="67">
        <f t="shared" si="142"/>
        <v>103</v>
      </c>
      <c r="P43" s="69">
        <f t="shared" si="143"/>
        <v>0</v>
      </c>
      <c r="Q43" s="69">
        <f t="shared" si="144"/>
        <v>0</v>
      </c>
      <c r="R43" s="69">
        <f t="shared" si="145"/>
        <v>2.06</v>
      </c>
      <c r="S43" s="69">
        <f t="shared" si="146"/>
        <v>5.15</v>
      </c>
      <c r="T43" s="69">
        <f t="shared" si="147"/>
        <v>110.21000000000001</v>
      </c>
      <c r="U43" s="69">
        <f>1*$U$4</f>
        <v>65</v>
      </c>
      <c r="V43" s="151">
        <f t="shared" si="160"/>
        <v>0</v>
      </c>
      <c r="W43" s="151">
        <f t="shared" si="160"/>
        <v>0</v>
      </c>
      <c r="X43" s="67">
        <f t="shared" si="148"/>
        <v>65</v>
      </c>
      <c r="Y43" s="113">
        <f t="shared" si="149"/>
        <v>38.649264705882359</v>
      </c>
      <c r="Z43" s="69">
        <f t="shared" si="150"/>
        <v>27.552500000000002</v>
      </c>
      <c r="AA43" s="69">
        <f t="shared" si="151"/>
        <v>16.25</v>
      </c>
      <c r="AB43" s="70">
        <f t="shared" si="152"/>
        <v>257.66176470588238</v>
      </c>
      <c r="AC43" s="67">
        <f t="shared" si="153"/>
        <v>1339</v>
      </c>
      <c r="AD43" s="67">
        <f t="shared" si="153"/>
        <v>0</v>
      </c>
      <c r="AE43" s="67">
        <f t="shared" si="153"/>
        <v>0</v>
      </c>
      <c r="AF43" s="67">
        <f t="shared" si="153"/>
        <v>26.78</v>
      </c>
      <c r="AG43" s="67">
        <f t="shared" si="153"/>
        <v>66.95</v>
      </c>
      <c r="AH43" s="67">
        <f t="shared" si="153"/>
        <v>1432.73</v>
      </c>
      <c r="AI43" s="67">
        <f t="shared" si="153"/>
        <v>845</v>
      </c>
      <c r="AJ43" s="67">
        <f t="shared" si="153"/>
        <v>0</v>
      </c>
      <c r="AK43" s="67">
        <f t="shared" si="153"/>
        <v>0</v>
      </c>
      <c r="AL43" s="67">
        <f t="shared" si="153"/>
        <v>845</v>
      </c>
      <c r="AM43" s="67">
        <f t="shared" si="153"/>
        <v>502.4404411764707</v>
      </c>
      <c r="AN43" s="67">
        <f t="shared" si="153"/>
        <v>358.1825</v>
      </c>
      <c r="AO43" s="67">
        <f t="shared" si="153"/>
        <v>211.25</v>
      </c>
      <c r="AP43" s="67">
        <f t="shared" si="154"/>
        <v>502.4404411764707</v>
      </c>
      <c r="AQ43" s="71">
        <f t="shared" si="155"/>
        <v>2780.1704411764708</v>
      </c>
      <c r="AR43" s="71">
        <f t="shared" si="156"/>
        <v>569.4325</v>
      </c>
      <c r="AS43" s="71">
        <f t="shared" si="157"/>
        <v>3349.6029411764707</v>
      </c>
      <c r="AT43" s="84"/>
    </row>
    <row r="44" spans="1:67" outlineLevel="1" x14ac:dyDescent="0.25">
      <c r="A44" s="60"/>
      <c r="B44" s="61" t="s">
        <v>66</v>
      </c>
      <c r="C44" s="62">
        <v>1</v>
      </c>
      <c r="D44" s="68" t="s">
        <v>65</v>
      </c>
      <c r="E44" s="64">
        <f t="shared" si="158"/>
        <v>3089.7794117647059</v>
      </c>
      <c r="F44" s="65">
        <f t="shared" si="159"/>
        <v>3089.7794117647059</v>
      </c>
      <c r="G44" s="107"/>
      <c r="H44" s="108">
        <f>$H$11</f>
        <v>500</v>
      </c>
      <c r="I44" s="108">
        <f>I11</f>
        <v>0</v>
      </c>
      <c r="J44" s="67">
        <f t="shared" si="60"/>
        <v>15</v>
      </c>
      <c r="K44" s="54">
        <v>0</v>
      </c>
      <c r="L44" s="67">
        <f t="shared" si="141"/>
        <v>500</v>
      </c>
      <c r="M44" s="67">
        <f t="shared" si="141"/>
        <v>0</v>
      </c>
      <c r="N44" s="67">
        <f t="shared" si="141"/>
        <v>15</v>
      </c>
      <c r="O44" s="67">
        <f t="shared" si="142"/>
        <v>515</v>
      </c>
      <c r="P44" s="69">
        <f t="shared" si="143"/>
        <v>0</v>
      </c>
      <c r="Q44" s="69">
        <f t="shared" si="144"/>
        <v>0</v>
      </c>
      <c r="R44" s="69">
        <f t="shared" si="145"/>
        <v>10.3</v>
      </c>
      <c r="S44" s="69">
        <f t="shared" si="146"/>
        <v>25.75</v>
      </c>
      <c r="T44" s="69">
        <f t="shared" si="147"/>
        <v>551.04999999999995</v>
      </c>
      <c r="U44" s="69">
        <f>5*$U$5+600+500</f>
        <v>1550</v>
      </c>
      <c r="V44" s="151">
        <f t="shared" si="160"/>
        <v>0</v>
      </c>
      <c r="W44" s="151">
        <f t="shared" si="160"/>
        <v>0</v>
      </c>
      <c r="X44" s="67">
        <f t="shared" si="148"/>
        <v>1550</v>
      </c>
      <c r="Y44" s="113">
        <f t="shared" si="149"/>
        <v>463.46691176470591</v>
      </c>
      <c r="Z44" s="69">
        <f t="shared" si="150"/>
        <v>137.76249999999999</v>
      </c>
      <c r="AA44" s="69">
        <f t="shared" si="151"/>
        <v>387.5</v>
      </c>
      <c r="AB44" s="70">
        <f t="shared" si="152"/>
        <v>3089.7794117647059</v>
      </c>
      <c r="AC44" s="67">
        <f t="shared" si="153"/>
        <v>515</v>
      </c>
      <c r="AD44" s="67">
        <f t="shared" si="153"/>
        <v>0</v>
      </c>
      <c r="AE44" s="67">
        <f t="shared" si="153"/>
        <v>0</v>
      </c>
      <c r="AF44" s="67">
        <f t="shared" si="153"/>
        <v>10.3</v>
      </c>
      <c r="AG44" s="67">
        <f t="shared" si="153"/>
        <v>25.75</v>
      </c>
      <c r="AH44" s="67">
        <f t="shared" si="153"/>
        <v>551.04999999999995</v>
      </c>
      <c r="AI44" s="67">
        <f t="shared" si="153"/>
        <v>1550</v>
      </c>
      <c r="AJ44" s="67">
        <f t="shared" si="153"/>
        <v>0</v>
      </c>
      <c r="AK44" s="67">
        <f t="shared" si="153"/>
        <v>0</v>
      </c>
      <c r="AL44" s="67">
        <f t="shared" si="153"/>
        <v>1550</v>
      </c>
      <c r="AM44" s="67">
        <f t="shared" si="153"/>
        <v>463.46691176470591</v>
      </c>
      <c r="AN44" s="67">
        <f t="shared" si="153"/>
        <v>137.76249999999999</v>
      </c>
      <c r="AO44" s="67">
        <f t="shared" si="153"/>
        <v>387.5</v>
      </c>
      <c r="AP44" s="67">
        <f t="shared" si="154"/>
        <v>463.46691176470591</v>
      </c>
      <c r="AQ44" s="71">
        <f t="shared" si="155"/>
        <v>2564.5169117647056</v>
      </c>
      <c r="AR44" s="71">
        <f t="shared" si="156"/>
        <v>525.26250000000005</v>
      </c>
      <c r="AS44" s="71">
        <f t="shared" si="157"/>
        <v>3089.7794117647059</v>
      </c>
      <c r="AT44" s="84"/>
    </row>
    <row r="45" spans="1:67" outlineLevel="1" x14ac:dyDescent="0.25">
      <c r="A45" s="60"/>
      <c r="B45" s="72" t="s">
        <v>169</v>
      </c>
      <c r="C45" s="62">
        <v>1</v>
      </c>
      <c r="D45" s="68" t="s">
        <v>65</v>
      </c>
      <c r="E45" s="64">
        <f t="shared" si="158"/>
        <v>2308.5</v>
      </c>
      <c r="F45" s="65">
        <f t="shared" si="159"/>
        <v>2308.5</v>
      </c>
      <c r="G45" s="107"/>
      <c r="H45" s="108">
        <f>$H$12</f>
        <v>1300</v>
      </c>
      <c r="I45" s="108">
        <f>I12</f>
        <v>200</v>
      </c>
      <c r="J45" s="67">
        <f t="shared" si="60"/>
        <v>39</v>
      </c>
      <c r="K45" s="54">
        <v>0</v>
      </c>
      <c r="L45" s="67">
        <f t="shared" si="141"/>
        <v>1300</v>
      </c>
      <c r="M45" s="67">
        <f t="shared" si="141"/>
        <v>200</v>
      </c>
      <c r="N45" s="67">
        <f t="shared" si="141"/>
        <v>39</v>
      </c>
      <c r="O45" s="67">
        <f t="shared" si="142"/>
        <v>1539</v>
      </c>
      <c r="P45" s="69">
        <f t="shared" si="143"/>
        <v>0</v>
      </c>
      <c r="Q45" s="69">
        <f t="shared" si="144"/>
        <v>0</v>
      </c>
      <c r="R45" s="69">
        <f t="shared" si="145"/>
        <v>30.78</v>
      </c>
      <c r="S45" s="69">
        <v>0</v>
      </c>
      <c r="T45" s="69">
        <f t="shared" si="147"/>
        <v>1569.78</v>
      </c>
      <c r="U45" s="69">
        <v>0</v>
      </c>
      <c r="V45" s="151">
        <f t="shared" si="160"/>
        <v>0</v>
      </c>
      <c r="W45" s="151">
        <f t="shared" si="160"/>
        <v>0</v>
      </c>
      <c r="X45" s="67">
        <f t="shared" si="148"/>
        <v>0</v>
      </c>
      <c r="Y45" s="113">
        <f t="shared" si="149"/>
        <v>346.27500000000003</v>
      </c>
      <c r="Z45" s="69">
        <f t="shared" si="150"/>
        <v>392.44499999999999</v>
      </c>
      <c r="AA45" s="69">
        <f t="shared" si="151"/>
        <v>0</v>
      </c>
      <c r="AB45" s="70">
        <f t="shared" si="152"/>
        <v>2308.5</v>
      </c>
      <c r="AC45" s="67">
        <f t="shared" si="153"/>
        <v>1539</v>
      </c>
      <c r="AD45" s="67">
        <f t="shared" si="153"/>
        <v>0</v>
      </c>
      <c r="AE45" s="67">
        <f t="shared" si="153"/>
        <v>0</v>
      </c>
      <c r="AF45" s="67">
        <f t="shared" si="153"/>
        <v>30.78</v>
      </c>
      <c r="AG45" s="67">
        <f t="shared" si="153"/>
        <v>0</v>
      </c>
      <c r="AH45" s="67">
        <f t="shared" si="153"/>
        <v>1569.78</v>
      </c>
      <c r="AI45" s="67">
        <f t="shared" si="153"/>
        <v>0</v>
      </c>
      <c r="AJ45" s="67">
        <f t="shared" si="153"/>
        <v>0</v>
      </c>
      <c r="AK45" s="67">
        <f t="shared" si="153"/>
        <v>0</v>
      </c>
      <c r="AL45" s="67">
        <f t="shared" si="153"/>
        <v>0</v>
      </c>
      <c r="AM45" s="67">
        <f t="shared" si="153"/>
        <v>346.27500000000003</v>
      </c>
      <c r="AN45" s="67">
        <f t="shared" si="153"/>
        <v>392.44499999999999</v>
      </c>
      <c r="AO45" s="67">
        <f t="shared" si="153"/>
        <v>0</v>
      </c>
      <c r="AP45" s="67">
        <f t="shared" si="154"/>
        <v>346.27500000000003</v>
      </c>
      <c r="AQ45" s="71">
        <f t="shared" si="155"/>
        <v>1916.0550000000001</v>
      </c>
      <c r="AR45" s="71">
        <f t="shared" si="156"/>
        <v>392.44499999999999</v>
      </c>
      <c r="AS45" s="71">
        <f t="shared" si="157"/>
        <v>2308.5</v>
      </c>
      <c r="AT45" s="84"/>
    </row>
    <row r="46" spans="1:67" outlineLevel="1" x14ac:dyDescent="0.25">
      <c r="A46" s="60"/>
      <c r="B46" s="72" t="s">
        <v>170</v>
      </c>
      <c r="C46" s="62">
        <v>1</v>
      </c>
      <c r="D46" s="68" t="s">
        <v>65</v>
      </c>
      <c r="E46" s="64">
        <f t="shared" si="158"/>
        <v>900</v>
      </c>
      <c r="F46" s="65">
        <f t="shared" si="159"/>
        <v>900</v>
      </c>
      <c r="G46" s="147"/>
      <c r="H46" s="67">
        <v>0</v>
      </c>
      <c r="I46" s="67">
        <v>0</v>
      </c>
      <c r="J46" s="67">
        <f t="shared" si="60"/>
        <v>0</v>
      </c>
      <c r="K46" s="54">
        <v>0</v>
      </c>
      <c r="L46" s="67">
        <f t="shared" si="141"/>
        <v>0</v>
      </c>
      <c r="M46" s="67">
        <f t="shared" si="141"/>
        <v>0</v>
      </c>
      <c r="N46" s="67">
        <f t="shared" si="141"/>
        <v>0</v>
      </c>
      <c r="O46" s="67">
        <f t="shared" si="142"/>
        <v>0</v>
      </c>
      <c r="P46" s="69">
        <f t="shared" si="143"/>
        <v>0</v>
      </c>
      <c r="Q46" s="69">
        <f t="shared" si="144"/>
        <v>0</v>
      </c>
      <c r="R46" s="69">
        <f t="shared" si="145"/>
        <v>0</v>
      </c>
      <c r="S46" s="69">
        <v>0</v>
      </c>
      <c r="T46" s="69">
        <f t="shared" si="147"/>
        <v>0</v>
      </c>
      <c r="U46" s="69">
        <v>0</v>
      </c>
      <c r="V46" s="151">
        <f t="shared" si="160"/>
        <v>0</v>
      </c>
      <c r="W46" s="151">
        <f t="shared" si="160"/>
        <v>900</v>
      </c>
      <c r="X46" s="67">
        <f t="shared" si="148"/>
        <v>900</v>
      </c>
      <c r="Y46" s="113">
        <v>0</v>
      </c>
      <c r="Z46" s="69">
        <f t="shared" si="150"/>
        <v>0</v>
      </c>
      <c r="AA46" s="69">
        <v>0</v>
      </c>
      <c r="AB46" s="70">
        <f t="shared" si="152"/>
        <v>900</v>
      </c>
      <c r="AC46" s="67">
        <f t="shared" si="153"/>
        <v>0</v>
      </c>
      <c r="AD46" s="67">
        <f t="shared" si="153"/>
        <v>0</v>
      </c>
      <c r="AE46" s="67">
        <f t="shared" si="153"/>
        <v>0</v>
      </c>
      <c r="AF46" s="67">
        <f t="shared" si="153"/>
        <v>0</v>
      </c>
      <c r="AG46" s="67">
        <f t="shared" si="153"/>
        <v>0</v>
      </c>
      <c r="AH46" s="67">
        <f t="shared" si="153"/>
        <v>0</v>
      </c>
      <c r="AI46" s="67">
        <f t="shared" si="153"/>
        <v>0</v>
      </c>
      <c r="AJ46" s="67">
        <f t="shared" si="153"/>
        <v>0</v>
      </c>
      <c r="AK46" s="67">
        <f t="shared" si="153"/>
        <v>900</v>
      </c>
      <c r="AL46" s="67">
        <f t="shared" si="153"/>
        <v>900</v>
      </c>
      <c r="AM46" s="67">
        <f t="shared" si="153"/>
        <v>0</v>
      </c>
      <c r="AN46" s="67">
        <f t="shared" si="153"/>
        <v>0</v>
      </c>
      <c r="AO46" s="67">
        <f t="shared" si="153"/>
        <v>0</v>
      </c>
      <c r="AP46" s="67">
        <f t="shared" si="154"/>
        <v>900</v>
      </c>
      <c r="AQ46" s="71">
        <f t="shared" si="155"/>
        <v>900</v>
      </c>
      <c r="AR46" s="71">
        <f t="shared" si="156"/>
        <v>0</v>
      </c>
      <c r="AS46" s="71">
        <f t="shared" si="157"/>
        <v>900</v>
      </c>
      <c r="AT46" s="84"/>
    </row>
    <row r="47" spans="1:67" outlineLevel="1" x14ac:dyDescent="0.25">
      <c r="A47" s="60"/>
      <c r="B47" s="72" t="s">
        <v>171</v>
      </c>
      <c r="C47" s="62">
        <v>1</v>
      </c>
      <c r="D47" s="68" t="s">
        <v>65</v>
      </c>
      <c r="E47" s="64">
        <f t="shared" si="158"/>
        <v>1200</v>
      </c>
      <c r="F47" s="65">
        <f t="shared" si="159"/>
        <v>1200</v>
      </c>
      <c r="G47" s="147"/>
      <c r="H47" s="67">
        <v>0</v>
      </c>
      <c r="I47" s="67">
        <v>0</v>
      </c>
      <c r="J47" s="67">
        <f t="shared" si="60"/>
        <v>0</v>
      </c>
      <c r="K47" s="54">
        <v>0</v>
      </c>
      <c r="L47" s="67">
        <f t="shared" si="141"/>
        <v>0</v>
      </c>
      <c r="M47" s="67">
        <f t="shared" si="141"/>
        <v>0</v>
      </c>
      <c r="N47" s="67">
        <f t="shared" si="141"/>
        <v>0</v>
      </c>
      <c r="O47" s="67">
        <f t="shared" si="142"/>
        <v>0</v>
      </c>
      <c r="P47" s="69">
        <f t="shared" si="143"/>
        <v>0</v>
      </c>
      <c r="Q47" s="69">
        <f t="shared" si="144"/>
        <v>0</v>
      </c>
      <c r="R47" s="69">
        <f t="shared" si="145"/>
        <v>0</v>
      </c>
      <c r="S47" s="69">
        <v>0</v>
      </c>
      <c r="T47" s="69">
        <f t="shared" si="147"/>
        <v>0</v>
      </c>
      <c r="U47" s="69">
        <v>0</v>
      </c>
      <c r="V47" s="151">
        <f t="shared" si="160"/>
        <v>1200</v>
      </c>
      <c r="W47" s="151">
        <f t="shared" si="160"/>
        <v>0</v>
      </c>
      <c r="X47" s="67">
        <f t="shared" si="148"/>
        <v>1200</v>
      </c>
      <c r="Y47" s="113">
        <v>0</v>
      </c>
      <c r="Z47" s="69">
        <f t="shared" si="150"/>
        <v>0</v>
      </c>
      <c r="AA47" s="69">
        <v>0</v>
      </c>
      <c r="AB47" s="70">
        <f t="shared" si="152"/>
        <v>1200</v>
      </c>
      <c r="AC47" s="67">
        <f t="shared" si="153"/>
        <v>0</v>
      </c>
      <c r="AD47" s="67">
        <f t="shared" si="153"/>
        <v>0</v>
      </c>
      <c r="AE47" s="67">
        <f t="shared" si="153"/>
        <v>0</v>
      </c>
      <c r="AF47" s="67">
        <f t="shared" si="153"/>
        <v>0</v>
      </c>
      <c r="AG47" s="67">
        <f t="shared" si="153"/>
        <v>0</v>
      </c>
      <c r="AH47" s="67">
        <f t="shared" si="153"/>
        <v>0</v>
      </c>
      <c r="AI47" s="67">
        <f t="shared" si="153"/>
        <v>0</v>
      </c>
      <c r="AJ47" s="67">
        <f t="shared" si="153"/>
        <v>1200</v>
      </c>
      <c r="AK47" s="67">
        <f t="shared" si="153"/>
        <v>0</v>
      </c>
      <c r="AL47" s="67">
        <f t="shared" si="153"/>
        <v>1200</v>
      </c>
      <c r="AM47" s="67">
        <f t="shared" si="153"/>
        <v>0</v>
      </c>
      <c r="AN47" s="67">
        <f t="shared" si="153"/>
        <v>0</v>
      </c>
      <c r="AO47" s="67">
        <f t="shared" si="153"/>
        <v>0</v>
      </c>
      <c r="AP47" s="67">
        <f t="shared" si="154"/>
        <v>0</v>
      </c>
      <c r="AQ47" s="71">
        <f t="shared" si="155"/>
        <v>1200</v>
      </c>
      <c r="AR47" s="71">
        <f t="shared" si="156"/>
        <v>0</v>
      </c>
      <c r="AS47" s="71">
        <f t="shared" si="157"/>
        <v>1200</v>
      </c>
      <c r="AT47" s="84"/>
    </row>
    <row r="48" spans="1:67" ht="15.75" outlineLevel="1" thickBot="1" x14ac:dyDescent="0.3">
      <c r="A48" s="60"/>
      <c r="B48" s="61"/>
      <c r="C48" s="62"/>
      <c r="D48" s="68"/>
      <c r="E48" s="64"/>
      <c r="F48" s="65"/>
      <c r="G48" s="107"/>
      <c r="H48" s="108"/>
      <c r="I48" s="108"/>
      <c r="J48" s="67"/>
      <c r="K48" s="21"/>
      <c r="L48" s="67"/>
      <c r="M48" s="67"/>
      <c r="N48" s="67"/>
      <c r="O48" s="67"/>
      <c r="P48" s="69"/>
      <c r="Q48" s="69"/>
      <c r="R48" s="69"/>
      <c r="S48" s="69"/>
      <c r="T48" s="69"/>
      <c r="U48" s="69"/>
      <c r="V48" s="151"/>
      <c r="W48" s="151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84"/>
    </row>
    <row r="49" spans="1:67" ht="15.75" thickBot="1" x14ac:dyDescent="0.3">
      <c r="A49" s="48">
        <v>14</v>
      </c>
      <c r="B49" s="49" t="s">
        <v>61</v>
      </c>
      <c r="C49" s="50" t="s">
        <v>62</v>
      </c>
      <c r="D49" s="51">
        <f>ROUNDUP((A49*465)/1000,2)</f>
        <v>6.51</v>
      </c>
      <c r="E49" s="52"/>
      <c r="F49" s="53">
        <f>SUM(F50:F59)</f>
        <v>19414.994330882353</v>
      </c>
      <c r="G49" s="107"/>
      <c r="H49" s="110"/>
      <c r="I49" s="110"/>
      <c r="J49" s="56"/>
      <c r="K49" s="57"/>
      <c r="L49" s="58"/>
      <c r="M49" s="58"/>
      <c r="N49" s="58"/>
      <c r="O49" s="57"/>
      <c r="P49" s="58"/>
      <c r="Q49" s="56"/>
      <c r="R49" s="56"/>
      <c r="S49" s="56"/>
      <c r="T49" s="56"/>
      <c r="U49" s="56"/>
      <c r="V49" s="152"/>
      <c r="W49" s="153"/>
      <c r="X49" s="56"/>
      <c r="Y49" s="56"/>
      <c r="Z49" s="57"/>
      <c r="AA49" s="56"/>
      <c r="AB49" s="56"/>
      <c r="AC49" s="59">
        <f>+SUM(AC50:AC59)</f>
        <v>7640.3235000000004</v>
      </c>
      <c r="AD49" s="59">
        <f t="shared" ref="AD49:AS49" si="161">+SUM(AD50:AD59)</f>
        <v>0</v>
      </c>
      <c r="AE49" s="59">
        <f t="shared" si="161"/>
        <v>0</v>
      </c>
      <c r="AF49" s="59">
        <f t="shared" si="161"/>
        <v>152.80646999999999</v>
      </c>
      <c r="AG49" s="59">
        <f t="shared" si="161"/>
        <v>305.06617499999999</v>
      </c>
      <c r="AH49" s="59">
        <f t="shared" si="161"/>
        <v>8098.1961449999999</v>
      </c>
      <c r="AI49" s="59">
        <f t="shared" si="161"/>
        <v>3676</v>
      </c>
      <c r="AJ49" s="59">
        <f t="shared" si="161"/>
        <v>1200</v>
      </c>
      <c r="AK49" s="59">
        <f t="shared" si="161"/>
        <v>900</v>
      </c>
      <c r="AL49" s="59">
        <f t="shared" si="161"/>
        <v>5776</v>
      </c>
      <c r="AM49" s="59">
        <f t="shared" si="161"/>
        <v>2597.2491496323532</v>
      </c>
      <c r="AN49" s="59">
        <f t="shared" si="161"/>
        <v>2024.54903625</v>
      </c>
      <c r="AO49" s="59">
        <f t="shared" si="161"/>
        <v>919</v>
      </c>
      <c r="AP49" s="59">
        <f t="shared" si="161"/>
        <v>3497.2491496323532</v>
      </c>
      <c r="AQ49" s="59">
        <f t="shared" si="161"/>
        <v>16471.445294632351</v>
      </c>
      <c r="AR49" s="59">
        <f t="shared" si="161"/>
        <v>2943.54903625</v>
      </c>
      <c r="AS49" s="59">
        <f t="shared" si="161"/>
        <v>19414.994330882353</v>
      </c>
      <c r="AT49" s="83" t="str">
        <f>IF(F49=AS49,"Matching","Not Matching")</f>
        <v>Matching</v>
      </c>
      <c r="AU49" s="134">
        <f t="shared" ref="AU49" si="162">SUM(AC49:AG49)</f>
        <v>8098.1961449999999</v>
      </c>
      <c r="AV49" s="135">
        <f t="shared" ref="AV49" si="163">AU49/AS49</f>
        <v>0.41711040482348477</v>
      </c>
      <c r="AW49" s="134">
        <f t="shared" ref="AW49" si="164">AI49</f>
        <v>3676</v>
      </c>
      <c r="AX49" s="135">
        <f t="shared" ref="AX49" si="165">AW49/AS49</f>
        <v>0.18933819589907327</v>
      </c>
      <c r="AY49" s="134">
        <f t="shared" ref="AY49" si="166">AJ49</f>
        <v>1200</v>
      </c>
      <c r="AZ49" s="135">
        <f t="shared" ref="AZ49" si="167">AY49/AS49</f>
        <v>6.1807898552472235E-2</v>
      </c>
      <c r="BA49" s="134">
        <f t="shared" ref="BA49" si="168">AK49+AM49</f>
        <v>3497.2491496323532</v>
      </c>
      <c r="BB49" s="135">
        <f t="shared" ref="BB49" si="169">BA49/AS49</f>
        <v>0.18013135054433022</v>
      </c>
      <c r="BC49" s="134">
        <f t="shared" ref="BC49" si="170">AN49+AO49</f>
        <v>2943.54903625</v>
      </c>
      <c r="BD49" s="135">
        <f t="shared" ref="BD49" si="171">BC49/AS49</f>
        <v>0.1516121501806395</v>
      </c>
      <c r="BE49" s="82" t="str">
        <f t="shared" ref="BE49" si="172">IF((AU49+AW49+AY49+BA49+BC49)=AS49,"Matching","Not Matching")</f>
        <v>Matching</v>
      </c>
      <c r="BF49" s="134">
        <f>AQ49</f>
        <v>16471.445294632351</v>
      </c>
      <c r="BG49" s="135">
        <f t="shared" ref="BG49" si="173">BF49/AS49</f>
        <v>0.84838784981936033</v>
      </c>
      <c r="BH49" s="134">
        <f t="shared" ref="BH49" si="174">AR49</f>
        <v>2943.54903625</v>
      </c>
      <c r="BI49" s="135">
        <f t="shared" ref="BI49" si="175">BH49/AS49</f>
        <v>0.1516121501806395</v>
      </c>
      <c r="BJ49" s="82" t="str">
        <f t="shared" ref="BJ49" si="176">IF((BH49+BF49)=AS49,"Matching","Not Matching")</f>
        <v>Not Matching</v>
      </c>
      <c r="BK49" s="134">
        <f>AS49*1.081</f>
        <v>20987.608871683824</v>
      </c>
      <c r="BL49" s="134">
        <f t="shared" ref="BL49" si="177">ROUND(BK49,-1)</f>
        <v>20990</v>
      </c>
      <c r="BM49" s="134">
        <f>D49*380</f>
        <v>2473.7999999999997</v>
      </c>
      <c r="BN49" s="134">
        <f t="shared" ref="BN49" si="178">BK49-BM49</f>
        <v>18513.808871683825</v>
      </c>
      <c r="BO49" s="134">
        <f>BK49/D49</f>
        <v>3223.9030524859945</v>
      </c>
    </row>
    <row r="50" spans="1:67" outlineLevel="1" x14ac:dyDescent="0.25">
      <c r="A50" s="60"/>
      <c r="B50" s="61"/>
      <c r="C50" s="62"/>
      <c r="D50" s="63"/>
      <c r="E50" s="64"/>
      <c r="F50" s="65"/>
      <c r="G50" s="107"/>
      <c r="H50" s="110"/>
      <c r="I50" s="109" t="s">
        <v>138</v>
      </c>
      <c r="J50" s="56"/>
      <c r="K50" s="57"/>
      <c r="L50" s="58"/>
      <c r="M50" s="58"/>
      <c r="N50" s="58"/>
      <c r="O50" s="57"/>
      <c r="P50" s="58"/>
      <c r="Q50" s="56"/>
      <c r="R50" s="56"/>
      <c r="S50" s="56"/>
      <c r="T50" s="56"/>
      <c r="U50" s="66"/>
      <c r="V50" s="152"/>
      <c r="W50" s="153"/>
      <c r="X50" s="56"/>
      <c r="Y50" s="56"/>
      <c r="Z50" s="57"/>
      <c r="AA50" s="56"/>
      <c r="AB50" s="56"/>
      <c r="AC50" s="56"/>
      <c r="AD50" s="56"/>
      <c r="AE50" s="56"/>
      <c r="AF50" s="56"/>
      <c r="AG50" s="56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136"/>
    </row>
    <row r="51" spans="1:67" outlineLevel="1" x14ac:dyDescent="0.25">
      <c r="A51" s="60"/>
      <c r="B51" s="61" t="str">
        <f>"Panneau solaire "&amp;G51</f>
        <v>Panneau solaire LONGi Hi-MO X10 Artist LR7-54HVB-485M</v>
      </c>
      <c r="C51" s="62">
        <f>A49</f>
        <v>14</v>
      </c>
      <c r="D51" s="68" t="s">
        <v>63</v>
      </c>
      <c r="E51" s="64">
        <f t="shared" ref="E51" si="179">AB51</f>
        <v>266.65684558823523</v>
      </c>
      <c r="F51" s="65">
        <f t="shared" ref="F51" si="180">C51*E51</f>
        <v>3733.1958382352932</v>
      </c>
      <c r="G51" s="107" t="str">
        <f>$G$7</f>
        <v>LONGi Hi-MO X10 Artist LR7-54HVB-485M</v>
      </c>
      <c r="H51" s="108">
        <f>$H$7</f>
        <v>105.55</v>
      </c>
      <c r="I51" s="108">
        <f>$I$7</f>
        <v>0</v>
      </c>
      <c r="J51" s="67">
        <f t="shared" si="60"/>
        <v>3.1664999999999996</v>
      </c>
      <c r="K51" s="54">
        <v>0</v>
      </c>
      <c r="L51" s="67">
        <f t="shared" ref="L51:N58" si="181">H51*(1-$K51)</f>
        <v>105.55</v>
      </c>
      <c r="M51" s="67">
        <f t="shared" si="181"/>
        <v>0</v>
      </c>
      <c r="N51" s="67">
        <f t="shared" si="181"/>
        <v>3.1664999999999996</v>
      </c>
      <c r="O51" s="67">
        <f t="shared" ref="O51:O58" si="182">(L51+M51+N51)</f>
        <v>108.7165</v>
      </c>
      <c r="P51" s="69">
        <f t="shared" ref="P51:P58" si="183">O51*$P$4</f>
        <v>0</v>
      </c>
      <c r="Q51" s="69">
        <f t="shared" ref="Q51:Q58" si="184">(O51+P51)*$Q$4</f>
        <v>0</v>
      </c>
      <c r="R51" s="69">
        <f t="shared" ref="R51:R58" si="185">(O51+P51)*$R$4</f>
        <v>2.1743299999999999</v>
      </c>
      <c r="S51" s="69">
        <f t="shared" ref="S51:S55" si="186">(O51+P51)*$S$4</f>
        <v>5.4358250000000004</v>
      </c>
      <c r="T51" s="69">
        <f t="shared" ref="T51:T58" si="187">SUM(O51:S51)</f>
        <v>116.32665499999999</v>
      </c>
      <c r="U51" s="69">
        <f>1*$U$4</f>
        <v>65</v>
      </c>
      <c r="V51" s="151">
        <f>V40</f>
        <v>0</v>
      </c>
      <c r="W51" s="151">
        <f>W40</f>
        <v>0</v>
      </c>
      <c r="X51" s="67">
        <f t="shared" ref="X51:X58" si="188">SUM(U51:W51)</f>
        <v>65</v>
      </c>
      <c r="Y51" s="113">
        <f t="shared" ref="Y51:Y56" si="189">$Y$4/(1-$Y$4)*(T51+X51+Z51+AA51)</f>
        <v>39.998526838235293</v>
      </c>
      <c r="Z51" s="69">
        <f t="shared" ref="Z51:Z58" si="190">T51*$Z$4</f>
        <v>29.081663749999997</v>
      </c>
      <c r="AA51" s="69">
        <f t="shared" ref="AA51:AA56" si="191">X51*$AA$4</f>
        <v>16.25</v>
      </c>
      <c r="AB51" s="70">
        <f t="shared" ref="AB51:AB58" si="192">T51+X51+Y51+Z51+AA51</f>
        <v>266.65684558823523</v>
      </c>
      <c r="AC51" s="67">
        <f t="shared" ref="AC51:AO58" si="193">O51*$C51</f>
        <v>1522.0309999999999</v>
      </c>
      <c r="AD51" s="67">
        <f t="shared" si="193"/>
        <v>0</v>
      </c>
      <c r="AE51" s="67">
        <f t="shared" si="193"/>
        <v>0</v>
      </c>
      <c r="AF51" s="67">
        <f t="shared" si="193"/>
        <v>30.440619999999999</v>
      </c>
      <c r="AG51" s="67">
        <f t="shared" si="193"/>
        <v>76.101550000000003</v>
      </c>
      <c r="AH51" s="67">
        <f t="shared" si="193"/>
        <v>1628.5731699999999</v>
      </c>
      <c r="AI51" s="67">
        <f t="shared" si="193"/>
        <v>910</v>
      </c>
      <c r="AJ51" s="67">
        <f t="shared" si="193"/>
        <v>0</v>
      </c>
      <c r="AK51" s="67">
        <f t="shared" si="193"/>
        <v>0</v>
      </c>
      <c r="AL51" s="67">
        <f t="shared" si="193"/>
        <v>910</v>
      </c>
      <c r="AM51" s="67">
        <f t="shared" si="193"/>
        <v>559.97937573529407</v>
      </c>
      <c r="AN51" s="67">
        <f t="shared" si="193"/>
        <v>407.14329249999997</v>
      </c>
      <c r="AO51" s="67">
        <f t="shared" si="193"/>
        <v>227.5</v>
      </c>
      <c r="AP51" s="67">
        <f t="shared" ref="AP51:AP58" si="194">AM51+AK51</f>
        <v>559.97937573529407</v>
      </c>
      <c r="AQ51" s="71">
        <f t="shared" ref="AQ51:AQ58" si="195">AM51+AL51+AH51</f>
        <v>3098.5525457352942</v>
      </c>
      <c r="AR51" s="71">
        <f t="shared" ref="AR51:AR58" si="196">AO51+AN51</f>
        <v>634.64329249999992</v>
      </c>
      <c r="AS51" s="71">
        <f t="shared" ref="AS51:AS58" si="197">AH51+AL51+AM51+AO51+AN51</f>
        <v>3733.1958382352936</v>
      </c>
      <c r="AT51" s="84"/>
    </row>
    <row r="52" spans="1:67" outlineLevel="1" x14ac:dyDescent="0.25">
      <c r="A52" s="60"/>
      <c r="B52" s="61" t="str">
        <f>"Onduleur Fronius "&amp;G52</f>
        <v>Onduleur Fronius Symo GEN24 6.0 Plus SC</v>
      </c>
      <c r="C52" s="62">
        <v>1</v>
      </c>
      <c r="D52" s="68" t="s">
        <v>63</v>
      </c>
      <c r="E52" s="64">
        <f t="shared" ref="E51:E58" si="198">AB52</f>
        <v>3904.7396691176473</v>
      </c>
      <c r="F52" s="65">
        <f t="shared" ref="F51:F58" si="199">C52*E52</f>
        <v>3904.7396691176473</v>
      </c>
      <c r="G52" s="107" t="str">
        <f>$G$8</f>
        <v>Symo GEN24 6.0 Plus SC</v>
      </c>
      <c r="H52" s="108">
        <f>$H$8</f>
        <v>1809.75</v>
      </c>
      <c r="I52" s="108">
        <f>$I$8</f>
        <v>449.25</v>
      </c>
      <c r="J52" s="67">
        <f t="shared" si="60"/>
        <v>54.292499999999997</v>
      </c>
      <c r="K52" s="54">
        <v>0</v>
      </c>
      <c r="L52" s="67">
        <f t="shared" si="181"/>
        <v>1809.75</v>
      </c>
      <c r="M52" s="67">
        <f t="shared" si="181"/>
        <v>449.25</v>
      </c>
      <c r="N52" s="67">
        <f t="shared" si="181"/>
        <v>54.292499999999997</v>
      </c>
      <c r="O52" s="67">
        <f t="shared" si="182"/>
        <v>2313.2925</v>
      </c>
      <c r="P52" s="69">
        <f t="shared" si="183"/>
        <v>0</v>
      </c>
      <c r="Q52" s="69">
        <f t="shared" si="184"/>
        <v>0</v>
      </c>
      <c r="R52" s="69">
        <f t="shared" si="185"/>
        <v>46.26585</v>
      </c>
      <c r="S52" s="69">
        <f t="shared" si="186"/>
        <v>115.664625</v>
      </c>
      <c r="T52" s="69">
        <f t="shared" si="187"/>
        <v>2475.2229750000001</v>
      </c>
      <c r="U52" s="69">
        <f>2*$U$5</f>
        <v>180</v>
      </c>
      <c r="V52" s="151">
        <f t="shared" ref="V52:W58" si="200">V41</f>
        <v>0</v>
      </c>
      <c r="W52" s="151">
        <f t="shared" si="200"/>
        <v>0</v>
      </c>
      <c r="X52" s="67">
        <f t="shared" si="188"/>
        <v>180</v>
      </c>
      <c r="Y52" s="113">
        <f t="shared" si="189"/>
        <v>585.71095036764711</v>
      </c>
      <c r="Z52" s="69">
        <f t="shared" si="190"/>
        <v>618.80574375000003</v>
      </c>
      <c r="AA52" s="69">
        <f t="shared" si="191"/>
        <v>45</v>
      </c>
      <c r="AB52" s="70">
        <f t="shared" si="192"/>
        <v>3904.7396691176473</v>
      </c>
      <c r="AC52" s="67">
        <f t="shared" si="193"/>
        <v>2313.2925</v>
      </c>
      <c r="AD52" s="67">
        <f t="shared" si="193"/>
        <v>0</v>
      </c>
      <c r="AE52" s="67">
        <f t="shared" si="193"/>
        <v>0</v>
      </c>
      <c r="AF52" s="67">
        <f t="shared" si="193"/>
        <v>46.26585</v>
      </c>
      <c r="AG52" s="67">
        <f t="shared" si="193"/>
        <v>115.664625</v>
      </c>
      <c r="AH52" s="67">
        <f t="shared" si="193"/>
        <v>2475.2229750000001</v>
      </c>
      <c r="AI52" s="67">
        <f t="shared" si="193"/>
        <v>180</v>
      </c>
      <c r="AJ52" s="67">
        <f t="shared" si="193"/>
        <v>0</v>
      </c>
      <c r="AK52" s="67">
        <f t="shared" si="193"/>
        <v>0</v>
      </c>
      <c r="AL52" s="67">
        <f t="shared" si="193"/>
        <v>180</v>
      </c>
      <c r="AM52" s="67">
        <f t="shared" si="193"/>
        <v>585.71095036764711</v>
      </c>
      <c r="AN52" s="67">
        <f t="shared" si="193"/>
        <v>618.80574375000003</v>
      </c>
      <c r="AO52" s="67">
        <f t="shared" si="193"/>
        <v>45</v>
      </c>
      <c r="AP52" s="67">
        <f t="shared" si="194"/>
        <v>585.71095036764711</v>
      </c>
      <c r="AQ52" s="71">
        <f t="shared" si="195"/>
        <v>3240.9339253676471</v>
      </c>
      <c r="AR52" s="71">
        <f t="shared" si="196"/>
        <v>663.80574375000003</v>
      </c>
      <c r="AS52" s="71">
        <f t="shared" si="197"/>
        <v>3904.7396691176473</v>
      </c>
      <c r="AT52" s="84"/>
    </row>
    <row r="53" spans="1:67" outlineLevel="1" x14ac:dyDescent="0.25">
      <c r="A53" s="60"/>
      <c r="B53" s="61" t="s">
        <v>64</v>
      </c>
      <c r="C53" s="62">
        <v>1</v>
      </c>
      <c r="D53" s="68" t="s">
        <v>65</v>
      </c>
      <c r="E53" s="64">
        <f t="shared" si="198"/>
        <v>671.51470588235293</v>
      </c>
      <c r="F53" s="65">
        <f t="shared" si="199"/>
        <v>671.51470588235293</v>
      </c>
      <c r="G53" s="107"/>
      <c r="H53" s="108">
        <f>$H$9</f>
        <v>300</v>
      </c>
      <c r="I53" s="108">
        <f>I9</f>
        <v>0</v>
      </c>
      <c r="J53" s="67">
        <f t="shared" si="60"/>
        <v>9</v>
      </c>
      <c r="K53" s="54">
        <v>0</v>
      </c>
      <c r="L53" s="67">
        <f t="shared" si="181"/>
        <v>300</v>
      </c>
      <c r="M53" s="67">
        <f t="shared" si="181"/>
        <v>0</v>
      </c>
      <c r="N53" s="67">
        <f t="shared" si="181"/>
        <v>9</v>
      </c>
      <c r="O53" s="67">
        <f t="shared" si="182"/>
        <v>309</v>
      </c>
      <c r="P53" s="69">
        <f t="shared" si="183"/>
        <v>0</v>
      </c>
      <c r="Q53" s="69">
        <f t="shared" si="184"/>
        <v>0</v>
      </c>
      <c r="R53" s="69">
        <f t="shared" si="185"/>
        <v>6.18</v>
      </c>
      <c r="S53" s="69">
        <f t="shared" si="186"/>
        <v>15.450000000000001</v>
      </c>
      <c r="T53" s="69">
        <f t="shared" si="187"/>
        <v>330.63</v>
      </c>
      <c r="U53" s="69">
        <f>(C51/10)*$U$5</f>
        <v>125.99999999999999</v>
      </c>
      <c r="V53" s="151">
        <f t="shared" si="200"/>
        <v>0</v>
      </c>
      <c r="W53" s="151">
        <f t="shared" si="200"/>
        <v>0</v>
      </c>
      <c r="X53" s="67">
        <f t="shared" si="188"/>
        <v>125.99999999999999</v>
      </c>
      <c r="Y53" s="113">
        <f t="shared" si="189"/>
        <v>100.72720588235295</v>
      </c>
      <c r="Z53" s="69">
        <f t="shared" si="190"/>
        <v>82.657499999999999</v>
      </c>
      <c r="AA53" s="69">
        <f t="shared" si="191"/>
        <v>31.499999999999996</v>
      </c>
      <c r="AB53" s="70">
        <f t="shared" si="192"/>
        <v>671.51470588235293</v>
      </c>
      <c r="AC53" s="67">
        <f t="shared" si="193"/>
        <v>309</v>
      </c>
      <c r="AD53" s="67">
        <f t="shared" si="193"/>
        <v>0</v>
      </c>
      <c r="AE53" s="67">
        <f t="shared" si="193"/>
        <v>0</v>
      </c>
      <c r="AF53" s="67">
        <f t="shared" si="193"/>
        <v>6.18</v>
      </c>
      <c r="AG53" s="67">
        <f t="shared" si="193"/>
        <v>15.450000000000001</v>
      </c>
      <c r="AH53" s="67">
        <f t="shared" si="193"/>
        <v>330.63</v>
      </c>
      <c r="AI53" s="67">
        <f t="shared" si="193"/>
        <v>125.99999999999999</v>
      </c>
      <c r="AJ53" s="67">
        <f t="shared" si="193"/>
        <v>0</v>
      </c>
      <c r="AK53" s="67">
        <f t="shared" si="193"/>
        <v>0</v>
      </c>
      <c r="AL53" s="67">
        <f t="shared" si="193"/>
        <v>125.99999999999999</v>
      </c>
      <c r="AM53" s="67">
        <f t="shared" si="193"/>
        <v>100.72720588235295</v>
      </c>
      <c r="AN53" s="67">
        <f t="shared" si="193"/>
        <v>82.657499999999999</v>
      </c>
      <c r="AO53" s="67">
        <f t="shared" si="193"/>
        <v>31.499999999999996</v>
      </c>
      <c r="AP53" s="67">
        <f t="shared" si="194"/>
        <v>100.72720588235295</v>
      </c>
      <c r="AQ53" s="71">
        <f t="shared" si="195"/>
        <v>557.3572058823529</v>
      </c>
      <c r="AR53" s="71">
        <f t="shared" si="196"/>
        <v>114.1575</v>
      </c>
      <c r="AS53" s="71">
        <f t="shared" si="197"/>
        <v>671.51470588235293</v>
      </c>
      <c r="AT53" s="84"/>
    </row>
    <row r="54" spans="1:67" outlineLevel="1" x14ac:dyDescent="0.25">
      <c r="A54" s="60"/>
      <c r="B54" s="61" t="s">
        <v>172</v>
      </c>
      <c r="C54" s="62">
        <f>A49</f>
        <v>14</v>
      </c>
      <c r="D54" s="68" t="s">
        <v>63</v>
      </c>
      <c r="E54" s="64">
        <f t="shared" si="198"/>
        <v>257.66176470588238</v>
      </c>
      <c r="F54" s="65">
        <f t="shared" si="199"/>
        <v>3607.2647058823532</v>
      </c>
      <c r="G54" s="107"/>
      <c r="H54" s="108">
        <f>$H$10</f>
        <v>100</v>
      </c>
      <c r="I54" s="108">
        <f>I10</f>
        <v>0</v>
      </c>
      <c r="J54" s="67">
        <f t="shared" si="60"/>
        <v>3</v>
      </c>
      <c r="K54" s="54">
        <v>0</v>
      </c>
      <c r="L54" s="67">
        <f t="shared" si="181"/>
        <v>100</v>
      </c>
      <c r="M54" s="67">
        <f t="shared" si="181"/>
        <v>0</v>
      </c>
      <c r="N54" s="67">
        <f t="shared" si="181"/>
        <v>3</v>
      </c>
      <c r="O54" s="67">
        <f t="shared" si="182"/>
        <v>103</v>
      </c>
      <c r="P54" s="69">
        <f t="shared" si="183"/>
        <v>0</v>
      </c>
      <c r="Q54" s="69">
        <f t="shared" si="184"/>
        <v>0</v>
      </c>
      <c r="R54" s="69">
        <f t="shared" si="185"/>
        <v>2.06</v>
      </c>
      <c r="S54" s="69">
        <f t="shared" si="186"/>
        <v>5.15</v>
      </c>
      <c r="T54" s="69">
        <f t="shared" si="187"/>
        <v>110.21000000000001</v>
      </c>
      <c r="U54" s="69">
        <f>1*$U$4</f>
        <v>65</v>
      </c>
      <c r="V54" s="151">
        <f t="shared" si="200"/>
        <v>0</v>
      </c>
      <c r="W54" s="151">
        <f t="shared" si="200"/>
        <v>0</v>
      </c>
      <c r="X54" s="67">
        <f t="shared" si="188"/>
        <v>65</v>
      </c>
      <c r="Y54" s="113">
        <f t="shared" si="189"/>
        <v>38.649264705882359</v>
      </c>
      <c r="Z54" s="69">
        <f t="shared" si="190"/>
        <v>27.552500000000002</v>
      </c>
      <c r="AA54" s="69">
        <f t="shared" si="191"/>
        <v>16.25</v>
      </c>
      <c r="AB54" s="70">
        <f t="shared" si="192"/>
        <v>257.66176470588238</v>
      </c>
      <c r="AC54" s="67">
        <f t="shared" si="193"/>
        <v>1442</v>
      </c>
      <c r="AD54" s="67">
        <f t="shared" si="193"/>
        <v>0</v>
      </c>
      <c r="AE54" s="67">
        <f t="shared" si="193"/>
        <v>0</v>
      </c>
      <c r="AF54" s="67">
        <f t="shared" si="193"/>
        <v>28.84</v>
      </c>
      <c r="AG54" s="67">
        <f t="shared" si="193"/>
        <v>72.100000000000009</v>
      </c>
      <c r="AH54" s="67">
        <f t="shared" si="193"/>
        <v>1542.94</v>
      </c>
      <c r="AI54" s="67">
        <f t="shared" si="193"/>
        <v>910</v>
      </c>
      <c r="AJ54" s="67">
        <f t="shared" si="193"/>
        <v>0</v>
      </c>
      <c r="AK54" s="67">
        <f t="shared" si="193"/>
        <v>0</v>
      </c>
      <c r="AL54" s="67">
        <f t="shared" si="193"/>
        <v>910</v>
      </c>
      <c r="AM54" s="67">
        <f t="shared" si="193"/>
        <v>541.08970588235297</v>
      </c>
      <c r="AN54" s="67">
        <f t="shared" si="193"/>
        <v>385.73500000000001</v>
      </c>
      <c r="AO54" s="67">
        <f t="shared" si="193"/>
        <v>227.5</v>
      </c>
      <c r="AP54" s="67">
        <f t="shared" si="194"/>
        <v>541.08970588235297</v>
      </c>
      <c r="AQ54" s="71">
        <f t="shared" si="195"/>
        <v>2994.029705882353</v>
      </c>
      <c r="AR54" s="71">
        <f t="shared" si="196"/>
        <v>613.23500000000001</v>
      </c>
      <c r="AS54" s="71">
        <f t="shared" si="197"/>
        <v>3607.2647058823532</v>
      </c>
      <c r="AT54" s="84"/>
    </row>
    <row r="55" spans="1:67" outlineLevel="1" x14ac:dyDescent="0.25">
      <c r="A55" s="60"/>
      <c r="B55" s="61" t="s">
        <v>66</v>
      </c>
      <c r="C55" s="62">
        <v>1</v>
      </c>
      <c r="D55" s="68" t="s">
        <v>65</v>
      </c>
      <c r="E55" s="64">
        <f t="shared" si="198"/>
        <v>3089.7794117647059</v>
      </c>
      <c r="F55" s="65">
        <f t="shared" si="199"/>
        <v>3089.7794117647059</v>
      </c>
      <c r="G55" s="107"/>
      <c r="H55" s="108">
        <f>$H$11</f>
        <v>500</v>
      </c>
      <c r="I55" s="108">
        <f>I11</f>
        <v>0</v>
      </c>
      <c r="J55" s="67">
        <f t="shared" si="60"/>
        <v>15</v>
      </c>
      <c r="K55" s="54">
        <v>0</v>
      </c>
      <c r="L55" s="67">
        <f t="shared" si="181"/>
        <v>500</v>
      </c>
      <c r="M55" s="67">
        <f t="shared" si="181"/>
        <v>0</v>
      </c>
      <c r="N55" s="67">
        <f t="shared" si="181"/>
        <v>15</v>
      </c>
      <c r="O55" s="67">
        <f t="shared" si="182"/>
        <v>515</v>
      </c>
      <c r="P55" s="69">
        <f t="shared" si="183"/>
        <v>0</v>
      </c>
      <c r="Q55" s="69">
        <f t="shared" si="184"/>
        <v>0</v>
      </c>
      <c r="R55" s="69">
        <f t="shared" si="185"/>
        <v>10.3</v>
      </c>
      <c r="S55" s="69">
        <f t="shared" si="186"/>
        <v>25.75</v>
      </c>
      <c r="T55" s="69">
        <f t="shared" si="187"/>
        <v>551.04999999999995</v>
      </c>
      <c r="U55" s="69">
        <f>5*$U$5+600+500</f>
        <v>1550</v>
      </c>
      <c r="V55" s="151">
        <f t="shared" si="200"/>
        <v>0</v>
      </c>
      <c r="W55" s="151">
        <f t="shared" si="200"/>
        <v>0</v>
      </c>
      <c r="X55" s="67">
        <f t="shared" si="188"/>
        <v>1550</v>
      </c>
      <c r="Y55" s="113">
        <f t="shared" si="189"/>
        <v>463.46691176470591</v>
      </c>
      <c r="Z55" s="69">
        <f t="shared" si="190"/>
        <v>137.76249999999999</v>
      </c>
      <c r="AA55" s="69">
        <f t="shared" si="191"/>
        <v>387.5</v>
      </c>
      <c r="AB55" s="70">
        <f t="shared" si="192"/>
        <v>3089.7794117647059</v>
      </c>
      <c r="AC55" s="67">
        <f t="shared" si="193"/>
        <v>515</v>
      </c>
      <c r="AD55" s="67">
        <f t="shared" si="193"/>
        <v>0</v>
      </c>
      <c r="AE55" s="67">
        <f t="shared" si="193"/>
        <v>0</v>
      </c>
      <c r="AF55" s="67">
        <f t="shared" si="193"/>
        <v>10.3</v>
      </c>
      <c r="AG55" s="67">
        <f t="shared" si="193"/>
        <v>25.75</v>
      </c>
      <c r="AH55" s="67">
        <f t="shared" si="193"/>
        <v>551.04999999999995</v>
      </c>
      <c r="AI55" s="67">
        <f t="shared" si="193"/>
        <v>1550</v>
      </c>
      <c r="AJ55" s="67">
        <f t="shared" si="193"/>
        <v>0</v>
      </c>
      <c r="AK55" s="67">
        <f t="shared" si="193"/>
        <v>0</v>
      </c>
      <c r="AL55" s="67">
        <f t="shared" si="193"/>
        <v>1550</v>
      </c>
      <c r="AM55" s="67">
        <f t="shared" si="193"/>
        <v>463.46691176470591</v>
      </c>
      <c r="AN55" s="67">
        <f t="shared" si="193"/>
        <v>137.76249999999999</v>
      </c>
      <c r="AO55" s="67">
        <f t="shared" si="193"/>
        <v>387.5</v>
      </c>
      <c r="AP55" s="67">
        <f t="shared" si="194"/>
        <v>463.46691176470591</v>
      </c>
      <c r="AQ55" s="71">
        <f t="shared" si="195"/>
        <v>2564.5169117647056</v>
      </c>
      <c r="AR55" s="71">
        <f t="shared" si="196"/>
        <v>525.26250000000005</v>
      </c>
      <c r="AS55" s="71">
        <f t="shared" si="197"/>
        <v>3089.7794117647059</v>
      </c>
      <c r="AT55" s="84"/>
    </row>
    <row r="56" spans="1:67" outlineLevel="1" x14ac:dyDescent="0.25">
      <c r="A56" s="60"/>
      <c r="B56" s="72" t="s">
        <v>169</v>
      </c>
      <c r="C56" s="62">
        <v>1</v>
      </c>
      <c r="D56" s="68" t="s">
        <v>65</v>
      </c>
      <c r="E56" s="64">
        <f t="shared" si="198"/>
        <v>2308.5</v>
      </c>
      <c r="F56" s="65">
        <f t="shared" si="199"/>
        <v>2308.5</v>
      </c>
      <c r="G56" s="107"/>
      <c r="H56" s="108">
        <f>$H$12</f>
        <v>1300</v>
      </c>
      <c r="I56" s="108">
        <f>I12</f>
        <v>200</v>
      </c>
      <c r="J56" s="67">
        <f t="shared" si="60"/>
        <v>39</v>
      </c>
      <c r="K56" s="54">
        <v>0</v>
      </c>
      <c r="L56" s="67">
        <f t="shared" si="181"/>
        <v>1300</v>
      </c>
      <c r="M56" s="67">
        <f t="shared" si="181"/>
        <v>200</v>
      </c>
      <c r="N56" s="67">
        <f t="shared" si="181"/>
        <v>39</v>
      </c>
      <c r="O56" s="67">
        <f t="shared" si="182"/>
        <v>1539</v>
      </c>
      <c r="P56" s="69">
        <f t="shared" si="183"/>
        <v>0</v>
      </c>
      <c r="Q56" s="69">
        <f t="shared" si="184"/>
        <v>0</v>
      </c>
      <c r="R56" s="69">
        <f t="shared" si="185"/>
        <v>30.78</v>
      </c>
      <c r="S56" s="69">
        <v>0</v>
      </c>
      <c r="T56" s="69">
        <f t="shared" si="187"/>
        <v>1569.78</v>
      </c>
      <c r="U56" s="69">
        <v>0</v>
      </c>
      <c r="V56" s="151">
        <f t="shared" si="200"/>
        <v>0</v>
      </c>
      <c r="W56" s="151">
        <f t="shared" si="200"/>
        <v>0</v>
      </c>
      <c r="X56" s="67">
        <f t="shared" si="188"/>
        <v>0</v>
      </c>
      <c r="Y56" s="113">
        <f t="shared" si="189"/>
        <v>346.27500000000003</v>
      </c>
      <c r="Z56" s="69">
        <f t="shared" si="190"/>
        <v>392.44499999999999</v>
      </c>
      <c r="AA56" s="69">
        <f t="shared" si="191"/>
        <v>0</v>
      </c>
      <c r="AB56" s="70">
        <f t="shared" si="192"/>
        <v>2308.5</v>
      </c>
      <c r="AC56" s="67">
        <f t="shared" si="193"/>
        <v>1539</v>
      </c>
      <c r="AD56" s="67">
        <f t="shared" si="193"/>
        <v>0</v>
      </c>
      <c r="AE56" s="67">
        <f t="shared" si="193"/>
        <v>0</v>
      </c>
      <c r="AF56" s="67">
        <f t="shared" si="193"/>
        <v>30.78</v>
      </c>
      <c r="AG56" s="67">
        <f t="shared" si="193"/>
        <v>0</v>
      </c>
      <c r="AH56" s="67">
        <f t="shared" si="193"/>
        <v>1569.78</v>
      </c>
      <c r="AI56" s="67">
        <f t="shared" si="193"/>
        <v>0</v>
      </c>
      <c r="AJ56" s="67">
        <f t="shared" si="193"/>
        <v>0</v>
      </c>
      <c r="AK56" s="67">
        <f t="shared" si="193"/>
        <v>0</v>
      </c>
      <c r="AL56" s="67">
        <f t="shared" si="193"/>
        <v>0</v>
      </c>
      <c r="AM56" s="67">
        <f t="shared" si="193"/>
        <v>346.27500000000003</v>
      </c>
      <c r="AN56" s="67">
        <f t="shared" si="193"/>
        <v>392.44499999999999</v>
      </c>
      <c r="AO56" s="67">
        <f t="shared" si="193"/>
        <v>0</v>
      </c>
      <c r="AP56" s="67">
        <f t="shared" si="194"/>
        <v>346.27500000000003</v>
      </c>
      <c r="AQ56" s="71">
        <f t="shared" si="195"/>
        <v>1916.0550000000001</v>
      </c>
      <c r="AR56" s="71">
        <f t="shared" si="196"/>
        <v>392.44499999999999</v>
      </c>
      <c r="AS56" s="71">
        <f t="shared" si="197"/>
        <v>2308.5</v>
      </c>
      <c r="AT56" s="84"/>
    </row>
    <row r="57" spans="1:67" outlineLevel="1" x14ac:dyDescent="0.25">
      <c r="A57" s="60"/>
      <c r="B57" s="72" t="s">
        <v>170</v>
      </c>
      <c r="C57" s="62">
        <v>1</v>
      </c>
      <c r="D57" s="68" t="s">
        <v>65</v>
      </c>
      <c r="E57" s="64">
        <f t="shared" si="198"/>
        <v>900</v>
      </c>
      <c r="F57" s="65">
        <f t="shared" si="199"/>
        <v>900</v>
      </c>
      <c r="G57" s="147"/>
      <c r="H57" s="67">
        <v>0</v>
      </c>
      <c r="I57" s="67">
        <v>0</v>
      </c>
      <c r="J57" s="67">
        <f t="shared" si="60"/>
        <v>0</v>
      </c>
      <c r="K57" s="54">
        <v>0</v>
      </c>
      <c r="L57" s="67">
        <f t="shared" si="181"/>
        <v>0</v>
      </c>
      <c r="M57" s="67">
        <f t="shared" si="181"/>
        <v>0</v>
      </c>
      <c r="N57" s="67">
        <f t="shared" si="181"/>
        <v>0</v>
      </c>
      <c r="O57" s="67">
        <f t="shared" si="182"/>
        <v>0</v>
      </c>
      <c r="P57" s="69">
        <f t="shared" si="183"/>
        <v>0</v>
      </c>
      <c r="Q57" s="69">
        <f t="shared" si="184"/>
        <v>0</v>
      </c>
      <c r="R57" s="69">
        <f t="shared" si="185"/>
        <v>0</v>
      </c>
      <c r="S57" s="69">
        <v>0</v>
      </c>
      <c r="T57" s="69">
        <f t="shared" si="187"/>
        <v>0</v>
      </c>
      <c r="U57" s="69">
        <v>0</v>
      </c>
      <c r="V57" s="151">
        <f t="shared" si="200"/>
        <v>0</v>
      </c>
      <c r="W57" s="151">
        <f t="shared" si="200"/>
        <v>900</v>
      </c>
      <c r="X57" s="67">
        <f t="shared" si="188"/>
        <v>900</v>
      </c>
      <c r="Y57" s="113">
        <v>0</v>
      </c>
      <c r="Z57" s="69">
        <f t="shared" si="190"/>
        <v>0</v>
      </c>
      <c r="AA57" s="69">
        <v>0</v>
      </c>
      <c r="AB57" s="70">
        <f t="shared" si="192"/>
        <v>900</v>
      </c>
      <c r="AC57" s="67">
        <f t="shared" si="193"/>
        <v>0</v>
      </c>
      <c r="AD57" s="67">
        <f t="shared" si="193"/>
        <v>0</v>
      </c>
      <c r="AE57" s="67">
        <f t="shared" si="193"/>
        <v>0</v>
      </c>
      <c r="AF57" s="67">
        <f t="shared" si="193"/>
        <v>0</v>
      </c>
      <c r="AG57" s="67">
        <f t="shared" si="193"/>
        <v>0</v>
      </c>
      <c r="AH57" s="67">
        <f t="shared" si="193"/>
        <v>0</v>
      </c>
      <c r="AI57" s="67">
        <f t="shared" si="193"/>
        <v>0</v>
      </c>
      <c r="AJ57" s="67">
        <f t="shared" si="193"/>
        <v>0</v>
      </c>
      <c r="AK57" s="67">
        <f t="shared" si="193"/>
        <v>900</v>
      </c>
      <c r="AL57" s="67">
        <f t="shared" si="193"/>
        <v>900</v>
      </c>
      <c r="AM57" s="67">
        <f t="shared" si="193"/>
        <v>0</v>
      </c>
      <c r="AN57" s="67">
        <f t="shared" si="193"/>
        <v>0</v>
      </c>
      <c r="AO57" s="67">
        <f t="shared" si="193"/>
        <v>0</v>
      </c>
      <c r="AP57" s="67">
        <f t="shared" si="194"/>
        <v>900</v>
      </c>
      <c r="AQ57" s="71">
        <f t="shared" si="195"/>
        <v>900</v>
      </c>
      <c r="AR57" s="71">
        <f t="shared" si="196"/>
        <v>0</v>
      </c>
      <c r="AS57" s="71">
        <f t="shared" si="197"/>
        <v>900</v>
      </c>
      <c r="AT57" s="84"/>
    </row>
    <row r="58" spans="1:67" outlineLevel="1" x14ac:dyDescent="0.25">
      <c r="A58" s="60"/>
      <c r="B58" s="72" t="s">
        <v>171</v>
      </c>
      <c r="C58" s="62">
        <v>1</v>
      </c>
      <c r="D58" s="68" t="s">
        <v>65</v>
      </c>
      <c r="E58" s="64">
        <f t="shared" si="198"/>
        <v>1200</v>
      </c>
      <c r="F58" s="65">
        <f t="shared" si="199"/>
        <v>1200</v>
      </c>
      <c r="G58" s="147"/>
      <c r="H58" s="67">
        <v>0</v>
      </c>
      <c r="I58" s="67">
        <v>0</v>
      </c>
      <c r="J58" s="67">
        <f t="shared" si="60"/>
        <v>0</v>
      </c>
      <c r="K58" s="54">
        <v>0</v>
      </c>
      <c r="L58" s="67">
        <f t="shared" si="181"/>
        <v>0</v>
      </c>
      <c r="M58" s="67">
        <f t="shared" si="181"/>
        <v>0</v>
      </c>
      <c r="N58" s="67">
        <f t="shared" si="181"/>
        <v>0</v>
      </c>
      <c r="O58" s="67">
        <f t="shared" si="182"/>
        <v>0</v>
      </c>
      <c r="P58" s="69">
        <f t="shared" si="183"/>
        <v>0</v>
      </c>
      <c r="Q58" s="69">
        <f t="shared" si="184"/>
        <v>0</v>
      </c>
      <c r="R58" s="69">
        <f t="shared" si="185"/>
        <v>0</v>
      </c>
      <c r="S58" s="69">
        <v>0</v>
      </c>
      <c r="T58" s="69">
        <f t="shared" si="187"/>
        <v>0</v>
      </c>
      <c r="U58" s="69">
        <v>0</v>
      </c>
      <c r="V58" s="151">
        <f t="shared" si="200"/>
        <v>1200</v>
      </c>
      <c r="W58" s="151">
        <f t="shared" si="200"/>
        <v>0</v>
      </c>
      <c r="X58" s="67">
        <f t="shared" si="188"/>
        <v>1200</v>
      </c>
      <c r="Y58" s="113">
        <v>0</v>
      </c>
      <c r="Z58" s="69">
        <f t="shared" si="190"/>
        <v>0</v>
      </c>
      <c r="AA58" s="69">
        <v>0</v>
      </c>
      <c r="AB58" s="70">
        <f t="shared" si="192"/>
        <v>1200</v>
      </c>
      <c r="AC58" s="67">
        <f t="shared" si="193"/>
        <v>0</v>
      </c>
      <c r="AD58" s="67">
        <f t="shared" si="193"/>
        <v>0</v>
      </c>
      <c r="AE58" s="67">
        <f t="shared" si="193"/>
        <v>0</v>
      </c>
      <c r="AF58" s="67">
        <f t="shared" si="193"/>
        <v>0</v>
      </c>
      <c r="AG58" s="67">
        <f t="shared" si="193"/>
        <v>0</v>
      </c>
      <c r="AH58" s="67">
        <f t="shared" si="193"/>
        <v>0</v>
      </c>
      <c r="AI58" s="67">
        <f t="shared" si="193"/>
        <v>0</v>
      </c>
      <c r="AJ58" s="67">
        <f t="shared" si="193"/>
        <v>1200</v>
      </c>
      <c r="AK58" s="67">
        <f t="shared" si="193"/>
        <v>0</v>
      </c>
      <c r="AL58" s="67">
        <f t="shared" si="193"/>
        <v>1200</v>
      </c>
      <c r="AM58" s="67">
        <f t="shared" si="193"/>
        <v>0</v>
      </c>
      <c r="AN58" s="67">
        <f t="shared" si="193"/>
        <v>0</v>
      </c>
      <c r="AO58" s="67">
        <f t="shared" si="193"/>
        <v>0</v>
      </c>
      <c r="AP58" s="67">
        <f t="shared" si="194"/>
        <v>0</v>
      </c>
      <c r="AQ58" s="71">
        <f t="shared" si="195"/>
        <v>1200</v>
      </c>
      <c r="AR58" s="71">
        <f t="shared" si="196"/>
        <v>0</v>
      </c>
      <c r="AS58" s="71">
        <f t="shared" si="197"/>
        <v>1200</v>
      </c>
      <c r="AT58" s="84"/>
    </row>
    <row r="59" spans="1:67" ht="15.75" outlineLevel="1" thickBot="1" x14ac:dyDescent="0.3">
      <c r="A59" s="60"/>
      <c r="B59" s="61"/>
      <c r="C59" s="62"/>
      <c r="D59" s="68"/>
      <c r="E59" s="64"/>
      <c r="F59" s="65"/>
      <c r="G59" s="107"/>
      <c r="H59" s="108"/>
      <c r="I59" s="108"/>
      <c r="J59" s="67"/>
      <c r="K59" s="21"/>
      <c r="L59" s="67"/>
      <c r="M59" s="67"/>
      <c r="N59" s="67"/>
      <c r="O59" s="67"/>
      <c r="P59" s="69"/>
      <c r="Q59" s="69"/>
      <c r="R59" s="69"/>
      <c r="S59" s="69"/>
      <c r="T59" s="69"/>
      <c r="U59" s="69"/>
      <c r="V59" s="151"/>
      <c r="W59" s="151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84"/>
    </row>
    <row r="60" spans="1:67" ht="15.75" thickBot="1" x14ac:dyDescent="0.3">
      <c r="A60" s="48">
        <v>15</v>
      </c>
      <c r="B60" s="49" t="s">
        <v>61</v>
      </c>
      <c r="C60" s="50" t="s">
        <v>62</v>
      </c>
      <c r="D60" s="51">
        <f>ROUNDUP((A60*465)/1000,2)</f>
        <v>6.9799999999999995</v>
      </c>
      <c r="E60" s="52"/>
      <c r="F60" s="53">
        <f>SUM(F61:F70)</f>
        <v>19952.548235294118</v>
      </c>
      <c r="G60" s="107"/>
      <c r="H60" s="110"/>
      <c r="I60" s="110"/>
      <c r="J60" s="56"/>
      <c r="K60" s="57"/>
      <c r="L60" s="58"/>
      <c r="M60" s="58"/>
      <c r="N60" s="58"/>
      <c r="O60" s="57"/>
      <c r="P60" s="58"/>
      <c r="Q60" s="56"/>
      <c r="R60" s="56"/>
      <c r="S60" s="56"/>
      <c r="T60" s="56"/>
      <c r="U60" s="56"/>
      <c r="V60" s="152"/>
      <c r="W60" s="153"/>
      <c r="X60" s="56"/>
      <c r="Y60" s="56"/>
      <c r="Z60" s="57"/>
      <c r="AA60" s="56"/>
      <c r="AB60" s="56"/>
      <c r="AC60" s="59">
        <f>+SUM(AC61:AC70)</f>
        <v>7852.04</v>
      </c>
      <c r="AD60" s="59">
        <f t="shared" ref="AD60:AS60" si="201">+SUM(AD61:AD70)</f>
        <v>0</v>
      </c>
      <c r="AE60" s="59">
        <f t="shared" si="201"/>
        <v>0</v>
      </c>
      <c r="AF60" s="59">
        <f t="shared" si="201"/>
        <v>157.04079999999999</v>
      </c>
      <c r="AG60" s="59">
        <f t="shared" si="201"/>
        <v>315.65199999999999</v>
      </c>
      <c r="AH60" s="59">
        <f t="shared" si="201"/>
        <v>8324.7327999999998</v>
      </c>
      <c r="AI60" s="59">
        <f t="shared" si="201"/>
        <v>3815</v>
      </c>
      <c r="AJ60" s="59">
        <f t="shared" si="201"/>
        <v>1200</v>
      </c>
      <c r="AK60" s="59">
        <f t="shared" si="201"/>
        <v>900</v>
      </c>
      <c r="AL60" s="59">
        <f t="shared" si="201"/>
        <v>5915</v>
      </c>
      <c r="AM60" s="59">
        <f t="shared" si="201"/>
        <v>2677.8822352941179</v>
      </c>
      <c r="AN60" s="59">
        <f t="shared" si="201"/>
        <v>2081.1831999999999</v>
      </c>
      <c r="AO60" s="59">
        <f t="shared" si="201"/>
        <v>953.75</v>
      </c>
      <c r="AP60" s="59">
        <f t="shared" si="201"/>
        <v>3577.8822352941179</v>
      </c>
      <c r="AQ60" s="59">
        <f t="shared" si="201"/>
        <v>16917.615035294119</v>
      </c>
      <c r="AR60" s="59">
        <f t="shared" si="201"/>
        <v>3034.9331999999999</v>
      </c>
      <c r="AS60" s="59">
        <f t="shared" si="201"/>
        <v>19952.548235294118</v>
      </c>
      <c r="AT60" s="83" t="str">
        <f>IF(F60=AS60,"Matching","Not Matching")</f>
        <v>Matching</v>
      </c>
      <c r="AU60" s="134">
        <f t="shared" ref="AU60" si="202">SUM(AC60:AG60)</f>
        <v>8324.7327999999998</v>
      </c>
      <c r="AV60" s="135">
        <f t="shared" ref="AV60" si="203">AU60/AS60</f>
        <v>0.41722654679638149</v>
      </c>
      <c r="AW60" s="134">
        <f t="shared" ref="AW60" si="204">AI60</f>
        <v>3815</v>
      </c>
      <c r="AX60" s="135">
        <f t="shared" ref="AX60" si="205">AW60/AS60</f>
        <v>0.19120364752466235</v>
      </c>
      <c r="AY60" s="134">
        <f t="shared" ref="AY60" si="206">AJ60</f>
        <v>1200</v>
      </c>
      <c r="AZ60" s="135">
        <f t="shared" ref="AZ60" si="207">AY60/AS60</f>
        <v>6.0142693847862333E-2</v>
      </c>
      <c r="BA60" s="134">
        <f t="shared" ref="BA60" si="208">AK60+AM60</f>
        <v>3577.8822352941179</v>
      </c>
      <c r="BB60" s="135">
        <f t="shared" ref="BB60" si="209">BA60/AS60</f>
        <v>0.1793195632508329</v>
      </c>
      <c r="BC60" s="134">
        <f t="shared" ref="BC60" si="210">AN60+AO60</f>
        <v>3034.9331999999999</v>
      </c>
      <c r="BD60" s="135">
        <f t="shared" ref="BD60" si="211">BC60/AS60</f>
        <v>0.15210754858026096</v>
      </c>
      <c r="BE60" s="82" t="str">
        <f t="shared" ref="BE60" si="212">IF((AU60+AW60+AY60+BA60+BC60)=AS60,"Matching","Not Matching")</f>
        <v>Matching</v>
      </c>
      <c r="BF60" s="134">
        <f>AQ60</f>
        <v>16917.615035294119</v>
      </c>
      <c r="BG60" s="135">
        <f t="shared" ref="BG60" si="213">BF60/AS60</f>
        <v>0.84789245141973912</v>
      </c>
      <c r="BH60" s="134">
        <f t="shared" ref="BH60" si="214">AR60</f>
        <v>3034.9331999999999</v>
      </c>
      <c r="BI60" s="135">
        <f t="shared" ref="BI60" si="215">BH60/AS60</f>
        <v>0.15210754858026096</v>
      </c>
      <c r="BJ60" s="82" t="str">
        <f t="shared" ref="BJ60" si="216">IF((BH60+BF60)=AS60,"Matching","Not Matching")</f>
        <v>Matching</v>
      </c>
      <c r="BK60" s="134">
        <f>AS60*1.081</f>
        <v>21568.704642352939</v>
      </c>
      <c r="BL60" s="134">
        <f t="shared" ref="BL60" si="217">ROUND(BK60,-1)</f>
        <v>21570</v>
      </c>
      <c r="BM60" s="134">
        <f>D60*380</f>
        <v>2652.3999999999996</v>
      </c>
      <c r="BN60" s="134">
        <f t="shared" ref="BN60" si="218">BK60-BM60</f>
        <v>18916.304642352938</v>
      </c>
      <c r="BO60" s="134">
        <f>BK60/D60</f>
        <v>3090.0722983313667</v>
      </c>
    </row>
    <row r="61" spans="1:67" outlineLevel="1" x14ac:dyDescent="0.25">
      <c r="A61" s="60"/>
      <c r="B61" s="61"/>
      <c r="C61" s="62"/>
      <c r="D61" s="63"/>
      <c r="E61" s="64"/>
      <c r="F61" s="65"/>
      <c r="G61" s="107"/>
      <c r="H61" s="110"/>
      <c r="I61" s="109" t="s">
        <v>138</v>
      </c>
      <c r="J61" s="56"/>
      <c r="K61" s="57"/>
      <c r="L61" s="58"/>
      <c r="M61" s="58"/>
      <c r="N61" s="58"/>
      <c r="O61" s="57"/>
      <c r="P61" s="58"/>
      <c r="Q61" s="56"/>
      <c r="R61" s="56"/>
      <c r="S61" s="56"/>
      <c r="T61" s="56"/>
      <c r="U61" s="66"/>
      <c r="V61" s="152"/>
      <c r="W61" s="153"/>
      <c r="X61" s="56"/>
      <c r="Y61" s="56"/>
      <c r="Z61" s="57"/>
      <c r="AA61" s="56"/>
      <c r="AB61" s="56"/>
      <c r="AC61" s="56"/>
      <c r="AD61" s="56"/>
      <c r="AE61" s="56"/>
      <c r="AF61" s="56"/>
      <c r="AG61" s="56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136"/>
    </row>
    <row r="62" spans="1:67" outlineLevel="1" x14ac:dyDescent="0.25">
      <c r="A62" s="60"/>
      <c r="B62" s="61" t="str">
        <f>"Panneau solaire "&amp;G62</f>
        <v>Panneau solaire LONGi Hi-MO X10 Artist LR7-54HVB-485M</v>
      </c>
      <c r="C62" s="62">
        <f>A60</f>
        <v>15</v>
      </c>
      <c r="D62" s="68" t="s">
        <v>63</v>
      </c>
      <c r="E62" s="64">
        <f t="shared" ref="E62" si="219">AB62</f>
        <v>266.65684558823523</v>
      </c>
      <c r="F62" s="65">
        <f t="shared" ref="F62" si="220">C62*E62</f>
        <v>3999.8526838235284</v>
      </c>
      <c r="G62" s="107" t="str">
        <f>$G$7</f>
        <v>LONGi Hi-MO X10 Artist LR7-54HVB-485M</v>
      </c>
      <c r="H62" s="108">
        <f>$H$7</f>
        <v>105.55</v>
      </c>
      <c r="I62" s="108">
        <f>$I$7</f>
        <v>0</v>
      </c>
      <c r="J62" s="67">
        <f t="shared" si="60"/>
        <v>3.1664999999999996</v>
      </c>
      <c r="K62" s="54">
        <v>0</v>
      </c>
      <c r="L62" s="67">
        <f t="shared" ref="L62:N69" si="221">H62*(1-$K62)</f>
        <v>105.55</v>
      </c>
      <c r="M62" s="67">
        <f t="shared" si="221"/>
        <v>0</v>
      </c>
      <c r="N62" s="67">
        <f t="shared" si="221"/>
        <v>3.1664999999999996</v>
      </c>
      <c r="O62" s="67">
        <f t="shared" ref="O62:O69" si="222">(L62+M62+N62)</f>
        <v>108.7165</v>
      </c>
      <c r="P62" s="69">
        <f t="shared" ref="P62:P69" si="223">O62*$P$4</f>
        <v>0</v>
      </c>
      <c r="Q62" s="69">
        <f t="shared" ref="Q62:Q69" si="224">(O62+P62)*$Q$4</f>
        <v>0</v>
      </c>
      <c r="R62" s="69">
        <f t="shared" ref="R62:R69" si="225">(O62+P62)*$R$4</f>
        <v>2.1743299999999999</v>
      </c>
      <c r="S62" s="69">
        <f t="shared" ref="S62:S66" si="226">(O62+P62)*$S$4</f>
        <v>5.4358250000000004</v>
      </c>
      <c r="T62" s="69">
        <f t="shared" ref="T62:T69" si="227">SUM(O62:S62)</f>
        <v>116.32665499999999</v>
      </c>
      <c r="U62" s="69">
        <f>1*$U$4</f>
        <v>65</v>
      </c>
      <c r="V62" s="151">
        <f t="shared" ref="V62:W69" si="228">V51</f>
        <v>0</v>
      </c>
      <c r="W62" s="151">
        <f t="shared" si="228"/>
        <v>0</v>
      </c>
      <c r="X62" s="67">
        <f t="shared" ref="X62:X69" si="229">SUM(U62:W62)</f>
        <v>65</v>
      </c>
      <c r="Y62" s="113">
        <f t="shared" ref="Y62:Y67" si="230">$Y$4/(1-$Y$4)*(T62+X62+Z62+AA62)</f>
        <v>39.998526838235293</v>
      </c>
      <c r="Z62" s="69">
        <f t="shared" ref="Z62:Z69" si="231">T62*$Z$4</f>
        <v>29.081663749999997</v>
      </c>
      <c r="AA62" s="69">
        <f t="shared" ref="AA62:AA67" si="232">X62*$AA$4</f>
        <v>16.25</v>
      </c>
      <c r="AB62" s="70">
        <f t="shared" ref="AB62:AB69" si="233">T62+X62+Y62+Z62+AA62</f>
        <v>266.65684558823523</v>
      </c>
      <c r="AC62" s="67">
        <f t="shared" ref="AC62:AO69" si="234">O62*$C62</f>
        <v>1630.7474999999999</v>
      </c>
      <c r="AD62" s="67">
        <f t="shared" si="234"/>
        <v>0</v>
      </c>
      <c r="AE62" s="67">
        <f t="shared" si="234"/>
        <v>0</v>
      </c>
      <c r="AF62" s="67">
        <f t="shared" si="234"/>
        <v>32.61495</v>
      </c>
      <c r="AG62" s="67">
        <f t="shared" si="234"/>
        <v>81.537375000000011</v>
      </c>
      <c r="AH62" s="67">
        <f t="shared" si="234"/>
        <v>1744.8998249999997</v>
      </c>
      <c r="AI62" s="67">
        <f t="shared" si="234"/>
        <v>975</v>
      </c>
      <c r="AJ62" s="67">
        <f t="shared" si="234"/>
        <v>0</v>
      </c>
      <c r="AK62" s="67">
        <f t="shared" si="234"/>
        <v>0</v>
      </c>
      <c r="AL62" s="67">
        <f t="shared" si="234"/>
        <v>975</v>
      </c>
      <c r="AM62" s="67">
        <f t="shared" si="234"/>
        <v>599.97790257352938</v>
      </c>
      <c r="AN62" s="67">
        <f t="shared" si="234"/>
        <v>436.22495624999993</v>
      </c>
      <c r="AO62" s="67">
        <f t="shared" si="234"/>
        <v>243.75</v>
      </c>
      <c r="AP62" s="67">
        <f t="shared" ref="AP62:AP69" si="235">AM62+AK62</f>
        <v>599.97790257352938</v>
      </c>
      <c r="AQ62" s="71">
        <f t="shared" ref="AQ62:AQ69" si="236">AM62+AL62+AH62</f>
        <v>3319.8777275735292</v>
      </c>
      <c r="AR62" s="71">
        <f t="shared" ref="AR62:AR69" si="237">AO62+AN62</f>
        <v>679.97495624999988</v>
      </c>
      <c r="AS62" s="71">
        <f t="shared" ref="AS62:AS69" si="238">AH62+AL62+AM62+AO62+AN62</f>
        <v>3999.8526838235289</v>
      </c>
      <c r="AT62" s="84"/>
    </row>
    <row r="63" spans="1:67" outlineLevel="1" x14ac:dyDescent="0.25">
      <c r="A63" s="60"/>
      <c r="B63" s="61" t="str">
        <f>"Onduleur Fronius "&amp;G63</f>
        <v>Onduleur Fronius Symo GEN24 6.0 Plus SC</v>
      </c>
      <c r="C63" s="62">
        <v>1</v>
      </c>
      <c r="D63" s="68" t="s">
        <v>63</v>
      </c>
      <c r="E63" s="64">
        <f t="shared" ref="E62:E69" si="239">AB63</f>
        <v>3904.7396691176473</v>
      </c>
      <c r="F63" s="65">
        <f t="shared" ref="F62:F69" si="240">C63*E63</f>
        <v>3904.7396691176473</v>
      </c>
      <c r="G63" s="107" t="str">
        <f>$G$8</f>
        <v>Symo GEN24 6.0 Plus SC</v>
      </c>
      <c r="H63" s="108">
        <f>$H$8</f>
        <v>1809.75</v>
      </c>
      <c r="I63" s="108">
        <f>$I$8</f>
        <v>449.25</v>
      </c>
      <c r="J63" s="67">
        <f t="shared" si="60"/>
        <v>54.292499999999997</v>
      </c>
      <c r="K63" s="54">
        <v>0</v>
      </c>
      <c r="L63" s="67">
        <f t="shared" si="221"/>
        <v>1809.75</v>
      </c>
      <c r="M63" s="67">
        <f t="shared" si="221"/>
        <v>449.25</v>
      </c>
      <c r="N63" s="67">
        <f t="shared" si="221"/>
        <v>54.292499999999997</v>
      </c>
      <c r="O63" s="67">
        <f t="shared" si="222"/>
        <v>2313.2925</v>
      </c>
      <c r="P63" s="69">
        <f t="shared" si="223"/>
        <v>0</v>
      </c>
      <c r="Q63" s="69">
        <f t="shared" si="224"/>
        <v>0</v>
      </c>
      <c r="R63" s="69">
        <f t="shared" si="225"/>
        <v>46.26585</v>
      </c>
      <c r="S63" s="69">
        <f t="shared" si="226"/>
        <v>115.664625</v>
      </c>
      <c r="T63" s="69">
        <f t="shared" si="227"/>
        <v>2475.2229750000001</v>
      </c>
      <c r="U63" s="69">
        <f>2*$U$5</f>
        <v>180</v>
      </c>
      <c r="V63" s="151">
        <f t="shared" si="228"/>
        <v>0</v>
      </c>
      <c r="W63" s="151">
        <f t="shared" si="228"/>
        <v>0</v>
      </c>
      <c r="X63" s="67">
        <f t="shared" si="229"/>
        <v>180</v>
      </c>
      <c r="Y63" s="113">
        <f t="shared" si="230"/>
        <v>585.71095036764711</v>
      </c>
      <c r="Z63" s="69">
        <f t="shared" si="231"/>
        <v>618.80574375000003</v>
      </c>
      <c r="AA63" s="69">
        <f t="shared" si="232"/>
        <v>45</v>
      </c>
      <c r="AB63" s="70">
        <f t="shared" si="233"/>
        <v>3904.7396691176473</v>
      </c>
      <c r="AC63" s="67">
        <f t="shared" si="234"/>
        <v>2313.2925</v>
      </c>
      <c r="AD63" s="67">
        <f t="shared" si="234"/>
        <v>0</v>
      </c>
      <c r="AE63" s="67">
        <f t="shared" si="234"/>
        <v>0</v>
      </c>
      <c r="AF63" s="67">
        <f t="shared" si="234"/>
        <v>46.26585</v>
      </c>
      <c r="AG63" s="67">
        <f t="shared" si="234"/>
        <v>115.664625</v>
      </c>
      <c r="AH63" s="67">
        <f t="shared" si="234"/>
        <v>2475.2229750000001</v>
      </c>
      <c r="AI63" s="67">
        <f t="shared" si="234"/>
        <v>180</v>
      </c>
      <c r="AJ63" s="67">
        <f t="shared" si="234"/>
        <v>0</v>
      </c>
      <c r="AK63" s="67">
        <f t="shared" si="234"/>
        <v>0</v>
      </c>
      <c r="AL63" s="67">
        <f t="shared" si="234"/>
        <v>180</v>
      </c>
      <c r="AM63" s="67">
        <f t="shared" si="234"/>
        <v>585.71095036764711</v>
      </c>
      <c r="AN63" s="67">
        <f t="shared" si="234"/>
        <v>618.80574375000003</v>
      </c>
      <c r="AO63" s="67">
        <f t="shared" si="234"/>
        <v>45</v>
      </c>
      <c r="AP63" s="67">
        <f t="shared" si="235"/>
        <v>585.71095036764711</v>
      </c>
      <c r="AQ63" s="71">
        <f t="shared" si="236"/>
        <v>3240.9339253676471</v>
      </c>
      <c r="AR63" s="71">
        <f t="shared" si="237"/>
        <v>663.80574375000003</v>
      </c>
      <c r="AS63" s="71">
        <f t="shared" si="238"/>
        <v>3904.7396691176473</v>
      </c>
      <c r="AT63" s="84"/>
    </row>
    <row r="64" spans="1:67" outlineLevel="1" x14ac:dyDescent="0.25">
      <c r="A64" s="60"/>
      <c r="B64" s="61" t="s">
        <v>64</v>
      </c>
      <c r="C64" s="62">
        <v>1</v>
      </c>
      <c r="D64" s="68" t="s">
        <v>65</v>
      </c>
      <c r="E64" s="64">
        <f t="shared" si="239"/>
        <v>684.75</v>
      </c>
      <c r="F64" s="65">
        <f t="shared" si="240"/>
        <v>684.75</v>
      </c>
      <c r="G64" s="107"/>
      <c r="H64" s="108">
        <f>$H$9</f>
        <v>300</v>
      </c>
      <c r="I64" s="108">
        <f>I9</f>
        <v>0</v>
      </c>
      <c r="J64" s="67">
        <f t="shared" si="60"/>
        <v>9</v>
      </c>
      <c r="K64" s="54">
        <v>0</v>
      </c>
      <c r="L64" s="67">
        <f t="shared" si="221"/>
        <v>300</v>
      </c>
      <c r="M64" s="67">
        <f t="shared" si="221"/>
        <v>0</v>
      </c>
      <c r="N64" s="67">
        <f t="shared" si="221"/>
        <v>9</v>
      </c>
      <c r="O64" s="67">
        <f t="shared" si="222"/>
        <v>309</v>
      </c>
      <c r="P64" s="69">
        <f t="shared" si="223"/>
        <v>0</v>
      </c>
      <c r="Q64" s="69">
        <f t="shared" si="224"/>
        <v>0</v>
      </c>
      <c r="R64" s="69">
        <f t="shared" si="225"/>
        <v>6.18</v>
      </c>
      <c r="S64" s="69">
        <f t="shared" si="226"/>
        <v>15.450000000000001</v>
      </c>
      <c r="T64" s="69">
        <f t="shared" si="227"/>
        <v>330.63</v>
      </c>
      <c r="U64" s="69">
        <f>(C62/10)*$U$5</f>
        <v>135</v>
      </c>
      <c r="V64" s="151">
        <f t="shared" si="228"/>
        <v>0</v>
      </c>
      <c r="W64" s="151">
        <f t="shared" si="228"/>
        <v>0</v>
      </c>
      <c r="X64" s="67">
        <f t="shared" si="229"/>
        <v>135</v>
      </c>
      <c r="Y64" s="113">
        <f t="shared" si="230"/>
        <v>102.71250000000001</v>
      </c>
      <c r="Z64" s="69">
        <f t="shared" si="231"/>
        <v>82.657499999999999</v>
      </c>
      <c r="AA64" s="69">
        <f t="shared" si="232"/>
        <v>33.75</v>
      </c>
      <c r="AB64" s="70">
        <f t="shared" si="233"/>
        <v>684.75</v>
      </c>
      <c r="AC64" s="67">
        <f t="shared" si="234"/>
        <v>309</v>
      </c>
      <c r="AD64" s="67">
        <f t="shared" si="234"/>
        <v>0</v>
      </c>
      <c r="AE64" s="67">
        <f t="shared" si="234"/>
        <v>0</v>
      </c>
      <c r="AF64" s="67">
        <f t="shared" si="234"/>
        <v>6.18</v>
      </c>
      <c r="AG64" s="67">
        <f t="shared" si="234"/>
        <v>15.450000000000001</v>
      </c>
      <c r="AH64" s="67">
        <f t="shared" si="234"/>
        <v>330.63</v>
      </c>
      <c r="AI64" s="67">
        <f t="shared" si="234"/>
        <v>135</v>
      </c>
      <c r="AJ64" s="67">
        <f t="shared" si="234"/>
        <v>0</v>
      </c>
      <c r="AK64" s="67">
        <f t="shared" si="234"/>
        <v>0</v>
      </c>
      <c r="AL64" s="67">
        <f t="shared" si="234"/>
        <v>135</v>
      </c>
      <c r="AM64" s="67">
        <f t="shared" si="234"/>
        <v>102.71250000000001</v>
      </c>
      <c r="AN64" s="67">
        <f t="shared" si="234"/>
        <v>82.657499999999999</v>
      </c>
      <c r="AO64" s="67">
        <f t="shared" si="234"/>
        <v>33.75</v>
      </c>
      <c r="AP64" s="67">
        <f t="shared" si="235"/>
        <v>102.71250000000001</v>
      </c>
      <c r="AQ64" s="71">
        <f t="shared" si="236"/>
        <v>568.34249999999997</v>
      </c>
      <c r="AR64" s="71">
        <f t="shared" si="237"/>
        <v>116.4075</v>
      </c>
      <c r="AS64" s="71">
        <f t="shared" si="238"/>
        <v>684.75</v>
      </c>
      <c r="AT64" s="84"/>
    </row>
    <row r="65" spans="1:67" outlineLevel="1" x14ac:dyDescent="0.25">
      <c r="A65" s="60"/>
      <c r="B65" s="61" t="s">
        <v>172</v>
      </c>
      <c r="C65" s="62">
        <f>A60</f>
        <v>15</v>
      </c>
      <c r="D65" s="68" t="s">
        <v>63</v>
      </c>
      <c r="E65" s="64">
        <f t="shared" si="239"/>
        <v>257.66176470588238</v>
      </c>
      <c r="F65" s="65">
        <f t="shared" si="240"/>
        <v>3864.9264705882356</v>
      </c>
      <c r="G65" s="107"/>
      <c r="H65" s="108">
        <f>$H$10</f>
        <v>100</v>
      </c>
      <c r="I65" s="108">
        <f>I10</f>
        <v>0</v>
      </c>
      <c r="J65" s="67">
        <f t="shared" si="60"/>
        <v>3</v>
      </c>
      <c r="K65" s="54">
        <v>0</v>
      </c>
      <c r="L65" s="67">
        <f t="shared" si="221"/>
        <v>100</v>
      </c>
      <c r="M65" s="67">
        <f t="shared" si="221"/>
        <v>0</v>
      </c>
      <c r="N65" s="67">
        <f t="shared" si="221"/>
        <v>3</v>
      </c>
      <c r="O65" s="67">
        <f t="shared" si="222"/>
        <v>103</v>
      </c>
      <c r="P65" s="69">
        <f t="shared" si="223"/>
        <v>0</v>
      </c>
      <c r="Q65" s="69">
        <f t="shared" si="224"/>
        <v>0</v>
      </c>
      <c r="R65" s="69">
        <f t="shared" si="225"/>
        <v>2.06</v>
      </c>
      <c r="S65" s="69">
        <f t="shared" si="226"/>
        <v>5.15</v>
      </c>
      <c r="T65" s="69">
        <f t="shared" si="227"/>
        <v>110.21000000000001</v>
      </c>
      <c r="U65" s="69">
        <f>1*$U$4</f>
        <v>65</v>
      </c>
      <c r="V65" s="151">
        <f t="shared" si="228"/>
        <v>0</v>
      </c>
      <c r="W65" s="151">
        <f t="shared" si="228"/>
        <v>0</v>
      </c>
      <c r="X65" s="67">
        <f t="shared" si="229"/>
        <v>65</v>
      </c>
      <c r="Y65" s="113">
        <f t="shared" si="230"/>
        <v>38.649264705882359</v>
      </c>
      <c r="Z65" s="69">
        <f t="shared" si="231"/>
        <v>27.552500000000002</v>
      </c>
      <c r="AA65" s="69">
        <f t="shared" si="232"/>
        <v>16.25</v>
      </c>
      <c r="AB65" s="70">
        <f t="shared" si="233"/>
        <v>257.66176470588238</v>
      </c>
      <c r="AC65" s="67">
        <f t="shared" si="234"/>
        <v>1545</v>
      </c>
      <c r="AD65" s="67">
        <f t="shared" si="234"/>
        <v>0</v>
      </c>
      <c r="AE65" s="67">
        <f t="shared" si="234"/>
        <v>0</v>
      </c>
      <c r="AF65" s="67">
        <f t="shared" si="234"/>
        <v>30.900000000000002</v>
      </c>
      <c r="AG65" s="67">
        <f t="shared" si="234"/>
        <v>77.25</v>
      </c>
      <c r="AH65" s="67">
        <f t="shared" si="234"/>
        <v>1653.15</v>
      </c>
      <c r="AI65" s="67">
        <f t="shared" si="234"/>
        <v>975</v>
      </c>
      <c r="AJ65" s="67">
        <f t="shared" si="234"/>
        <v>0</v>
      </c>
      <c r="AK65" s="67">
        <f t="shared" si="234"/>
        <v>0</v>
      </c>
      <c r="AL65" s="67">
        <f t="shared" si="234"/>
        <v>975</v>
      </c>
      <c r="AM65" s="67">
        <f t="shared" si="234"/>
        <v>579.73897058823536</v>
      </c>
      <c r="AN65" s="67">
        <f t="shared" si="234"/>
        <v>413.28750000000002</v>
      </c>
      <c r="AO65" s="67">
        <f t="shared" si="234"/>
        <v>243.75</v>
      </c>
      <c r="AP65" s="67">
        <f t="shared" si="235"/>
        <v>579.73897058823536</v>
      </c>
      <c r="AQ65" s="71">
        <f t="shared" si="236"/>
        <v>3207.8889705882357</v>
      </c>
      <c r="AR65" s="71">
        <f t="shared" si="237"/>
        <v>657.03750000000002</v>
      </c>
      <c r="AS65" s="71">
        <f t="shared" si="238"/>
        <v>3864.9264705882356</v>
      </c>
      <c r="AT65" s="84"/>
    </row>
    <row r="66" spans="1:67" outlineLevel="1" x14ac:dyDescent="0.25">
      <c r="A66" s="60"/>
      <c r="B66" s="61" t="s">
        <v>66</v>
      </c>
      <c r="C66" s="62">
        <v>1</v>
      </c>
      <c r="D66" s="68" t="s">
        <v>65</v>
      </c>
      <c r="E66" s="64">
        <f t="shared" si="239"/>
        <v>3089.7794117647059</v>
      </c>
      <c r="F66" s="65">
        <f t="shared" si="240"/>
        <v>3089.7794117647059</v>
      </c>
      <c r="G66" s="107"/>
      <c r="H66" s="108">
        <f>$H$11</f>
        <v>500</v>
      </c>
      <c r="I66" s="108">
        <f>I11</f>
        <v>0</v>
      </c>
      <c r="J66" s="67">
        <f t="shared" si="60"/>
        <v>15</v>
      </c>
      <c r="K66" s="54">
        <v>0</v>
      </c>
      <c r="L66" s="67">
        <f t="shared" si="221"/>
        <v>500</v>
      </c>
      <c r="M66" s="67">
        <f t="shared" si="221"/>
        <v>0</v>
      </c>
      <c r="N66" s="67">
        <f t="shared" si="221"/>
        <v>15</v>
      </c>
      <c r="O66" s="67">
        <f t="shared" si="222"/>
        <v>515</v>
      </c>
      <c r="P66" s="69">
        <f t="shared" si="223"/>
        <v>0</v>
      </c>
      <c r="Q66" s="69">
        <f t="shared" si="224"/>
        <v>0</v>
      </c>
      <c r="R66" s="69">
        <f t="shared" si="225"/>
        <v>10.3</v>
      </c>
      <c r="S66" s="69">
        <f t="shared" si="226"/>
        <v>25.75</v>
      </c>
      <c r="T66" s="69">
        <f t="shared" si="227"/>
        <v>551.04999999999995</v>
      </c>
      <c r="U66" s="69">
        <f>5*$U$5+600+500</f>
        <v>1550</v>
      </c>
      <c r="V66" s="151">
        <f t="shared" si="228"/>
        <v>0</v>
      </c>
      <c r="W66" s="151">
        <f t="shared" si="228"/>
        <v>0</v>
      </c>
      <c r="X66" s="67">
        <f t="shared" si="229"/>
        <v>1550</v>
      </c>
      <c r="Y66" s="113">
        <f t="shared" si="230"/>
        <v>463.46691176470591</v>
      </c>
      <c r="Z66" s="69">
        <f t="shared" si="231"/>
        <v>137.76249999999999</v>
      </c>
      <c r="AA66" s="69">
        <f t="shared" si="232"/>
        <v>387.5</v>
      </c>
      <c r="AB66" s="70">
        <f t="shared" si="233"/>
        <v>3089.7794117647059</v>
      </c>
      <c r="AC66" s="67">
        <f t="shared" si="234"/>
        <v>515</v>
      </c>
      <c r="AD66" s="67">
        <f t="shared" si="234"/>
        <v>0</v>
      </c>
      <c r="AE66" s="67">
        <f t="shared" si="234"/>
        <v>0</v>
      </c>
      <c r="AF66" s="67">
        <f t="shared" si="234"/>
        <v>10.3</v>
      </c>
      <c r="AG66" s="67">
        <f t="shared" si="234"/>
        <v>25.75</v>
      </c>
      <c r="AH66" s="67">
        <f t="shared" si="234"/>
        <v>551.04999999999995</v>
      </c>
      <c r="AI66" s="67">
        <f t="shared" si="234"/>
        <v>1550</v>
      </c>
      <c r="AJ66" s="67">
        <f t="shared" si="234"/>
        <v>0</v>
      </c>
      <c r="AK66" s="67">
        <f t="shared" si="234"/>
        <v>0</v>
      </c>
      <c r="AL66" s="67">
        <f t="shared" si="234"/>
        <v>1550</v>
      </c>
      <c r="AM66" s="67">
        <f t="shared" si="234"/>
        <v>463.46691176470591</v>
      </c>
      <c r="AN66" s="67">
        <f t="shared" si="234"/>
        <v>137.76249999999999</v>
      </c>
      <c r="AO66" s="67">
        <f t="shared" si="234"/>
        <v>387.5</v>
      </c>
      <c r="AP66" s="67">
        <f t="shared" si="235"/>
        <v>463.46691176470591</v>
      </c>
      <c r="AQ66" s="71">
        <f t="shared" si="236"/>
        <v>2564.5169117647056</v>
      </c>
      <c r="AR66" s="71">
        <f t="shared" si="237"/>
        <v>525.26250000000005</v>
      </c>
      <c r="AS66" s="71">
        <f t="shared" si="238"/>
        <v>3089.7794117647059</v>
      </c>
      <c r="AT66" s="84"/>
    </row>
    <row r="67" spans="1:67" outlineLevel="1" x14ac:dyDescent="0.25">
      <c r="A67" s="60"/>
      <c r="B67" s="72" t="s">
        <v>169</v>
      </c>
      <c r="C67" s="62">
        <v>1</v>
      </c>
      <c r="D67" s="68" t="s">
        <v>65</v>
      </c>
      <c r="E67" s="64">
        <f t="shared" si="239"/>
        <v>2308.5</v>
      </c>
      <c r="F67" s="65">
        <f t="shared" si="240"/>
        <v>2308.5</v>
      </c>
      <c r="G67" s="107"/>
      <c r="H67" s="108">
        <f>$H$12</f>
        <v>1300</v>
      </c>
      <c r="I67" s="108">
        <f>I12</f>
        <v>200</v>
      </c>
      <c r="J67" s="67">
        <f t="shared" si="60"/>
        <v>39</v>
      </c>
      <c r="K67" s="54">
        <v>0</v>
      </c>
      <c r="L67" s="67">
        <f t="shared" si="221"/>
        <v>1300</v>
      </c>
      <c r="M67" s="67">
        <f t="shared" si="221"/>
        <v>200</v>
      </c>
      <c r="N67" s="67">
        <f t="shared" si="221"/>
        <v>39</v>
      </c>
      <c r="O67" s="67">
        <f t="shared" si="222"/>
        <v>1539</v>
      </c>
      <c r="P67" s="69">
        <f t="shared" si="223"/>
        <v>0</v>
      </c>
      <c r="Q67" s="69">
        <f t="shared" si="224"/>
        <v>0</v>
      </c>
      <c r="R67" s="69">
        <f t="shared" si="225"/>
        <v>30.78</v>
      </c>
      <c r="S67" s="69">
        <v>0</v>
      </c>
      <c r="T67" s="69">
        <f t="shared" si="227"/>
        <v>1569.78</v>
      </c>
      <c r="U67" s="69">
        <v>0</v>
      </c>
      <c r="V67" s="151">
        <f t="shared" si="228"/>
        <v>0</v>
      </c>
      <c r="W67" s="151">
        <f t="shared" si="228"/>
        <v>0</v>
      </c>
      <c r="X67" s="67">
        <f t="shared" si="229"/>
        <v>0</v>
      </c>
      <c r="Y67" s="113">
        <f t="shared" si="230"/>
        <v>346.27500000000003</v>
      </c>
      <c r="Z67" s="69">
        <f t="shared" si="231"/>
        <v>392.44499999999999</v>
      </c>
      <c r="AA67" s="69">
        <f t="shared" si="232"/>
        <v>0</v>
      </c>
      <c r="AB67" s="70">
        <f t="shared" si="233"/>
        <v>2308.5</v>
      </c>
      <c r="AC67" s="67">
        <f t="shared" si="234"/>
        <v>1539</v>
      </c>
      <c r="AD67" s="67">
        <f t="shared" si="234"/>
        <v>0</v>
      </c>
      <c r="AE67" s="67">
        <f t="shared" si="234"/>
        <v>0</v>
      </c>
      <c r="AF67" s="67">
        <f t="shared" si="234"/>
        <v>30.78</v>
      </c>
      <c r="AG67" s="67">
        <f t="shared" si="234"/>
        <v>0</v>
      </c>
      <c r="AH67" s="67">
        <f t="shared" si="234"/>
        <v>1569.78</v>
      </c>
      <c r="AI67" s="67">
        <f t="shared" si="234"/>
        <v>0</v>
      </c>
      <c r="AJ67" s="67">
        <f t="shared" si="234"/>
        <v>0</v>
      </c>
      <c r="AK67" s="67">
        <f t="shared" si="234"/>
        <v>0</v>
      </c>
      <c r="AL67" s="67">
        <f t="shared" si="234"/>
        <v>0</v>
      </c>
      <c r="AM67" s="67">
        <f t="shared" si="234"/>
        <v>346.27500000000003</v>
      </c>
      <c r="AN67" s="67">
        <f t="shared" si="234"/>
        <v>392.44499999999999</v>
      </c>
      <c r="AO67" s="67">
        <f t="shared" si="234"/>
        <v>0</v>
      </c>
      <c r="AP67" s="67">
        <f t="shared" si="235"/>
        <v>346.27500000000003</v>
      </c>
      <c r="AQ67" s="71">
        <f t="shared" si="236"/>
        <v>1916.0550000000001</v>
      </c>
      <c r="AR67" s="71">
        <f t="shared" si="237"/>
        <v>392.44499999999999</v>
      </c>
      <c r="AS67" s="71">
        <f t="shared" si="238"/>
        <v>2308.5</v>
      </c>
      <c r="AT67" s="84"/>
    </row>
    <row r="68" spans="1:67" outlineLevel="1" x14ac:dyDescent="0.25">
      <c r="A68" s="60"/>
      <c r="B68" s="72" t="s">
        <v>170</v>
      </c>
      <c r="C68" s="62">
        <v>1</v>
      </c>
      <c r="D68" s="68" t="s">
        <v>65</v>
      </c>
      <c r="E68" s="64">
        <f t="shared" si="239"/>
        <v>900</v>
      </c>
      <c r="F68" s="65">
        <f t="shared" si="240"/>
        <v>900</v>
      </c>
      <c r="G68" s="147"/>
      <c r="H68" s="67">
        <v>0</v>
      </c>
      <c r="I68" s="67">
        <v>0</v>
      </c>
      <c r="J68" s="67">
        <f t="shared" si="60"/>
        <v>0</v>
      </c>
      <c r="K68" s="54">
        <v>0</v>
      </c>
      <c r="L68" s="67">
        <f t="shared" si="221"/>
        <v>0</v>
      </c>
      <c r="M68" s="67">
        <f t="shared" si="221"/>
        <v>0</v>
      </c>
      <c r="N68" s="67">
        <f t="shared" si="221"/>
        <v>0</v>
      </c>
      <c r="O68" s="67">
        <f t="shared" si="222"/>
        <v>0</v>
      </c>
      <c r="P68" s="69">
        <f t="shared" si="223"/>
        <v>0</v>
      </c>
      <c r="Q68" s="69">
        <f t="shared" si="224"/>
        <v>0</v>
      </c>
      <c r="R68" s="69">
        <f t="shared" si="225"/>
        <v>0</v>
      </c>
      <c r="S68" s="69">
        <v>0</v>
      </c>
      <c r="T68" s="69">
        <f t="shared" si="227"/>
        <v>0</v>
      </c>
      <c r="U68" s="69">
        <v>0</v>
      </c>
      <c r="V68" s="151">
        <f t="shared" si="228"/>
        <v>0</v>
      </c>
      <c r="W68" s="151">
        <f t="shared" si="228"/>
        <v>900</v>
      </c>
      <c r="X68" s="67">
        <f t="shared" si="229"/>
        <v>900</v>
      </c>
      <c r="Y68" s="113">
        <v>0</v>
      </c>
      <c r="Z68" s="69">
        <f t="shared" si="231"/>
        <v>0</v>
      </c>
      <c r="AA68" s="69">
        <v>0</v>
      </c>
      <c r="AB68" s="70">
        <f t="shared" si="233"/>
        <v>900</v>
      </c>
      <c r="AC68" s="67">
        <f t="shared" si="234"/>
        <v>0</v>
      </c>
      <c r="AD68" s="67">
        <f t="shared" si="234"/>
        <v>0</v>
      </c>
      <c r="AE68" s="67">
        <f t="shared" si="234"/>
        <v>0</v>
      </c>
      <c r="AF68" s="67">
        <f t="shared" si="234"/>
        <v>0</v>
      </c>
      <c r="AG68" s="67">
        <f t="shared" si="234"/>
        <v>0</v>
      </c>
      <c r="AH68" s="67">
        <f t="shared" si="234"/>
        <v>0</v>
      </c>
      <c r="AI68" s="67">
        <f t="shared" si="234"/>
        <v>0</v>
      </c>
      <c r="AJ68" s="67">
        <f t="shared" si="234"/>
        <v>0</v>
      </c>
      <c r="AK68" s="67">
        <f t="shared" si="234"/>
        <v>900</v>
      </c>
      <c r="AL68" s="67">
        <f t="shared" si="234"/>
        <v>900</v>
      </c>
      <c r="AM68" s="67">
        <f t="shared" si="234"/>
        <v>0</v>
      </c>
      <c r="AN68" s="67">
        <f t="shared" si="234"/>
        <v>0</v>
      </c>
      <c r="AO68" s="67">
        <f t="shared" si="234"/>
        <v>0</v>
      </c>
      <c r="AP68" s="67">
        <f t="shared" si="235"/>
        <v>900</v>
      </c>
      <c r="AQ68" s="71">
        <f t="shared" si="236"/>
        <v>900</v>
      </c>
      <c r="AR68" s="71">
        <f t="shared" si="237"/>
        <v>0</v>
      </c>
      <c r="AS68" s="71">
        <f t="shared" si="238"/>
        <v>900</v>
      </c>
      <c r="AT68" s="84"/>
    </row>
    <row r="69" spans="1:67" outlineLevel="1" x14ac:dyDescent="0.25">
      <c r="A69" s="60"/>
      <c r="B69" s="72" t="s">
        <v>171</v>
      </c>
      <c r="C69" s="62">
        <v>1</v>
      </c>
      <c r="D69" s="68" t="s">
        <v>65</v>
      </c>
      <c r="E69" s="64">
        <f t="shared" si="239"/>
        <v>1200</v>
      </c>
      <c r="F69" s="65">
        <f t="shared" si="240"/>
        <v>1200</v>
      </c>
      <c r="G69" s="147"/>
      <c r="H69" s="67">
        <v>0</v>
      </c>
      <c r="I69" s="67">
        <v>0</v>
      </c>
      <c r="J69" s="67">
        <f t="shared" si="60"/>
        <v>0</v>
      </c>
      <c r="K69" s="54">
        <v>0</v>
      </c>
      <c r="L69" s="67">
        <f t="shared" si="221"/>
        <v>0</v>
      </c>
      <c r="M69" s="67">
        <f t="shared" si="221"/>
        <v>0</v>
      </c>
      <c r="N69" s="67">
        <f t="shared" si="221"/>
        <v>0</v>
      </c>
      <c r="O69" s="67">
        <f t="shared" si="222"/>
        <v>0</v>
      </c>
      <c r="P69" s="69">
        <f t="shared" si="223"/>
        <v>0</v>
      </c>
      <c r="Q69" s="69">
        <f t="shared" si="224"/>
        <v>0</v>
      </c>
      <c r="R69" s="69">
        <f t="shared" si="225"/>
        <v>0</v>
      </c>
      <c r="S69" s="69">
        <v>0</v>
      </c>
      <c r="T69" s="69">
        <f t="shared" si="227"/>
        <v>0</v>
      </c>
      <c r="U69" s="69">
        <v>0</v>
      </c>
      <c r="V69" s="151">
        <f t="shared" si="228"/>
        <v>1200</v>
      </c>
      <c r="W69" s="151">
        <f t="shared" si="228"/>
        <v>0</v>
      </c>
      <c r="X69" s="67">
        <f t="shared" si="229"/>
        <v>1200</v>
      </c>
      <c r="Y69" s="113">
        <v>0</v>
      </c>
      <c r="Z69" s="69">
        <f t="shared" si="231"/>
        <v>0</v>
      </c>
      <c r="AA69" s="69">
        <v>0</v>
      </c>
      <c r="AB69" s="70">
        <f t="shared" si="233"/>
        <v>1200</v>
      </c>
      <c r="AC69" s="67">
        <f t="shared" si="234"/>
        <v>0</v>
      </c>
      <c r="AD69" s="67">
        <f t="shared" si="234"/>
        <v>0</v>
      </c>
      <c r="AE69" s="67">
        <f t="shared" si="234"/>
        <v>0</v>
      </c>
      <c r="AF69" s="67">
        <f t="shared" si="234"/>
        <v>0</v>
      </c>
      <c r="AG69" s="67">
        <f t="shared" si="234"/>
        <v>0</v>
      </c>
      <c r="AH69" s="67">
        <f t="shared" si="234"/>
        <v>0</v>
      </c>
      <c r="AI69" s="67">
        <f t="shared" si="234"/>
        <v>0</v>
      </c>
      <c r="AJ69" s="67">
        <f t="shared" si="234"/>
        <v>1200</v>
      </c>
      <c r="AK69" s="67">
        <f t="shared" si="234"/>
        <v>0</v>
      </c>
      <c r="AL69" s="67">
        <f t="shared" si="234"/>
        <v>1200</v>
      </c>
      <c r="AM69" s="67">
        <f t="shared" si="234"/>
        <v>0</v>
      </c>
      <c r="AN69" s="67">
        <f t="shared" si="234"/>
        <v>0</v>
      </c>
      <c r="AO69" s="67">
        <f t="shared" si="234"/>
        <v>0</v>
      </c>
      <c r="AP69" s="67">
        <f t="shared" si="235"/>
        <v>0</v>
      </c>
      <c r="AQ69" s="71">
        <f t="shared" si="236"/>
        <v>1200</v>
      </c>
      <c r="AR69" s="71">
        <f t="shared" si="237"/>
        <v>0</v>
      </c>
      <c r="AS69" s="71">
        <f t="shared" si="238"/>
        <v>1200</v>
      </c>
      <c r="AT69" s="84"/>
    </row>
    <row r="70" spans="1:67" ht="15.75" outlineLevel="1" thickBot="1" x14ac:dyDescent="0.3">
      <c r="A70" s="60"/>
      <c r="B70" s="61"/>
      <c r="C70" s="62"/>
      <c r="D70" s="68"/>
      <c r="E70" s="64"/>
      <c r="F70" s="65"/>
      <c r="G70" s="107"/>
      <c r="H70" s="108"/>
      <c r="I70" s="108"/>
      <c r="J70" s="67"/>
      <c r="K70" s="21"/>
      <c r="L70" s="67"/>
      <c r="M70" s="67"/>
      <c r="N70" s="67"/>
      <c r="O70" s="67"/>
      <c r="P70" s="69"/>
      <c r="Q70" s="69"/>
      <c r="R70" s="69"/>
      <c r="S70" s="69"/>
      <c r="T70" s="69"/>
      <c r="U70" s="69"/>
      <c r="V70" s="151"/>
      <c r="W70" s="151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84"/>
    </row>
    <row r="71" spans="1:67" ht="15.75" thickBot="1" x14ac:dyDescent="0.3">
      <c r="A71" s="48">
        <f>A60+1</f>
        <v>16</v>
      </c>
      <c r="B71" s="49" t="s">
        <v>61</v>
      </c>
      <c r="C71" s="50" t="s">
        <v>62</v>
      </c>
      <c r="D71" s="51">
        <f>ROUNDUP((A71*465)/1000,2)</f>
        <v>7.44</v>
      </c>
      <c r="E71" s="52"/>
      <c r="F71" s="53">
        <f>SUM(F72:F81)</f>
        <v>20490.102139705883</v>
      </c>
      <c r="G71" s="107"/>
      <c r="H71" s="110"/>
      <c r="I71" s="110"/>
      <c r="J71" s="56"/>
      <c r="K71" s="57"/>
      <c r="L71" s="58"/>
      <c r="M71" s="58"/>
      <c r="N71" s="58"/>
      <c r="O71" s="57"/>
      <c r="P71" s="58"/>
      <c r="Q71" s="56"/>
      <c r="R71" s="56"/>
      <c r="S71" s="56"/>
      <c r="T71" s="56"/>
      <c r="U71" s="56"/>
      <c r="V71" s="152"/>
      <c r="W71" s="153"/>
      <c r="X71" s="56"/>
      <c r="Y71" s="56"/>
      <c r="Z71" s="57"/>
      <c r="AA71" s="56"/>
      <c r="AB71" s="56"/>
      <c r="AC71" s="59">
        <f>+SUM(AC72:AC81)</f>
        <v>8063.7564999999995</v>
      </c>
      <c r="AD71" s="59">
        <f t="shared" ref="AD71:AS71" si="241">+SUM(AD72:AD81)</f>
        <v>0</v>
      </c>
      <c r="AE71" s="59">
        <f t="shared" si="241"/>
        <v>0</v>
      </c>
      <c r="AF71" s="59">
        <f t="shared" si="241"/>
        <v>161.27513000000002</v>
      </c>
      <c r="AG71" s="59">
        <f t="shared" si="241"/>
        <v>326.23782500000004</v>
      </c>
      <c r="AH71" s="59">
        <f t="shared" si="241"/>
        <v>8551.2694549999997</v>
      </c>
      <c r="AI71" s="59">
        <f t="shared" si="241"/>
        <v>3954</v>
      </c>
      <c r="AJ71" s="59">
        <f t="shared" si="241"/>
        <v>1200</v>
      </c>
      <c r="AK71" s="59">
        <f t="shared" si="241"/>
        <v>900</v>
      </c>
      <c r="AL71" s="59">
        <f t="shared" si="241"/>
        <v>6054</v>
      </c>
      <c r="AM71" s="59">
        <f t="shared" si="241"/>
        <v>2758.515320955883</v>
      </c>
      <c r="AN71" s="59">
        <f t="shared" si="241"/>
        <v>2137.8173637499999</v>
      </c>
      <c r="AO71" s="59">
        <f t="shared" si="241"/>
        <v>988.5</v>
      </c>
      <c r="AP71" s="59">
        <f t="shared" si="241"/>
        <v>3658.515320955883</v>
      </c>
      <c r="AQ71" s="59">
        <f t="shared" si="241"/>
        <v>17363.784775955883</v>
      </c>
      <c r="AR71" s="59">
        <f t="shared" si="241"/>
        <v>3126.3173637499999</v>
      </c>
      <c r="AS71" s="59">
        <f t="shared" si="241"/>
        <v>20490.102139705883</v>
      </c>
      <c r="AT71" s="83" t="str">
        <f>IF(F71=AS71,"Matching","Not Matching")</f>
        <v>Matching</v>
      </c>
      <c r="AU71" s="134">
        <f t="shared" ref="AU71" si="242">SUM(AC71:AG71)</f>
        <v>8551.2694549999997</v>
      </c>
      <c r="AV71" s="135">
        <f t="shared" ref="AV71" si="243">AU71/AS71</f>
        <v>0.41733659484445818</v>
      </c>
      <c r="AW71" s="134">
        <f t="shared" ref="AW71" si="244">AI71</f>
        <v>3954</v>
      </c>
      <c r="AX71" s="135">
        <f t="shared" ref="AX71" si="245">AW71/AS71</f>
        <v>0.19297121961817396</v>
      </c>
      <c r="AY71" s="134">
        <f t="shared" ref="AY71" si="246">AJ71</f>
        <v>1200</v>
      </c>
      <c r="AZ71" s="135">
        <f t="shared" ref="AZ71" si="247">AY71/AS71</f>
        <v>5.8564861796107419E-2</v>
      </c>
      <c r="BA71" s="134">
        <f t="shared" ref="BA71" si="248">AK71+AM71</f>
        <v>3658.515320955883</v>
      </c>
      <c r="BB71" s="135">
        <f t="shared" ref="BB71" si="249">BA71/AS71</f>
        <v>0.1785503701256024</v>
      </c>
      <c r="BC71" s="134">
        <f t="shared" ref="BC71" si="250">AN71+AO71</f>
        <v>3126.3173637499999</v>
      </c>
      <c r="BD71" s="135">
        <f t="shared" ref="BD71" si="251">BC71/AS71</f>
        <v>0.15257695361565804</v>
      </c>
      <c r="BE71" s="82" t="str">
        <f t="shared" ref="BE71" si="252">IF((AU71+AW71+AY71+BA71+BC71)=AS71,"Matching","Not Matching")</f>
        <v>Matching</v>
      </c>
      <c r="BF71" s="134">
        <f>AQ71</f>
        <v>17363.784775955883</v>
      </c>
      <c r="BG71" s="135">
        <f t="shared" ref="BG71" si="253">BF71/AS71</f>
        <v>0.84742304638434196</v>
      </c>
      <c r="BH71" s="134">
        <f t="shared" ref="BH71" si="254">AR71</f>
        <v>3126.3173637499999</v>
      </c>
      <c r="BI71" s="135">
        <f t="shared" ref="BI71" si="255">BH71/AS71</f>
        <v>0.15257695361565804</v>
      </c>
      <c r="BJ71" s="82" t="str">
        <f t="shared" ref="BJ71" si="256">IF((BH71+BF71)=AS71,"Matching","Not Matching")</f>
        <v>Matching</v>
      </c>
      <c r="BK71" s="134">
        <f>AS71*1.081</f>
        <v>22149.800413022058</v>
      </c>
      <c r="BL71" s="134">
        <f t="shared" ref="BL71" si="257">ROUND(BK71,-1)</f>
        <v>22150</v>
      </c>
      <c r="BM71" s="134">
        <f>D71*380</f>
        <v>2827.2000000000003</v>
      </c>
      <c r="BN71" s="134">
        <f t="shared" ref="BN71" si="258">BK71-BM71</f>
        <v>19322.600413022057</v>
      </c>
      <c r="BO71" s="134">
        <f>BK71/D71</f>
        <v>2977.123711427696</v>
      </c>
    </row>
    <row r="72" spans="1:67" outlineLevel="1" x14ac:dyDescent="0.25">
      <c r="A72" s="60"/>
      <c r="B72" s="61"/>
      <c r="C72" s="62"/>
      <c r="D72" s="63"/>
      <c r="E72" s="64"/>
      <c r="F72" s="65"/>
      <c r="G72" s="107"/>
      <c r="H72" s="110"/>
      <c r="I72" s="109" t="s">
        <v>138</v>
      </c>
      <c r="J72" s="56"/>
      <c r="K72" s="57"/>
      <c r="L72" s="58"/>
      <c r="M72" s="58"/>
      <c r="N72" s="58"/>
      <c r="O72" s="57"/>
      <c r="P72" s="58"/>
      <c r="Q72" s="56"/>
      <c r="R72" s="56"/>
      <c r="S72" s="56"/>
      <c r="T72" s="56"/>
      <c r="U72" s="56"/>
      <c r="V72" s="152"/>
      <c r="W72" s="153"/>
      <c r="X72" s="56"/>
      <c r="Y72" s="56"/>
      <c r="Z72" s="57"/>
      <c r="AA72" s="56"/>
      <c r="AB72" s="56"/>
      <c r="AC72" s="56"/>
      <c r="AD72" s="56"/>
      <c r="AE72" s="69"/>
      <c r="AF72" s="69"/>
      <c r="AG72" s="69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136"/>
    </row>
    <row r="73" spans="1:67" outlineLevel="1" x14ac:dyDescent="0.25">
      <c r="A73" s="60"/>
      <c r="B73" s="61" t="str">
        <f>"Panneau solaire "&amp;G73</f>
        <v>Panneau solaire LONGi Hi-MO X10 Artist LR7-54HVB-485M</v>
      </c>
      <c r="C73" s="62">
        <f>A71</f>
        <v>16</v>
      </c>
      <c r="D73" s="68" t="s">
        <v>63</v>
      </c>
      <c r="E73" s="64">
        <f t="shared" ref="E73" si="259">AB73</f>
        <v>266.65684558823523</v>
      </c>
      <c r="F73" s="65">
        <f t="shared" ref="F73" si="260">C73*E73</f>
        <v>4266.5095294117637</v>
      </c>
      <c r="G73" s="107" t="str">
        <f>$G$7</f>
        <v>LONGi Hi-MO X10 Artist LR7-54HVB-485M</v>
      </c>
      <c r="H73" s="108">
        <f>$H$7</f>
        <v>105.55</v>
      </c>
      <c r="I73" s="108">
        <f>$I$7</f>
        <v>0</v>
      </c>
      <c r="J73" s="67">
        <f t="shared" si="60"/>
        <v>3.1664999999999996</v>
      </c>
      <c r="K73" s="54">
        <v>0</v>
      </c>
      <c r="L73" s="67">
        <f t="shared" ref="L73:N80" si="261">H73*(1-$K73)</f>
        <v>105.55</v>
      </c>
      <c r="M73" s="67">
        <f t="shared" si="261"/>
        <v>0</v>
      </c>
      <c r="N73" s="67">
        <f t="shared" si="261"/>
        <v>3.1664999999999996</v>
      </c>
      <c r="O73" s="67">
        <f t="shared" ref="O73:O80" si="262">(L73+M73+N73)</f>
        <v>108.7165</v>
      </c>
      <c r="P73" s="69">
        <f t="shared" ref="P73:P80" si="263">O73*$P$4</f>
        <v>0</v>
      </c>
      <c r="Q73" s="69">
        <f t="shared" ref="Q73:Q80" si="264">(O73+P73)*$Q$4</f>
        <v>0</v>
      </c>
      <c r="R73" s="69">
        <f t="shared" ref="R73:R80" si="265">(O73+P73)*$R$4</f>
        <v>2.1743299999999999</v>
      </c>
      <c r="S73" s="69">
        <f t="shared" ref="S73:S77" si="266">(O73+P73)*$S$4</f>
        <v>5.4358250000000004</v>
      </c>
      <c r="T73" s="69">
        <f t="shared" ref="T73:T80" si="267">SUM(O73:S73)</f>
        <v>116.32665499999999</v>
      </c>
      <c r="U73" s="69">
        <f>1*$U$4</f>
        <v>65</v>
      </c>
      <c r="V73" s="151">
        <f t="shared" ref="V73:W80" si="268">V62</f>
        <v>0</v>
      </c>
      <c r="W73" s="151">
        <f t="shared" si="268"/>
        <v>0</v>
      </c>
      <c r="X73" s="67">
        <f t="shared" ref="X73:X80" si="269">SUM(U73:W73)</f>
        <v>65</v>
      </c>
      <c r="Y73" s="113">
        <f t="shared" ref="Y73:Y78" si="270">$Y$4/(1-$Y$4)*(T73+X73+Z73+AA73)</f>
        <v>39.998526838235293</v>
      </c>
      <c r="Z73" s="69">
        <f t="shared" ref="Z73:Z80" si="271">T73*$Z$4</f>
        <v>29.081663749999997</v>
      </c>
      <c r="AA73" s="69">
        <f t="shared" ref="AA73:AA78" si="272">X73*$AA$4</f>
        <v>16.25</v>
      </c>
      <c r="AB73" s="70">
        <f t="shared" ref="AB73:AB80" si="273">T73+X73+Y73+Z73+AA73</f>
        <v>266.65684558823523</v>
      </c>
      <c r="AC73" s="67">
        <f t="shared" ref="AC73:AO80" si="274">O73*$C73</f>
        <v>1739.4639999999999</v>
      </c>
      <c r="AD73" s="67">
        <f t="shared" si="274"/>
        <v>0</v>
      </c>
      <c r="AE73" s="67">
        <f t="shared" si="274"/>
        <v>0</v>
      </c>
      <c r="AF73" s="67">
        <f t="shared" si="274"/>
        <v>34.789279999999998</v>
      </c>
      <c r="AG73" s="67">
        <f t="shared" si="274"/>
        <v>86.973200000000006</v>
      </c>
      <c r="AH73" s="67">
        <f t="shared" si="274"/>
        <v>1861.2264799999998</v>
      </c>
      <c r="AI73" s="67">
        <f t="shared" si="274"/>
        <v>1040</v>
      </c>
      <c r="AJ73" s="67">
        <f t="shared" si="274"/>
        <v>0</v>
      </c>
      <c r="AK73" s="67">
        <f t="shared" si="274"/>
        <v>0</v>
      </c>
      <c r="AL73" s="67">
        <f t="shared" si="274"/>
        <v>1040</v>
      </c>
      <c r="AM73" s="67">
        <f t="shared" si="274"/>
        <v>639.97642941176468</v>
      </c>
      <c r="AN73" s="67">
        <f t="shared" si="274"/>
        <v>465.30661999999995</v>
      </c>
      <c r="AO73" s="67">
        <f t="shared" si="274"/>
        <v>260</v>
      </c>
      <c r="AP73" s="67">
        <f t="shared" ref="AP73:AP80" si="275">AM73+AK73</f>
        <v>639.97642941176468</v>
      </c>
      <c r="AQ73" s="71">
        <f t="shared" ref="AQ73:AQ80" si="276">AM73+AL73+AH73</f>
        <v>3541.2029094117643</v>
      </c>
      <c r="AR73" s="71">
        <f t="shared" ref="AR73:AR80" si="277">AO73+AN73</f>
        <v>725.30661999999995</v>
      </c>
      <c r="AS73" s="71">
        <f t="shared" ref="AS73:AS80" si="278">AH73+AL73+AM73+AO73+AN73</f>
        <v>4266.5095294117646</v>
      </c>
      <c r="AT73" s="84"/>
    </row>
    <row r="74" spans="1:67" outlineLevel="1" x14ac:dyDescent="0.25">
      <c r="A74" s="60"/>
      <c r="B74" s="61" t="str">
        <f>"Onduleur Fronius "&amp;G74</f>
        <v>Onduleur Fronius Symo GEN24 6.0 Plus SC</v>
      </c>
      <c r="C74" s="62">
        <v>1</v>
      </c>
      <c r="D74" s="68" t="s">
        <v>63</v>
      </c>
      <c r="E74" s="64">
        <f t="shared" ref="E73:E80" si="279">AB74</f>
        <v>3904.7396691176473</v>
      </c>
      <c r="F74" s="65">
        <f t="shared" ref="F73:F80" si="280">C74*E74</f>
        <v>3904.7396691176473</v>
      </c>
      <c r="G74" s="107" t="str">
        <f>$G$8</f>
        <v>Symo GEN24 6.0 Plus SC</v>
      </c>
      <c r="H74" s="108">
        <f>$H$8</f>
        <v>1809.75</v>
      </c>
      <c r="I74" s="108">
        <f>$I$8</f>
        <v>449.25</v>
      </c>
      <c r="J74" s="67">
        <f t="shared" si="60"/>
        <v>54.292499999999997</v>
      </c>
      <c r="K74" s="54">
        <v>0</v>
      </c>
      <c r="L74" s="67">
        <f t="shared" si="261"/>
        <v>1809.75</v>
      </c>
      <c r="M74" s="67">
        <f t="shared" si="261"/>
        <v>449.25</v>
      </c>
      <c r="N74" s="67">
        <f t="shared" si="261"/>
        <v>54.292499999999997</v>
      </c>
      <c r="O74" s="67">
        <f t="shared" si="262"/>
        <v>2313.2925</v>
      </c>
      <c r="P74" s="69">
        <f t="shared" si="263"/>
        <v>0</v>
      </c>
      <c r="Q74" s="69">
        <f t="shared" si="264"/>
        <v>0</v>
      </c>
      <c r="R74" s="69">
        <f t="shared" si="265"/>
        <v>46.26585</v>
      </c>
      <c r="S74" s="69">
        <f t="shared" si="266"/>
        <v>115.664625</v>
      </c>
      <c r="T74" s="69">
        <f t="shared" si="267"/>
        <v>2475.2229750000001</v>
      </c>
      <c r="U74" s="69">
        <f>2*$U$5</f>
        <v>180</v>
      </c>
      <c r="V74" s="151">
        <f t="shared" si="268"/>
        <v>0</v>
      </c>
      <c r="W74" s="151">
        <f t="shared" si="268"/>
        <v>0</v>
      </c>
      <c r="X74" s="67">
        <f t="shared" si="269"/>
        <v>180</v>
      </c>
      <c r="Y74" s="113">
        <f t="shared" si="270"/>
        <v>585.71095036764711</v>
      </c>
      <c r="Z74" s="69">
        <f t="shared" si="271"/>
        <v>618.80574375000003</v>
      </c>
      <c r="AA74" s="69">
        <f t="shared" si="272"/>
        <v>45</v>
      </c>
      <c r="AB74" s="70">
        <f t="shared" si="273"/>
        <v>3904.7396691176473</v>
      </c>
      <c r="AC74" s="67">
        <f t="shared" si="274"/>
        <v>2313.2925</v>
      </c>
      <c r="AD74" s="67">
        <f t="shared" si="274"/>
        <v>0</v>
      </c>
      <c r="AE74" s="67">
        <f t="shared" si="274"/>
        <v>0</v>
      </c>
      <c r="AF74" s="67">
        <f t="shared" si="274"/>
        <v>46.26585</v>
      </c>
      <c r="AG74" s="67">
        <f t="shared" si="274"/>
        <v>115.664625</v>
      </c>
      <c r="AH74" s="67">
        <f t="shared" si="274"/>
        <v>2475.2229750000001</v>
      </c>
      <c r="AI74" s="67">
        <f t="shared" si="274"/>
        <v>180</v>
      </c>
      <c r="AJ74" s="67">
        <f t="shared" si="274"/>
        <v>0</v>
      </c>
      <c r="AK74" s="67">
        <f t="shared" si="274"/>
        <v>0</v>
      </c>
      <c r="AL74" s="67">
        <f t="shared" si="274"/>
        <v>180</v>
      </c>
      <c r="AM74" s="67">
        <f t="shared" si="274"/>
        <v>585.71095036764711</v>
      </c>
      <c r="AN74" s="67">
        <f t="shared" si="274"/>
        <v>618.80574375000003</v>
      </c>
      <c r="AO74" s="67">
        <f t="shared" si="274"/>
        <v>45</v>
      </c>
      <c r="AP74" s="67">
        <f t="shared" si="275"/>
        <v>585.71095036764711</v>
      </c>
      <c r="AQ74" s="71">
        <f t="shared" si="276"/>
        <v>3240.9339253676471</v>
      </c>
      <c r="AR74" s="71">
        <f t="shared" si="277"/>
        <v>663.80574375000003</v>
      </c>
      <c r="AS74" s="71">
        <f t="shared" si="278"/>
        <v>3904.7396691176473</v>
      </c>
      <c r="AT74" s="84"/>
    </row>
    <row r="75" spans="1:67" outlineLevel="1" x14ac:dyDescent="0.25">
      <c r="A75" s="60"/>
      <c r="B75" s="61" t="s">
        <v>64</v>
      </c>
      <c r="C75" s="62">
        <v>1</v>
      </c>
      <c r="D75" s="68" t="s">
        <v>65</v>
      </c>
      <c r="E75" s="64">
        <f t="shared" si="279"/>
        <v>697.98529411764707</v>
      </c>
      <c r="F75" s="65">
        <f t="shared" si="280"/>
        <v>697.98529411764707</v>
      </c>
      <c r="G75" s="107"/>
      <c r="H75" s="108">
        <f>$H$9</f>
        <v>300</v>
      </c>
      <c r="I75" s="108">
        <f>I9</f>
        <v>0</v>
      </c>
      <c r="J75" s="67">
        <f t="shared" si="60"/>
        <v>9</v>
      </c>
      <c r="K75" s="54">
        <v>0</v>
      </c>
      <c r="L75" s="67">
        <f t="shared" si="261"/>
        <v>300</v>
      </c>
      <c r="M75" s="67">
        <f t="shared" si="261"/>
        <v>0</v>
      </c>
      <c r="N75" s="67">
        <f t="shared" si="261"/>
        <v>9</v>
      </c>
      <c r="O75" s="67">
        <f t="shared" si="262"/>
        <v>309</v>
      </c>
      <c r="P75" s="69">
        <f t="shared" si="263"/>
        <v>0</v>
      </c>
      <c r="Q75" s="69">
        <f t="shared" si="264"/>
        <v>0</v>
      </c>
      <c r="R75" s="69">
        <f t="shared" si="265"/>
        <v>6.18</v>
      </c>
      <c r="S75" s="69">
        <f t="shared" si="266"/>
        <v>15.450000000000001</v>
      </c>
      <c r="T75" s="69">
        <f t="shared" si="267"/>
        <v>330.63</v>
      </c>
      <c r="U75" s="69">
        <f>(C73/10)*$U$5</f>
        <v>144</v>
      </c>
      <c r="V75" s="151">
        <f t="shared" si="268"/>
        <v>0</v>
      </c>
      <c r="W75" s="151">
        <f t="shared" si="268"/>
        <v>0</v>
      </c>
      <c r="X75" s="67">
        <f t="shared" si="269"/>
        <v>144</v>
      </c>
      <c r="Y75" s="113">
        <f t="shared" si="270"/>
        <v>104.69779411764706</v>
      </c>
      <c r="Z75" s="69">
        <f t="shared" si="271"/>
        <v>82.657499999999999</v>
      </c>
      <c r="AA75" s="69">
        <f t="shared" si="272"/>
        <v>36</v>
      </c>
      <c r="AB75" s="70">
        <f t="shared" si="273"/>
        <v>697.98529411764707</v>
      </c>
      <c r="AC75" s="67">
        <f t="shared" si="274"/>
        <v>309</v>
      </c>
      <c r="AD75" s="67">
        <f t="shared" si="274"/>
        <v>0</v>
      </c>
      <c r="AE75" s="67">
        <f t="shared" si="274"/>
        <v>0</v>
      </c>
      <c r="AF75" s="67">
        <f t="shared" si="274"/>
        <v>6.18</v>
      </c>
      <c r="AG75" s="67">
        <f t="shared" si="274"/>
        <v>15.450000000000001</v>
      </c>
      <c r="AH75" s="67">
        <f t="shared" si="274"/>
        <v>330.63</v>
      </c>
      <c r="AI75" s="67">
        <f t="shared" si="274"/>
        <v>144</v>
      </c>
      <c r="AJ75" s="67">
        <f t="shared" si="274"/>
        <v>0</v>
      </c>
      <c r="AK75" s="67">
        <f t="shared" si="274"/>
        <v>0</v>
      </c>
      <c r="AL75" s="67">
        <f t="shared" si="274"/>
        <v>144</v>
      </c>
      <c r="AM75" s="67">
        <f t="shared" si="274"/>
        <v>104.69779411764706</v>
      </c>
      <c r="AN75" s="67">
        <f t="shared" si="274"/>
        <v>82.657499999999999</v>
      </c>
      <c r="AO75" s="67">
        <f t="shared" si="274"/>
        <v>36</v>
      </c>
      <c r="AP75" s="67">
        <f t="shared" si="275"/>
        <v>104.69779411764706</v>
      </c>
      <c r="AQ75" s="71">
        <f t="shared" si="276"/>
        <v>579.32779411764704</v>
      </c>
      <c r="AR75" s="71">
        <f t="shared" si="277"/>
        <v>118.6575</v>
      </c>
      <c r="AS75" s="71">
        <f t="shared" si="278"/>
        <v>697.98529411764707</v>
      </c>
      <c r="AT75" s="84"/>
    </row>
    <row r="76" spans="1:67" outlineLevel="1" x14ac:dyDescent="0.25">
      <c r="A76" s="60"/>
      <c r="B76" s="61" t="s">
        <v>172</v>
      </c>
      <c r="C76" s="62">
        <f>A71</f>
        <v>16</v>
      </c>
      <c r="D76" s="68" t="s">
        <v>63</v>
      </c>
      <c r="E76" s="64">
        <f t="shared" si="279"/>
        <v>257.66176470588238</v>
      </c>
      <c r="F76" s="65">
        <f t="shared" si="280"/>
        <v>4122.588235294118</v>
      </c>
      <c r="G76" s="107"/>
      <c r="H76" s="108">
        <f>$H$10</f>
        <v>100</v>
      </c>
      <c r="I76" s="108">
        <f>I10</f>
        <v>0</v>
      </c>
      <c r="J76" s="67">
        <f t="shared" si="60"/>
        <v>3</v>
      </c>
      <c r="K76" s="54">
        <v>0</v>
      </c>
      <c r="L76" s="67">
        <f t="shared" si="261"/>
        <v>100</v>
      </c>
      <c r="M76" s="67">
        <f t="shared" si="261"/>
        <v>0</v>
      </c>
      <c r="N76" s="67">
        <f t="shared" si="261"/>
        <v>3</v>
      </c>
      <c r="O76" s="67">
        <f t="shared" si="262"/>
        <v>103</v>
      </c>
      <c r="P76" s="69">
        <f t="shared" si="263"/>
        <v>0</v>
      </c>
      <c r="Q76" s="69">
        <f t="shared" si="264"/>
        <v>0</v>
      </c>
      <c r="R76" s="69">
        <f t="shared" si="265"/>
        <v>2.06</v>
      </c>
      <c r="S76" s="69">
        <f t="shared" si="266"/>
        <v>5.15</v>
      </c>
      <c r="T76" s="69">
        <f t="shared" si="267"/>
        <v>110.21000000000001</v>
      </c>
      <c r="U76" s="69">
        <f>1*$U$4</f>
        <v>65</v>
      </c>
      <c r="V76" s="151">
        <f t="shared" si="268"/>
        <v>0</v>
      </c>
      <c r="W76" s="151">
        <f t="shared" si="268"/>
        <v>0</v>
      </c>
      <c r="X76" s="67">
        <f t="shared" si="269"/>
        <v>65</v>
      </c>
      <c r="Y76" s="113">
        <f t="shared" si="270"/>
        <v>38.649264705882359</v>
      </c>
      <c r="Z76" s="69">
        <f t="shared" si="271"/>
        <v>27.552500000000002</v>
      </c>
      <c r="AA76" s="69">
        <f t="shared" si="272"/>
        <v>16.25</v>
      </c>
      <c r="AB76" s="70">
        <f t="shared" si="273"/>
        <v>257.66176470588238</v>
      </c>
      <c r="AC76" s="67">
        <f t="shared" si="274"/>
        <v>1648</v>
      </c>
      <c r="AD76" s="67">
        <f t="shared" si="274"/>
        <v>0</v>
      </c>
      <c r="AE76" s="67">
        <f t="shared" si="274"/>
        <v>0</v>
      </c>
      <c r="AF76" s="67">
        <f t="shared" si="274"/>
        <v>32.96</v>
      </c>
      <c r="AG76" s="67">
        <f t="shared" si="274"/>
        <v>82.4</v>
      </c>
      <c r="AH76" s="67">
        <f t="shared" si="274"/>
        <v>1763.3600000000001</v>
      </c>
      <c r="AI76" s="67">
        <f t="shared" si="274"/>
        <v>1040</v>
      </c>
      <c r="AJ76" s="67">
        <f t="shared" si="274"/>
        <v>0</v>
      </c>
      <c r="AK76" s="67">
        <f t="shared" si="274"/>
        <v>0</v>
      </c>
      <c r="AL76" s="67">
        <f t="shared" si="274"/>
        <v>1040</v>
      </c>
      <c r="AM76" s="67">
        <f t="shared" si="274"/>
        <v>618.38823529411775</v>
      </c>
      <c r="AN76" s="67">
        <f t="shared" si="274"/>
        <v>440.84000000000003</v>
      </c>
      <c r="AO76" s="67">
        <f t="shared" si="274"/>
        <v>260</v>
      </c>
      <c r="AP76" s="67">
        <f t="shared" si="275"/>
        <v>618.38823529411775</v>
      </c>
      <c r="AQ76" s="71">
        <f t="shared" si="276"/>
        <v>3421.7482352941179</v>
      </c>
      <c r="AR76" s="71">
        <f t="shared" si="277"/>
        <v>700.84</v>
      </c>
      <c r="AS76" s="71">
        <f t="shared" si="278"/>
        <v>4122.588235294118</v>
      </c>
      <c r="AT76" s="84"/>
    </row>
    <row r="77" spans="1:67" outlineLevel="1" x14ac:dyDescent="0.25">
      <c r="A77" s="60"/>
      <c r="B77" s="61" t="s">
        <v>66</v>
      </c>
      <c r="C77" s="62">
        <v>1</v>
      </c>
      <c r="D77" s="68" t="s">
        <v>65</v>
      </c>
      <c r="E77" s="64">
        <f t="shared" si="279"/>
        <v>3089.7794117647059</v>
      </c>
      <c r="F77" s="65">
        <f t="shared" si="280"/>
        <v>3089.7794117647059</v>
      </c>
      <c r="G77" s="107"/>
      <c r="H77" s="108">
        <f>$H$11</f>
        <v>500</v>
      </c>
      <c r="I77" s="108">
        <f>I11</f>
        <v>0</v>
      </c>
      <c r="J77" s="67">
        <f t="shared" si="60"/>
        <v>15</v>
      </c>
      <c r="K77" s="54">
        <v>0</v>
      </c>
      <c r="L77" s="67">
        <f t="shared" si="261"/>
        <v>500</v>
      </c>
      <c r="M77" s="67">
        <f t="shared" si="261"/>
        <v>0</v>
      </c>
      <c r="N77" s="67">
        <f t="shared" si="261"/>
        <v>15</v>
      </c>
      <c r="O77" s="67">
        <f t="shared" si="262"/>
        <v>515</v>
      </c>
      <c r="P77" s="69">
        <f t="shared" si="263"/>
        <v>0</v>
      </c>
      <c r="Q77" s="69">
        <f t="shared" si="264"/>
        <v>0</v>
      </c>
      <c r="R77" s="69">
        <f t="shared" si="265"/>
        <v>10.3</v>
      </c>
      <c r="S77" s="69">
        <f t="shared" si="266"/>
        <v>25.75</v>
      </c>
      <c r="T77" s="69">
        <f t="shared" si="267"/>
        <v>551.04999999999995</v>
      </c>
      <c r="U77" s="69">
        <f>5*$U$5+600+500</f>
        <v>1550</v>
      </c>
      <c r="V77" s="151">
        <f t="shared" si="268"/>
        <v>0</v>
      </c>
      <c r="W77" s="151">
        <f t="shared" si="268"/>
        <v>0</v>
      </c>
      <c r="X77" s="67">
        <f t="shared" si="269"/>
        <v>1550</v>
      </c>
      <c r="Y77" s="113">
        <f t="shared" si="270"/>
        <v>463.46691176470591</v>
      </c>
      <c r="Z77" s="69">
        <f t="shared" si="271"/>
        <v>137.76249999999999</v>
      </c>
      <c r="AA77" s="69">
        <f t="shared" si="272"/>
        <v>387.5</v>
      </c>
      <c r="AB77" s="70">
        <f t="shared" si="273"/>
        <v>3089.7794117647059</v>
      </c>
      <c r="AC77" s="67">
        <f t="shared" si="274"/>
        <v>515</v>
      </c>
      <c r="AD77" s="67">
        <f t="shared" si="274"/>
        <v>0</v>
      </c>
      <c r="AE77" s="67">
        <f t="shared" si="274"/>
        <v>0</v>
      </c>
      <c r="AF77" s="67">
        <f t="shared" si="274"/>
        <v>10.3</v>
      </c>
      <c r="AG77" s="67">
        <f t="shared" si="274"/>
        <v>25.75</v>
      </c>
      <c r="AH77" s="67">
        <f t="shared" si="274"/>
        <v>551.04999999999995</v>
      </c>
      <c r="AI77" s="67">
        <f t="shared" si="274"/>
        <v>1550</v>
      </c>
      <c r="AJ77" s="67">
        <f t="shared" si="274"/>
        <v>0</v>
      </c>
      <c r="AK77" s="67">
        <f t="shared" si="274"/>
        <v>0</v>
      </c>
      <c r="AL77" s="67">
        <f t="shared" si="274"/>
        <v>1550</v>
      </c>
      <c r="AM77" s="67">
        <f t="shared" si="274"/>
        <v>463.46691176470591</v>
      </c>
      <c r="AN77" s="67">
        <f t="shared" si="274"/>
        <v>137.76249999999999</v>
      </c>
      <c r="AO77" s="67">
        <f t="shared" si="274"/>
        <v>387.5</v>
      </c>
      <c r="AP77" s="67">
        <f t="shared" si="275"/>
        <v>463.46691176470591</v>
      </c>
      <c r="AQ77" s="71">
        <f t="shared" si="276"/>
        <v>2564.5169117647056</v>
      </c>
      <c r="AR77" s="71">
        <f t="shared" si="277"/>
        <v>525.26250000000005</v>
      </c>
      <c r="AS77" s="71">
        <f t="shared" si="278"/>
        <v>3089.7794117647059</v>
      </c>
      <c r="AT77" s="84"/>
    </row>
    <row r="78" spans="1:67" outlineLevel="1" x14ac:dyDescent="0.25">
      <c r="A78" s="60"/>
      <c r="B78" s="72" t="s">
        <v>169</v>
      </c>
      <c r="C78" s="62">
        <v>1</v>
      </c>
      <c r="D78" s="68" t="s">
        <v>65</v>
      </c>
      <c r="E78" s="64">
        <f t="shared" si="279"/>
        <v>2308.5</v>
      </c>
      <c r="F78" s="65">
        <f t="shared" si="280"/>
        <v>2308.5</v>
      </c>
      <c r="G78" s="107"/>
      <c r="H78" s="108">
        <f>$H$12</f>
        <v>1300</v>
      </c>
      <c r="I78" s="108">
        <f>I12</f>
        <v>200</v>
      </c>
      <c r="J78" s="67">
        <f t="shared" si="60"/>
        <v>39</v>
      </c>
      <c r="K78" s="54">
        <v>0</v>
      </c>
      <c r="L78" s="67">
        <f t="shared" si="261"/>
        <v>1300</v>
      </c>
      <c r="M78" s="67">
        <f t="shared" si="261"/>
        <v>200</v>
      </c>
      <c r="N78" s="67">
        <f t="shared" si="261"/>
        <v>39</v>
      </c>
      <c r="O78" s="67">
        <f t="shared" si="262"/>
        <v>1539</v>
      </c>
      <c r="P78" s="69">
        <f t="shared" si="263"/>
        <v>0</v>
      </c>
      <c r="Q78" s="69">
        <f t="shared" si="264"/>
        <v>0</v>
      </c>
      <c r="R78" s="69">
        <f t="shared" si="265"/>
        <v>30.78</v>
      </c>
      <c r="S78" s="69">
        <v>0</v>
      </c>
      <c r="T78" s="69">
        <f t="shared" si="267"/>
        <v>1569.78</v>
      </c>
      <c r="U78" s="69">
        <v>0</v>
      </c>
      <c r="V78" s="151">
        <f t="shared" si="268"/>
        <v>0</v>
      </c>
      <c r="W78" s="151">
        <f t="shared" si="268"/>
        <v>0</v>
      </c>
      <c r="X78" s="67">
        <f t="shared" si="269"/>
        <v>0</v>
      </c>
      <c r="Y78" s="113">
        <f t="shared" si="270"/>
        <v>346.27500000000003</v>
      </c>
      <c r="Z78" s="69">
        <f t="shared" si="271"/>
        <v>392.44499999999999</v>
      </c>
      <c r="AA78" s="69">
        <f t="shared" si="272"/>
        <v>0</v>
      </c>
      <c r="AB78" s="70">
        <f t="shared" si="273"/>
        <v>2308.5</v>
      </c>
      <c r="AC78" s="67">
        <f t="shared" si="274"/>
        <v>1539</v>
      </c>
      <c r="AD78" s="67">
        <f t="shared" si="274"/>
        <v>0</v>
      </c>
      <c r="AE78" s="67">
        <f t="shared" si="274"/>
        <v>0</v>
      </c>
      <c r="AF78" s="67">
        <f t="shared" si="274"/>
        <v>30.78</v>
      </c>
      <c r="AG78" s="67">
        <f t="shared" si="274"/>
        <v>0</v>
      </c>
      <c r="AH78" s="67">
        <f t="shared" si="274"/>
        <v>1569.78</v>
      </c>
      <c r="AI78" s="67">
        <f t="shared" si="274"/>
        <v>0</v>
      </c>
      <c r="AJ78" s="67">
        <f t="shared" si="274"/>
        <v>0</v>
      </c>
      <c r="AK78" s="67">
        <f t="shared" si="274"/>
        <v>0</v>
      </c>
      <c r="AL78" s="67">
        <f t="shared" si="274"/>
        <v>0</v>
      </c>
      <c r="AM78" s="67">
        <f t="shared" si="274"/>
        <v>346.27500000000003</v>
      </c>
      <c r="AN78" s="67">
        <f t="shared" si="274"/>
        <v>392.44499999999999</v>
      </c>
      <c r="AO78" s="67">
        <f t="shared" si="274"/>
        <v>0</v>
      </c>
      <c r="AP78" s="67">
        <f t="shared" si="275"/>
        <v>346.27500000000003</v>
      </c>
      <c r="AQ78" s="71">
        <f t="shared" si="276"/>
        <v>1916.0550000000001</v>
      </c>
      <c r="AR78" s="71">
        <f t="shared" si="277"/>
        <v>392.44499999999999</v>
      </c>
      <c r="AS78" s="71">
        <f t="shared" si="278"/>
        <v>2308.5</v>
      </c>
      <c r="AT78" s="84"/>
    </row>
    <row r="79" spans="1:67" outlineLevel="1" x14ac:dyDescent="0.25">
      <c r="A79" s="60"/>
      <c r="B79" s="72" t="s">
        <v>170</v>
      </c>
      <c r="C79" s="62">
        <v>1</v>
      </c>
      <c r="D79" s="68" t="s">
        <v>65</v>
      </c>
      <c r="E79" s="64">
        <f t="shared" si="279"/>
        <v>900</v>
      </c>
      <c r="F79" s="65">
        <f t="shared" si="280"/>
        <v>900</v>
      </c>
      <c r="G79" s="147"/>
      <c r="H79" s="67">
        <v>0</v>
      </c>
      <c r="I79" s="67">
        <v>0</v>
      </c>
      <c r="J79" s="67">
        <f t="shared" si="60"/>
        <v>0</v>
      </c>
      <c r="K79" s="54">
        <v>0</v>
      </c>
      <c r="L79" s="67">
        <f t="shared" si="261"/>
        <v>0</v>
      </c>
      <c r="M79" s="67">
        <f t="shared" si="261"/>
        <v>0</v>
      </c>
      <c r="N79" s="67">
        <f t="shared" si="261"/>
        <v>0</v>
      </c>
      <c r="O79" s="67">
        <f t="shared" si="262"/>
        <v>0</v>
      </c>
      <c r="P79" s="69">
        <f t="shared" si="263"/>
        <v>0</v>
      </c>
      <c r="Q79" s="69">
        <f t="shared" si="264"/>
        <v>0</v>
      </c>
      <c r="R79" s="69">
        <f t="shared" si="265"/>
        <v>0</v>
      </c>
      <c r="S79" s="69">
        <v>0</v>
      </c>
      <c r="T79" s="69">
        <f t="shared" si="267"/>
        <v>0</v>
      </c>
      <c r="U79" s="69">
        <v>0</v>
      </c>
      <c r="V79" s="151">
        <f t="shared" si="268"/>
        <v>0</v>
      </c>
      <c r="W79" s="151">
        <f t="shared" si="268"/>
        <v>900</v>
      </c>
      <c r="X79" s="67">
        <f t="shared" si="269"/>
        <v>900</v>
      </c>
      <c r="Y79" s="113">
        <v>0</v>
      </c>
      <c r="Z79" s="69">
        <f t="shared" si="271"/>
        <v>0</v>
      </c>
      <c r="AA79" s="69">
        <v>0</v>
      </c>
      <c r="AB79" s="70">
        <f t="shared" si="273"/>
        <v>900</v>
      </c>
      <c r="AC79" s="67">
        <f t="shared" si="274"/>
        <v>0</v>
      </c>
      <c r="AD79" s="67">
        <f t="shared" si="274"/>
        <v>0</v>
      </c>
      <c r="AE79" s="67">
        <f t="shared" si="274"/>
        <v>0</v>
      </c>
      <c r="AF79" s="67">
        <f t="shared" si="274"/>
        <v>0</v>
      </c>
      <c r="AG79" s="67">
        <f t="shared" si="274"/>
        <v>0</v>
      </c>
      <c r="AH79" s="67">
        <f t="shared" si="274"/>
        <v>0</v>
      </c>
      <c r="AI79" s="67">
        <f t="shared" si="274"/>
        <v>0</v>
      </c>
      <c r="AJ79" s="67">
        <f t="shared" si="274"/>
        <v>0</v>
      </c>
      <c r="AK79" s="67">
        <f t="shared" si="274"/>
        <v>900</v>
      </c>
      <c r="AL79" s="67">
        <f t="shared" si="274"/>
        <v>900</v>
      </c>
      <c r="AM79" s="67">
        <f t="shared" si="274"/>
        <v>0</v>
      </c>
      <c r="AN79" s="67">
        <f t="shared" si="274"/>
        <v>0</v>
      </c>
      <c r="AO79" s="67">
        <f t="shared" si="274"/>
        <v>0</v>
      </c>
      <c r="AP79" s="67">
        <f t="shared" si="275"/>
        <v>900</v>
      </c>
      <c r="AQ79" s="71">
        <f t="shared" si="276"/>
        <v>900</v>
      </c>
      <c r="AR79" s="71">
        <f t="shared" si="277"/>
        <v>0</v>
      </c>
      <c r="AS79" s="71">
        <f t="shared" si="278"/>
        <v>900</v>
      </c>
      <c r="AT79" s="84"/>
    </row>
    <row r="80" spans="1:67" outlineLevel="1" x14ac:dyDescent="0.25">
      <c r="A80" s="60"/>
      <c r="B80" s="72" t="s">
        <v>171</v>
      </c>
      <c r="C80" s="62">
        <v>1</v>
      </c>
      <c r="D80" s="68" t="s">
        <v>65</v>
      </c>
      <c r="E80" s="64">
        <f t="shared" si="279"/>
        <v>1200</v>
      </c>
      <c r="F80" s="65">
        <f t="shared" si="280"/>
        <v>1200</v>
      </c>
      <c r="G80" s="147"/>
      <c r="H80" s="67">
        <v>0</v>
      </c>
      <c r="I80" s="67">
        <v>0</v>
      </c>
      <c r="J80" s="67">
        <f t="shared" si="60"/>
        <v>0</v>
      </c>
      <c r="K80" s="54">
        <v>0</v>
      </c>
      <c r="L80" s="67">
        <f t="shared" si="261"/>
        <v>0</v>
      </c>
      <c r="M80" s="67">
        <f t="shared" si="261"/>
        <v>0</v>
      </c>
      <c r="N80" s="67">
        <f t="shared" si="261"/>
        <v>0</v>
      </c>
      <c r="O80" s="67">
        <f t="shared" si="262"/>
        <v>0</v>
      </c>
      <c r="P80" s="69">
        <f t="shared" si="263"/>
        <v>0</v>
      </c>
      <c r="Q80" s="69">
        <f t="shared" si="264"/>
        <v>0</v>
      </c>
      <c r="R80" s="69">
        <f t="shared" si="265"/>
        <v>0</v>
      </c>
      <c r="S80" s="69">
        <v>0</v>
      </c>
      <c r="T80" s="69">
        <f t="shared" si="267"/>
        <v>0</v>
      </c>
      <c r="U80" s="69">
        <v>0</v>
      </c>
      <c r="V80" s="151">
        <f t="shared" si="268"/>
        <v>1200</v>
      </c>
      <c r="W80" s="151">
        <f t="shared" si="268"/>
        <v>0</v>
      </c>
      <c r="X80" s="67">
        <f t="shared" si="269"/>
        <v>1200</v>
      </c>
      <c r="Y80" s="113">
        <v>0</v>
      </c>
      <c r="Z80" s="69">
        <f t="shared" si="271"/>
        <v>0</v>
      </c>
      <c r="AA80" s="69">
        <v>0</v>
      </c>
      <c r="AB80" s="70">
        <f t="shared" si="273"/>
        <v>1200</v>
      </c>
      <c r="AC80" s="67">
        <f t="shared" si="274"/>
        <v>0</v>
      </c>
      <c r="AD80" s="67">
        <f t="shared" si="274"/>
        <v>0</v>
      </c>
      <c r="AE80" s="67">
        <f t="shared" si="274"/>
        <v>0</v>
      </c>
      <c r="AF80" s="67">
        <f t="shared" si="274"/>
        <v>0</v>
      </c>
      <c r="AG80" s="67">
        <f t="shared" si="274"/>
        <v>0</v>
      </c>
      <c r="AH80" s="67">
        <f t="shared" si="274"/>
        <v>0</v>
      </c>
      <c r="AI80" s="67">
        <f t="shared" si="274"/>
        <v>0</v>
      </c>
      <c r="AJ80" s="67">
        <f t="shared" si="274"/>
        <v>1200</v>
      </c>
      <c r="AK80" s="67">
        <f t="shared" si="274"/>
        <v>0</v>
      </c>
      <c r="AL80" s="67">
        <f t="shared" si="274"/>
        <v>1200</v>
      </c>
      <c r="AM80" s="67">
        <f t="shared" si="274"/>
        <v>0</v>
      </c>
      <c r="AN80" s="67">
        <f t="shared" si="274"/>
        <v>0</v>
      </c>
      <c r="AO80" s="67">
        <f t="shared" si="274"/>
        <v>0</v>
      </c>
      <c r="AP80" s="67">
        <f t="shared" si="275"/>
        <v>0</v>
      </c>
      <c r="AQ80" s="71">
        <f t="shared" si="276"/>
        <v>1200</v>
      </c>
      <c r="AR80" s="71">
        <f t="shared" si="277"/>
        <v>0</v>
      </c>
      <c r="AS80" s="71">
        <f t="shared" si="278"/>
        <v>1200</v>
      </c>
      <c r="AT80" s="84"/>
    </row>
    <row r="81" spans="1:67" ht="15.75" outlineLevel="1" thickBot="1" x14ac:dyDescent="0.3">
      <c r="A81" s="60"/>
      <c r="B81" s="61"/>
      <c r="C81" s="62"/>
      <c r="D81" s="63"/>
      <c r="E81" s="64"/>
      <c r="F81" s="65"/>
      <c r="G81" s="107"/>
      <c r="H81" s="108"/>
      <c r="I81" s="108"/>
      <c r="J81" s="67"/>
      <c r="K81" s="21"/>
      <c r="L81" s="67"/>
      <c r="M81" s="67"/>
      <c r="N81" s="67"/>
      <c r="O81" s="67"/>
      <c r="P81" s="69"/>
      <c r="Q81" s="69"/>
      <c r="R81" s="69"/>
      <c r="S81" s="69"/>
      <c r="T81" s="69"/>
      <c r="U81" s="69"/>
      <c r="V81" s="151"/>
      <c r="W81" s="151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84"/>
    </row>
    <row r="82" spans="1:67" ht="15.75" thickBot="1" x14ac:dyDescent="0.3">
      <c r="A82" s="48">
        <f>A71+1</f>
        <v>17</v>
      </c>
      <c r="B82" s="49" t="s">
        <v>61</v>
      </c>
      <c r="C82" s="50" t="s">
        <v>62</v>
      </c>
      <c r="D82" s="51">
        <f>ROUNDUP((A82*465)/1000,2)</f>
        <v>7.91</v>
      </c>
      <c r="E82" s="52"/>
      <c r="F82" s="53">
        <f>SUM(F83:F92)</f>
        <v>21471.899588235294</v>
      </c>
      <c r="G82" s="107"/>
      <c r="H82" s="110"/>
      <c r="I82" s="110"/>
      <c r="J82" s="56"/>
      <c r="K82" s="57"/>
      <c r="L82" s="58"/>
      <c r="M82" s="58"/>
      <c r="N82" s="58"/>
      <c r="O82" s="57"/>
      <c r="P82" s="58"/>
      <c r="Q82" s="56"/>
      <c r="R82" s="56"/>
      <c r="S82" s="56"/>
      <c r="T82" s="56"/>
      <c r="U82" s="73"/>
      <c r="V82" s="152"/>
      <c r="W82" s="153"/>
      <c r="X82" s="56"/>
      <c r="Y82" s="56"/>
      <c r="Z82" s="57"/>
      <c r="AA82" s="56"/>
      <c r="AB82" s="56"/>
      <c r="AC82" s="59">
        <f>+SUM(AC83:AC92)</f>
        <v>8557.7960000000003</v>
      </c>
      <c r="AD82" s="59">
        <f t="shared" ref="AD82:AS82" si="281">+SUM(AD83:AD92)</f>
        <v>0</v>
      </c>
      <c r="AE82" s="59">
        <f t="shared" si="281"/>
        <v>0</v>
      </c>
      <c r="AF82" s="59">
        <f t="shared" si="281"/>
        <v>171.15592000000001</v>
      </c>
      <c r="AG82" s="59">
        <f t="shared" si="281"/>
        <v>350.93979999999999</v>
      </c>
      <c r="AH82" s="59">
        <f t="shared" si="281"/>
        <v>9079.8917199999996</v>
      </c>
      <c r="AI82" s="59">
        <f t="shared" si="281"/>
        <v>4093</v>
      </c>
      <c r="AJ82" s="59">
        <f t="shared" si="281"/>
        <v>1200</v>
      </c>
      <c r="AK82" s="59">
        <f t="shared" si="281"/>
        <v>900</v>
      </c>
      <c r="AL82" s="59">
        <f t="shared" si="281"/>
        <v>6193</v>
      </c>
      <c r="AM82" s="59">
        <f t="shared" si="281"/>
        <v>2905.7849382352942</v>
      </c>
      <c r="AN82" s="59">
        <f t="shared" si="281"/>
        <v>2269.9729299999999</v>
      </c>
      <c r="AO82" s="59">
        <f t="shared" si="281"/>
        <v>1023.25</v>
      </c>
      <c r="AP82" s="59">
        <f t="shared" si="281"/>
        <v>3805.7849382352942</v>
      </c>
      <c r="AQ82" s="59">
        <f t="shared" si="281"/>
        <v>18178.676658235294</v>
      </c>
      <c r="AR82" s="59">
        <f t="shared" si="281"/>
        <v>3293.2229300000004</v>
      </c>
      <c r="AS82" s="59">
        <f t="shared" si="281"/>
        <v>21471.899588235294</v>
      </c>
      <c r="AT82" s="83" t="str">
        <f>IF(F82=AS82,"Matching","Not Matching")</f>
        <v>Matching</v>
      </c>
      <c r="AU82" s="134">
        <f t="shared" ref="AU82" si="282">SUM(AC82:AG82)</f>
        <v>9079.8917199999996</v>
      </c>
      <c r="AV82" s="135">
        <f t="shared" ref="AV82" si="283">AU82/AS82</f>
        <v>0.42287323870380705</v>
      </c>
      <c r="AW82" s="134">
        <f t="shared" ref="AW82" si="284">AI82</f>
        <v>4093</v>
      </c>
      <c r="AX82" s="135">
        <f t="shared" ref="AX82" si="285">AW82/AS82</f>
        <v>0.19062123419404414</v>
      </c>
      <c r="AY82" s="134">
        <f t="shared" ref="AY82" si="286">AJ82</f>
        <v>1200</v>
      </c>
      <c r="AZ82" s="135">
        <f t="shared" ref="AZ82" si="287">AY82/AS82</f>
        <v>5.5886997564830926E-2</v>
      </c>
      <c r="BA82" s="134">
        <f t="shared" ref="BA82" si="288">AK82+AM82</f>
        <v>3805.7849382352942</v>
      </c>
      <c r="BB82" s="135">
        <f t="shared" ref="BB82" si="289">BA82/AS82</f>
        <v>0.17724491131285508</v>
      </c>
      <c r="BC82" s="134">
        <f t="shared" ref="BC82" si="290">AN82+AO82</f>
        <v>3293.2229299999999</v>
      </c>
      <c r="BD82" s="135">
        <f t="shared" ref="BD82" si="291">BC82/AS82</f>
        <v>0.1533736182244628</v>
      </c>
      <c r="BE82" s="82" t="str">
        <f t="shared" ref="BE82" si="292">IF((AU82+AW82+AY82+BA82+BC82)=AS82,"Matching","Not Matching")</f>
        <v>Matching</v>
      </c>
      <c r="BF82" s="134">
        <f>AQ82</f>
        <v>18178.676658235294</v>
      </c>
      <c r="BG82" s="135">
        <f t="shared" ref="BG82" si="293">BF82/AS82</f>
        <v>0.84662638177553717</v>
      </c>
      <c r="BH82" s="134">
        <f t="shared" ref="BH82" si="294">AR82</f>
        <v>3293.2229300000004</v>
      </c>
      <c r="BI82" s="135">
        <f t="shared" ref="BI82" si="295">BH82/AS82</f>
        <v>0.15337361822446283</v>
      </c>
      <c r="BJ82" s="82" t="str">
        <f t="shared" ref="BJ82" si="296">IF((BH82+BF82)=AS82,"Matching","Not Matching")</f>
        <v>Matching</v>
      </c>
      <c r="BK82" s="134">
        <f>AS82*1.081</f>
        <v>23211.123454882352</v>
      </c>
      <c r="BL82" s="134">
        <f t="shared" ref="BL82" si="297">ROUND(BK82,-1)</f>
        <v>23210</v>
      </c>
      <c r="BM82" s="134">
        <f>D82*380</f>
        <v>3005.8</v>
      </c>
      <c r="BN82" s="134">
        <f t="shared" ref="BN82" si="298">BK82-BM82</f>
        <v>20205.323454882353</v>
      </c>
      <c r="BO82" s="134">
        <f>BK82/D82</f>
        <v>2934.4024595300066</v>
      </c>
    </row>
    <row r="83" spans="1:67" outlineLevel="1" x14ac:dyDescent="0.25">
      <c r="A83" s="60"/>
      <c r="B83" s="61"/>
      <c r="C83" s="62"/>
      <c r="D83" s="63"/>
      <c r="E83" s="64"/>
      <c r="F83" s="65"/>
      <c r="G83" s="107"/>
      <c r="H83" s="110"/>
      <c r="I83" s="109" t="s">
        <v>138</v>
      </c>
      <c r="J83" s="56"/>
      <c r="K83" s="57"/>
      <c r="L83" s="58"/>
      <c r="M83" s="58"/>
      <c r="N83" s="58"/>
      <c r="O83" s="57"/>
      <c r="P83" s="58"/>
      <c r="Q83" s="56"/>
      <c r="R83" s="56"/>
      <c r="S83" s="56"/>
      <c r="T83" s="56"/>
      <c r="U83" s="73"/>
      <c r="V83" s="152"/>
      <c r="W83" s="153"/>
      <c r="X83" s="56"/>
      <c r="Y83" s="56"/>
      <c r="Z83" s="57"/>
      <c r="AA83" s="56"/>
      <c r="AB83" s="56"/>
      <c r="AC83" s="56"/>
      <c r="AD83" s="56"/>
      <c r="AE83" s="69"/>
      <c r="AF83" s="69"/>
      <c r="AG83" s="69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136"/>
    </row>
    <row r="84" spans="1:67" outlineLevel="1" x14ac:dyDescent="0.25">
      <c r="A84" s="60"/>
      <c r="B84" s="61" t="str">
        <f>"Panneau solaire "&amp;G84</f>
        <v>Panneau solaire LONGi Hi-MO X10 Artist LR7-54HVB-485M</v>
      </c>
      <c r="C84" s="62">
        <f>A82</f>
        <v>17</v>
      </c>
      <c r="D84" s="68" t="s">
        <v>63</v>
      </c>
      <c r="E84" s="64">
        <f t="shared" ref="E84" si="299">AB84</f>
        <v>266.65684558823523</v>
      </c>
      <c r="F84" s="65">
        <f t="shared" ref="F84" si="300">C84*E84</f>
        <v>4533.1663749999989</v>
      </c>
      <c r="G84" s="107" t="str">
        <f>$G$7</f>
        <v>LONGi Hi-MO X10 Artist LR7-54HVB-485M</v>
      </c>
      <c r="H84" s="108">
        <f t="shared" ref="H84" si="301">H73</f>
        <v>105.55</v>
      </c>
      <c r="I84" s="108">
        <f>$I$7</f>
        <v>0</v>
      </c>
      <c r="J84" s="67">
        <f t="shared" si="60"/>
        <v>3.1664999999999996</v>
      </c>
      <c r="K84" s="54">
        <v>0</v>
      </c>
      <c r="L84" s="67">
        <f t="shared" ref="L84:N91" si="302">H84*(1-$K84)</f>
        <v>105.55</v>
      </c>
      <c r="M84" s="67">
        <f t="shared" si="302"/>
        <v>0</v>
      </c>
      <c r="N84" s="67">
        <f t="shared" si="302"/>
        <v>3.1664999999999996</v>
      </c>
      <c r="O84" s="67">
        <f t="shared" ref="O84:O91" si="303">(L84+M84+N84)</f>
        <v>108.7165</v>
      </c>
      <c r="P84" s="69">
        <f t="shared" ref="P84:P91" si="304">O84*$P$4</f>
        <v>0</v>
      </c>
      <c r="Q84" s="69">
        <f t="shared" ref="Q84:Q91" si="305">(O84+P84)*$Q$4</f>
        <v>0</v>
      </c>
      <c r="R84" s="69">
        <f t="shared" ref="R84:R91" si="306">(O84+P84)*$R$4</f>
        <v>2.1743299999999999</v>
      </c>
      <c r="S84" s="69">
        <f t="shared" ref="S84:S88" si="307">(O84+P84)*$S$4</f>
        <v>5.4358250000000004</v>
      </c>
      <c r="T84" s="69">
        <f t="shared" ref="T84:T91" si="308">SUM(O84:S84)</f>
        <v>116.32665499999999</v>
      </c>
      <c r="U84" s="69">
        <f>1*$U$4</f>
        <v>65</v>
      </c>
      <c r="V84" s="151">
        <f t="shared" ref="V84:W91" si="309">V73</f>
        <v>0</v>
      </c>
      <c r="W84" s="151">
        <f t="shared" si="309"/>
        <v>0</v>
      </c>
      <c r="X84" s="67">
        <f t="shared" ref="X84:X91" si="310">SUM(U84:W84)</f>
        <v>65</v>
      </c>
      <c r="Y84" s="113">
        <f t="shared" ref="Y84:Y89" si="311">$Y$4/(1-$Y$4)*(T84+X84+Z84+AA84)</f>
        <v>39.998526838235293</v>
      </c>
      <c r="Z84" s="69">
        <f t="shared" ref="Z84:Z91" si="312">T84*$Z$4</f>
        <v>29.081663749999997</v>
      </c>
      <c r="AA84" s="69">
        <f t="shared" ref="AA84:AA89" si="313">X84*$AA$4</f>
        <v>16.25</v>
      </c>
      <c r="AB84" s="70">
        <f t="shared" ref="AB84:AB91" si="314">T84+X84+Y84+Z84+AA84</f>
        <v>266.65684558823523</v>
      </c>
      <c r="AC84" s="67">
        <f t="shared" ref="AC84:AO91" si="315">O84*$C84</f>
        <v>1848.1804999999999</v>
      </c>
      <c r="AD84" s="67">
        <f t="shared" si="315"/>
        <v>0</v>
      </c>
      <c r="AE84" s="67">
        <f t="shared" si="315"/>
        <v>0</v>
      </c>
      <c r="AF84" s="67">
        <f t="shared" si="315"/>
        <v>36.963609999999996</v>
      </c>
      <c r="AG84" s="67">
        <f t="shared" si="315"/>
        <v>92.409025</v>
      </c>
      <c r="AH84" s="67">
        <f t="shared" si="315"/>
        <v>1977.5531349999999</v>
      </c>
      <c r="AI84" s="67">
        <f t="shared" si="315"/>
        <v>1105</v>
      </c>
      <c r="AJ84" s="67">
        <f t="shared" si="315"/>
        <v>0</v>
      </c>
      <c r="AK84" s="67">
        <f t="shared" si="315"/>
        <v>0</v>
      </c>
      <c r="AL84" s="67">
        <f t="shared" si="315"/>
        <v>1105</v>
      </c>
      <c r="AM84" s="67">
        <f t="shared" si="315"/>
        <v>679.97495624999999</v>
      </c>
      <c r="AN84" s="67">
        <f t="shared" si="315"/>
        <v>494.38828374999997</v>
      </c>
      <c r="AO84" s="67">
        <f t="shared" si="315"/>
        <v>276.25</v>
      </c>
      <c r="AP84" s="67">
        <f t="shared" ref="AP84:AP91" si="316">AM84+AK84</f>
        <v>679.97495624999999</v>
      </c>
      <c r="AQ84" s="71">
        <f t="shared" ref="AQ84:AQ91" si="317">AM84+AL84+AH84</f>
        <v>3762.5280912500002</v>
      </c>
      <c r="AR84" s="71">
        <f t="shared" ref="AR84:AR91" si="318">AO84+AN84</f>
        <v>770.63828375000003</v>
      </c>
      <c r="AS84" s="71">
        <f t="shared" ref="AS84:AS91" si="319">AH84+AL84+AM84+AO84+AN84</f>
        <v>4533.1663749999998</v>
      </c>
      <c r="AT84" s="84"/>
    </row>
    <row r="85" spans="1:67" outlineLevel="1" x14ac:dyDescent="0.25">
      <c r="A85" s="60"/>
      <c r="B85" s="61" t="str">
        <f>"Onduleur Fronius "&amp;G85</f>
        <v>Onduleur Fronius Symo GEN24 8.0 Plus SC</v>
      </c>
      <c r="C85" s="62">
        <v>1</v>
      </c>
      <c r="D85" s="68" t="s">
        <v>63</v>
      </c>
      <c r="E85" s="64">
        <f t="shared" ref="E84:E91" si="320">AB85</f>
        <v>4348.983213235294</v>
      </c>
      <c r="F85" s="65">
        <f t="shared" ref="F84:F91" si="321">C85*E85</f>
        <v>4348.983213235294</v>
      </c>
      <c r="G85" s="99" t="str">
        <f>'Technical Data'!B24</f>
        <v>Symo GEN24 8.0 Plus SC</v>
      </c>
      <c r="H85" s="85">
        <f>'Financial Data'!C47</f>
        <v>2083.85</v>
      </c>
      <c r="I85" s="108">
        <f>$I$8</f>
        <v>449.25</v>
      </c>
      <c r="J85" s="67">
        <f t="shared" si="60"/>
        <v>62.515499999999996</v>
      </c>
      <c r="K85" s="54">
        <v>0</v>
      </c>
      <c r="L85" s="67">
        <f t="shared" si="302"/>
        <v>2083.85</v>
      </c>
      <c r="M85" s="67">
        <f t="shared" si="302"/>
        <v>449.25</v>
      </c>
      <c r="N85" s="67">
        <f t="shared" si="302"/>
        <v>62.515499999999996</v>
      </c>
      <c r="O85" s="67">
        <f t="shared" si="303"/>
        <v>2595.6154999999999</v>
      </c>
      <c r="P85" s="69">
        <f t="shared" si="304"/>
        <v>0</v>
      </c>
      <c r="Q85" s="69">
        <f t="shared" si="305"/>
        <v>0</v>
      </c>
      <c r="R85" s="69">
        <f t="shared" si="306"/>
        <v>51.912309999999998</v>
      </c>
      <c r="S85" s="69">
        <f t="shared" si="307"/>
        <v>129.78077500000001</v>
      </c>
      <c r="T85" s="69">
        <f t="shared" si="308"/>
        <v>2777.3085850000002</v>
      </c>
      <c r="U85" s="69">
        <f>2*$U$5</f>
        <v>180</v>
      </c>
      <c r="V85" s="151">
        <f t="shared" si="309"/>
        <v>0</v>
      </c>
      <c r="W85" s="151">
        <f t="shared" si="309"/>
        <v>0</v>
      </c>
      <c r="X85" s="67">
        <f t="shared" si="310"/>
        <v>180</v>
      </c>
      <c r="Y85" s="113">
        <f t="shared" si="311"/>
        <v>652.34748198529428</v>
      </c>
      <c r="Z85" s="69">
        <f t="shared" si="312"/>
        <v>694.32714625000006</v>
      </c>
      <c r="AA85" s="69">
        <f t="shared" si="313"/>
        <v>45</v>
      </c>
      <c r="AB85" s="70">
        <f t="shared" si="314"/>
        <v>4348.983213235294</v>
      </c>
      <c r="AC85" s="67">
        <f t="shared" si="315"/>
        <v>2595.6154999999999</v>
      </c>
      <c r="AD85" s="67">
        <f t="shared" si="315"/>
        <v>0</v>
      </c>
      <c r="AE85" s="67">
        <f t="shared" si="315"/>
        <v>0</v>
      </c>
      <c r="AF85" s="67">
        <f t="shared" si="315"/>
        <v>51.912309999999998</v>
      </c>
      <c r="AG85" s="67">
        <f t="shared" si="315"/>
        <v>129.78077500000001</v>
      </c>
      <c r="AH85" s="67">
        <f t="shared" si="315"/>
        <v>2777.3085850000002</v>
      </c>
      <c r="AI85" s="67">
        <f t="shared" si="315"/>
        <v>180</v>
      </c>
      <c r="AJ85" s="67">
        <f t="shared" si="315"/>
        <v>0</v>
      </c>
      <c r="AK85" s="67">
        <f t="shared" si="315"/>
        <v>0</v>
      </c>
      <c r="AL85" s="67">
        <f t="shared" si="315"/>
        <v>180</v>
      </c>
      <c r="AM85" s="67">
        <f t="shared" si="315"/>
        <v>652.34748198529428</v>
      </c>
      <c r="AN85" s="67">
        <f t="shared" si="315"/>
        <v>694.32714625000006</v>
      </c>
      <c r="AO85" s="67">
        <f t="shared" si="315"/>
        <v>45</v>
      </c>
      <c r="AP85" s="67">
        <f t="shared" si="316"/>
        <v>652.34748198529428</v>
      </c>
      <c r="AQ85" s="71">
        <f t="shared" si="317"/>
        <v>3609.6560669852943</v>
      </c>
      <c r="AR85" s="71">
        <f t="shared" si="318"/>
        <v>739.32714625000006</v>
      </c>
      <c r="AS85" s="71">
        <f t="shared" si="319"/>
        <v>4348.983213235294</v>
      </c>
      <c r="AT85" s="84"/>
    </row>
    <row r="86" spans="1:67" outlineLevel="1" x14ac:dyDescent="0.25">
      <c r="A86" s="60"/>
      <c r="B86" s="61" t="s">
        <v>64</v>
      </c>
      <c r="C86" s="62">
        <v>1</v>
      </c>
      <c r="D86" s="68" t="s">
        <v>65</v>
      </c>
      <c r="E86" s="64">
        <f t="shared" si="320"/>
        <v>711.22058823529414</v>
      </c>
      <c r="F86" s="65">
        <f t="shared" si="321"/>
        <v>711.22058823529414</v>
      </c>
      <c r="G86" s="107"/>
      <c r="H86" s="108">
        <f>H9</f>
        <v>300</v>
      </c>
      <c r="I86" s="111">
        <f>I75</f>
        <v>0</v>
      </c>
      <c r="J86" s="67">
        <f t="shared" si="60"/>
        <v>9</v>
      </c>
      <c r="K86" s="54">
        <v>0</v>
      </c>
      <c r="L86" s="67">
        <f t="shared" si="302"/>
        <v>300</v>
      </c>
      <c r="M86" s="67">
        <f t="shared" si="302"/>
        <v>0</v>
      </c>
      <c r="N86" s="67">
        <f t="shared" si="302"/>
        <v>9</v>
      </c>
      <c r="O86" s="67">
        <f t="shared" si="303"/>
        <v>309</v>
      </c>
      <c r="P86" s="69">
        <f t="shared" si="304"/>
        <v>0</v>
      </c>
      <c r="Q86" s="69">
        <f t="shared" si="305"/>
        <v>0</v>
      </c>
      <c r="R86" s="69">
        <f t="shared" si="306"/>
        <v>6.18</v>
      </c>
      <c r="S86" s="69">
        <f t="shared" si="307"/>
        <v>15.450000000000001</v>
      </c>
      <c r="T86" s="69">
        <f t="shared" si="308"/>
        <v>330.63</v>
      </c>
      <c r="U86" s="69">
        <f>(C84/10)*$U$5</f>
        <v>153</v>
      </c>
      <c r="V86" s="151">
        <f t="shared" si="309"/>
        <v>0</v>
      </c>
      <c r="W86" s="151">
        <f t="shared" si="309"/>
        <v>0</v>
      </c>
      <c r="X86" s="67">
        <f t="shared" si="310"/>
        <v>153</v>
      </c>
      <c r="Y86" s="113">
        <f t="shared" si="311"/>
        <v>106.68308823529412</v>
      </c>
      <c r="Z86" s="69">
        <f t="shared" si="312"/>
        <v>82.657499999999999</v>
      </c>
      <c r="AA86" s="69">
        <f t="shared" si="313"/>
        <v>38.25</v>
      </c>
      <c r="AB86" s="70">
        <f t="shared" si="314"/>
        <v>711.22058823529414</v>
      </c>
      <c r="AC86" s="67">
        <f t="shared" si="315"/>
        <v>309</v>
      </c>
      <c r="AD86" s="67">
        <f t="shared" si="315"/>
        <v>0</v>
      </c>
      <c r="AE86" s="67">
        <f t="shared" si="315"/>
        <v>0</v>
      </c>
      <c r="AF86" s="67">
        <f t="shared" si="315"/>
        <v>6.18</v>
      </c>
      <c r="AG86" s="67">
        <f t="shared" si="315"/>
        <v>15.450000000000001</v>
      </c>
      <c r="AH86" s="67">
        <f t="shared" si="315"/>
        <v>330.63</v>
      </c>
      <c r="AI86" s="67">
        <f t="shared" si="315"/>
        <v>153</v>
      </c>
      <c r="AJ86" s="67">
        <f t="shared" si="315"/>
        <v>0</v>
      </c>
      <c r="AK86" s="67">
        <f t="shared" si="315"/>
        <v>0</v>
      </c>
      <c r="AL86" s="67">
        <f t="shared" si="315"/>
        <v>153</v>
      </c>
      <c r="AM86" s="67">
        <f t="shared" si="315"/>
        <v>106.68308823529412</v>
      </c>
      <c r="AN86" s="67">
        <f t="shared" si="315"/>
        <v>82.657499999999999</v>
      </c>
      <c r="AO86" s="67">
        <f t="shared" si="315"/>
        <v>38.25</v>
      </c>
      <c r="AP86" s="67">
        <f t="shared" si="316"/>
        <v>106.68308823529412</v>
      </c>
      <c r="AQ86" s="71">
        <f t="shared" si="317"/>
        <v>590.31308823529412</v>
      </c>
      <c r="AR86" s="71">
        <f t="shared" si="318"/>
        <v>120.9075</v>
      </c>
      <c r="AS86" s="71">
        <f t="shared" si="319"/>
        <v>711.22058823529414</v>
      </c>
      <c r="AT86" s="84"/>
    </row>
    <row r="87" spans="1:67" outlineLevel="1" x14ac:dyDescent="0.25">
      <c r="A87" s="60"/>
      <c r="B87" s="61" t="s">
        <v>172</v>
      </c>
      <c r="C87" s="62">
        <f>A82</f>
        <v>17</v>
      </c>
      <c r="D87" s="68" t="s">
        <v>63</v>
      </c>
      <c r="E87" s="64">
        <f t="shared" si="320"/>
        <v>257.66176470588238</v>
      </c>
      <c r="F87" s="65">
        <f t="shared" si="321"/>
        <v>4380.25</v>
      </c>
      <c r="G87" s="107"/>
      <c r="H87" s="108">
        <f>H10</f>
        <v>100</v>
      </c>
      <c r="I87" s="111">
        <f>I76</f>
        <v>0</v>
      </c>
      <c r="J87" s="67">
        <f t="shared" si="60"/>
        <v>3</v>
      </c>
      <c r="K87" s="54">
        <v>0</v>
      </c>
      <c r="L87" s="67">
        <f t="shared" si="302"/>
        <v>100</v>
      </c>
      <c r="M87" s="67">
        <f t="shared" si="302"/>
        <v>0</v>
      </c>
      <c r="N87" s="67">
        <f t="shared" si="302"/>
        <v>3</v>
      </c>
      <c r="O87" s="67">
        <f t="shared" si="303"/>
        <v>103</v>
      </c>
      <c r="P87" s="69">
        <f t="shared" si="304"/>
        <v>0</v>
      </c>
      <c r="Q87" s="69">
        <f t="shared" si="305"/>
        <v>0</v>
      </c>
      <c r="R87" s="69">
        <f t="shared" si="306"/>
        <v>2.06</v>
      </c>
      <c r="S87" s="69">
        <f t="shared" si="307"/>
        <v>5.15</v>
      </c>
      <c r="T87" s="69">
        <f t="shared" si="308"/>
        <v>110.21000000000001</v>
      </c>
      <c r="U87" s="69">
        <f>1*$U$4</f>
        <v>65</v>
      </c>
      <c r="V87" s="151">
        <f t="shared" si="309"/>
        <v>0</v>
      </c>
      <c r="W87" s="151">
        <f t="shared" si="309"/>
        <v>0</v>
      </c>
      <c r="X87" s="67">
        <f t="shared" si="310"/>
        <v>65</v>
      </c>
      <c r="Y87" s="113">
        <f t="shared" si="311"/>
        <v>38.649264705882359</v>
      </c>
      <c r="Z87" s="69">
        <f t="shared" si="312"/>
        <v>27.552500000000002</v>
      </c>
      <c r="AA87" s="69">
        <f t="shared" si="313"/>
        <v>16.25</v>
      </c>
      <c r="AB87" s="70">
        <f t="shared" si="314"/>
        <v>257.66176470588238</v>
      </c>
      <c r="AC87" s="67">
        <f t="shared" si="315"/>
        <v>1751</v>
      </c>
      <c r="AD87" s="67">
        <f t="shared" si="315"/>
        <v>0</v>
      </c>
      <c r="AE87" s="67">
        <f t="shared" si="315"/>
        <v>0</v>
      </c>
      <c r="AF87" s="67">
        <f t="shared" si="315"/>
        <v>35.020000000000003</v>
      </c>
      <c r="AG87" s="67">
        <f t="shared" si="315"/>
        <v>87.550000000000011</v>
      </c>
      <c r="AH87" s="67">
        <f t="shared" si="315"/>
        <v>1873.5700000000002</v>
      </c>
      <c r="AI87" s="67">
        <f t="shared" si="315"/>
        <v>1105</v>
      </c>
      <c r="AJ87" s="67">
        <f t="shared" si="315"/>
        <v>0</v>
      </c>
      <c r="AK87" s="67">
        <f t="shared" si="315"/>
        <v>0</v>
      </c>
      <c r="AL87" s="67">
        <f t="shared" si="315"/>
        <v>1105</v>
      </c>
      <c r="AM87" s="67">
        <f t="shared" si="315"/>
        <v>657.03750000000014</v>
      </c>
      <c r="AN87" s="67">
        <f t="shared" si="315"/>
        <v>468.39250000000004</v>
      </c>
      <c r="AO87" s="67">
        <f t="shared" si="315"/>
        <v>276.25</v>
      </c>
      <c r="AP87" s="67">
        <f t="shared" si="316"/>
        <v>657.03750000000014</v>
      </c>
      <c r="AQ87" s="71">
        <f t="shared" si="317"/>
        <v>3635.6075000000001</v>
      </c>
      <c r="AR87" s="71">
        <f t="shared" si="318"/>
        <v>744.64250000000004</v>
      </c>
      <c r="AS87" s="71">
        <f t="shared" si="319"/>
        <v>4380.25</v>
      </c>
      <c r="AT87" s="84"/>
    </row>
    <row r="88" spans="1:67" outlineLevel="1" x14ac:dyDescent="0.25">
      <c r="A88" s="60"/>
      <c r="B88" s="61" t="s">
        <v>66</v>
      </c>
      <c r="C88" s="62">
        <v>1</v>
      </c>
      <c r="D88" s="68" t="s">
        <v>65</v>
      </c>
      <c r="E88" s="64">
        <f t="shared" si="320"/>
        <v>3089.7794117647059</v>
      </c>
      <c r="F88" s="65">
        <f t="shared" si="321"/>
        <v>3089.7794117647059</v>
      </c>
      <c r="G88" s="107"/>
      <c r="H88" s="108">
        <f>H11</f>
        <v>500</v>
      </c>
      <c r="I88" s="111">
        <f>I77</f>
        <v>0</v>
      </c>
      <c r="J88" s="67">
        <f t="shared" si="60"/>
        <v>15</v>
      </c>
      <c r="K88" s="54">
        <v>0</v>
      </c>
      <c r="L88" s="67">
        <f t="shared" si="302"/>
        <v>500</v>
      </c>
      <c r="M88" s="67">
        <f t="shared" si="302"/>
        <v>0</v>
      </c>
      <c r="N88" s="67">
        <f t="shared" si="302"/>
        <v>15</v>
      </c>
      <c r="O88" s="67">
        <f t="shared" si="303"/>
        <v>515</v>
      </c>
      <c r="P88" s="69">
        <f t="shared" si="304"/>
        <v>0</v>
      </c>
      <c r="Q88" s="69">
        <f t="shared" si="305"/>
        <v>0</v>
      </c>
      <c r="R88" s="69">
        <f t="shared" si="306"/>
        <v>10.3</v>
      </c>
      <c r="S88" s="69">
        <f t="shared" si="307"/>
        <v>25.75</v>
      </c>
      <c r="T88" s="69">
        <f t="shared" si="308"/>
        <v>551.04999999999995</v>
      </c>
      <c r="U88" s="69">
        <f>5*$U$5+600+500</f>
        <v>1550</v>
      </c>
      <c r="V88" s="151">
        <f t="shared" si="309"/>
        <v>0</v>
      </c>
      <c r="W88" s="151">
        <f t="shared" si="309"/>
        <v>0</v>
      </c>
      <c r="X88" s="67">
        <f t="shared" si="310"/>
        <v>1550</v>
      </c>
      <c r="Y88" s="113">
        <f t="shared" si="311"/>
        <v>463.46691176470591</v>
      </c>
      <c r="Z88" s="69">
        <f t="shared" si="312"/>
        <v>137.76249999999999</v>
      </c>
      <c r="AA88" s="69">
        <f t="shared" si="313"/>
        <v>387.5</v>
      </c>
      <c r="AB88" s="70">
        <f t="shared" si="314"/>
        <v>3089.7794117647059</v>
      </c>
      <c r="AC88" s="67">
        <f t="shared" si="315"/>
        <v>515</v>
      </c>
      <c r="AD88" s="67">
        <f t="shared" si="315"/>
        <v>0</v>
      </c>
      <c r="AE88" s="67">
        <f t="shared" si="315"/>
        <v>0</v>
      </c>
      <c r="AF88" s="67">
        <f t="shared" si="315"/>
        <v>10.3</v>
      </c>
      <c r="AG88" s="67">
        <f t="shared" si="315"/>
        <v>25.75</v>
      </c>
      <c r="AH88" s="67">
        <f t="shared" si="315"/>
        <v>551.04999999999995</v>
      </c>
      <c r="AI88" s="67">
        <f t="shared" si="315"/>
        <v>1550</v>
      </c>
      <c r="AJ88" s="67">
        <f t="shared" si="315"/>
        <v>0</v>
      </c>
      <c r="AK88" s="67">
        <f t="shared" si="315"/>
        <v>0</v>
      </c>
      <c r="AL88" s="67">
        <f t="shared" si="315"/>
        <v>1550</v>
      </c>
      <c r="AM88" s="67">
        <f t="shared" si="315"/>
        <v>463.46691176470591</v>
      </c>
      <c r="AN88" s="67">
        <f t="shared" si="315"/>
        <v>137.76249999999999</v>
      </c>
      <c r="AO88" s="67">
        <f t="shared" si="315"/>
        <v>387.5</v>
      </c>
      <c r="AP88" s="67">
        <f t="shared" si="316"/>
        <v>463.46691176470591</v>
      </c>
      <c r="AQ88" s="71">
        <f t="shared" si="317"/>
        <v>2564.5169117647056</v>
      </c>
      <c r="AR88" s="71">
        <f t="shared" si="318"/>
        <v>525.26250000000005</v>
      </c>
      <c r="AS88" s="71">
        <f t="shared" si="319"/>
        <v>3089.7794117647059</v>
      </c>
      <c r="AT88" s="84"/>
    </row>
    <row r="89" spans="1:67" outlineLevel="1" x14ac:dyDescent="0.25">
      <c r="A89" s="60"/>
      <c r="B89" s="72" t="s">
        <v>169</v>
      </c>
      <c r="C89" s="62">
        <v>1</v>
      </c>
      <c r="D89" s="68" t="s">
        <v>65</v>
      </c>
      <c r="E89" s="64">
        <f t="shared" si="320"/>
        <v>2308.5</v>
      </c>
      <c r="F89" s="65">
        <f t="shared" si="321"/>
        <v>2308.5</v>
      </c>
      <c r="G89" s="107"/>
      <c r="H89" s="108">
        <f>$H$12</f>
        <v>1300</v>
      </c>
      <c r="I89" s="108">
        <f t="shared" ref="I89" si="322">I23</f>
        <v>200</v>
      </c>
      <c r="J89" s="67">
        <f t="shared" si="60"/>
        <v>39</v>
      </c>
      <c r="K89" s="54">
        <v>0</v>
      </c>
      <c r="L89" s="67">
        <f t="shared" si="302"/>
        <v>1300</v>
      </c>
      <c r="M89" s="67">
        <f t="shared" si="302"/>
        <v>200</v>
      </c>
      <c r="N89" s="67">
        <f t="shared" si="302"/>
        <v>39</v>
      </c>
      <c r="O89" s="67">
        <f t="shared" si="303"/>
        <v>1539</v>
      </c>
      <c r="P89" s="69">
        <f t="shared" si="304"/>
        <v>0</v>
      </c>
      <c r="Q89" s="69">
        <f t="shared" si="305"/>
        <v>0</v>
      </c>
      <c r="R89" s="69">
        <f t="shared" si="306"/>
        <v>30.78</v>
      </c>
      <c r="S89" s="69">
        <v>0</v>
      </c>
      <c r="T89" s="69">
        <f t="shared" si="308"/>
        <v>1569.78</v>
      </c>
      <c r="U89" s="69">
        <v>0</v>
      </c>
      <c r="V89" s="151">
        <f t="shared" si="309"/>
        <v>0</v>
      </c>
      <c r="W89" s="151">
        <f t="shared" si="309"/>
        <v>0</v>
      </c>
      <c r="X89" s="67">
        <f t="shared" si="310"/>
        <v>0</v>
      </c>
      <c r="Y89" s="113">
        <f t="shared" si="311"/>
        <v>346.27500000000003</v>
      </c>
      <c r="Z89" s="69">
        <f t="shared" si="312"/>
        <v>392.44499999999999</v>
      </c>
      <c r="AA89" s="69">
        <f t="shared" si="313"/>
        <v>0</v>
      </c>
      <c r="AB89" s="70">
        <f t="shared" si="314"/>
        <v>2308.5</v>
      </c>
      <c r="AC89" s="67">
        <f t="shared" si="315"/>
        <v>1539</v>
      </c>
      <c r="AD89" s="67">
        <f t="shared" si="315"/>
        <v>0</v>
      </c>
      <c r="AE89" s="67">
        <f t="shared" si="315"/>
        <v>0</v>
      </c>
      <c r="AF89" s="67">
        <f t="shared" si="315"/>
        <v>30.78</v>
      </c>
      <c r="AG89" s="67">
        <f t="shared" si="315"/>
        <v>0</v>
      </c>
      <c r="AH89" s="67">
        <f t="shared" si="315"/>
        <v>1569.78</v>
      </c>
      <c r="AI89" s="67">
        <f t="shared" si="315"/>
        <v>0</v>
      </c>
      <c r="AJ89" s="67">
        <f t="shared" si="315"/>
        <v>0</v>
      </c>
      <c r="AK89" s="67">
        <f t="shared" si="315"/>
        <v>0</v>
      </c>
      <c r="AL89" s="67">
        <f t="shared" si="315"/>
        <v>0</v>
      </c>
      <c r="AM89" s="67">
        <f t="shared" si="315"/>
        <v>346.27500000000003</v>
      </c>
      <c r="AN89" s="67">
        <f t="shared" si="315"/>
        <v>392.44499999999999</v>
      </c>
      <c r="AO89" s="67">
        <f t="shared" si="315"/>
        <v>0</v>
      </c>
      <c r="AP89" s="67">
        <f t="shared" si="316"/>
        <v>346.27500000000003</v>
      </c>
      <c r="AQ89" s="71">
        <f t="shared" si="317"/>
        <v>1916.0550000000001</v>
      </c>
      <c r="AR89" s="71">
        <f t="shared" si="318"/>
        <v>392.44499999999999</v>
      </c>
      <c r="AS89" s="71">
        <f t="shared" si="319"/>
        <v>2308.5</v>
      </c>
      <c r="AT89" s="84"/>
    </row>
    <row r="90" spans="1:67" outlineLevel="1" x14ac:dyDescent="0.25">
      <c r="A90" s="60"/>
      <c r="B90" s="72" t="s">
        <v>170</v>
      </c>
      <c r="C90" s="62">
        <v>1</v>
      </c>
      <c r="D90" s="68" t="s">
        <v>65</v>
      </c>
      <c r="E90" s="64">
        <f t="shared" si="320"/>
        <v>900</v>
      </c>
      <c r="F90" s="65">
        <f t="shared" si="321"/>
        <v>900</v>
      </c>
      <c r="G90" s="147"/>
      <c r="H90" s="67">
        <v>0</v>
      </c>
      <c r="I90" s="67">
        <v>0</v>
      </c>
      <c r="J90" s="67">
        <f t="shared" si="60"/>
        <v>0</v>
      </c>
      <c r="K90" s="54">
        <v>0</v>
      </c>
      <c r="L90" s="67">
        <f t="shared" si="302"/>
        <v>0</v>
      </c>
      <c r="M90" s="67">
        <f t="shared" si="302"/>
        <v>0</v>
      </c>
      <c r="N90" s="67">
        <f t="shared" si="302"/>
        <v>0</v>
      </c>
      <c r="O90" s="67">
        <f t="shared" si="303"/>
        <v>0</v>
      </c>
      <c r="P90" s="69">
        <f t="shared" si="304"/>
        <v>0</v>
      </c>
      <c r="Q90" s="69">
        <f t="shared" si="305"/>
        <v>0</v>
      </c>
      <c r="R90" s="69">
        <f t="shared" si="306"/>
        <v>0</v>
      </c>
      <c r="S90" s="69">
        <v>0</v>
      </c>
      <c r="T90" s="69">
        <f t="shared" si="308"/>
        <v>0</v>
      </c>
      <c r="U90" s="69">
        <v>0</v>
      </c>
      <c r="V90" s="151">
        <f t="shared" si="309"/>
        <v>0</v>
      </c>
      <c r="W90" s="151">
        <f t="shared" si="309"/>
        <v>900</v>
      </c>
      <c r="X90" s="67">
        <f t="shared" si="310"/>
        <v>900</v>
      </c>
      <c r="Y90" s="113">
        <v>0</v>
      </c>
      <c r="Z90" s="69">
        <f t="shared" si="312"/>
        <v>0</v>
      </c>
      <c r="AA90" s="69">
        <v>0</v>
      </c>
      <c r="AB90" s="70">
        <f t="shared" si="314"/>
        <v>900</v>
      </c>
      <c r="AC90" s="67">
        <f t="shared" si="315"/>
        <v>0</v>
      </c>
      <c r="AD90" s="67">
        <f t="shared" si="315"/>
        <v>0</v>
      </c>
      <c r="AE90" s="67">
        <f t="shared" si="315"/>
        <v>0</v>
      </c>
      <c r="AF90" s="67">
        <f t="shared" si="315"/>
        <v>0</v>
      </c>
      <c r="AG90" s="67">
        <f t="shared" si="315"/>
        <v>0</v>
      </c>
      <c r="AH90" s="67">
        <f t="shared" si="315"/>
        <v>0</v>
      </c>
      <c r="AI90" s="67">
        <f t="shared" si="315"/>
        <v>0</v>
      </c>
      <c r="AJ90" s="67">
        <f t="shared" si="315"/>
        <v>0</v>
      </c>
      <c r="AK90" s="67">
        <f t="shared" si="315"/>
        <v>900</v>
      </c>
      <c r="AL90" s="67">
        <f t="shared" si="315"/>
        <v>900</v>
      </c>
      <c r="AM90" s="67">
        <f t="shared" si="315"/>
        <v>0</v>
      </c>
      <c r="AN90" s="67">
        <f t="shared" si="315"/>
        <v>0</v>
      </c>
      <c r="AO90" s="67">
        <f t="shared" si="315"/>
        <v>0</v>
      </c>
      <c r="AP90" s="67">
        <f t="shared" si="316"/>
        <v>900</v>
      </c>
      <c r="AQ90" s="71">
        <f t="shared" si="317"/>
        <v>900</v>
      </c>
      <c r="AR90" s="71">
        <f t="shared" si="318"/>
        <v>0</v>
      </c>
      <c r="AS90" s="71">
        <f t="shared" si="319"/>
        <v>900</v>
      </c>
      <c r="AT90" s="84"/>
    </row>
    <row r="91" spans="1:67" outlineLevel="1" x14ac:dyDescent="0.25">
      <c r="A91" s="60"/>
      <c r="B91" s="72" t="s">
        <v>171</v>
      </c>
      <c r="C91" s="62">
        <v>1</v>
      </c>
      <c r="D91" s="68" t="s">
        <v>65</v>
      </c>
      <c r="E91" s="64">
        <f t="shared" si="320"/>
        <v>1200</v>
      </c>
      <c r="F91" s="65">
        <f t="shared" si="321"/>
        <v>1200</v>
      </c>
      <c r="G91" s="147"/>
      <c r="H91" s="67">
        <v>0</v>
      </c>
      <c r="I91" s="67">
        <v>0</v>
      </c>
      <c r="J91" s="67">
        <f t="shared" si="60"/>
        <v>0</v>
      </c>
      <c r="K91" s="54">
        <v>0</v>
      </c>
      <c r="L91" s="67">
        <f t="shared" si="302"/>
        <v>0</v>
      </c>
      <c r="M91" s="67">
        <f t="shared" si="302"/>
        <v>0</v>
      </c>
      <c r="N91" s="67">
        <f t="shared" si="302"/>
        <v>0</v>
      </c>
      <c r="O91" s="67">
        <f t="shared" si="303"/>
        <v>0</v>
      </c>
      <c r="P91" s="69">
        <f t="shared" si="304"/>
        <v>0</v>
      </c>
      <c r="Q91" s="69">
        <f t="shared" si="305"/>
        <v>0</v>
      </c>
      <c r="R91" s="69">
        <f t="shared" si="306"/>
        <v>0</v>
      </c>
      <c r="S91" s="69">
        <v>0</v>
      </c>
      <c r="T91" s="69">
        <f t="shared" si="308"/>
        <v>0</v>
      </c>
      <c r="U91" s="69">
        <v>0</v>
      </c>
      <c r="V91" s="151">
        <f t="shared" si="309"/>
        <v>1200</v>
      </c>
      <c r="W91" s="151">
        <f t="shared" si="309"/>
        <v>0</v>
      </c>
      <c r="X91" s="67">
        <f t="shared" si="310"/>
        <v>1200</v>
      </c>
      <c r="Y91" s="113">
        <v>0</v>
      </c>
      <c r="Z91" s="69">
        <f t="shared" si="312"/>
        <v>0</v>
      </c>
      <c r="AA91" s="69">
        <v>0</v>
      </c>
      <c r="AB91" s="70">
        <f t="shared" si="314"/>
        <v>1200</v>
      </c>
      <c r="AC91" s="67">
        <f t="shared" si="315"/>
        <v>0</v>
      </c>
      <c r="AD91" s="67">
        <f t="shared" si="315"/>
        <v>0</v>
      </c>
      <c r="AE91" s="67">
        <f t="shared" si="315"/>
        <v>0</v>
      </c>
      <c r="AF91" s="67">
        <f t="shared" si="315"/>
        <v>0</v>
      </c>
      <c r="AG91" s="67">
        <f t="shared" si="315"/>
        <v>0</v>
      </c>
      <c r="AH91" s="67">
        <f t="shared" si="315"/>
        <v>0</v>
      </c>
      <c r="AI91" s="67">
        <f t="shared" si="315"/>
        <v>0</v>
      </c>
      <c r="AJ91" s="67">
        <f t="shared" si="315"/>
        <v>1200</v>
      </c>
      <c r="AK91" s="67">
        <f t="shared" si="315"/>
        <v>0</v>
      </c>
      <c r="AL91" s="67">
        <f t="shared" si="315"/>
        <v>1200</v>
      </c>
      <c r="AM91" s="67">
        <f t="shared" si="315"/>
        <v>0</v>
      </c>
      <c r="AN91" s="67">
        <f t="shared" si="315"/>
        <v>0</v>
      </c>
      <c r="AO91" s="67">
        <f t="shared" si="315"/>
        <v>0</v>
      </c>
      <c r="AP91" s="67">
        <f t="shared" si="316"/>
        <v>0</v>
      </c>
      <c r="AQ91" s="71">
        <f t="shared" si="317"/>
        <v>1200</v>
      </c>
      <c r="AR91" s="71">
        <f t="shared" si="318"/>
        <v>0</v>
      </c>
      <c r="AS91" s="71">
        <f t="shared" si="319"/>
        <v>1200</v>
      </c>
      <c r="AT91" s="84"/>
    </row>
    <row r="92" spans="1:67" ht="15.75" outlineLevel="1" thickBot="1" x14ac:dyDescent="0.3">
      <c r="A92" s="60"/>
      <c r="B92" s="61"/>
      <c r="C92" s="62"/>
      <c r="D92" s="63"/>
      <c r="E92" s="64"/>
      <c r="F92" s="65"/>
      <c r="G92" s="107"/>
      <c r="H92" s="108"/>
      <c r="I92" s="108"/>
      <c r="J92" s="67"/>
      <c r="K92" s="21"/>
      <c r="L92" s="67"/>
      <c r="M92" s="67"/>
      <c r="N92" s="67"/>
      <c r="O92" s="67"/>
      <c r="P92" s="69"/>
      <c r="Q92" s="69"/>
      <c r="R92" s="69"/>
      <c r="S92" s="69"/>
      <c r="T92" s="69"/>
      <c r="U92" s="69"/>
      <c r="V92" s="151"/>
      <c r="W92" s="151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84"/>
    </row>
    <row r="93" spans="1:67" ht="15.75" thickBot="1" x14ac:dyDescent="0.3">
      <c r="A93" s="48">
        <f>A82+1</f>
        <v>18</v>
      </c>
      <c r="B93" s="49" t="s">
        <v>61</v>
      </c>
      <c r="C93" s="50" t="s">
        <v>62</v>
      </c>
      <c r="D93" s="51">
        <f>ROUNDUP((A93*465)/1000,2)</f>
        <v>8.3699999999999992</v>
      </c>
      <c r="E93" s="52"/>
      <c r="F93" s="53">
        <f>SUM(F94:F103)</f>
        <v>22009.453492647055</v>
      </c>
      <c r="G93" s="107"/>
      <c r="H93" s="110"/>
      <c r="I93" s="110"/>
      <c r="J93" s="56"/>
      <c r="K93" s="57"/>
      <c r="L93" s="58"/>
      <c r="M93" s="58"/>
      <c r="N93" s="58"/>
      <c r="O93" s="57"/>
      <c r="P93" s="58"/>
      <c r="Q93" s="56"/>
      <c r="R93" s="56"/>
      <c r="S93" s="56"/>
      <c r="T93" s="56"/>
      <c r="U93" s="73"/>
      <c r="V93" s="152"/>
      <c r="W93" s="153"/>
      <c r="X93" s="56"/>
      <c r="Y93" s="56"/>
      <c r="Z93" s="57"/>
      <c r="AA93" s="56"/>
      <c r="AB93" s="56"/>
      <c r="AC93" s="59">
        <f>+SUM(AC94:AC103)</f>
        <v>8769.5125000000007</v>
      </c>
      <c r="AD93" s="59">
        <f t="shared" ref="AD93:AS93" si="323">+SUM(AD94:AD103)</f>
        <v>0</v>
      </c>
      <c r="AE93" s="59">
        <f t="shared" si="323"/>
        <v>0</v>
      </c>
      <c r="AF93" s="59">
        <f t="shared" si="323"/>
        <v>175.39025000000001</v>
      </c>
      <c r="AG93" s="59">
        <f t="shared" si="323"/>
        <v>361.52562499999999</v>
      </c>
      <c r="AH93" s="59">
        <f t="shared" si="323"/>
        <v>9306.4283749999995</v>
      </c>
      <c r="AI93" s="59">
        <f t="shared" si="323"/>
        <v>4232</v>
      </c>
      <c r="AJ93" s="59">
        <f t="shared" si="323"/>
        <v>1200</v>
      </c>
      <c r="AK93" s="59">
        <f t="shared" si="323"/>
        <v>900</v>
      </c>
      <c r="AL93" s="59">
        <f t="shared" si="323"/>
        <v>6332</v>
      </c>
      <c r="AM93" s="59">
        <f t="shared" si="323"/>
        <v>2986.4180238970594</v>
      </c>
      <c r="AN93" s="59">
        <f t="shared" si="323"/>
        <v>2326.6070937499999</v>
      </c>
      <c r="AO93" s="59">
        <f t="shared" si="323"/>
        <v>1058</v>
      </c>
      <c r="AP93" s="59">
        <f t="shared" si="323"/>
        <v>3886.4180238970594</v>
      </c>
      <c r="AQ93" s="59">
        <f t="shared" si="323"/>
        <v>18624.846398897058</v>
      </c>
      <c r="AR93" s="59">
        <f t="shared" si="323"/>
        <v>3384.6070937500003</v>
      </c>
      <c r="AS93" s="59">
        <f t="shared" si="323"/>
        <v>22009.453492647059</v>
      </c>
      <c r="AT93" s="83" t="str">
        <f>IF(F93=AS93,"Matching","Not Matching")</f>
        <v>Matching</v>
      </c>
      <c r="AU93" s="134">
        <f t="shared" ref="AU93" si="324">SUM(AC93:AG93)</f>
        <v>9306.4283750000013</v>
      </c>
      <c r="AV93" s="135">
        <f t="shared" ref="AV93" si="325">AU93/AS93</f>
        <v>0.42283777641771536</v>
      </c>
      <c r="AW93" s="134">
        <f t="shared" ref="AW93" si="326">AI93</f>
        <v>4232</v>
      </c>
      <c r="AX93" s="135">
        <f t="shared" ref="AX93" si="327">AW93/AS93</f>
        <v>0.1922810124028673</v>
      </c>
      <c r="AY93" s="134">
        <f t="shared" ref="AY93" si="328">AJ93</f>
        <v>1200</v>
      </c>
      <c r="AZ93" s="135">
        <f t="shared" ref="AZ93" si="329">AY93/AS93</f>
        <v>5.4522026201191107E-2</v>
      </c>
      <c r="BA93" s="134">
        <f t="shared" ref="BA93" si="330">AK93+AM93</f>
        <v>3886.4180238970594</v>
      </c>
      <c r="BB93" s="135">
        <f t="shared" ref="BB93" si="331">BA93/AS93</f>
        <v>0.17657948777308069</v>
      </c>
      <c r="BC93" s="134">
        <f t="shared" ref="BC93" si="332">AN93+AO93</f>
        <v>3384.6070937499999</v>
      </c>
      <c r="BD93" s="135">
        <f t="shared" ref="BD93" si="333">BC93/AS93</f>
        <v>0.15377969720514564</v>
      </c>
      <c r="BE93" s="82" t="str">
        <f t="shared" ref="BE93" si="334">IF((AU93+AW93+AY93+BA93+BC93)=AS93,"Matching","Not Matching")</f>
        <v>Matching</v>
      </c>
      <c r="BF93" s="134">
        <f>AQ93</f>
        <v>18624.846398897058</v>
      </c>
      <c r="BG93" s="135">
        <f t="shared" ref="BG93" si="335">BF93/AS93</f>
        <v>0.84622030279485427</v>
      </c>
      <c r="BH93" s="134">
        <f t="shared" ref="BH93" si="336">AR93</f>
        <v>3384.6070937500003</v>
      </c>
      <c r="BI93" s="135">
        <f t="shared" ref="BI93" si="337">BH93/AS93</f>
        <v>0.15377969720514567</v>
      </c>
      <c r="BJ93" s="82" t="str">
        <f t="shared" ref="BJ93" si="338">IF((BH93+BF93)=AS93,"Matching","Not Matching")</f>
        <v>Matching</v>
      </c>
      <c r="BK93" s="134">
        <f>AS93*1.081</f>
        <v>23792.219225551471</v>
      </c>
      <c r="BL93" s="134">
        <f t="shared" ref="BL93" si="339">ROUND(BK93,-1)</f>
        <v>23790</v>
      </c>
      <c r="BM93" s="134">
        <f>D93*380</f>
        <v>3180.6</v>
      </c>
      <c r="BN93" s="134">
        <f t="shared" ref="BN93" si="340">BK93-BM93</f>
        <v>20611.619225551472</v>
      </c>
      <c r="BO93" s="134">
        <f>BK93/D93</f>
        <v>2842.5590472582408</v>
      </c>
    </row>
    <row r="94" spans="1:67" outlineLevel="1" x14ac:dyDescent="0.25">
      <c r="A94" s="60"/>
      <c r="B94" s="61"/>
      <c r="C94" s="62"/>
      <c r="D94" s="63"/>
      <c r="E94" s="64"/>
      <c r="F94" s="65"/>
      <c r="G94" s="107"/>
      <c r="H94" s="110"/>
      <c r="I94" s="109" t="s">
        <v>138</v>
      </c>
      <c r="J94" s="56"/>
      <c r="K94" s="57"/>
      <c r="L94" s="58"/>
      <c r="M94" s="58"/>
      <c r="N94" s="58"/>
      <c r="O94" s="57"/>
      <c r="P94" s="58"/>
      <c r="Q94" s="56"/>
      <c r="R94" s="56"/>
      <c r="S94" s="56"/>
      <c r="T94" s="56"/>
      <c r="U94" s="73"/>
      <c r="V94" s="152"/>
      <c r="W94" s="153"/>
      <c r="X94" s="56"/>
      <c r="Y94" s="56"/>
      <c r="Z94" s="57"/>
      <c r="AA94" s="56"/>
      <c r="AB94" s="56"/>
      <c r="AC94" s="56"/>
      <c r="AD94" s="56"/>
      <c r="AE94" s="69"/>
      <c r="AF94" s="69"/>
      <c r="AG94" s="69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136"/>
    </row>
    <row r="95" spans="1:67" outlineLevel="1" x14ac:dyDescent="0.25">
      <c r="A95" s="60"/>
      <c r="B95" s="61" t="str">
        <f>"Panneau solaire "&amp;G95</f>
        <v>Panneau solaire LONGi Hi-MO X10 Artist LR7-54HVB-485M</v>
      </c>
      <c r="C95" s="62">
        <f>A93</f>
        <v>18</v>
      </c>
      <c r="D95" s="68" t="s">
        <v>63</v>
      </c>
      <c r="E95" s="64">
        <f t="shared" ref="E95" si="341">AB95</f>
        <v>266.65684558823523</v>
      </c>
      <c r="F95" s="65">
        <f t="shared" ref="F95" si="342">C95*E95</f>
        <v>4799.8232205882341</v>
      </c>
      <c r="G95" s="107" t="str">
        <f>$G$7</f>
        <v>LONGi Hi-MO X10 Artist LR7-54HVB-485M</v>
      </c>
      <c r="H95" s="108">
        <f t="shared" ref="H95" si="343">H73</f>
        <v>105.55</v>
      </c>
      <c r="I95" s="108">
        <f>$I$7</f>
        <v>0</v>
      </c>
      <c r="J95" s="67">
        <f t="shared" si="60"/>
        <v>3.1664999999999996</v>
      </c>
      <c r="K95" s="54">
        <v>0</v>
      </c>
      <c r="L95" s="67">
        <f t="shared" ref="L95:N102" si="344">H95*(1-$K95)</f>
        <v>105.55</v>
      </c>
      <c r="M95" s="67">
        <f t="shared" si="344"/>
        <v>0</v>
      </c>
      <c r="N95" s="67">
        <f t="shared" si="344"/>
        <v>3.1664999999999996</v>
      </c>
      <c r="O95" s="67">
        <f t="shared" ref="O95:O102" si="345">(L95+M95+N95)</f>
        <v>108.7165</v>
      </c>
      <c r="P95" s="69">
        <f t="shared" ref="P95:P102" si="346">O95*$P$4</f>
        <v>0</v>
      </c>
      <c r="Q95" s="69">
        <f t="shared" ref="Q95:Q102" si="347">(O95+P95)*$Q$4</f>
        <v>0</v>
      </c>
      <c r="R95" s="69">
        <f t="shared" ref="R95:R102" si="348">(O95+P95)*$R$4</f>
        <v>2.1743299999999999</v>
      </c>
      <c r="S95" s="69">
        <f t="shared" ref="S95:S99" si="349">(O95+P95)*$S$4</f>
        <v>5.4358250000000004</v>
      </c>
      <c r="T95" s="69">
        <f t="shared" ref="T95:T102" si="350">SUM(O95:S95)</f>
        <v>116.32665499999999</v>
      </c>
      <c r="U95" s="69">
        <f>1*$U$4</f>
        <v>65</v>
      </c>
      <c r="V95" s="151">
        <f t="shared" ref="V95:W102" si="351">V84</f>
        <v>0</v>
      </c>
      <c r="W95" s="151">
        <f t="shared" si="351"/>
        <v>0</v>
      </c>
      <c r="X95" s="67">
        <f t="shared" ref="X95:X102" si="352">SUM(U95:W95)</f>
        <v>65</v>
      </c>
      <c r="Y95" s="113">
        <f t="shared" ref="Y95:Y100" si="353">$Y$4/(1-$Y$4)*(T95+X95+Z95+AA95)</f>
        <v>39.998526838235293</v>
      </c>
      <c r="Z95" s="69">
        <f t="shared" ref="Z95:Z102" si="354">T95*$Z$4</f>
        <v>29.081663749999997</v>
      </c>
      <c r="AA95" s="69">
        <f t="shared" ref="AA95:AA100" si="355">X95*$AA$4</f>
        <v>16.25</v>
      </c>
      <c r="AB95" s="70">
        <f t="shared" ref="AB95:AB102" si="356">T95+X95+Y95+Z95+AA95</f>
        <v>266.65684558823523</v>
      </c>
      <c r="AC95" s="67">
        <f t="shared" ref="AC95:AO102" si="357">O95*$C95</f>
        <v>1956.8969999999999</v>
      </c>
      <c r="AD95" s="67">
        <f t="shared" si="357"/>
        <v>0</v>
      </c>
      <c r="AE95" s="67">
        <f t="shared" si="357"/>
        <v>0</v>
      </c>
      <c r="AF95" s="67">
        <f t="shared" si="357"/>
        <v>39.13794</v>
      </c>
      <c r="AG95" s="67">
        <f t="shared" si="357"/>
        <v>97.844850000000008</v>
      </c>
      <c r="AH95" s="67">
        <f t="shared" si="357"/>
        <v>2093.87979</v>
      </c>
      <c r="AI95" s="67">
        <f t="shared" si="357"/>
        <v>1170</v>
      </c>
      <c r="AJ95" s="67">
        <f t="shared" si="357"/>
        <v>0</v>
      </c>
      <c r="AK95" s="67">
        <f t="shared" si="357"/>
        <v>0</v>
      </c>
      <c r="AL95" s="67">
        <f t="shared" si="357"/>
        <v>1170</v>
      </c>
      <c r="AM95" s="67">
        <f t="shared" si="357"/>
        <v>719.9734830882353</v>
      </c>
      <c r="AN95" s="67">
        <f t="shared" si="357"/>
        <v>523.46994749999999</v>
      </c>
      <c r="AO95" s="67">
        <f t="shared" si="357"/>
        <v>292.5</v>
      </c>
      <c r="AP95" s="67">
        <f t="shared" ref="AP95:AP102" si="358">AM95+AK95</f>
        <v>719.9734830882353</v>
      </c>
      <c r="AQ95" s="71">
        <f t="shared" ref="AQ95:AQ102" si="359">AM95+AL95+AH95</f>
        <v>3983.8532730882353</v>
      </c>
      <c r="AR95" s="71">
        <f t="shared" ref="AR95:AR102" si="360">AO95+AN95</f>
        <v>815.96994749999999</v>
      </c>
      <c r="AS95" s="71">
        <f t="shared" ref="AS95:AS102" si="361">AH95+AL95+AM95+AO95+AN95</f>
        <v>4799.823220588235</v>
      </c>
      <c r="AT95" s="84"/>
    </row>
    <row r="96" spans="1:67" outlineLevel="1" x14ac:dyDescent="0.25">
      <c r="A96" s="60"/>
      <c r="B96" s="61" t="str">
        <f>"Onduleur Fronius "&amp;G96</f>
        <v>Onduleur Fronius Symo GEN24 8.0 Plus SC</v>
      </c>
      <c r="C96" s="62">
        <v>1</v>
      </c>
      <c r="D96" s="68" t="s">
        <v>63</v>
      </c>
      <c r="E96" s="64">
        <f t="shared" ref="E95:E102" si="362">AB96</f>
        <v>4348.983213235294</v>
      </c>
      <c r="F96" s="65">
        <f t="shared" ref="F95:F102" si="363">C96*E96</f>
        <v>4348.983213235294</v>
      </c>
      <c r="G96" s="107" t="str">
        <f>$G$85</f>
        <v>Symo GEN24 8.0 Plus SC</v>
      </c>
      <c r="H96" s="108">
        <f t="shared" ref="H96:I100" si="364">H85</f>
        <v>2083.85</v>
      </c>
      <c r="I96" s="108">
        <f t="shared" si="364"/>
        <v>449.25</v>
      </c>
      <c r="J96" s="67">
        <f t="shared" ref="J96:J173" si="365">H96*$J$4</f>
        <v>62.515499999999996</v>
      </c>
      <c r="K96" s="54">
        <v>0</v>
      </c>
      <c r="L96" s="67">
        <f t="shared" si="344"/>
        <v>2083.85</v>
      </c>
      <c r="M96" s="67">
        <f t="shared" si="344"/>
        <v>449.25</v>
      </c>
      <c r="N96" s="67">
        <f t="shared" si="344"/>
        <v>62.515499999999996</v>
      </c>
      <c r="O96" s="67">
        <f t="shared" si="345"/>
        <v>2595.6154999999999</v>
      </c>
      <c r="P96" s="69">
        <f t="shared" si="346"/>
        <v>0</v>
      </c>
      <c r="Q96" s="69">
        <f t="shared" si="347"/>
        <v>0</v>
      </c>
      <c r="R96" s="69">
        <f t="shared" si="348"/>
        <v>51.912309999999998</v>
      </c>
      <c r="S96" s="69">
        <f t="shared" si="349"/>
        <v>129.78077500000001</v>
      </c>
      <c r="T96" s="69">
        <f t="shared" si="350"/>
        <v>2777.3085850000002</v>
      </c>
      <c r="U96" s="69">
        <f>2*$U$5</f>
        <v>180</v>
      </c>
      <c r="V96" s="151">
        <f t="shared" si="351"/>
        <v>0</v>
      </c>
      <c r="W96" s="151">
        <f t="shared" si="351"/>
        <v>0</v>
      </c>
      <c r="X96" s="67">
        <f t="shared" si="352"/>
        <v>180</v>
      </c>
      <c r="Y96" s="113">
        <f t="shared" si="353"/>
        <v>652.34748198529428</v>
      </c>
      <c r="Z96" s="69">
        <f t="shared" si="354"/>
        <v>694.32714625000006</v>
      </c>
      <c r="AA96" s="69">
        <f t="shared" si="355"/>
        <v>45</v>
      </c>
      <c r="AB96" s="70">
        <f t="shared" si="356"/>
        <v>4348.983213235294</v>
      </c>
      <c r="AC96" s="67">
        <f t="shared" si="357"/>
        <v>2595.6154999999999</v>
      </c>
      <c r="AD96" s="67">
        <f t="shared" si="357"/>
        <v>0</v>
      </c>
      <c r="AE96" s="67">
        <f t="shared" si="357"/>
        <v>0</v>
      </c>
      <c r="AF96" s="67">
        <f t="shared" si="357"/>
        <v>51.912309999999998</v>
      </c>
      <c r="AG96" s="67">
        <f t="shared" si="357"/>
        <v>129.78077500000001</v>
      </c>
      <c r="AH96" s="67">
        <f t="shared" si="357"/>
        <v>2777.3085850000002</v>
      </c>
      <c r="AI96" s="67">
        <f t="shared" si="357"/>
        <v>180</v>
      </c>
      <c r="AJ96" s="67">
        <f t="shared" si="357"/>
        <v>0</v>
      </c>
      <c r="AK96" s="67">
        <f t="shared" si="357"/>
        <v>0</v>
      </c>
      <c r="AL96" s="67">
        <f t="shared" si="357"/>
        <v>180</v>
      </c>
      <c r="AM96" s="67">
        <f t="shared" si="357"/>
        <v>652.34748198529428</v>
      </c>
      <c r="AN96" s="67">
        <f t="shared" si="357"/>
        <v>694.32714625000006</v>
      </c>
      <c r="AO96" s="67">
        <f t="shared" si="357"/>
        <v>45</v>
      </c>
      <c r="AP96" s="67">
        <f t="shared" si="358"/>
        <v>652.34748198529428</v>
      </c>
      <c r="AQ96" s="71">
        <f t="shared" si="359"/>
        <v>3609.6560669852943</v>
      </c>
      <c r="AR96" s="71">
        <f t="shared" si="360"/>
        <v>739.32714625000006</v>
      </c>
      <c r="AS96" s="71">
        <f t="shared" si="361"/>
        <v>4348.983213235294</v>
      </c>
      <c r="AT96" s="84"/>
    </row>
    <row r="97" spans="1:67" outlineLevel="1" x14ac:dyDescent="0.25">
      <c r="A97" s="60"/>
      <c r="B97" s="61" t="s">
        <v>64</v>
      </c>
      <c r="C97" s="62">
        <v>1</v>
      </c>
      <c r="D97" s="68" t="s">
        <v>65</v>
      </c>
      <c r="E97" s="64">
        <f t="shared" si="362"/>
        <v>724.45588235294122</v>
      </c>
      <c r="F97" s="65">
        <f t="shared" si="363"/>
        <v>724.45588235294122</v>
      </c>
      <c r="G97" s="107"/>
      <c r="H97" s="108">
        <f t="shared" si="364"/>
        <v>300</v>
      </c>
      <c r="I97" s="108">
        <f t="shared" si="364"/>
        <v>0</v>
      </c>
      <c r="J97" s="67">
        <f t="shared" si="365"/>
        <v>9</v>
      </c>
      <c r="K97" s="54">
        <v>0</v>
      </c>
      <c r="L97" s="67">
        <f t="shared" si="344"/>
        <v>300</v>
      </c>
      <c r="M97" s="67">
        <f t="shared" si="344"/>
        <v>0</v>
      </c>
      <c r="N97" s="67">
        <f t="shared" si="344"/>
        <v>9</v>
      </c>
      <c r="O97" s="67">
        <f t="shared" si="345"/>
        <v>309</v>
      </c>
      <c r="P97" s="69">
        <f t="shared" si="346"/>
        <v>0</v>
      </c>
      <c r="Q97" s="69">
        <f t="shared" si="347"/>
        <v>0</v>
      </c>
      <c r="R97" s="69">
        <f t="shared" si="348"/>
        <v>6.18</v>
      </c>
      <c r="S97" s="69">
        <f t="shared" si="349"/>
        <v>15.450000000000001</v>
      </c>
      <c r="T97" s="69">
        <f t="shared" si="350"/>
        <v>330.63</v>
      </c>
      <c r="U97" s="69">
        <f>(C95/10)*$U$5</f>
        <v>162</v>
      </c>
      <c r="V97" s="151">
        <f t="shared" si="351"/>
        <v>0</v>
      </c>
      <c r="W97" s="151">
        <f t="shared" si="351"/>
        <v>0</v>
      </c>
      <c r="X97" s="67">
        <f t="shared" si="352"/>
        <v>162</v>
      </c>
      <c r="Y97" s="113">
        <f t="shared" si="353"/>
        <v>108.66838235294119</v>
      </c>
      <c r="Z97" s="69">
        <f t="shared" si="354"/>
        <v>82.657499999999999</v>
      </c>
      <c r="AA97" s="69">
        <f t="shared" si="355"/>
        <v>40.5</v>
      </c>
      <c r="AB97" s="70">
        <f t="shared" si="356"/>
        <v>724.45588235294122</v>
      </c>
      <c r="AC97" s="67">
        <f t="shared" si="357"/>
        <v>309</v>
      </c>
      <c r="AD97" s="67">
        <f t="shared" si="357"/>
        <v>0</v>
      </c>
      <c r="AE97" s="67">
        <f t="shared" si="357"/>
        <v>0</v>
      </c>
      <c r="AF97" s="67">
        <f t="shared" si="357"/>
        <v>6.18</v>
      </c>
      <c r="AG97" s="67">
        <f t="shared" si="357"/>
        <v>15.450000000000001</v>
      </c>
      <c r="AH97" s="67">
        <f t="shared" si="357"/>
        <v>330.63</v>
      </c>
      <c r="AI97" s="67">
        <f t="shared" si="357"/>
        <v>162</v>
      </c>
      <c r="AJ97" s="67">
        <f t="shared" si="357"/>
        <v>0</v>
      </c>
      <c r="AK97" s="67">
        <f t="shared" si="357"/>
        <v>0</v>
      </c>
      <c r="AL97" s="67">
        <f t="shared" si="357"/>
        <v>162</v>
      </c>
      <c r="AM97" s="67">
        <f t="shared" si="357"/>
        <v>108.66838235294119</v>
      </c>
      <c r="AN97" s="67">
        <f t="shared" si="357"/>
        <v>82.657499999999999</v>
      </c>
      <c r="AO97" s="67">
        <f t="shared" si="357"/>
        <v>40.5</v>
      </c>
      <c r="AP97" s="67">
        <f t="shared" si="358"/>
        <v>108.66838235294119</v>
      </c>
      <c r="AQ97" s="71">
        <f t="shared" si="359"/>
        <v>601.29838235294119</v>
      </c>
      <c r="AR97" s="71">
        <f t="shared" si="360"/>
        <v>123.1575</v>
      </c>
      <c r="AS97" s="71">
        <f t="shared" si="361"/>
        <v>724.45588235294122</v>
      </c>
      <c r="AT97" s="84"/>
    </row>
    <row r="98" spans="1:67" outlineLevel="1" x14ac:dyDescent="0.25">
      <c r="A98" s="60"/>
      <c r="B98" s="61" t="s">
        <v>172</v>
      </c>
      <c r="C98" s="62">
        <f>A93</f>
        <v>18</v>
      </c>
      <c r="D98" s="68" t="s">
        <v>63</v>
      </c>
      <c r="E98" s="64">
        <f t="shared" si="362"/>
        <v>257.66176470588238</v>
      </c>
      <c r="F98" s="65">
        <f t="shared" si="363"/>
        <v>4637.9117647058829</v>
      </c>
      <c r="G98" s="107"/>
      <c r="H98" s="108">
        <f t="shared" si="364"/>
        <v>100</v>
      </c>
      <c r="I98" s="108">
        <f t="shared" si="364"/>
        <v>0</v>
      </c>
      <c r="J98" s="67">
        <f t="shared" si="365"/>
        <v>3</v>
      </c>
      <c r="K98" s="54">
        <v>0</v>
      </c>
      <c r="L98" s="67">
        <f t="shared" si="344"/>
        <v>100</v>
      </c>
      <c r="M98" s="67">
        <f t="shared" si="344"/>
        <v>0</v>
      </c>
      <c r="N98" s="67">
        <f t="shared" si="344"/>
        <v>3</v>
      </c>
      <c r="O98" s="67">
        <f t="shared" si="345"/>
        <v>103</v>
      </c>
      <c r="P98" s="69">
        <f t="shared" si="346"/>
        <v>0</v>
      </c>
      <c r="Q98" s="69">
        <f t="shared" si="347"/>
        <v>0</v>
      </c>
      <c r="R98" s="69">
        <f t="shared" si="348"/>
        <v>2.06</v>
      </c>
      <c r="S98" s="69">
        <f t="shared" si="349"/>
        <v>5.15</v>
      </c>
      <c r="T98" s="69">
        <f t="shared" si="350"/>
        <v>110.21000000000001</v>
      </c>
      <c r="U98" s="69">
        <f>1*$U$4</f>
        <v>65</v>
      </c>
      <c r="V98" s="151">
        <f t="shared" si="351"/>
        <v>0</v>
      </c>
      <c r="W98" s="151">
        <f t="shared" si="351"/>
        <v>0</v>
      </c>
      <c r="X98" s="67">
        <f t="shared" si="352"/>
        <v>65</v>
      </c>
      <c r="Y98" s="113">
        <f t="shared" si="353"/>
        <v>38.649264705882359</v>
      </c>
      <c r="Z98" s="69">
        <f t="shared" si="354"/>
        <v>27.552500000000002</v>
      </c>
      <c r="AA98" s="69">
        <f t="shared" si="355"/>
        <v>16.25</v>
      </c>
      <c r="AB98" s="70">
        <f t="shared" si="356"/>
        <v>257.66176470588238</v>
      </c>
      <c r="AC98" s="67">
        <f t="shared" si="357"/>
        <v>1854</v>
      </c>
      <c r="AD98" s="67">
        <f t="shared" si="357"/>
        <v>0</v>
      </c>
      <c r="AE98" s="67">
        <f t="shared" si="357"/>
        <v>0</v>
      </c>
      <c r="AF98" s="67">
        <f t="shared" si="357"/>
        <v>37.08</v>
      </c>
      <c r="AG98" s="67">
        <f t="shared" si="357"/>
        <v>92.7</v>
      </c>
      <c r="AH98" s="67">
        <f t="shared" si="357"/>
        <v>1983.7800000000002</v>
      </c>
      <c r="AI98" s="67">
        <f t="shared" si="357"/>
        <v>1170</v>
      </c>
      <c r="AJ98" s="67">
        <f t="shared" si="357"/>
        <v>0</v>
      </c>
      <c r="AK98" s="67">
        <f t="shared" si="357"/>
        <v>0</v>
      </c>
      <c r="AL98" s="67">
        <f t="shared" si="357"/>
        <v>1170</v>
      </c>
      <c r="AM98" s="67">
        <f t="shared" si="357"/>
        <v>695.68676470588252</v>
      </c>
      <c r="AN98" s="67">
        <f t="shared" si="357"/>
        <v>495.94500000000005</v>
      </c>
      <c r="AO98" s="67">
        <f t="shared" si="357"/>
        <v>292.5</v>
      </c>
      <c r="AP98" s="67">
        <f t="shared" si="358"/>
        <v>695.68676470588252</v>
      </c>
      <c r="AQ98" s="71">
        <f t="shared" si="359"/>
        <v>3849.4667647058827</v>
      </c>
      <c r="AR98" s="71">
        <f t="shared" si="360"/>
        <v>788.44500000000005</v>
      </c>
      <c r="AS98" s="71">
        <f t="shared" si="361"/>
        <v>4637.9117647058829</v>
      </c>
      <c r="AT98" s="84"/>
    </row>
    <row r="99" spans="1:67" outlineLevel="1" x14ac:dyDescent="0.25">
      <c r="A99" s="60"/>
      <c r="B99" s="61" t="s">
        <v>66</v>
      </c>
      <c r="C99" s="62">
        <v>1</v>
      </c>
      <c r="D99" s="68" t="s">
        <v>65</v>
      </c>
      <c r="E99" s="64">
        <f t="shared" si="362"/>
        <v>3089.7794117647059</v>
      </c>
      <c r="F99" s="65">
        <f t="shared" si="363"/>
        <v>3089.7794117647059</v>
      </c>
      <c r="G99" s="107"/>
      <c r="H99" s="108">
        <f t="shared" si="364"/>
        <v>500</v>
      </c>
      <c r="I99" s="108">
        <f t="shared" si="364"/>
        <v>0</v>
      </c>
      <c r="J99" s="67">
        <f t="shared" si="365"/>
        <v>15</v>
      </c>
      <c r="K99" s="54">
        <v>0</v>
      </c>
      <c r="L99" s="67">
        <f t="shared" si="344"/>
        <v>500</v>
      </c>
      <c r="M99" s="67">
        <f t="shared" si="344"/>
        <v>0</v>
      </c>
      <c r="N99" s="67">
        <f t="shared" si="344"/>
        <v>15</v>
      </c>
      <c r="O99" s="67">
        <f t="shared" si="345"/>
        <v>515</v>
      </c>
      <c r="P99" s="69">
        <f t="shared" si="346"/>
        <v>0</v>
      </c>
      <c r="Q99" s="69">
        <f t="shared" si="347"/>
        <v>0</v>
      </c>
      <c r="R99" s="69">
        <f t="shared" si="348"/>
        <v>10.3</v>
      </c>
      <c r="S99" s="69">
        <f t="shared" si="349"/>
        <v>25.75</v>
      </c>
      <c r="T99" s="69">
        <f t="shared" si="350"/>
        <v>551.04999999999995</v>
      </c>
      <c r="U99" s="69">
        <f>5*$U$5+600+500</f>
        <v>1550</v>
      </c>
      <c r="V99" s="151">
        <f t="shared" si="351"/>
        <v>0</v>
      </c>
      <c r="W99" s="151">
        <f t="shared" si="351"/>
        <v>0</v>
      </c>
      <c r="X99" s="67">
        <f t="shared" si="352"/>
        <v>1550</v>
      </c>
      <c r="Y99" s="113">
        <f t="shared" si="353"/>
        <v>463.46691176470591</v>
      </c>
      <c r="Z99" s="69">
        <f t="shared" si="354"/>
        <v>137.76249999999999</v>
      </c>
      <c r="AA99" s="69">
        <f t="shared" si="355"/>
        <v>387.5</v>
      </c>
      <c r="AB99" s="70">
        <f t="shared" si="356"/>
        <v>3089.7794117647059</v>
      </c>
      <c r="AC99" s="67">
        <f t="shared" si="357"/>
        <v>515</v>
      </c>
      <c r="AD99" s="67">
        <f t="shared" si="357"/>
        <v>0</v>
      </c>
      <c r="AE99" s="67">
        <f t="shared" si="357"/>
        <v>0</v>
      </c>
      <c r="AF99" s="67">
        <f t="shared" si="357"/>
        <v>10.3</v>
      </c>
      <c r="AG99" s="67">
        <f t="shared" si="357"/>
        <v>25.75</v>
      </c>
      <c r="AH99" s="67">
        <f t="shared" si="357"/>
        <v>551.04999999999995</v>
      </c>
      <c r="AI99" s="67">
        <f t="shared" si="357"/>
        <v>1550</v>
      </c>
      <c r="AJ99" s="67">
        <f t="shared" si="357"/>
        <v>0</v>
      </c>
      <c r="AK99" s="67">
        <f t="shared" si="357"/>
        <v>0</v>
      </c>
      <c r="AL99" s="67">
        <f t="shared" si="357"/>
        <v>1550</v>
      </c>
      <c r="AM99" s="67">
        <f t="shared" si="357"/>
        <v>463.46691176470591</v>
      </c>
      <c r="AN99" s="67">
        <f t="shared" si="357"/>
        <v>137.76249999999999</v>
      </c>
      <c r="AO99" s="67">
        <f t="shared" si="357"/>
        <v>387.5</v>
      </c>
      <c r="AP99" s="67">
        <f t="shared" si="358"/>
        <v>463.46691176470591</v>
      </c>
      <c r="AQ99" s="71">
        <f t="shared" si="359"/>
        <v>2564.5169117647056</v>
      </c>
      <c r="AR99" s="71">
        <f t="shared" si="360"/>
        <v>525.26250000000005</v>
      </c>
      <c r="AS99" s="71">
        <f t="shared" si="361"/>
        <v>3089.7794117647059</v>
      </c>
      <c r="AT99" s="84"/>
    </row>
    <row r="100" spans="1:67" outlineLevel="1" x14ac:dyDescent="0.25">
      <c r="A100" s="60"/>
      <c r="B100" s="72" t="s">
        <v>169</v>
      </c>
      <c r="C100" s="62">
        <v>1</v>
      </c>
      <c r="D100" s="68" t="s">
        <v>65</v>
      </c>
      <c r="E100" s="64">
        <f t="shared" si="362"/>
        <v>2308.5</v>
      </c>
      <c r="F100" s="65">
        <f t="shared" si="363"/>
        <v>2308.5</v>
      </c>
      <c r="G100" s="107"/>
      <c r="H100" s="108">
        <f t="shared" si="364"/>
        <v>1300</v>
      </c>
      <c r="I100" s="108">
        <f t="shared" si="364"/>
        <v>200</v>
      </c>
      <c r="J100" s="67">
        <f t="shared" si="365"/>
        <v>39</v>
      </c>
      <c r="K100" s="54">
        <v>0</v>
      </c>
      <c r="L100" s="67">
        <f t="shared" si="344"/>
        <v>1300</v>
      </c>
      <c r="M100" s="67">
        <f t="shared" si="344"/>
        <v>200</v>
      </c>
      <c r="N100" s="67">
        <f t="shared" si="344"/>
        <v>39</v>
      </c>
      <c r="O100" s="67">
        <f t="shared" si="345"/>
        <v>1539</v>
      </c>
      <c r="P100" s="69">
        <f t="shared" si="346"/>
        <v>0</v>
      </c>
      <c r="Q100" s="69">
        <f t="shared" si="347"/>
        <v>0</v>
      </c>
      <c r="R100" s="69">
        <f t="shared" si="348"/>
        <v>30.78</v>
      </c>
      <c r="S100" s="69">
        <v>0</v>
      </c>
      <c r="T100" s="69">
        <f t="shared" si="350"/>
        <v>1569.78</v>
      </c>
      <c r="U100" s="69">
        <v>0</v>
      </c>
      <c r="V100" s="151">
        <f t="shared" si="351"/>
        <v>0</v>
      </c>
      <c r="W100" s="151">
        <f t="shared" si="351"/>
        <v>0</v>
      </c>
      <c r="X100" s="67">
        <f t="shared" si="352"/>
        <v>0</v>
      </c>
      <c r="Y100" s="113">
        <f t="shared" si="353"/>
        <v>346.27500000000003</v>
      </c>
      <c r="Z100" s="69">
        <f t="shared" si="354"/>
        <v>392.44499999999999</v>
      </c>
      <c r="AA100" s="69">
        <f t="shared" si="355"/>
        <v>0</v>
      </c>
      <c r="AB100" s="70">
        <f t="shared" si="356"/>
        <v>2308.5</v>
      </c>
      <c r="AC100" s="67">
        <f t="shared" si="357"/>
        <v>1539</v>
      </c>
      <c r="AD100" s="67">
        <f t="shared" si="357"/>
        <v>0</v>
      </c>
      <c r="AE100" s="67">
        <f t="shared" si="357"/>
        <v>0</v>
      </c>
      <c r="AF100" s="67">
        <f t="shared" si="357"/>
        <v>30.78</v>
      </c>
      <c r="AG100" s="67">
        <f t="shared" si="357"/>
        <v>0</v>
      </c>
      <c r="AH100" s="67">
        <f t="shared" si="357"/>
        <v>1569.78</v>
      </c>
      <c r="AI100" s="67">
        <f t="shared" si="357"/>
        <v>0</v>
      </c>
      <c r="AJ100" s="67">
        <f t="shared" si="357"/>
        <v>0</v>
      </c>
      <c r="AK100" s="67">
        <f t="shared" si="357"/>
        <v>0</v>
      </c>
      <c r="AL100" s="67">
        <f t="shared" si="357"/>
        <v>0</v>
      </c>
      <c r="AM100" s="67">
        <f t="shared" si="357"/>
        <v>346.27500000000003</v>
      </c>
      <c r="AN100" s="67">
        <f t="shared" si="357"/>
        <v>392.44499999999999</v>
      </c>
      <c r="AO100" s="67">
        <f t="shared" si="357"/>
        <v>0</v>
      </c>
      <c r="AP100" s="67">
        <f t="shared" si="358"/>
        <v>346.27500000000003</v>
      </c>
      <c r="AQ100" s="71">
        <f t="shared" si="359"/>
        <v>1916.0550000000001</v>
      </c>
      <c r="AR100" s="71">
        <f t="shared" si="360"/>
        <v>392.44499999999999</v>
      </c>
      <c r="AS100" s="71">
        <f t="shared" si="361"/>
        <v>2308.5</v>
      </c>
      <c r="AT100" s="84"/>
    </row>
    <row r="101" spans="1:67" outlineLevel="1" x14ac:dyDescent="0.25">
      <c r="A101" s="60"/>
      <c r="B101" s="72" t="s">
        <v>170</v>
      </c>
      <c r="C101" s="62">
        <v>1</v>
      </c>
      <c r="D101" s="68" t="s">
        <v>65</v>
      </c>
      <c r="E101" s="64">
        <f t="shared" si="362"/>
        <v>900</v>
      </c>
      <c r="F101" s="65">
        <f t="shared" si="363"/>
        <v>900</v>
      </c>
      <c r="G101" s="147"/>
      <c r="H101" s="67">
        <v>0</v>
      </c>
      <c r="I101" s="67">
        <v>0</v>
      </c>
      <c r="J101" s="67">
        <f t="shared" si="365"/>
        <v>0</v>
      </c>
      <c r="K101" s="54">
        <v>0</v>
      </c>
      <c r="L101" s="67">
        <f t="shared" si="344"/>
        <v>0</v>
      </c>
      <c r="M101" s="67">
        <f t="shared" si="344"/>
        <v>0</v>
      </c>
      <c r="N101" s="67">
        <f t="shared" si="344"/>
        <v>0</v>
      </c>
      <c r="O101" s="67">
        <f t="shared" si="345"/>
        <v>0</v>
      </c>
      <c r="P101" s="69">
        <f t="shared" si="346"/>
        <v>0</v>
      </c>
      <c r="Q101" s="69">
        <f t="shared" si="347"/>
        <v>0</v>
      </c>
      <c r="R101" s="69">
        <f t="shared" si="348"/>
        <v>0</v>
      </c>
      <c r="S101" s="69">
        <v>0</v>
      </c>
      <c r="T101" s="69">
        <f t="shared" si="350"/>
        <v>0</v>
      </c>
      <c r="U101" s="69">
        <v>0</v>
      </c>
      <c r="V101" s="151">
        <f t="shared" si="351"/>
        <v>0</v>
      </c>
      <c r="W101" s="151">
        <f t="shared" si="351"/>
        <v>900</v>
      </c>
      <c r="X101" s="67">
        <f t="shared" si="352"/>
        <v>900</v>
      </c>
      <c r="Y101" s="113">
        <v>0</v>
      </c>
      <c r="Z101" s="69">
        <f t="shared" si="354"/>
        <v>0</v>
      </c>
      <c r="AA101" s="69">
        <v>0</v>
      </c>
      <c r="AB101" s="70">
        <f t="shared" si="356"/>
        <v>900</v>
      </c>
      <c r="AC101" s="67">
        <f t="shared" si="357"/>
        <v>0</v>
      </c>
      <c r="AD101" s="67">
        <f t="shared" si="357"/>
        <v>0</v>
      </c>
      <c r="AE101" s="67">
        <f t="shared" si="357"/>
        <v>0</v>
      </c>
      <c r="AF101" s="67">
        <f t="shared" si="357"/>
        <v>0</v>
      </c>
      <c r="AG101" s="67">
        <f t="shared" si="357"/>
        <v>0</v>
      </c>
      <c r="AH101" s="67">
        <f t="shared" si="357"/>
        <v>0</v>
      </c>
      <c r="AI101" s="67">
        <f t="shared" si="357"/>
        <v>0</v>
      </c>
      <c r="AJ101" s="67">
        <f t="shared" si="357"/>
        <v>0</v>
      </c>
      <c r="AK101" s="67">
        <f t="shared" si="357"/>
        <v>900</v>
      </c>
      <c r="AL101" s="67">
        <f t="shared" si="357"/>
        <v>900</v>
      </c>
      <c r="AM101" s="67">
        <f t="shared" si="357"/>
        <v>0</v>
      </c>
      <c r="AN101" s="67">
        <f t="shared" si="357"/>
        <v>0</v>
      </c>
      <c r="AO101" s="67">
        <f t="shared" si="357"/>
        <v>0</v>
      </c>
      <c r="AP101" s="67">
        <f t="shared" si="358"/>
        <v>900</v>
      </c>
      <c r="AQ101" s="71">
        <f t="shared" si="359"/>
        <v>900</v>
      </c>
      <c r="AR101" s="71">
        <f t="shared" si="360"/>
        <v>0</v>
      </c>
      <c r="AS101" s="71">
        <f t="shared" si="361"/>
        <v>900</v>
      </c>
      <c r="AT101" s="84"/>
    </row>
    <row r="102" spans="1:67" outlineLevel="1" x14ac:dyDescent="0.25">
      <c r="A102" s="60"/>
      <c r="B102" s="72" t="s">
        <v>171</v>
      </c>
      <c r="C102" s="62">
        <v>1</v>
      </c>
      <c r="D102" s="68" t="s">
        <v>65</v>
      </c>
      <c r="E102" s="64">
        <f t="shared" si="362"/>
        <v>1200</v>
      </c>
      <c r="F102" s="65">
        <f t="shared" si="363"/>
        <v>1200</v>
      </c>
      <c r="G102" s="147"/>
      <c r="H102" s="67">
        <v>0</v>
      </c>
      <c r="I102" s="67">
        <v>0</v>
      </c>
      <c r="J102" s="67">
        <f t="shared" si="365"/>
        <v>0</v>
      </c>
      <c r="K102" s="54">
        <v>0</v>
      </c>
      <c r="L102" s="67">
        <f t="shared" si="344"/>
        <v>0</v>
      </c>
      <c r="M102" s="67">
        <f t="shared" si="344"/>
        <v>0</v>
      </c>
      <c r="N102" s="67">
        <f t="shared" si="344"/>
        <v>0</v>
      </c>
      <c r="O102" s="67">
        <f t="shared" si="345"/>
        <v>0</v>
      </c>
      <c r="P102" s="69">
        <f t="shared" si="346"/>
        <v>0</v>
      </c>
      <c r="Q102" s="69">
        <f t="shared" si="347"/>
        <v>0</v>
      </c>
      <c r="R102" s="69">
        <f t="shared" si="348"/>
        <v>0</v>
      </c>
      <c r="S102" s="69">
        <v>0</v>
      </c>
      <c r="T102" s="69">
        <f t="shared" si="350"/>
        <v>0</v>
      </c>
      <c r="U102" s="69">
        <v>0</v>
      </c>
      <c r="V102" s="151">
        <f t="shared" si="351"/>
        <v>1200</v>
      </c>
      <c r="W102" s="151">
        <f t="shared" si="351"/>
        <v>0</v>
      </c>
      <c r="X102" s="67">
        <f t="shared" si="352"/>
        <v>1200</v>
      </c>
      <c r="Y102" s="113">
        <v>0</v>
      </c>
      <c r="Z102" s="69">
        <f t="shared" si="354"/>
        <v>0</v>
      </c>
      <c r="AA102" s="69">
        <v>0</v>
      </c>
      <c r="AB102" s="70">
        <f t="shared" si="356"/>
        <v>1200</v>
      </c>
      <c r="AC102" s="67">
        <f t="shared" si="357"/>
        <v>0</v>
      </c>
      <c r="AD102" s="67">
        <f t="shared" si="357"/>
        <v>0</v>
      </c>
      <c r="AE102" s="67">
        <f t="shared" si="357"/>
        <v>0</v>
      </c>
      <c r="AF102" s="67">
        <f t="shared" si="357"/>
        <v>0</v>
      </c>
      <c r="AG102" s="67">
        <f t="shared" si="357"/>
        <v>0</v>
      </c>
      <c r="AH102" s="67">
        <f t="shared" si="357"/>
        <v>0</v>
      </c>
      <c r="AI102" s="67">
        <f t="shared" si="357"/>
        <v>0</v>
      </c>
      <c r="AJ102" s="67">
        <f t="shared" si="357"/>
        <v>1200</v>
      </c>
      <c r="AK102" s="67">
        <f t="shared" si="357"/>
        <v>0</v>
      </c>
      <c r="AL102" s="67">
        <f t="shared" si="357"/>
        <v>1200</v>
      </c>
      <c r="AM102" s="67">
        <f t="shared" si="357"/>
        <v>0</v>
      </c>
      <c r="AN102" s="67">
        <f t="shared" si="357"/>
        <v>0</v>
      </c>
      <c r="AO102" s="67">
        <f t="shared" si="357"/>
        <v>0</v>
      </c>
      <c r="AP102" s="67">
        <f t="shared" si="358"/>
        <v>0</v>
      </c>
      <c r="AQ102" s="71">
        <f t="shared" si="359"/>
        <v>1200</v>
      </c>
      <c r="AR102" s="71">
        <f t="shared" si="360"/>
        <v>0</v>
      </c>
      <c r="AS102" s="71">
        <f t="shared" si="361"/>
        <v>1200</v>
      </c>
      <c r="AT102" s="84"/>
    </row>
    <row r="103" spans="1:67" ht="15.75" outlineLevel="1" thickBot="1" x14ac:dyDescent="0.3">
      <c r="A103" s="60"/>
      <c r="B103" s="61"/>
      <c r="C103" s="62"/>
      <c r="D103" s="63"/>
      <c r="E103" s="64"/>
      <c r="F103" s="65"/>
      <c r="G103" s="107"/>
      <c r="H103" s="108"/>
      <c r="I103" s="108"/>
      <c r="J103" s="67"/>
      <c r="K103" s="21"/>
      <c r="L103" s="67"/>
      <c r="M103" s="67"/>
      <c r="N103" s="67"/>
      <c r="O103" s="67"/>
      <c r="P103" s="69"/>
      <c r="Q103" s="69"/>
      <c r="R103" s="69"/>
      <c r="S103" s="69"/>
      <c r="T103" s="69"/>
      <c r="U103" s="69"/>
      <c r="V103" s="151"/>
      <c r="W103" s="151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84"/>
    </row>
    <row r="104" spans="1:67" ht="15.75" thickBot="1" x14ac:dyDescent="0.3">
      <c r="A104" s="48">
        <f>A93+1</f>
        <v>19</v>
      </c>
      <c r="B104" s="49" t="s">
        <v>61</v>
      </c>
      <c r="C104" s="50" t="s">
        <v>62</v>
      </c>
      <c r="D104" s="51">
        <f>ROUNDUP((A104*465)/1000,2)</f>
        <v>8.84</v>
      </c>
      <c r="E104" s="52"/>
      <c r="F104" s="53">
        <f>SUM(F105:F114)</f>
        <v>22547.007397058824</v>
      </c>
      <c r="G104" s="107"/>
      <c r="H104" s="110"/>
      <c r="I104" s="110"/>
      <c r="J104" s="56"/>
      <c r="K104" s="57"/>
      <c r="L104" s="58"/>
      <c r="M104" s="58"/>
      <c r="N104" s="58"/>
      <c r="O104" s="57"/>
      <c r="P104" s="58"/>
      <c r="Q104" s="56"/>
      <c r="R104" s="56"/>
      <c r="S104" s="56"/>
      <c r="T104" s="56"/>
      <c r="U104" s="73"/>
      <c r="V104" s="152"/>
      <c r="W104" s="153"/>
      <c r="X104" s="56"/>
      <c r="Y104" s="56"/>
      <c r="Z104" s="57"/>
      <c r="AA104" s="56"/>
      <c r="AB104" s="56"/>
      <c r="AC104" s="59">
        <f>+SUM(AC105:AC114)</f>
        <v>8981.2289999999994</v>
      </c>
      <c r="AD104" s="59">
        <f t="shared" ref="AD104:AS104" si="366">+SUM(AD105:AD114)</f>
        <v>0</v>
      </c>
      <c r="AE104" s="59">
        <f t="shared" si="366"/>
        <v>0</v>
      </c>
      <c r="AF104" s="59">
        <f t="shared" si="366"/>
        <v>179.62458000000001</v>
      </c>
      <c r="AG104" s="59">
        <f t="shared" si="366"/>
        <v>372.11144999999999</v>
      </c>
      <c r="AH104" s="59">
        <f t="shared" si="366"/>
        <v>9532.9650300000012</v>
      </c>
      <c r="AI104" s="59">
        <f t="shared" si="366"/>
        <v>4371</v>
      </c>
      <c r="AJ104" s="59">
        <f t="shared" si="366"/>
        <v>1200</v>
      </c>
      <c r="AK104" s="59">
        <f t="shared" si="366"/>
        <v>900</v>
      </c>
      <c r="AL104" s="59">
        <f t="shared" si="366"/>
        <v>6471</v>
      </c>
      <c r="AM104" s="59">
        <f t="shared" si="366"/>
        <v>3067.051109558824</v>
      </c>
      <c r="AN104" s="59">
        <f t="shared" si="366"/>
        <v>2383.2412575000003</v>
      </c>
      <c r="AO104" s="59">
        <f t="shared" si="366"/>
        <v>1092.75</v>
      </c>
      <c r="AP104" s="59">
        <f t="shared" si="366"/>
        <v>3967.051109558824</v>
      </c>
      <c r="AQ104" s="59">
        <f t="shared" si="366"/>
        <v>19071.016139558822</v>
      </c>
      <c r="AR104" s="59">
        <f t="shared" si="366"/>
        <v>3475.9912575000003</v>
      </c>
      <c r="AS104" s="59">
        <f t="shared" si="366"/>
        <v>22547.007397058824</v>
      </c>
      <c r="AT104" s="83" t="str">
        <f>IF(F104=AS104,"Matching","Not Matching")</f>
        <v>Matching</v>
      </c>
      <c r="AU104" s="134">
        <f t="shared" ref="AU104" si="367">SUM(AC104:AG104)</f>
        <v>9532.9650299999994</v>
      </c>
      <c r="AV104" s="135">
        <f t="shared" ref="AV104" si="368">AU104/AS104</f>
        <v>0.42280400507801053</v>
      </c>
      <c r="AW104" s="134">
        <f t="shared" ref="AW104" si="369">AI104</f>
        <v>4371</v>
      </c>
      <c r="AX104" s="135">
        <f t="shared" ref="AX104" si="370">AW104/AS104</f>
        <v>0.19386164749163923</v>
      </c>
      <c r="AY104" s="134">
        <f t="shared" ref="AY104" si="371">AJ104</f>
        <v>1200</v>
      </c>
      <c r="AZ104" s="135">
        <f t="shared" ref="AZ104" si="372">AY104/AS104</f>
        <v>5.3222140697773299E-2</v>
      </c>
      <c r="BA104" s="134">
        <f t="shared" ref="BA104" si="373">AK104+AM104</f>
        <v>3967.051109558824</v>
      </c>
      <c r="BB104" s="135">
        <f t="shared" ref="BB104" si="374">BA104/AS104</f>
        <v>0.17594579359016449</v>
      </c>
      <c r="BC104" s="134">
        <f t="shared" ref="BC104" si="375">AN104+AO104</f>
        <v>3475.9912575000003</v>
      </c>
      <c r="BD104" s="135">
        <f t="shared" ref="BD104" si="376">BC104/AS104</f>
        <v>0.15416641314241245</v>
      </c>
      <c r="BE104" s="82" t="str">
        <f t="shared" ref="BE104" si="377">IF((AU104+AW104+AY104+BA104+BC104)=AS104,"Matching","Not Matching")</f>
        <v>Matching</v>
      </c>
      <c r="BF104" s="134">
        <f>AQ104</f>
        <v>19071.016139558822</v>
      </c>
      <c r="BG104" s="135">
        <f t="shared" ref="BG104" si="378">BF104/AS104</f>
        <v>0.84583358685758747</v>
      </c>
      <c r="BH104" s="134">
        <f t="shared" ref="BH104" si="379">AR104</f>
        <v>3475.9912575000003</v>
      </c>
      <c r="BI104" s="135">
        <f t="shared" ref="BI104" si="380">BH104/AS104</f>
        <v>0.15416641314241245</v>
      </c>
      <c r="BJ104" s="82" t="str">
        <f t="shared" ref="BJ104" si="381">IF((BH104+BF104)=AS104,"Matching","Not Matching")</f>
        <v>Matching</v>
      </c>
      <c r="BK104" s="134">
        <f>AS104*1.081</f>
        <v>24373.314996220586</v>
      </c>
      <c r="BL104" s="134">
        <f t="shared" ref="BL104" si="382">ROUND(BK104,-1)</f>
        <v>24370</v>
      </c>
      <c r="BM104" s="134">
        <f>D104*380</f>
        <v>3359.2</v>
      </c>
      <c r="BN104" s="134">
        <f t="shared" ref="BN104" si="383">BK104-BM104</f>
        <v>21014.114996220585</v>
      </c>
      <c r="BO104" s="134">
        <f>BK104/D104</f>
        <v>2757.1623298892068</v>
      </c>
    </row>
    <row r="105" spans="1:67" outlineLevel="1" x14ac:dyDescent="0.25">
      <c r="A105" s="60"/>
      <c r="B105" s="61"/>
      <c r="C105" s="62"/>
      <c r="D105" s="63"/>
      <c r="E105" s="64"/>
      <c r="F105" s="65"/>
      <c r="G105" s="107"/>
      <c r="H105" s="110"/>
      <c r="I105" s="109" t="s">
        <v>138</v>
      </c>
      <c r="J105" s="56"/>
      <c r="K105" s="57"/>
      <c r="L105" s="58"/>
      <c r="M105" s="58"/>
      <c r="N105" s="58"/>
      <c r="O105" s="57"/>
      <c r="P105" s="58"/>
      <c r="Q105" s="56"/>
      <c r="R105" s="56"/>
      <c r="S105" s="56"/>
      <c r="T105" s="56"/>
      <c r="U105" s="73"/>
      <c r="V105" s="152"/>
      <c r="W105" s="153"/>
      <c r="X105" s="56"/>
      <c r="Y105" s="56"/>
      <c r="Z105" s="57"/>
      <c r="AA105" s="56"/>
      <c r="AB105" s="56"/>
      <c r="AC105" s="56"/>
      <c r="AD105" s="56"/>
      <c r="AE105" s="69"/>
      <c r="AF105" s="69"/>
      <c r="AG105" s="69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136"/>
    </row>
    <row r="106" spans="1:67" outlineLevel="1" x14ac:dyDescent="0.25">
      <c r="A106" s="60"/>
      <c r="B106" s="61" t="str">
        <f>"Panneau solaire "&amp;G106</f>
        <v>Panneau solaire LONGi Hi-MO X10 Artist LR7-54HVB-485M</v>
      </c>
      <c r="C106" s="62">
        <f>A104</f>
        <v>19</v>
      </c>
      <c r="D106" s="68" t="s">
        <v>63</v>
      </c>
      <c r="E106" s="64">
        <f t="shared" ref="E106" si="384">AB106</f>
        <v>266.65684558823523</v>
      </c>
      <c r="F106" s="65">
        <f t="shared" ref="F106" si="385">C106*E106</f>
        <v>5066.4800661764693</v>
      </c>
      <c r="G106" s="107" t="str">
        <f>$G$7</f>
        <v>LONGi Hi-MO X10 Artist LR7-54HVB-485M</v>
      </c>
      <c r="H106" s="108">
        <f t="shared" ref="H106" si="386">H73</f>
        <v>105.55</v>
      </c>
      <c r="I106" s="108">
        <f>$I$7</f>
        <v>0</v>
      </c>
      <c r="J106" s="67">
        <f t="shared" si="365"/>
        <v>3.1664999999999996</v>
      </c>
      <c r="K106" s="54">
        <v>0</v>
      </c>
      <c r="L106" s="67">
        <f t="shared" ref="L106:N113" si="387">H106*(1-$K106)</f>
        <v>105.55</v>
      </c>
      <c r="M106" s="67">
        <f t="shared" si="387"/>
        <v>0</v>
      </c>
      <c r="N106" s="67">
        <f t="shared" si="387"/>
        <v>3.1664999999999996</v>
      </c>
      <c r="O106" s="67">
        <f t="shared" ref="O106:O113" si="388">(L106+M106+N106)</f>
        <v>108.7165</v>
      </c>
      <c r="P106" s="69">
        <f t="shared" ref="P106:P113" si="389">O106*$P$4</f>
        <v>0</v>
      </c>
      <c r="Q106" s="69">
        <f t="shared" ref="Q106:Q113" si="390">(O106+P106)*$Q$4</f>
        <v>0</v>
      </c>
      <c r="R106" s="69">
        <f t="shared" ref="R106:R113" si="391">(O106+P106)*$R$4</f>
        <v>2.1743299999999999</v>
      </c>
      <c r="S106" s="69">
        <f t="shared" ref="S106:S110" si="392">(O106+P106)*$S$4</f>
        <v>5.4358250000000004</v>
      </c>
      <c r="T106" s="69">
        <f t="shared" ref="T106:T113" si="393">SUM(O106:S106)</f>
        <v>116.32665499999999</v>
      </c>
      <c r="U106" s="69">
        <f>1*$U$4</f>
        <v>65</v>
      </c>
      <c r="V106" s="151">
        <f t="shared" ref="V106:W113" si="394">V95</f>
        <v>0</v>
      </c>
      <c r="W106" s="151">
        <f t="shared" si="394"/>
        <v>0</v>
      </c>
      <c r="X106" s="67">
        <f t="shared" ref="X106:X113" si="395">SUM(U106:W106)</f>
        <v>65</v>
      </c>
      <c r="Y106" s="113">
        <f t="shared" ref="Y106:Y111" si="396">$Y$4/(1-$Y$4)*(T106+X106+Z106+AA106)</f>
        <v>39.998526838235293</v>
      </c>
      <c r="Z106" s="69">
        <f t="shared" ref="Z106:Z113" si="397">T106*$Z$4</f>
        <v>29.081663749999997</v>
      </c>
      <c r="AA106" s="69">
        <f t="shared" ref="AA106:AA111" si="398">X106*$AA$4</f>
        <v>16.25</v>
      </c>
      <c r="AB106" s="70">
        <f t="shared" ref="AB106:AB113" si="399">T106+X106+Y106+Z106+AA106</f>
        <v>266.65684558823523</v>
      </c>
      <c r="AC106" s="67">
        <f t="shared" ref="AC106:AO113" si="400">O106*$C106</f>
        <v>2065.6134999999999</v>
      </c>
      <c r="AD106" s="67">
        <f t="shared" si="400"/>
        <v>0</v>
      </c>
      <c r="AE106" s="67">
        <f t="shared" si="400"/>
        <v>0</v>
      </c>
      <c r="AF106" s="67">
        <f t="shared" si="400"/>
        <v>41.312269999999998</v>
      </c>
      <c r="AG106" s="67">
        <f t="shared" si="400"/>
        <v>103.280675</v>
      </c>
      <c r="AH106" s="67">
        <f t="shared" si="400"/>
        <v>2210.2064449999998</v>
      </c>
      <c r="AI106" s="67">
        <f t="shared" si="400"/>
        <v>1235</v>
      </c>
      <c r="AJ106" s="67">
        <f t="shared" si="400"/>
        <v>0</v>
      </c>
      <c r="AK106" s="67">
        <f t="shared" si="400"/>
        <v>0</v>
      </c>
      <c r="AL106" s="67">
        <f t="shared" si="400"/>
        <v>1235</v>
      </c>
      <c r="AM106" s="67">
        <f t="shared" si="400"/>
        <v>759.97200992647061</v>
      </c>
      <c r="AN106" s="67">
        <f t="shared" si="400"/>
        <v>552.55161124999995</v>
      </c>
      <c r="AO106" s="67">
        <f t="shared" si="400"/>
        <v>308.75</v>
      </c>
      <c r="AP106" s="67">
        <f t="shared" ref="AP106:AP113" si="401">AM106+AK106</f>
        <v>759.97200992647061</v>
      </c>
      <c r="AQ106" s="71">
        <f t="shared" ref="AQ106:AQ113" si="402">AM106+AL106+AH106</f>
        <v>4205.1784549264703</v>
      </c>
      <c r="AR106" s="71">
        <f t="shared" ref="AR106:AR113" si="403">AO106+AN106</f>
        <v>861.30161124999995</v>
      </c>
      <c r="AS106" s="71">
        <f t="shared" ref="AS106:AS113" si="404">AH106+AL106+AM106+AO106+AN106</f>
        <v>5066.4800661764702</v>
      </c>
      <c r="AT106" s="84"/>
    </row>
    <row r="107" spans="1:67" outlineLevel="1" x14ac:dyDescent="0.25">
      <c r="A107" s="60"/>
      <c r="B107" s="61" t="str">
        <f>"Onduleur Fronius "&amp;G107</f>
        <v>Onduleur Fronius Symo GEN24 8.0 Plus SC</v>
      </c>
      <c r="C107" s="62">
        <v>1</v>
      </c>
      <c r="D107" s="68" t="s">
        <v>63</v>
      </c>
      <c r="E107" s="64">
        <f t="shared" ref="E106:E113" si="405">AB107</f>
        <v>4348.983213235294</v>
      </c>
      <c r="F107" s="65">
        <f t="shared" ref="F106:F113" si="406">C107*E107</f>
        <v>4348.983213235294</v>
      </c>
      <c r="G107" s="107" t="str">
        <f>$G$85</f>
        <v>Symo GEN24 8.0 Plus SC</v>
      </c>
      <c r="H107" s="108">
        <f>$H$85</f>
        <v>2083.85</v>
      </c>
      <c r="I107" s="108">
        <f>$I$8</f>
        <v>449.25</v>
      </c>
      <c r="J107" s="67">
        <f t="shared" si="365"/>
        <v>62.515499999999996</v>
      </c>
      <c r="K107" s="54">
        <v>0</v>
      </c>
      <c r="L107" s="67">
        <f t="shared" si="387"/>
        <v>2083.85</v>
      </c>
      <c r="M107" s="67">
        <f t="shared" si="387"/>
        <v>449.25</v>
      </c>
      <c r="N107" s="67">
        <f t="shared" si="387"/>
        <v>62.515499999999996</v>
      </c>
      <c r="O107" s="67">
        <f t="shared" si="388"/>
        <v>2595.6154999999999</v>
      </c>
      <c r="P107" s="69">
        <f t="shared" si="389"/>
        <v>0</v>
      </c>
      <c r="Q107" s="69">
        <f t="shared" si="390"/>
        <v>0</v>
      </c>
      <c r="R107" s="69">
        <f t="shared" si="391"/>
        <v>51.912309999999998</v>
      </c>
      <c r="S107" s="69">
        <f t="shared" si="392"/>
        <v>129.78077500000001</v>
      </c>
      <c r="T107" s="69">
        <f t="shared" si="393"/>
        <v>2777.3085850000002</v>
      </c>
      <c r="U107" s="69">
        <f>2*$U$5</f>
        <v>180</v>
      </c>
      <c r="V107" s="151">
        <f t="shared" si="394"/>
        <v>0</v>
      </c>
      <c r="W107" s="151">
        <f t="shared" si="394"/>
        <v>0</v>
      </c>
      <c r="X107" s="67">
        <f t="shared" si="395"/>
        <v>180</v>
      </c>
      <c r="Y107" s="113">
        <f t="shared" si="396"/>
        <v>652.34748198529428</v>
      </c>
      <c r="Z107" s="69">
        <f t="shared" si="397"/>
        <v>694.32714625000006</v>
      </c>
      <c r="AA107" s="69">
        <f t="shared" si="398"/>
        <v>45</v>
      </c>
      <c r="AB107" s="70">
        <f t="shared" si="399"/>
        <v>4348.983213235294</v>
      </c>
      <c r="AC107" s="67">
        <f t="shared" si="400"/>
        <v>2595.6154999999999</v>
      </c>
      <c r="AD107" s="67">
        <f t="shared" si="400"/>
        <v>0</v>
      </c>
      <c r="AE107" s="67">
        <f t="shared" si="400"/>
        <v>0</v>
      </c>
      <c r="AF107" s="67">
        <f t="shared" si="400"/>
        <v>51.912309999999998</v>
      </c>
      <c r="AG107" s="67">
        <f t="shared" si="400"/>
        <v>129.78077500000001</v>
      </c>
      <c r="AH107" s="67">
        <f t="shared" si="400"/>
        <v>2777.3085850000002</v>
      </c>
      <c r="AI107" s="67">
        <f t="shared" si="400"/>
        <v>180</v>
      </c>
      <c r="AJ107" s="67">
        <f t="shared" si="400"/>
        <v>0</v>
      </c>
      <c r="AK107" s="67">
        <f t="shared" si="400"/>
        <v>0</v>
      </c>
      <c r="AL107" s="67">
        <f t="shared" si="400"/>
        <v>180</v>
      </c>
      <c r="AM107" s="67">
        <f t="shared" si="400"/>
        <v>652.34748198529428</v>
      </c>
      <c r="AN107" s="67">
        <f t="shared" si="400"/>
        <v>694.32714625000006</v>
      </c>
      <c r="AO107" s="67">
        <f t="shared" si="400"/>
        <v>45</v>
      </c>
      <c r="AP107" s="67">
        <f t="shared" si="401"/>
        <v>652.34748198529428</v>
      </c>
      <c r="AQ107" s="71">
        <f t="shared" si="402"/>
        <v>3609.6560669852943</v>
      </c>
      <c r="AR107" s="71">
        <f t="shared" si="403"/>
        <v>739.32714625000006</v>
      </c>
      <c r="AS107" s="71">
        <f t="shared" si="404"/>
        <v>4348.983213235294</v>
      </c>
      <c r="AT107" s="84"/>
    </row>
    <row r="108" spans="1:67" outlineLevel="1" x14ac:dyDescent="0.25">
      <c r="A108" s="60"/>
      <c r="B108" s="61" t="s">
        <v>64</v>
      </c>
      <c r="C108" s="62">
        <v>1</v>
      </c>
      <c r="D108" s="68" t="s">
        <v>65</v>
      </c>
      <c r="E108" s="64">
        <f t="shared" si="405"/>
        <v>737.69117647058829</v>
      </c>
      <c r="F108" s="65">
        <f t="shared" si="406"/>
        <v>737.69117647058829</v>
      </c>
      <c r="G108" s="107"/>
      <c r="H108" s="108">
        <f>H9</f>
        <v>300</v>
      </c>
      <c r="I108" s="108">
        <v>0</v>
      </c>
      <c r="J108" s="67">
        <f t="shared" si="365"/>
        <v>9</v>
      </c>
      <c r="K108" s="54">
        <v>0</v>
      </c>
      <c r="L108" s="67">
        <f t="shared" si="387"/>
        <v>300</v>
      </c>
      <c r="M108" s="67">
        <f t="shared" si="387"/>
        <v>0</v>
      </c>
      <c r="N108" s="67">
        <f t="shared" si="387"/>
        <v>9</v>
      </c>
      <c r="O108" s="67">
        <f t="shared" si="388"/>
        <v>309</v>
      </c>
      <c r="P108" s="69">
        <f t="shared" si="389"/>
        <v>0</v>
      </c>
      <c r="Q108" s="69">
        <f t="shared" si="390"/>
        <v>0</v>
      </c>
      <c r="R108" s="69">
        <f t="shared" si="391"/>
        <v>6.18</v>
      </c>
      <c r="S108" s="69">
        <f t="shared" si="392"/>
        <v>15.450000000000001</v>
      </c>
      <c r="T108" s="69">
        <f t="shared" si="393"/>
        <v>330.63</v>
      </c>
      <c r="U108" s="69">
        <f>(C106/10)*$U$5</f>
        <v>171</v>
      </c>
      <c r="V108" s="151">
        <f t="shared" si="394"/>
        <v>0</v>
      </c>
      <c r="W108" s="151">
        <f t="shared" si="394"/>
        <v>0</v>
      </c>
      <c r="X108" s="67">
        <f t="shared" si="395"/>
        <v>171</v>
      </c>
      <c r="Y108" s="113">
        <f t="shared" si="396"/>
        <v>110.65367647058825</v>
      </c>
      <c r="Z108" s="69">
        <f t="shared" si="397"/>
        <v>82.657499999999999</v>
      </c>
      <c r="AA108" s="69">
        <f t="shared" si="398"/>
        <v>42.75</v>
      </c>
      <c r="AB108" s="70">
        <f t="shared" si="399"/>
        <v>737.69117647058829</v>
      </c>
      <c r="AC108" s="67">
        <f t="shared" si="400"/>
        <v>309</v>
      </c>
      <c r="AD108" s="67">
        <f t="shared" si="400"/>
        <v>0</v>
      </c>
      <c r="AE108" s="67">
        <f t="shared" si="400"/>
        <v>0</v>
      </c>
      <c r="AF108" s="67">
        <f t="shared" si="400"/>
        <v>6.18</v>
      </c>
      <c r="AG108" s="67">
        <f t="shared" si="400"/>
        <v>15.450000000000001</v>
      </c>
      <c r="AH108" s="67">
        <f t="shared" si="400"/>
        <v>330.63</v>
      </c>
      <c r="AI108" s="67">
        <f t="shared" si="400"/>
        <v>171</v>
      </c>
      <c r="AJ108" s="67">
        <f t="shared" si="400"/>
        <v>0</v>
      </c>
      <c r="AK108" s="67">
        <f t="shared" si="400"/>
        <v>0</v>
      </c>
      <c r="AL108" s="67">
        <f t="shared" si="400"/>
        <v>171</v>
      </c>
      <c r="AM108" s="67">
        <f t="shared" si="400"/>
        <v>110.65367647058825</v>
      </c>
      <c r="AN108" s="67">
        <f t="shared" si="400"/>
        <v>82.657499999999999</v>
      </c>
      <c r="AO108" s="67">
        <f t="shared" si="400"/>
        <v>42.75</v>
      </c>
      <c r="AP108" s="67">
        <f t="shared" si="401"/>
        <v>110.65367647058825</v>
      </c>
      <c r="AQ108" s="71">
        <f t="shared" si="402"/>
        <v>612.28367647058826</v>
      </c>
      <c r="AR108" s="71">
        <f t="shared" si="403"/>
        <v>125.4075</v>
      </c>
      <c r="AS108" s="71">
        <f t="shared" si="404"/>
        <v>737.69117647058829</v>
      </c>
      <c r="AT108" s="84"/>
    </row>
    <row r="109" spans="1:67" outlineLevel="1" x14ac:dyDescent="0.25">
      <c r="A109" s="60"/>
      <c r="B109" s="61" t="s">
        <v>172</v>
      </c>
      <c r="C109" s="62">
        <f>A104</f>
        <v>19</v>
      </c>
      <c r="D109" s="68" t="s">
        <v>63</v>
      </c>
      <c r="E109" s="64">
        <f t="shared" si="405"/>
        <v>257.66176470588238</v>
      </c>
      <c r="F109" s="65">
        <f t="shared" si="406"/>
        <v>4895.5735294117649</v>
      </c>
      <c r="G109" s="107"/>
      <c r="H109" s="108">
        <f>H10</f>
        <v>100</v>
      </c>
      <c r="I109" s="108">
        <v>0</v>
      </c>
      <c r="J109" s="67">
        <f t="shared" si="365"/>
        <v>3</v>
      </c>
      <c r="K109" s="54">
        <v>0</v>
      </c>
      <c r="L109" s="67">
        <f t="shared" si="387"/>
        <v>100</v>
      </c>
      <c r="M109" s="67">
        <f t="shared" si="387"/>
        <v>0</v>
      </c>
      <c r="N109" s="67">
        <f t="shared" si="387"/>
        <v>3</v>
      </c>
      <c r="O109" s="67">
        <f t="shared" si="388"/>
        <v>103</v>
      </c>
      <c r="P109" s="69">
        <f t="shared" si="389"/>
        <v>0</v>
      </c>
      <c r="Q109" s="69">
        <f t="shared" si="390"/>
        <v>0</v>
      </c>
      <c r="R109" s="69">
        <f t="shared" si="391"/>
        <v>2.06</v>
      </c>
      <c r="S109" s="69">
        <f t="shared" si="392"/>
        <v>5.15</v>
      </c>
      <c r="T109" s="69">
        <f t="shared" si="393"/>
        <v>110.21000000000001</v>
      </c>
      <c r="U109" s="69">
        <f>1*$U$4</f>
        <v>65</v>
      </c>
      <c r="V109" s="151">
        <f t="shared" si="394"/>
        <v>0</v>
      </c>
      <c r="W109" s="151">
        <f t="shared" si="394"/>
        <v>0</v>
      </c>
      <c r="X109" s="67">
        <f t="shared" si="395"/>
        <v>65</v>
      </c>
      <c r="Y109" s="113">
        <f t="shared" si="396"/>
        <v>38.649264705882359</v>
      </c>
      <c r="Z109" s="69">
        <f t="shared" si="397"/>
        <v>27.552500000000002</v>
      </c>
      <c r="AA109" s="69">
        <f t="shared" si="398"/>
        <v>16.25</v>
      </c>
      <c r="AB109" s="70">
        <f t="shared" si="399"/>
        <v>257.66176470588238</v>
      </c>
      <c r="AC109" s="67">
        <f t="shared" si="400"/>
        <v>1957</v>
      </c>
      <c r="AD109" s="67">
        <f t="shared" si="400"/>
        <v>0</v>
      </c>
      <c r="AE109" s="67">
        <f t="shared" si="400"/>
        <v>0</v>
      </c>
      <c r="AF109" s="67">
        <f t="shared" si="400"/>
        <v>39.14</v>
      </c>
      <c r="AG109" s="67">
        <f t="shared" si="400"/>
        <v>97.850000000000009</v>
      </c>
      <c r="AH109" s="67">
        <f t="shared" si="400"/>
        <v>2093.9900000000002</v>
      </c>
      <c r="AI109" s="67">
        <f t="shared" si="400"/>
        <v>1235</v>
      </c>
      <c r="AJ109" s="67">
        <f t="shared" si="400"/>
        <v>0</v>
      </c>
      <c r="AK109" s="67">
        <f t="shared" si="400"/>
        <v>0</v>
      </c>
      <c r="AL109" s="67">
        <f t="shared" si="400"/>
        <v>1235</v>
      </c>
      <c r="AM109" s="67">
        <f t="shared" si="400"/>
        <v>734.3360294117648</v>
      </c>
      <c r="AN109" s="67">
        <f t="shared" si="400"/>
        <v>523.49750000000006</v>
      </c>
      <c r="AO109" s="67">
        <f t="shared" si="400"/>
        <v>308.75</v>
      </c>
      <c r="AP109" s="67">
        <f t="shared" si="401"/>
        <v>734.3360294117648</v>
      </c>
      <c r="AQ109" s="71">
        <f t="shared" si="402"/>
        <v>4063.3260294117649</v>
      </c>
      <c r="AR109" s="71">
        <f t="shared" si="403"/>
        <v>832.24750000000006</v>
      </c>
      <c r="AS109" s="71">
        <f t="shared" si="404"/>
        <v>4895.5735294117649</v>
      </c>
      <c r="AT109" s="84"/>
    </row>
    <row r="110" spans="1:67" outlineLevel="1" x14ac:dyDescent="0.25">
      <c r="A110" s="60"/>
      <c r="B110" s="61" t="s">
        <v>66</v>
      </c>
      <c r="C110" s="62">
        <v>1</v>
      </c>
      <c r="D110" s="68" t="s">
        <v>65</v>
      </c>
      <c r="E110" s="64">
        <f t="shared" si="405"/>
        <v>3089.7794117647059</v>
      </c>
      <c r="F110" s="65">
        <f t="shared" si="406"/>
        <v>3089.7794117647059</v>
      </c>
      <c r="G110" s="107"/>
      <c r="H110" s="108">
        <f>H11</f>
        <v>500</v>
      </c>
      <c r="I110" s="108">
        <f>I99</f>
        <v>0</v>
      </c>
      <c r="J110" s="67">
        <f t="shared" si="365"/>
        <v>15</v>
      </c>
      <c r="K110" s="54">
        <v>0</v>
      </c>
      <c r="L110" s="67">
        <f t="shared" si="387"/>
        <v>500</v>
      </c>
      <c r="M110" s="67">
        <f t="shared" si="387"/>
        <v>0</v>
      </c>
      <c r="N110" s="67">
        <f t="shared" si="387"/>
        <v>15</v>
      </c>
      <c r="O110" s="67">
        <f t="shared" si="388"/>
        <v>515</v>
      </c>
      <c r="P110" s="69">
        <f t="shared" si="389"/>
        <v>0</v>
      </c>
      <c r="Q110" s="69">
        <f t="shared" si="390"/>
        <v>0</v>
      </c>
      <c r="R110" s="69">
        <f t="shared" si="391"/>
        <v>10.3</v>
      </c>
      <c r="S110" s="69">
        <f t="shared" si="392"/>
        <v>25.75</v>
      </c>
      <c r="T110" s="69">
        <f t="shared" si="393"/>
        <v>551.04999999999995</v>
      </c>
      <c r="U110" s="69">
        <f>5*$U$5+600+500</f>
        <v>1550</v>
      </c>
      <c r="V110" s="151">
        <f t="shared" si="394"/>
        <v>0</v>
      </c>
      <c r="W110" s="151">
        <f t="shared" si="394"/>
        <v>0</v>
      </c>
      <c r="X110" s="67">
        <f t="shared" si="395"/>
        <v>1550</v>
      </c>
      <c r="Y110" s="113">
        <f t="shared" si="396"/>
        <v>463.46691176470591</v>
      </c>
      <c r="Z110" s="69">
        <f t="shared" si="397"/>
        <v>137.76249999999999</v>
      </c>
      <c r="AA110" s="69">
        <f t="shared" si="398"/>
        <v>387.5</v>
      </c>
      <c r="AB110" s="70">
        <f t="shared" si="399"/>
        <v>3089.7794117647059</v>
      </c>
      <c r="AC110" s="67">
        <f t="shared" si="400"/>
        <v>515</v>
      </c>
      <c r="AD110" s="67">
        <f t="shared" si="400"/>
        <v>0</v>
      </c>
      <c r="AE110" s="67">
        <f t="shared" si="400"/>
        <v>0</v>
      </c>
      <c r="AF110" s="67">
        <f t="shared" si="400"/>
        <v>10.3</v>
      </c>
      <c r="AG110" s="67">
        <f t="shared" si="400"/>
        <v>25.75</v>
      </c>
      <c r="AH110" s="67">
        <f t="shared" si="400"/>
        <v>551.04999999999995</v>
      </c>
      <c r="AI110" s="67">
        <f t="shared" si="400"/>
        <v>1550</v>
      </c>
      <c r="AJ110" s="67">
        <f t="shared" si="400"/>
        <v>0</v>
      </c>
      <c r="AK110" s="67">
        <f t="shared" si="400"/>
        <v>0</v>
      </c>
      <c r="AL110" s="67">
        <f t="shared" si="400"/>
        <v>1550</v>
      </c>
      <c r="AM110" s="67">
        <f t="shared" si="400"/>
        <v>463.46691176470591</v>
      </c>
      <c r="AN110" s="67">
        <f t="shared" si="400"/>
        <v>137.76249999999999</v>
      </c>
      <c r="AO110" s="67">
        <f t="shared" si="400"/>
        <v>387.5</v>
      </c>
      <c r="AP110" s="67">
        <f t="shared" si="401"/>
        <v>463.46691176470591</v>
      </c>
      <c r="AQ110" s="71">
        <f t="shared" si="402"/>
        <v>2564.5169117647056</v>
      </c>
      <c r="AR110" s="71">
        <f t="shared" si="403"/>
        <v>525.26250000000005</v>
      </c>
      <c r="AS110" s="71">
        <f t="shared" si="404"/>
        <v>3089.7794117647059</v>
      </c>
      <c r="AT110" s="84"/>
    </row>
    <row r="111" spans="1:67" outlineLevel="1" x14ac:dyDescent="0.25">
      <c r="A111" s="60"/>
      <c r="B111" s="72" t="s">
        <v>169</v>
      </c>
      <c r="C111" s="62">
        <v>1</v>
      </c>
      <c r="D111" s="68" t="s">
        <v>65</v>
      </c>
      <c r="E111" s="64">
        <f t="shared" si="405"/>
        <v>2308.5</v>
      </c>
      <c r="F111" s="65">
        <f t="shared" si="406"/>
        <v>2308.5</v>
      </c>
      <c r="G111" s="107"/>
      <c r="H111" s="108">
        <f>H12</f>
        <v>1300</v>
      </c>
      <c r="I111" s="108">
        <f t="shared" ref="I111" si="407">I100</f>
        <v>200</v>
      </c>
      <c r="J111" s="67">
        <f t="shared" si="365"/>
        <v>39</v>
      </c>
      <c r="K111" s="54">
        <v>0</v>
      </c>
      <c r="L111" s="67">
        <f t="shared" si="387"/>
        <v>1300</v>
      </c>
      <c r="M111" s="67">
        <f t="shared" si="387"/>
        <v>200</v>
      </c>
      <c r="N111" s="67">
        <f t="shared" si="387"/>
        <v>39</v>
      </c>
      <c r="O111" s="67">
        <f t="shared" si="388"/>
        <v>1539</v>
      </c>
      <c r="P111" s="69">
        <f t="shared" si="389"/>
        <v>0</v>
      </c>
      <c r="Q111" s="69">
        <f t="shared" si="390"/>
        <v>0</v>
      </c>
      <c r="R111" s="69">
        <f t="shared" si="391"/>
        <v>30.78</v>
      </c>
      <c r="S111" s="69">
        <v>0</v>
      </c>
      <c r="T111" s="69">
        <f t="shared" si="393"/>
        <v>1569.78</v>
      </c>
      <c r="U111" s="69">
        <v>0</v>
      </c>
      <c r="V111" s="151">
        <f t="shared" si="394"/>
        <v>0</v>
      </c>
      <c r="W111" s="151">
        <f t="shared" si="394"/>
        <v>0</v>
      </c>
      <c r="X111" s="67">
        <f t="shared" si="395"/>
        <v>0</v>
      </c>
      <c r="Y111" s="113">
        <f t="shared" si="396"/>
        <v>346.27500000000003</v>
      </c>
      <c r="Z111" s="69">
        <f t="shared" si="397"/>
        <v>392.44499999999999</v>
      </c>
      <c r="AA111" s="69">
        <f t="shared" si="398"/>
        <v>0</v>
      </c>
      <c r="AB111" s="70">
        <f t="shared" si="399"/>
        <v>2308.5</v>
      </c>
      <c r="AC111" s="67">
        <f t="shared" si="400"/>
        <v>1539</v>
      </c>
      <c r="AD111" s="67">
        <f t="shared" si="400"/>
        <v>0</v>
      </c>
      <c r="AE111" s="67">
        <f t="shared" si="400"/>
        <v>0</v>
      </c>
      <c r="AF111" s="67">
        <f t="shared" si="400"/>
        <v>30.78</v>
      </c>
      <c r="AG111" s="67">
        <f t="shared" si="400"/>
        <v>0</v>
      </c>
      <c r="AH111" s="67">
        <f t="shared" si="400"/>
        <v>1569.78</v>
      </c>
      <c r="AI111" s="67">
        <f t="shared" si="400"/>
        <v>0</v>
      </c>
      <c r="AJ111" s="67">
        <f t="shared" si="400"/>
        <v>0</v>
      </c>
      <c r="AK111" s="67">
        <f t="shared" si="400"/>
        <v>0</v>
      </c>
      <c r="AL111" s="67">
        <f t="shared" si="400"/>
        <v>0</v>
      </c>
      <c r="AM111" s="67">
        <f t="shared" si="400"/>
        <v>346.27500000000003</v>
      </c>
      <c r="AN111" s="67">
        <f t="shared" si="400"/>
        <v>392.44499999999999</v>
      </c>
      <c r="AO111" s="67">
        <f t="shared" si="400"/>
        <v>0</v>
      </c>
      <c r="AP111" s="67">
        <f t="shared" si="401"/>
        <v>346.27500000000003</v>
      </c>
      <c r="AQ111" s="71">
        <f t="shared" si="402"/>
        <v>1916.0550000000001</v>
      </c>
      <c r="AR111" s="71">
        <f t="shared" si="403"/>
        <v>392.44499999999999</v>
      </c>
      <c r="AS111" s="71">
        <f t="shared" si="404"/>
        <v>2308.5</v>
      </c>
      <c r="AT111" s="84"/>
    </row>
    <row r="112" spans="1:67" outlineLevel="1" x14ac:dyDescent="0.25">
      <c r="A112" s="60"/>
      <c r="B112" s="72" t="s">
        <v>170</v>
      </c>
      <c r="C112" s="62">
        <v>1</v>
      </c>
      <c r="D112" s="68" t="s">
        <v>65</v>
      </c>
      <c r="E112" s="64">
        <f t="shared" si="405"/>
        <v>900</v>
      </c>
      <c r="F112" s="65">
        <f t="shared" si="406"/>
        <v>900</v>
      </c>
      <c r="G112" s="147"/>
      <c r="H112" s="67">
        <v>0</v>
      </c>
      <c r="I112" s="67">
        <v>0</v>
      </c>
      <c r="J112" s="67">
        <f t="shared" si="365"/>
        <v>0</v>
      </c>
      <c r="K112" s="54">
        <v>0</v>
      </c>
      <c r="L112" s="67">
        <f t="shared" si="387"/>
        <v>0</v>
      </c>
      <c r="M112" s="67">
        <f t="shared" si="387"/>
        <v>0</v>
      </c>
      <c r="N112" s="67">
        <f t="shared" si="387"/>
        <v>0</v>
      </c>
      <c r="O112" s="67">
        <f t="shared" si="388"/>
        <v>0</v>
      </c>
      <c r="P112" s="69">
        <f t="shared" si="389"/>
        <v>0</v>
      </c>
      <c r="Q112" s="69">
        <f t="shared" si="390"/>
        <v>0</v>
      </c>
      <c r="R112" s="69">
        <f t="shared" si="391"/>
        <v>0</v>
      </c>
      <c r="S112" s="69">
        <v>0</v>
      </c>
      <c r="T112" s="69">
        <f t="shared" si="393"/>
        <v>0</v>
      </c>
      <c r="U112" s="69">
        <v>0</v>
      </c>
      <c r="V112" s="151">
        <f t="shared" si="394"/>
        <v>0</v>
      </c>
      <c r="W112" s="151">
        <f t="shared" si="394"/>
        <v>900</v>
      </c>
      <c r="X112" s="67">
        <f t="shared" si="395"/>
        <v>900</v>
      </c>
      <c r="Y112" s="113">
        <v>0</v>
      </c>
      <c r="Z112" s="69">
        <f t="shared" si="397"/>
        <v>0</v>
      </c>
      <c r="AA112" s="69">
        <v>0</v>
      </c>
      <c r="AB112" s="70">
        <f t="shared" si="399"/>
        <v>900</v>
      </c>
      <c r="AC112" s="67">
        <f t="shared" si="400"/>
        <v>0</v>
      </c>
      <c r="AD112" s="67">
        <f t="shared" si="400"/>
        <v>0</v>
      </c>
      <c r="AE112" s="67">
        <f t="shared" si="400"/>
        <v>0</v>
      </c>
      <c r="AF112" s="67">
        <f t="shared" si="400"/>
        <v>0</v>
      </c>
      <c r="AG112" s="67">
        <f t="shared" si="400"/>
        <v>0</v>
      </c>
      <c r="AH112" s="67">
        <f t="shared" si="400"/>
        <v>0</v>
      </c>
      <c r="AI112" s="67">
        <f t="shared" si="400"/>
        <v>0</v>
      </c>
      <c r="AJ112" s="67">
        <f t="shared" si="400"/>
        <v>0</v>
      </c>
      <c r="AK112" s="67">
        <f t="shared" si="400"/>
        <v>900</v>
      </c>
      <c r="AL112" s="67">
        <f t="shared" si="400"/>
        <v>900</v>
      </c>
      <c r="AM112" s="67">
        <f t="shared" si="400"/>
        <v>0</v>
      </c>
      <c r="AN112" s="67">
        <f t="shared" si="400"/>
        <v>0</v>
      </c>
      <c r="AO112" s="67">
        <f t="shared" si="400"/>
        <v>0</v>
      </c>
      <c r="AP112" s="67">
        <f t="shared" si="401"/>
        <v>900</v>
      </c>
      <c r="AQ112" s="71">
        <f t="shared" si="402"/>
        <v>900</v>
      </c>
      <c r="AR112" s="71">
        <f t="shared" si="403"/>
        <v>0</v>
      </c>
      <c r="AS112" s="71">
        <f t="shared" si="404"/>
        <v>900</v>
      </c>
      <c r="AT112" s="84"/>
    </row>
    <row r="113" spans="1:67" outlineLevel="1" x14ac:dyDescent="0.25">
      <c r="A113" s="60"/>
      <c r="B113" s="72" t="s">
        <v>171</v>
      </c>
      <c r="C113" s="62">
        <v>1</v>
      </c>
      <c r="D113" s="68" t="s">
        <v>65</v>
      </c>
      <c r="E113" s="64">
        <f t="shared" si="405"/>
        <v>1200</v>
      </c>
      <c r="F113" s="65">
        <f t="shared" si="406"/>
        <v>1200</v>
      </c>
      <c r="G113" s="147"/>
      <c r="H113" s="67">
        <v>0</v>
      </c>
      <c r="I113" s="67">
        <v>0</v>
      </c>
      <c r="J113" s="67">
        <f t="shared" si="365"/>
        <v>0</v>
      </c>
      <c r="K113" s="54">
        <v>0</v>
      </c>
      <c r="L113" s="67">
        <f t="shared" si="387"/>
        <v>0</v>
      </c>
      <c r="M113" s="67">
        <f t="shared" si="387"/>
        <v>0</v>
      </c>
      <c r="N113" s="67">
        <f t="shared" si="387"/>
        <v>0</v>
      </c>
      <c r="O113" s="67">
        <f t="shared" si="388"/>
        <v>0</v>
      </c>
      <c r="P113" s="69">
        <f t="shared" si="389"/>
        <v>0</v>
      </c>
      <c r="Q113" s="69">
        <f t="shared" si="390"/>
        <v>0</v>
      </c>
      <c r="R113" s="69">
        <f t="shared" si="391"/>
        <v>0</v>
      </c>
      <c r="S113" s="69">
        <v>0</v>
      </c>
      <c r="T113" s="69">
        <f t="shared" si="393"/>
        <v>0</v>
      </c>
      <c r="U113" s="69">
        <v>0</v>
      </c>
      <c r="V113" s="151">
        <f t="shared" si="394"/>
        <v>1200</v>
      </c>
      <c r="W113" s="151">
        <f t="shared" si="394"/>
        <v>0</v>
      </c>
      <c r="X113" s="67">
        <f t="shared" si="395"/>
        <v>1200</v>
      </c>
      <c r="Y113" s="113">
        <v>0</v>
      </c>
      <c r="Z113" s="69">
        <f t="shared" si="397"/>
        <v>0</v>
      </c>
      <c r="AA113" s="69">
        <v>0</v>
      </c>
      <c r="AB113" s="70">
        <f t="shared" si="399"/>
        <v>1200</v>
      </c>
      <c r="AC113" s="67">
        <f t="shared" si="400"/>
        <v>0</v>
      </c>
      <c r="AD113" s="67">
        <f t="shared" si="400"/>
        <v>0</v>
      </c>
      <c r="AE113" s="67">
        <f t="shared" si="400"/>
        <v>0</v>
      </c>
      <c r="AF113" s="67">
        <f t="shared" si="400"/>
        <v>0</v>
      </c>
      <c r="AG113" s="67">
        <f t="shared" si="400"/>
        <v>0</v>
      </c>
      <c r="AH113" s="67">
        <f t="shared" si="400"/>
        <v>0</v>
      </c>
      <c r="AI113" s="67">
        <f t="shared" si="400"/>
        <v>0</v>
      </c>
      <c r="AJ113" s="67">
        <f t="shared" si="400"/>
        <v>1200</v>
      </c>
      <c r="AK113" s="67">
        <f t="shared" si="400"/>
        <v>0</v>
      </c>
      <c r="AL113" s="67">
        <f t="shared" si="400"/>
        <v>1200</v>
      </c>
      <c r="AM113" s="67">
        <f t="shared" si="400"/>
        <v>0</v>
      </c>
      <c r="AN113" s="67">
        <f t="shared" si="400"/>
        <v>0</v>
      </c>
      <c r="AO113" s="67">
        <f t="shared" si="400"/>
        <v>0</v>
      </c>
      <c r="AP113" s="67">
        <f t="shared" si="401"/>
        <v>0</v>
      </c>
      <c r="AQ113" s="71">
        <f t="shared" si="402"/>
        <v>1200</v>
      </c>
      <c r="AR113" s="71">
        <f t="shared" si="403"/>
        <v>0</v>
      </c>
      <c r="AS113" s="71">
        <f t="shared" si="404"/>
        <v>1200</v>
      </c>
      <c r="AT113" s="84"/>
    </row>
    <row r="114" spans="1:67" ht="15.75" outlineLevel="1" thickBot="1" x14ac:dyDescent="0.3">
      <c r="A114" s="60"/>
      <c r="B114" s="61"/>
      <c r="C114" s="62"/>
      <c r="D114" s="63"/>
      <c r="E114" s="64"/>
      <c r="F114" s="65"/>
      <c r="G114" s="107"/>
      <c r="H114" s="108"/>
      <c r="I114" s="108"/>
      <c r="J114" s="67"/>
      <c r="K114" s="21"/>
      <c r="L114" s="67"/>
      <c r="M114" s="67"/>
      <c r="N114" s="67"/>
      <c r="O114" s="67"/>
      <c r="P114" s="69"/>
      <c r="Q114" s="69"/>
      <c r="R114" s="69"/>
      <c r="S114" s="69"/>
      <c r="T114" s="69"/>
      <c r="U114" s="69"/>
      <c r="V114" s="151"/>
      <c r="W114" s="151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84"/>
    </row>
    <row r="115" spans="1:67" ht="15.75" thickBot="1" x14ac:dyDescent="0.3">
      <c r="A115" s="48">
        <f>A104+1</f>
        <v>20</v>
      </c>
      <c r="B115" s="49" t="s">
        <v>61</v>
      </c>
      <c r="C115" s="50" t="s">
        <v>62</v>
      </c>
      <c r="D115" s="51">
        <f>ROUNDUP((A115*465)/1000,2)</f>
        <v>9.3000000000000007</v>
      </c>
      <c r="E115" s="52"/>
      <c r="F115" s="53">
        <f>SUM(F116:F125)</f>
        <v>23084.561301470589</v>
      </c>
      <c r="G115" s="107"/>
      <c r="H115" s="110"/>
      <c r="I115" s="110"/>
      <c r="J115" s="56"/>
      <c r="K115" s="57"/>
      <c r="L115" s="58"/>
      <c r="M115" s="58"/>
      <c r="N115" s="58"/>
      <c r="O115" s="57"/>
      <c r="P115" s="58"/>
      <c r="Q115" s="56"/>
      <c r="R115" s="56"/>
      <c r="S115" s="56"/>
      <c r="T115" s="56"/>
      <c r="U115" s="73"/>
      <c r="V115" s="152"/>
      <c r="W115" s="153"/>
      <c r="X115" s="56"/>
      <c r="Y115" s="56"/>
      <c r="Z115" s="57"/>
      <c r="AA115" s="56"/>
      <c r="AB115" s="56"/>
      <c r="AC115" s="59">
        <f>+SUM(AC116:AC125)</f>
        <v>9192.9454999999998</v>
      </c>
      <c r="AD115" s="59">
        <f t="shared" ref="AD115:AS115" si="408">+SUM(AD116:AD125)</f>
        <v>0</v>
      </c>
      <c r="AE115" s="59">
        <f t="shared" si="408"/>
        <v>0</v>
      </c>
      <c r="AF115" s="59">
        <f t="shared" si="408"/>
        <v>183.85891000000001</v>
      </c>
      <c r="AG115" s="59">
        <f t="shared" si="408"/>
        <v>382.69727499999999</v>
      </c>
      <c r="AH115" s="59">
        <f t="shared" si="408"/>
        <v>9759.5016849999993</v>
      </c>
      <c r="AI115" s="59">
        <f t="shared" si="408"/>
        <v>4510</v>
      </c>
      <c r="AJ115" s="59">
        <f t="shared" si="408"/>
        <v>1200</v>
      </c>
      <c r="AK115" s="59">
        <f t="shared" si="408"/>
        <v>900</v>
      </c>
      <c r="AL115" s="59">
        <f t="shared" si="408"/>
        <v>6610</v>
      </c>
      <c r="AM115" s="59">
        <f t="shared" si="408"/>
        <v>3147.6841952205887</v>
      </c>
      <c r="AN115" s="59">
        <f t="shared" si="408"/>
        <v>2439.8754212499998</v>
      </c>
      <c r="AO115" s="59">
        <f t="shared" si="408"/>
        <v>1127.5</v>
      </c>
      <c r="AP115" s="59">
        <f t="shared" si="408"/>
        <v>4047.6841952205887</v>
      </c>
      <c r="AQ115" s="59">
        <f t="shared" si="408"/>
        <v>19517.185880220586</v>
      </c>
      <c r="AR115" s="59">
        <f t="shared" si="408"/>
        <v>3567.3754212500003</v>
      </c>
      <c r="AS115" s="59">
        <f t="shared" si="408"/>
        <v>23084.561301470589</v>
      </c>
      <c r="AT115" s="83" t="str">
        <f>IF(F115=AS115,"Matching","Not Matching")</f>
        <v>Matching</v>
      </c>
      <c r="AU115" s="134">
        <f t="shared" ref="AU115" si="409">SUM(AC115:AG115)</f>
        <v>9759.5016850000011</v>
      </c>
      <c r="AV115" s="135">
        <f t="shared" ref="AV115" si="410">AU115/AS115</f>
        <v>0.42277180655706365</v>
      </c>
      <c r="AW115" s="134">
        <f t="shared" ref="AW115" si="411">AI115</f>
        <v>4510</v>
      </c>
      <c r="AX115" s="135">
        <f t="shared" ref="AX115" si="412">AW115/AS115</f>
        <v>0.19536866831048216</v>
      </c>
      <c r="AY115" s="134">
        <f t="shared" ref="AY115" si="413">AJ115</f>
        <v>1200</v>
      </c>
      <c r="AZ115" s="135">
        <f t="shared" ref="AZ115" si="414">AY115/AS115</f>
        <v>5.1982794228953126E-2</v>
      </c>
      <c r="BA115" s="134">
        <f t="shared" ref="BA115" si="415">AK115+AM115</f>
        <v>4047.6841952205887</v>
      </c>
      <c r="BB115" s="135">
        <f t="shared" ref="BB115" si="416">BA115/AS115</f>
        <v>0.17534161218661468</v>
      </c>
      <c r="BC115" s="134">
        <f t="shared" ref="BC115" si="417">AN115+AO115</f>
        <v>3567.3754212499998</v>
      </c>
      <c r="BD115" s="135">
        <f t="shared" ref="BD115" si="418">BC115/AS115</f>
        <v>0.15453511871688644</v>
      </c>
      <c r="BE115" s="82" t="str">
        <f t="shared" ref="BE115" si="419">IF((AU115+AW115+AY115+BA115+BC115)=AS115,"Matching","Not Matching")</f>
        <v>Matching</v>
      </c>
      <c r="BF115" s="134">
        <f>AQ115</f>
        <v>19517.185880220586</v>
      </c>
      <c r="BG115" s="135">
        <f t="shared" ref="BG115" si="420">BF115/AS115</f>
        <v>0.84546488128311348</v>
      </c>
      <c r="BH115" s="134">
        <f t="shared" ref="BH115" si="421">AR115</f>
        <v>3567.3754212500003</v>
      </c>
      <c r="BI115" s="135">
        <f t="shared" ref="BI115" si="422">BH115/AS115</f>
        <v>0.15453511871688647</v>
      </c>
      <c r="BJ115" s="82" t="str">
        <f t="shared" ref="BJ115" si="423">IF((BH115+BF115)=AS115,"Matching","Not Matching")</f>
        <v>Matching</v>
      </c>
      <c r="BK115" s="134">
        <f>AS115*1.081</f>
        <v>24954.410766889705</v>
      </c>
      <c r="BL115" s="134">
        <f t="shared" ref="BL115" si="424">ROUND(BK115,-1)</f>
        <v>24950</v>
      </c>
      <c r="BM115" s="134">
        <f>D115*380</f>
        <v>3534.0000000000005</v>
      </c>
      <c r="BN115" s="134">
        <f t="shared" ref="BN115" si="425">BK115-BM115</f>
        <v>21420.410766889705</v>
      </c>
      <c r="BO115" s="134">
        <f>BK115/D115</f>
        <v>2683.2699749343765</v>
      </c>
    </row>
    <row r="116" spans="1:67" outlineLevel="1" x14ac:dyDescent="0.25">
      <c r="A116" s="60"/>
      <c r="B116" s="61"/>
      <c r="C116" s="62"/>
      <c r="D116" s="63"/>
      <c r="E116" s="64"/>
      <c r="F116" s="65"/>
      <c r="G116" s="107"/>
      <c r="H116" s="110"/>
      <c r="I116" s="109" t="s">
        <v>138</v>
      </c>
      <c r="J116" s="56"/>
      <c r="K116" s="57"/>
      <c r="L116" s="58"/>
      <c r="M116" s="58"/>
      <c r="N116" s="58"/>
      <c r="O116" s="57"/>
      <c r="P116" s="58"/>
      <c r="Q116" s="56"/>
      <c r="R116" s="56"/>
      <c r="S116" s="56"/>
      <c r="T116" s="56"/>
      <c r="U116" s="73"/>
      <c r="V116" s="152"/>
      <c r="W116" s="153"/>
      <c r="X116" s="56"/>
      <c r="Y116" s="56"/>
      <c r="Z116" s="57"/>
      <c r="AA116" s="56"/>
      <c r="AB116" s="56"/>
      <c r="AC116" s="56"/>
      <c r="AD116" s="56"/>
      <c r="AE116" s="69"/>
      <c r="AF116" s="69"/>
      <c r="AG116" s="69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136"/>
    </row>
    <row r="117" spans="1:67" outlineLevel="1" x14ac:dyDescent="0.25">
      <c r="A117" s="60"/>
      <c r="B117" s="61" t="str">
        <f>"Panneau solaire "&amp;G117</f>
        <v>Panneau solaire LONGi Hi-MO X10 Artist LR7-54HVB-485M</v>
      </c>
      <c r="C117" s="62">
        <f>A115</f>
        <v>20</v>
      </c>
      <c r="D117" s="68" t="s">
        <v>63</v>
      </c>
      <c r="E117" s="64">
        <f t="shared" ref="E117" si="426">AB117</f>
        <v>266.65684558823523</v>
      </c>
      <c r="F117" s="65">
        <f t="shared" ref="F117" si="427">C117*E117</f>
        <v>5333.1369117647046</v>
      </c>
      <c r="G117" s="107" t="str">
        <f>$G$7</f>
        <v>LONGi Hi-MO X10 Artist LR7-54HVB-485M</v>
      </c>
      <c r="H117" s="108">
        <f t="shared" ref="H117" si="428">H73</f>
        <v>105.55</v>
      </c>
      <c r="I117" s="108">
        <f>$I$7</f>
        <v>0</v>
      </c>
      <c r="J117" s="67">
        <f t="shared" si="365"/>
        <v>3.1664999999999996</v>
      </c>
      <c r="K117" s="54">
        <v>0</v>
      </c>
      <c r="L117" s="67">
        <f t="shared" ref="L117:N124" si="429">H117*(1-$K117)</f>
        <v>105.55</v>
      </c>
      <c r="M117" s="67">
        <f t="shared" si="429"/>
        <v>0</v>
      </c>
      <c r="N117" s="67">
        <f t="shared" si="429"/>
        <v>3.1664999999999996</v>
      </c>
      <c r="O117" s="67">
        <f t="shared" ref="O117:O124" si="430">(L117+M117+N117)</f>
        <v>108.7165</v>
      </c>
      <c r="P117" s="69">
        <f t="shared" ref="P117:P124" si="431">O117*$P$4</f>
        <v>0</v>
      </c>
      <c r="Q117" s="69">
        <f t="shared" ref="Q117:Q124" si="432">(O117+P117)*$Q$4</f>
        <v>0</v>
      </c>
      <c r="R117" s="69">
        <f t="shared" ref="R117:R124" si="433">(O117+P117)*$R$4</f>
        <v>2.1743299999999999</v>
      </c>
      <c r="S117" s="69">
        <f t="shared" ref="S117:S121" si="434">(O117+P117)*$S$4</f>
        <v>5.4358250000000004</v>
      </c>
      <c r="T117" s="69">
        <f t="shared" ref="T117:T124" si="435">SUM(O117:S117)</f>
        <v>116.32665499999999</v>
      </c>
      <c r="U117" s="69">
        <f>1*$U$4</f>
        <v>65</v>
      </c>
      <c r="V117" s="151">
        <f t="shared" ref="V117:W124" si="436">V106</f>
        <v>0</v>
      </c>
      <c r="W117" s="151">
        <f t="shared" si="436"/>
        <v>0</v>
      </c>
      <c r="X117" s="67">
        <f t="shared" ref="X117:X124" si="437">SUM(U117:W117)</f>
        <v>65</v>
      </c>
      <c r="Y117" s="113">
        <f t="shared" ref="Y117:Y122" si="438">$Y$4/(1-$Y$4)*(T117+X117+Z117+AA117)</f>
        <v>39.998526838235293</v>
      </c>
      <c r="Z117" s="69">
        <f t="shared" ref="Z117:Z124" si="439">T117*$Z$4</f>
        <v>29.081663749999997</v>
      </c>
      <c r="AA117" s="69">
        <f t="shared" ref="AA117:AA122" si="440">X117*$AA$4</f>
        <v>16.25</v>
      </c>
      <c r="AB117" s="70">
        <f t="shared" ref="AB117:AB124" si="441">T117+X117+Y117+Z117+AA117</f>
        <v>266.65684558823523</v>
      </c>
      <c r="AC117" s="67">
        <f t="shared" ref="AC117:AO124" si="442">O117*$C117</f>
        <v>2174.33</v>
      </c>
      <c r="AD117" s="67">
        <f t="shared" si="442"/>
        <v>0</v>
      </c>
      <c r="AE117" s="67">
        <f t="shared" si="442"/>
        <v>0</v>
      </c>
      <c r="AF117" s="67">
        <f t="shared" si="442"/>
        <v>43.486599999999996</v>
      </c>
      <c r="AG117" s="67">
        <f t="shared" si="442"/>
        <v>108.71650000000001</v>
      </c>
      <c r="AH117" s="67">
        <f t="shared" si="442"/>
        <v>2326.5330999999996</v>
      </c>
      <c r="AI117" s="67">
        <f t="shared" si="442"/>
        <v>1300</v>
      </c>
      <c r="AJ117" s="67">
        <f t="shared" si="442"/>
        <v>0</v>
      </c>
      <c r="AK117" s="67">
        <f t="shared" si="442"/>
        <v>0</v>
      </c>
      <c r="AL117" s="67">
        <f t="shared" si="442"/>
        <v>1300</v>
      </c>
      <c r="AM117" s="67">
        <f t="shared" si="442"/>
        <v>799.97053676470591</v>
      </c>
      <c r="AN117" s="67">
        <f t="shared" si="442"/>
        <v>581.63327499999991</v>
      </c>
      <c r="AO117" s="67">
        <f t="shared" si="442"/>
        <v>325</v>
      </c>
      <c r="AP117" s="67">
        <f t="shared" ref="AP117:AP124" si="443">AM117+AK117</f>
        <v>799.97053676470591</v>
      </c>
      <c r="AQ117" s="71">
        <f t="shared" ref="AQ117:AQ124" si="444">AM117+AL117+AH117</f>
        <v>4426.5036367647053</v>
      </c>
      <c r="AR117" s="71">
        <f t="shared" ref="AR117:AR124" si="445">AO117+AN117</f>
        <v>906.63327499999991</v>
      </c>
      <c r="AS117" s="71">
        <f t="shared" ref="AS117:AS124" si="446">AH117+AL117+AM117+AO117+AN117</f>
        <v>5333.1369117647055</v>
      </c>
      <c r="AT117" s="84"/>
    </row>
    <row r="118" spans="1:67" outlineLevel="1" x14ac:dyDescent="0.25">
      <c r="A118" s="60"/>
      <c r="B118" s="61" t="str">
        <f>"Onduleur Fronius "&amp;G118</f>
        <v>Onduleur Fronius Symo GEN24 8.0 Plus SC</v>
      </c>
      <c r="C118" s="62">
        <v>1</v>
      </c>
      <c r="D118" s="68" t="s">
        <v>63</v>
      </c>
      <c r="E118" s="64">
        <f t="shared" ref="E117:E124" si="447">AB118</f>
        <v>4348.983213235294</v>
      </c>
      <c r="F118" s="65">
        <f t="shared" ref="F117:F124" si="448">C118*E118</f>
        <v>4348.983213235294</v>
      </c>
      <c r="G118" s="107" t="str">
        <f>$G$85</f>
        <v>Symo GEN24 8.0 Plus SC</v>
      </c>
      <c r="H118" s="108">
        <f>$H$85</f>
        <v>2083.85</v>
      </c>
      <c r="I118" s="108">
        <f>$I$8</f>
        <v>449.25</v>
      </c>
      <c r="J118" s="67">
        <f t="shared" si="365"/>
        <v>62.515499999999996</v>
      </c>
      <c r="K118" s="54">
        <v>0</v>
      </c>
      <c r="L118" s="67">
        <f t="shared" si="429"/>
        <v>2083.85</v>
      </c>
      <c r="M118" s="67">
        <f t="shared" si="429"/>
        <v>449.25</v>
      </c>
      <c r="N118" s="67">
        <f t="shared" si="429"/>
        <v>62.515499999999996</v>
      </c>
      <c r="O118" s="67">
        <f t="shared" si="430"/>
        <v>2595.6154999999999</v>
      </c>
      <c r="P118" s="69">
        <f t="shared" si="431"/>
        <v>0</v>
      </c>
      <c r="Q118" s="69">
        <f t="shared" si="432"/>
        <v>0</v>
      </c>
      <c r="R118" s="69">
        <f t="shared" si="433"/>
        <v>51.912309999999998</v>
      </c>
      <c r="S118" s="69">
        <f t="shared" si="434"/>
        <v>129.78077500000001</v>
      </c>
      <c r="T118" s="69">
        <f t="shared" si="435"/>
        <v>2777.3085850000002</v>
      </c>
      <c r="U118" s="69">
        <f>2*$U$5</f>
        <v>180</v>
      </c>
      <c r="V118" s="151">
        <f t="shared" si="436"/>
        <v>0</v>
      </c>
      <c r="W118" s="151">
        <f t="shared" si="436"/>
        <v>0</v>
      </c>
      <c r="X118" s="67">
        <f t="shared" si="437"/>
        <v>180</v>
      </c>
      <c r="Y118" s="113">
        <f t="shared" si="438"/>
        <v>652.34748198529428</v>
      </c>
      <c r="Z118" s="69">
        <f t="shared" si="439"/>
        <v>694.32714625000006</v>
      </c>
      <c r="AA118" s="69">
        <f t="shared" si="440"/>
        <v>45</v>
      </c>
      <c r="AB118" s="70">
        <f t="shared" si="441"/>
        <v>4348.983213235294</v>
      </c>
      <c r="AC118" s="67">
        <f t="shared" si="442"/>
        <v>2595.6154999999999</v>
      </c>
      <c r="AD118" s="67">
        <f t="shared" si="442"/>
        <v>0</v>
      </c>
      <c r="AE118" s="67">
        <f t="shared" si="442"/>
        <v>0</v>
      </c>
      <c r="AF118" s="67">
        <f t="shared" si="442"/>
        <v>51.912309999999998</v>
      </c>
      <c r="AG118" s="67">
        <f t="shared" si="442"/>
        <v>129.78077500000001</v>
      </c>
      <c r="AH118" s="67">
        <f t="shared" si="442"/>
        <v>2777.3085850000002</v>
      </c>
      <c r="AI118" s="67">
        <f t="shared" si="442"/>
        <v>180</v>
      </c>
      <c r="AJ118" s="67">
        <f t="shared" si="442"/>
        <v>0</v>
      </c>
      <c r="AK118" s="67">
        <f t="shared" si="442"/>
        <v>0</v>
      </c>
      <c r="AL118" s="67">
        <f t="shared" si="442"/>
        <v>180</v>
      </c>
      <c r="AM118" s="67">
        <f t="shared" si="442"/>
        <v>652.34748198529428</v>
      </c>
      <c r="AN118" s="67">
        <f t="shared" si="442"/>
        <v>694.32714625000006</v>
      </c>
      <c r="AO118" s="67">
        <f t="shared" si="442"/>
        <v>45</v>
      </c>
      <c r="AP118" s="67">
        <f t="shared" si="443"/>
        <v>652.34748198529428</v>
      </c>
      <c r="AQ118" s="71">
        <f t="shared" si="444"/>
        <v>3609.6560669852943</v>
      </c>
      <c r="AR118" s="71">
        <f t="shared" si="445"/>
        <v>739.32714625000006</v>
      </c>
      <c r="AS118" s="71">
        <f t="shared" si="446"/>
        <v>4348.983213235294</v>
      </c>
      <c r="AT118" s="84"/>
    </row>
    <row r="119" spans="1:67" outlineLevel="1" x14ac:dyDescent="0.25">
      <c r="A119" s="60"/>
      <c r="B119" s="61" t="s">
        <v>64</v>
      </c>
      <c r="C119" s="62">
        <v>1</v>
      </c>
      <c r="D119" s="68" t="s">
        <v>65</v>
      </c>
      <c r="E119" s="64">
        <f t="shared" si="447"/>
        <v>750.92647058823536</v>
      </c>
      <c r="F119" s="65">
        <f t="shared" si="448"/>
        <v>750.92647058823536</v>
      </c>
      <c r="G119" s="107"/>
      <c r="H119" s="108">
        <f>H9</f>
        <v>300</v>
      </c>
      <c r="I119" s="108">
        <v>0</v>
      </c>
      <c r="J119" s="67">
        <f t="shared" si="365"/>
        <v>9</v>
      </c>
      <c r="K119" s="54">
        <v>0</v>
      </c>
      <c r="L119" s="67">
        <f t="shared" si="429"/>
        <v>300</v>
      </c>
      <c r="M119" s="67">
        <f t="shared" si="429"/>
        <v>0</v>
      </c>
      <c r="N119" s="67">
        <f t="shared" si="429"/>
        <v>9</v>
      </c>
      <c r="O119" s="67">
        <f t="shared" si="430"/>
        <v>309</v>
      </c>
      <c r="P119" s="69">
        <f t="shared" si="431"/>
        <v>0</v>
      </c>
      <c r="Q119" s="69">
        <f t="shared" si="432"/>
        <v>0</v>
      </c>
      <c r="R119" s="69">
        <f t="shared" si="433"/>
        <v>6.18</v>
      </c>
      <c r="S119" s="69">
        <f t="shared" si="434"/>
        <v>15.450000000000001</v>
      </c>
      <c r="T119" s="69">
        <f t="shared" si="435"/>
        <v>330.63</v>
      </c>
      <c r="U119" s="69">
        <f>(C117/10)*$U$5</f>
        <v>180</v>
      </c>
      <c r="V119" s="151">
        <f t="shared" si="436"/>
        <v>0</v>
      </c>
      <c r="W119" s="151">
        <f t="shared" si="436"/>
        <v>0</v>
      </c>
      <c r="X119" s="67">
        <f t="shared" si="437"/>
        <v>180</v>
      </c>
      <c r="Y119" s="113">
        <f t="shared" si="438"/>
        <v>112.63897058823531</v>
      </c>
      <c r="Z119" s="69">
        <f t="shared" si="439"/>
        <v>82.657499999999999</v>
      </c>
      <c r="AA119" s="69">
        <f t="shared" si="440"/>
        <v>45</v>
      </c>
      <c r="AB119" s="70">
        <f t="shared" si="441"/>
        <v>750.92647058823536</v>
      </c>
      <c r="AC119" s="67">
        <f t="shared" si="442"/>
        <v>309</v>
      </c>
      <c r="AD119" s="67">
        <f t="shared" si="442"/>
        <v>0</v>
      </c>
      <c r="AE119" s="67">
        <f t="shared" si="442"/>
        <v>0</v>
      </c>
      <c r="AF119" s="67">
        <f t="shared" si="442"/>
        <v>6.18</v>
      </c>
      <c r="AG119" s="67">
        <f t="shared" si="442"/>
        <v>15.450000000000001</v>
      </c>
      <c r="AH119" s="67">
        <f t="shared" si="442"/>
        <v>330.63</v>
      </c>
      <c r="AI119" s="67">
        <f t="shared" si="442"/>
        <v>180</v>
      </c>
      <c r="AJ119" s="67">
        <f t="shared" si="442"/>
        <v>0</v>
      </c>
      <c r="AK119" s="67">
        <f t="shared" si="442"/>
        <v>0</v>
      </c>
      <c r="AL119" s="67">
        <f t="shared" si="442"/>
        <v>180</v>
      </c>
      <c r="AM119" s="67">
        <f t="shared" si="442"/>
        <v>112.63897058823531</v>
      </c>
      <c r="AN119" s="67">
        <f t="shared" si="442"/>
        <v>82.657499999999999</v>
      </c>
      <c r="AO119" s="67">
        <f t="shared" si="442"/>
        <v>45</v>
      </c>
      <c r="AP119" s="67">
        <f t="shared" si="443"/>
        <v>112.63897058823531</v>
      </c>
      <c r="AQ119" s="71">
        <f t="shared" si="444"/>
        <v>623.26897058823533</v>
      </c>
      <c r="AR119" s="71">
        <f t="shared" si="445"/>
        <v>127.6575</v>
      </c>
      <c r="AS119" s="71">
        <f t="shared" si="446"/>
        <v>750.92647058823536</v>
      </c>
      <c r="AT119" s="84"/>
    </row>
    <row r="120" spans="1:67" outlineLevel="1" x14ac:dyDescent="0.25">
      <c r="A120" s="60"/>
      <c r="B120" s="61" t="s">
        <v>172</v>
      </c>
      <c r="C120" s="62">
        <f>A115</f>
        <v>20</v>
      </c>
      <c r="D120" s="68" t="s">
        <v>63</v>
      </c>
      <c r="E120" s="64">
        <f t="shared" si="447"/>
        <v>257.66176470588238</v>
      </c>
      <c r="F120" s="65">
        <f t="shared" si="448"/>
        <v>5153.2352941176478</v>
      </c>
      <c r="G120" s="107"/>
      <c r="H120" s="108">
        <f>H10</f>
        <v>100</v>
      </c>
      <c r="I120" s="108">
        <v>0</v>
      </c>
      <c r="J120" s="67">
        <f t="shared" si="365"/>
        <v>3</v>
      </c>
      <c r="K120" s="54">
        <v>0</v>
      </c>
      <c r="L120" s="67">
        <f t="shared" si="429"/>
        <v>100</v>
      </c>
      <c r="M120" s="67">
        <f t="shared" si="429"/>
        <v>0</v>
      </c>
      <c r="N120" s="67">
        <f t="shared" si="429"/>
        <v>3</v>
      </c>
      <c r="O120" s="67">
        <f t="shared" si="430"/>
        <v>103</v>
      </c>
      <c r="P120" s="69">
        <f t="shared" si="431"/>
        <v>0</v>
      </c>
      <c r="Q120" s="69">
        <f t="shared" si="432"/>
        <v>0</v>
      </c>
      <c r="R120" s="69">
        <f t="shared" si="433"/>
        <v>2.06</v>
      </c>
      <c r="S120" s="69">
        <f t="shared" si="434"/>
        <v>5.15</v>
      </c>
      <c r="T120" s="69">
        <f t="shared" si="435"/>
        <v>110.21000000000001</v>
      </c>
      <c r="U120" s="69">
        <f>1*$U$4</f>
        <v>65</v>
      </c>
      <c r="V120" s="151">
        <f t="shared" si="436"/>
        <v>0</v>
      </c>
      <c r="W120" s="151">
        <f t="shared" si="436"/>
        <v>0</v>
      </c>
      <c r="X120" s="67">
        <f t="shared" si="437"/>
        <v>65</v>
      </c>
      <c r="Y120" s="113">
        <f t="shared" si="438"/>
        <v>38.649264705882359</v>
      </c>
      <c r="Z120" s="69">
        <f t="shared" si="439"/>
        <v>27.552500000000002</v>
      </c>
      <c r="AA120" s="69">
        <f t="shared" si="440"/>
        <v>16.25</v>
      </c>
      <c r="AB120" s="70">
        <f t="shared" si="441"/>
        <v>257.66176470588238</v>
      </c>
      <c r="AC120" s="67">
        <f t="shared" si="442"/>
        <v>2060</v>
      </c>
      <c r="AD120" s="67">
        <f t="shared" si="442"/>
        <v>0</v>
      </c>
      <c r="AE120" s="67">
        <f t="shared" si="442"/>
        <v>0</v>
      </c>
      <c r="AF120" s="67">
        <f t="shared" si="442"/>
        <v>41.2</v>
      </c>
      <c r="AG120" s="67">
        <f t="shared" si="442"/>
        <v>103</v>
      </c>
      <c r="AH120" s="67">
        <f t="shared" si="442"/>
        <v>2204.2000000000003</v>
      </c>
      <c r="AI120" s="67">
        <f t="shared" si="442"/>
        <v>1300</v>
      </c>
      <c r="AJ120" s="67">
        <f t="shared" si="442"/>
        <v>0</v>
      </c>
      <c r="AK120" s="67">
        <f t="shared" si="442"/>
        <v>0</v>
      </c>
      <c r="AL120" s="67">
        <f t="shared" si="442"/>
        <v>1300</v>
      </c>
      <c r="AM120" s="67">
        <f t="shared" si="442"/>
        <v>772.98529411764719</v>
      </c>
      <c r="AN120" s="67">
        <f t="shared" si="442"/>
        <v>551.05000000000007</v>
      </c>
      <c r="AO120" s="67">
        <f t="shared" si="442"/>
        <v>325</v>
      </c>
      <c r="AP120" s="67">
        <f t="shared" si="443"/>
        <v>772.98529411764719</v>
      </c>
      <c r="AQ120" s="71">
        <f t="shared" si="444"/>
        <v>4277.1852941176476</v>
      </c>
      <c r="AR120" s="71">
        <f t="shared" si="445"/>
        <v>876.05000000000007</v>
      </c>
      <c r="AS120" s="71">
        <f t="shared" si="446"/>
        <v>5153.2352941176478</v>
      </c>
      <c r="AT120" s="84"/>
    </row>
    <row r="121" spans="1:67" outlineLevel="1" x14ac:dyDescent="0.25">
      <c r="A121" s="60"/>
      <c r="B121" s="61" t="s">
        <v>66</v>
      </c>
      <c r="C121" s="62">
        <v>1</v>
      </c>
      <c r="D121" s="68" t="s">
        <v>65</v>
      </c>
      <c r="E121" s="64">
        <f t="shared" si="447"/>
        <v>3089.7794117647059</v>
      </c>
      <c r="F121" s="65">
        <f t="shared" si="448"/>
        <v>3089.7794117647059</v>
      </c>
      <c r="G121" s="107"/>
      <c r="H121" s="108">
        <f>H11</f>
        <v>500</v>
      </c>
      <c r="I121" s="108">
        <f>I110</f>
        <v>0</v>
      </c>
      <c r="J121" s="67">
        <f t="shared" si="365"/>
        <v>15</v>
      </c>
      <c r="K121" s="54">
        <v>0</v>
      </c>
      <c r="L121" s="67">
        <f t="shared" si="429"/>
        <v>500</v>
      </c>
      <c r="M121" s="67">
        <f t="shared" si="429"/>
        <v>0</v>
      </c>
      <c r="N121" s="67">
        <f t="shared" si="429"/>
        <v>15</v>
      </c>
      <c r="O121" s="67">
        <f t="shared" si="430"/>
        <v>515</v>
      </c>
      <c r="P121" s="69">
        <f t="shared" si="431"/>
        <v>0</v>
      </c>
      <c r="Q121" s="69">
        <f t="shared" si="432"/>
        <v>0</v>
      </c>
      <c r="R121" s="69">
        <f t="shared" si="433"/>
        <v>10.3</v>
      </c>
      <c r="S121" s="69">
        <f t="shared" si="434"/>
        <v>25.75</v>
      </c>
      <c r="T121" s="69">
        <f t="shared" si="435"/>
        <v>551.04999999999995</v>
      </c>
      <c r="U121" s="69">
        <f>5*$U$5+600+500</f>
        <v>1550</v>
      </c>
      <c r="V121" s="151">
        <f t="shared" si="436"/>
        <v>0</v>
      </c>
      <c r="W121" s="151">
        <f t="shared" si="436"/>
        <v>0</v>
      </c>
      <c r="X121" s="67">
        <f t="shared" si="437"/>
        <v>1550</v>
      </c>
      <c r="Y121" s="113">
        <f t="shared" si="438"/>
        <v>463.46691176470591</v>
      </c>
      <c r="Z121" s="69">
        <f t="shared" si="439"/>
        <v>137.76249999999999</v>
      </c>
      <c r="AA121" s="69">
        <f t="shared" si="440"/>
        <v>387.5</v>
      </c>
      <c r="AB121" s="70">
        <f t="shared" si="441"/>
        <v>3089.7794117647059</v>
      </c>
      <c r="AC121" s="67">
        <f t="shared" si="442"/>
        <v>515</v>
      </c>
      <c r="AD121" s="67">
        <f t="shared" si="442"/>
        <v>0</v>
      </c>
      <c r="AE121" s="67">
        <f t="shared" si="442"/>
        <v>0</v>
      </c>
      <c r="AF121" s="67">
        <f t="shared" si="442"/>
        <v>10.3</v>
      </c>
      <c r="AG121" s="67">
        <f t="shared" si="442"/>
        <v>25.75</v>
      </c>
      <c r="AH121" s="67">
        <f t="shared" si="442"/>
        <v>551.04999999999995</v>
      </c>
      <c r="AI121" s="67">
        <f t="shared" si="442"/>
        <v>1550</v>
      </c>
      <c r="AJ121" s="67">
        <f t="shared" si="442"/>
        <v>0</v>
      </c>
      <c r="AK121" s="67">
        <f t="shared" si="442"/>
        <v>0</v>
      </c>
      <c r="AL121" s="67">
        <f t="shared" si="442"/>
        <v>1550</v>
      </c>
      <c r="AM121" s="67">
        <f t="shared" si="442"/>
        <v>463.46691176470591</v>
      </c>
      <c r="AN121" s="67">
        <f t="shared" si="442"/>
        <v>137.76249999999999</v>
      </c>
      <c r="AO121" s="67">
        <f t="shared" si="442"/>
        <v>387.5</v>
      </c>
      <c r="AP121" s="67">
        <f t="shared" si="443"/>
        <v>463.46691176470591</v>
      </c>
      <c r="AQ121" s="71">
        <f t="shared" si="444"/>
        <v>2564.5169117647056</v>
      </c>
      <c r="AR121" s="71">
        <f t="shared" si="445"/>
        <v>525.26250000000005</v>
      </c>
      <c r="AS121" s="71">
        <f t="shared" si="446"/>
        <v>3089.7794117647059</v>
      </c>
      <c r="AT121" s="84"/>
    </row>
    <row r="122" spans="1:67" outlineLevel="1" x14ac:dyDescent="0.25">
      <c r="A122" s="60"/>
      <c r="B122" s="72" t="s">
        <v>169</v>
      </c>
      <c r="C122" s="62">
        <v>1</v>
      </c>
      <c r="D122" s="68" t="s">
        <v>65</v>
      </c>
      <c r="E122" s="64">
        <f t="shared" si="447"/>
        <v>2308.5</v>
      </c>
      <c r="F122" s="65">
        <f t="shared" si="448"/>
        <v>2308.5</v>
      </c>
      <c r="G122" s="107"/>
      <c r="H122" s="108">
        <f>H12</f>
        <v>1300</v>
      </c>
      <c r="I122" s="108">
        <f t="shared" ref="I122" si="449">I111</f>
        <v>200</v>
      </c>
      <c r="J122" s="67">
        <f t="shared" si="365"/>
        <v>39</v>
      </c>
      <c r="K122" s="54">
        <v>0</v>
      </c>
      <c r="L122" s="67">
        <f t="shared" si="429"/>
        <v>1300</v>
      </c>
      <c r="M122" s="67">
        <f t="shared" si="429"/>
        <v>200</v>
      </c>
      <c r="N122" s="67">
        <f t="shared" si="429"/>
        <v>39</v>
      </c>
      <c r="O122" s="67">
        <f t="shared" si="430"/>
        <v>1539</v>
      </c>
      <c r="P122" s="69">
        <f t="shared" si="431"/>
        <v>0</v>
      </c>
      <c r="Q122" s="69">
        <f t="shared" si="432"/>
        <v>0</v>
      </c>
      <c r="R122" s="69">
        <f t="shared" si="433"/>
        <v>30.78</v>
      </c>
      <c r="S122" s="69">
        <v>0</v>
      </c>
      <c r="T122" s="69">
        <f t="shared" si="435"/>
        <v>1569.78</v>
      </c>
      <c r="U122" s="69">
        <v>0</v>
      </c>
      <c r="V122" s="151">
        <f t="shared" si="436"/>
        <v>0</v>
      </c>
      <c r="W122" s="151">
        <f t="shared" si="436"/>
        <v>0</v>
      </c>
      <c r="X122" s="67">
        <f t="shared" si="437"/>
        <v>0</v>
      </c>
      <c r="Y122" s="113">
        <f t="shared" si="438"/>
        <v>346.27500000000003</v>
      </c>
      <c r="Z122" s="69">
        <f t="shared" si="439"/>
        <v>392.44499999999999</v>
      </c>
      <c r="AA122" s="69">
        <f t="shared" si="440"/>
        <v>0</v>
      </c>
      <c r="AB122" s="70">
        <f t="shared" si="441"/>
        <v>2308.5</v>
      </c>
      <c r="AC122" s="67">
        <f t="shared" si="442"/>
        <v>1539</v>
      </c>
      <c r="AD122" s="67">
        <f t="shared" si="442"/>
        <v>0</v>
      </c>
      <c r="AE122" s="67">
        <f t="shared" si="442"/>
        <v>0</v>
      </c>
      <c r="AF122" s="67">
        <f t="shared" si="442"/>
        <v>30.78</v>
      </c>
      <c r="AG122" s="67">
        <f t="shared" si="442"/>
        <v>0</v>
      </c>
      <c r="AH122" s="67">
        <f t="shared" si="442"/>
        <v>1569.78</v>
      </c>
      <c r="AI122" s="67">
        <f t="shared" si="442"/>
        <v>0</v>
      </c>
      <c r="AJ122" s="67">
        <f t="shared" si="442"/>
        <v>0</v>
      </c>
      <c r="AK122" s="67">
        <f t="shared" si="442"/>
        <v>0</v>
      </c>
      <c r="AL122" s="67">
        <f t="shared" si="442"/>
        <v>0</v>
      </c>
      <c r="AM122" s="67">
        <f t="shared" si="442"/>
        <v>346.27500000000003</v>
      </c>
      <c r="AN122" s="67">
        <f t="shared" si="442"/>
        <v>392.44499999999999</v>
      </c>
      <c r="AO122" s="67">
        <f t="shared" si="442"/>
        <v>0</v>
      </c>
      <c r="AP122" s="67">
        <f t="shared" si="443"/>
        <v>346.27500000000003</v>
      </c>
      <c r="AQ122" s="71">
        <f t="shared" si="444"/>
        <v>1916.0550000000001</v>
      </c>
      <c r="AR122" s="71">
        <f t="shared" si="445"/>
        <v>392.44499999999999</v>
      </c>
      <c r="AS122" s="71">
        <f t="shared" si="446"/>
        <v>2308.5</v>
      </c>
      <c r="AT122" s="84"/>
    </row>
    <row r="123" spans="1:67" outlineLevel="1" x14ac:dyDescent="0.25">
      <c r="A123" s="60"/>
      <c r="B123" s="72" t="s">
        <v>170</v>
      </c>
      <c r="C123" s="62">
        <v>1</v>
      </c>
      <c r="D123" s="68" t="s">
        <v>65</v>
      </c>
      <c r="E123" s="64">
        <f t="shared" si="447"/>
        <v>900</v>
      </c>
      <c r="F123" s="65">
        <f t="shared" si="448"/>
        <v>900</v>
      </c>
      <c r="G123" s="147"/>
      <c r="H123" s="67">
        <v>0</v>
      </c>
      <c r="I123" s="67">
        <v>0</v>
      </c>
      <c r="J123" s="67">
        <f t="shared" si="365"/>
        <v>0</v>
      </c>
      <c r="K123" s="54">
        <v>0</v>
      </c>
      <c r="L123" s="67">
        <f t="shared" si="429"/>
        <v>0</v>
      </c>
      <c r="M123" s="67">
        <f t="shared" si="429"/>
        <v>0</v>
      </c>
      <c r="N123" s="67">
        <f t="shared" si="429"/>
        <v>0</v>
      </c>
      <c r="O123" s="67">
        <f t="shared" si="430"/>
        <v>0</v>
      </c>
      <c r="P123" s="69">
        <f t="shared" si="431"/>
        <v>0</v>
      </c>
      <c r="Q123" s="69">
        <f t="shared" si="432"/>
        <v>0</v>
      </c>
      <c r="R123" s="69">
        <f t="shared" si="433"/>
        <v>0</v>
      </c>
      <c r="S123" s="69">
        <v>0</v>
      </c>
      <c r="T123" s="69">
        <f t="shared" si="435"/>
        <v>0</v>
      </c>
      <c r="U123" s="69">
        <v>0</v>
      </c>
      <c r="V123" s="151">
        <f t="shared" si="436"/>
        <v>0</v>
      </c>
      <c r="W123" s="151">
        <f t="shared" si="436"/>
        <v>900</v>
      </c>
      <c r="X123" s="67">
        <f t="shared" si="437"/>
        <v>900</v>
      </c>
      <c r="Y123" s="113">
        <v>0</v>
      </c>
      <c r="Z123" s="69">
        <f t="shared" si="439"/>
        <v>0</v>
      </c>
      <c r="AA123" s="69">
        <v>0</v>
      </c>
      <c r="AB123" s="70">
        <f t="shared" si="441"/>
        <v>900</v>
      </c>
      <c r="AC123" s="67">
        <f t="shared" si="442"/>
        <v>0</v>
      </c>
      <c r="AD123" s="67">
        <f t="shared" si="442"/>
        <v>0</v>
      </c>
      <c r="AE123" s="67">
        <f t="shared" si="442"/>
        <v>0</v>
      </c>
      <c r="AF123" s="67">
        <f t="shared" si="442"/>
        <v>0</v>
      </c>
      <c r="AG123" s="67">
        <f t="shared" si="442"/>
        <v>0</v>
      </c>
      <c r="AH123" s="67">
        <f t="shared" si="442"/>
        <v>0</v>
      </c>
      <c r="AI123" s="67">
        <f t="shared" si="442"/>
        <v>0</v>
      </c>
      <c r="AJ123" s="67">
        <f t="shared" si="442"/>
        <v>0</v>
      </c>
      <c r="AK123" s="67">
        <f t="shared" si="442"/>
        <v>900</v>
      </c>
      <c r="AL123" s="67">
        <f t="shared" si="442"/>
        <v>900</v>
      </c>
      <c r="AM123" s="67">
        <f t="shared" si="442"/>
        <v>0</v>
      </c>
      <c r="AN123" s="67">
        <f t="shared" si="442"/>
        <v>0</v>
      </c>
      <c r="AO123" s="67">
        <f t="shared" si="442"/>
        <v>0</v>
      </c>
      <c r="AP123" s="67">
        <f t="shared" si="443"/>
        <v>900</v>
      </c>
      <c r="AQ123" s="71">
        <f t="shared" si="444"/>
        <v>900</v>
      </c>
      <c r="AR123" s="71">
        <f t="shared" si="445"/>
        <v>0</v>
      </c>
      <c r="AS123" s="71">
        <f t="shared" si="446"/>
        <v>900</v>
      </c>
      <c r="AT123" s="84"/>
    </row>
    <row r="124" spans="1:67" outlineLevel="1" x14ac:dyDescent="0.25">
      <c r="A124" s="60"/>
      <c r="B124" s="72" t="s">
        <v>171</v>
      </c>
      <c r="C124" s="62">
        <v>1</v>
      </c>
      <c r="D124" s="68" t="s">
        <v>65</v>
      </c>
      <c r="E124" s="64">
        <f t="shared" si="447"/>
        <v>1200</v>
      </c>
      <c r="F124" s="65">
        <f t="shared" si="448"/>
        <v>1200</v>
      </c>
      <c r="G124" s="147"/>
      <c r="H124" s="67">
        <v>0</v>
      </c>
      <c r="I124" s="67">
        <v>0</v>
      </c>
      <c r="J124" s="67">
        <f t="shared" si="365"/>
        <v>0</v>
      </c>
      <c r="K124" s="54">
        <v>0</v>
      </c>
      <c r="L124" s="67">
        <f t="shared" si="429"/>
        <v>0</v>
      </c>
      <c r="M124" s="67">
        <f t="shared" si="429"/>
        <v>0</v>
      </c>
      <c r="N124" s="67">
        <f t="shared" si="429"/>
        <v>0</v>
      </c>
      <c r="O124" s="67">
        <f t="shared" si="430"/>
        <v>0</v>
      </c>
      <c r="P124" s="69">
        <f t="shared" si="431"/>
        <v>0</v>
      </c>
      <c r="Q124" s="69">
        <f t="shared" si="432"/>
        <v>0</v>
      </c>
      <c r="R124" s="69">
        <f t="shared" si="433"/>
        <v>0</v>
      </c>
      <c r="S124" s="69">
        <v>0</v>
      </c>
      <c r="T124" s="69">
        <f t="shared" si="435"/>
        <v>0</v>
      </c>
      <c r="U124" s="69">
        <v>0</v>
      </c>
      <c r="V124" s="151">
        <f t="shared" si="436"/>
        <v>1200</v>
      </c>
      <c r="W124" s="151">
        <f t="shared" si="436"/>
        <v>0</v>
      </c>
      <c r="X124" s="67">
        <f t="shared" si="437"/>
        <v>1200</v>
      </c>
      <c r="Y124" s="113">
        <v>0</v>
      </c>
      <c r="Z124" s="69">
        <f t="shared" si="439"/>
        <v>0</v>
      </c>
      <c r="AA124" s="69">
        <v>0</v>
      </c>
      <c r="AB124" s="70">
        <f t="shared" si="441"/>
        <v>1200</v>
      </c>
      <c r="AC124" s="67">
        <f t="shared" si="442"/>
        <v>0</v>
      </c>
      <c r="AD124" s="67">
        <f t="shared" si="442"/>
        <v>0</v>
      </c>
      <c r="AE124" s="67">
        <f t="shared" si="442"/>
        <v>0</v>
      </c>
      <c r="AF124" s="67">
        <f t="shared" si="442"/>
        <v>0</v>
      </c>
      <c r="AG124" s="67">
        <f t="shared" si="442"/>
        <v>0</v>
      </c>
      <c r="AH124" s="67">
        <f t="shared" si="442"/>
        <v>0</v>
      </c>
      <c r="AI124" s="67">
        <f t="shared" si="442"/>
        <v>0</v>
      </c>
      <c r="AJ124" s="67">
        <f t="shared" si="442"/>
        <v>1200</v>
      </c>
      <c r="AK124" s="67">
        <f t="shared" si="442"/>
        <v>0</v>
      </c>
      <c r="AL124" s="67">
        <f t="shared" si="442"/>
        <v>1200</v>
      </c>
      <c r="AM124" s="67">
        <f t="shared" si="442"/>
        <v>0</v>
      </c>
      <c r="AN124" s="67">
        <f t="shared" si="442"/>
        <v>0</v>
      </c>
      <c r="AO124" s="67">
        <f t="shared" si="442"/>
        <v>0</v>
      </c>
      <c r="AP124" s="67">
        <f t="shared" si="443"/>
        <v>0</v>
      </c>
      <c r="AQ124" s="71">
        <f t="shared" si="444"/>
        <v>1200</v>
      </c>
      <c r="AR124" s="71">
        <f t="shared" si="445"/>
        <v>0</v>
      </c>
      <c r="AS124" s="71">
        <f t="shared" si="446"/>
        <v>1200</v>
      </c>
      <c r="AT124" s="84"/>
    </row>
    <row r="125" spans="1:67" ht="15.75" outlineLevel="1" thickBot="1" x14ac:dyDescent="0.3">
      <c r="A125" s="60"/>
      <c r="B125" s="61"/>
      <c r="C125" s="62"/>
      <c r="D125" s="63"/>
      <c r="E125" s="64"/>
      <c r="F125" s="65"/>
      <c r="G125" s="107"/>
      <c r="H125" s="108"/>
      <c r="I125" s="108"/>
      <c r="J125" s="67"/>
      <c r="K125" s="21"/>
      <c r="L125" s="67"/>
      <c r="M125" s="67"/>
      <c r="N125" s="67"/>
      <c r="O125" s="67"/>
      <c r="P125" s="69"/>
      <c r="Q125" s="69"/>
      <c r="R125" s="69"/>
      <c r="S125" s="69"/>
      <c r="T125" s="69"/>
      <c r="U125" s="69"/>
      <c r="V125" s="151"/>
      <c r="W125" s="151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84"/>
    </row>
    <row r="126" spans="1:67" ht="15.75" thickBot="1" x14ac:dyDescent="0.3">
      <c r="A126" s="48">
        <f>A115+1</f>
        <v>21</v>
      </c>
      <c r="B126" s="49" t="s">
        <v>61</v>
      </c>
      <c r="C126" s="50" t="s">
        <v>62</v>
      </c>
      <c r="D126" s="51">
        <f>ROUNDUP((A126*465)/1000,2)</f>
        <v>9.77</v>
      </c>
      <c r="E126" s="52"/>
      <c r="F126" s="53">
        <f>SUM(F127:F136)</f>
        <v>24236.424625</v>
      </c>
      <c r="G126" s="107"/>
      <c r="H126" s="110"/>
      <c r="I126" s="110"/>
      <c r="J126" s="56"/>
      <c r="K126" s="57"/>
      <c r="L126" s="58"/>
      <c r="M126" s="58"/>
      <c r="N126" s="58"/>
      <c r="O126" s="57"/>
      <c r="P126" s="58"/>
      <c r="Q126" s="56"/>
      <c r="R126" s="56"/>
      <c r="S126" s="56"/>
      <c r="T126" s="56"/>
      <c r="U126" s="73"/>
      <c r="V126" s="152"/>
      <c r="W126" s="153"/>
      <c r="X126" s="56"/>
      <c r="Y126" s="56"/>
      <c r="Z126" s="57"/>
      <c r="AA126" s="56"/>
      <c r="AB126" s="56"/>
      <c r="AC126" s="59">
        <f>+SUM(AC127:AC136)</f>
        <v>9809.5034999999989</v>
      </c>
      <c r="AD126" s="59">
        <f t="shared" ref="AD126:AS126" si="450">+SUM(AD127:AD136)</f>
        <v>0</v>
      </c>
      <c r="AE126" s="59">
        <f t="shared" si="450"/>
        <v>0</v>
      </c>
      <c r="AF126" s="59">
        <f t="shared" si="450"/>
        <v>196.19007000000002</v>
      </c>
      <c r="AG126" s="59">
        <f t="shared" si="450"/>
        <v>398.07517499999994</v>
      </c>
      <c r="AH126" s="59">
        <f t="shared" si="450"/>
        <v>10403.768745000001</v>
      </c>
      <c r="AI126" s="59">
        <f t="shared" si="450"/>
        <v>4649</v>
      </c>
      <c r="AJ126" s="59">
        <f t="shared" si="450"/>
        <v>1200</v>
      </c>
      <c r="AK126" s="59">
        <f t="shared" si="450"/>
        <v>900</v>
      </c>
      <c r="AL126" s="59">
        <f t="shared" si="450"/>
        <v>6749</v>
      </c>
      <c r="AM126" s="59">
        <f t="shared" si="450"/>
        <v>3320.4636937500004</v>
      </c>
      <c r="AN126" s="59">
        <f t="shared" si="450"/>
        <v>2600.9421862500003</v>
      </c>
      <c r="AO126" s="59">
        <f t="shared" si="450"/>
        <v>1162.25</v>
      </c>
      <c r="AP126" s="59">
        <f t="shared" si="450"/>
        <v>4220.4636937499999</v>
      </c>
      <c r="AQ126" s="59">
        <f t="shared" si="450"/>
        <v>20473.232438749998</v>
      </c>
      <c r="AR126" s="59">
        <f t="shared" si="450"/>
        <v>3763.1921862500003</v>
      </c>
      <c r="AS126" s="59">
        <f t="shared" si="450"/>
        <v>24236.424625</v>
      </c>
      <c r="AT126" s="83" t="str">
        <f>IF(F126=AS126,"Matching","Not Matching")</f>
        <v>Matching</v>
      </c>
      <c r="AU126" s="134">
        <f t="shared" ref="AU126" si="451">SUM(AC126:AG126)</f>
        <v>10403.768744999999</v>
      </c>
      <c r="AV126" s="135">
        <f t="shared" ref="AV126" si="452">AU126/AS126</f>
        <v>0.42926169622677995</v>
      </c>
      <c r="AW126" s="134">
        <f t="shared" ref="AW126" si="453">AI126</f>
        <v>4649</v>
      </c>
      <c r="AX126" s="135">
        <f t="shared" ref="AX126" si="454">AW126/AS126</f>
        <v>0.19181872210658218</v>
      </c>
      <c r="AY126" s="134">
        <f t="shared" ref="AY126" si="455">AJ126</f>
        <v>1200</v>
      </c>
      <c r="AZ126" s="135">
        <f t="shared" ref="AZ126" si="456">AY126/AS126</f>
        <v>4.9512253501376342E-2</v>
      </c>
      <c r="BA126" s="134">
        <f t="shared" ref="BA126" si="457">AK126+AM126</f>
        <v>4220.4636937499999</v>
      </c>
      <c r="BB126" s="135">
        <f t="shared" ref="BB126" si="458">BA126/AS126</f>
        <v>0.17413722358192096</v>
      </c>
      <c r="BC126" s="134">
        <f t="shared" ref="BC126" si="459">AN126+AO126</f>
        <v>3763.1921862500003</v>
      </c>
      <c r="BD126" s="135">
        <f t="shared" ref="BD126" si="460">BC126/AS126</f>
        <v>0.15527010458334056</v>
      </c>
      <c r="BE126" s="82" t="str">
        <f t="shared" ref="BE126" si="461">IF((AU126+AW126+AY126+BA126+BC126)=AS126,"Matching","Not Matching")</f>
        <v>Matching</v>
      </c>
      <c r="BF126" s="134">
        <f>AQ126</f>
        <v>20473.232438749998</v>
      </c>
      <c r="BG126" s="135">
        <f t="shared" ref="BG126" si="462">BF126/AS126</f>
        <v>0.84472989541665933</v>
      </c>
      <c r="BH126" s="134">
        <f t="shared" ref="BH126" si="463">AR126</f>
        <v>3763.1921862500003</v>
      </c>
      <c r="BI126" s="135">
        <f t="shared" ref="BI126" si="464">BH126/AS126</f>
        <v>0.15527010458334056</v>
      </c>
      <c r="BJ126" s="82" t="str">
        <f t="shared" ref="BJ126" si="465">IF((BH126+BF126)=AS126,"Matching","Not Matching")</f>
        <v>Matching</v>
      </c>
      <c r="BK126" s="134">
        <f>AS126*1.081</f>
        <v>26199.575019624997</v>
      </c>
      <c r="BL126" s="134">
        <f t="shared" ref="BL126" si="466">ROUND(BK126,-1)</f>
        <v>26200</v>
      </c>
      <c r="BM126" s="134">
        <f>D126*380</f>
        <v>3712.6</v>
      </c>
      <c r="BN126" s="134">
        <f t="shared" ref="BN126" si="467">BK126-BM126</f>
        <v>22486.975019624999</v>
      </c>
      <c r="BO126" s="134">
        <f>BK126/D126</f>
        <v>2681.6351094805527</v>
      </c>
    </row>
    <row r="127" spans="1:67" outlineLevel="1" x14ac:dyDescent="0.25">
      <c r="A127" s="60"/>
      <c r="B127" s="61"/>
      <c r="C127" s="62"/>
      <c r="D127" s="63"/>
      <c r="E127" s="64"/>
      <c r="F127" s="65"/>
      <c r="G127" s="107"/>
      <c r="H127" s="110"/>
      <c r="I127" s="109" t="s">
        <v>138</v>
      </c>
      <c r="J127" s="56"/>
      <c r="K127" s="57"/>
      <c r="L127" s="58"/>
      <c r="M127" s="58"/>
      <c r="N127" s="58"/>
      <c r="O127" s="57"/>
      <c r="P127" s="58"/>
      <c r="Q127" s="56"/>
      <c r="R127" s="56"/>
      <c r="S127" s="56"/>
      <c r="T127" s="56"/>
      <c r="U127" s="73"/>
      <c r="V127" s="152"/>
      <c r="W127" s="153"/>
      <c r="X127" s="56"/>
      <c r="Y127" s="56"/>
      <c r="Z127" s="57"/>
      <c r="AA127" s="56"/>
      <c r="AB127" s="56"/>
      <c r="AC127" s="56"/>
      <c r="AD127" s="56"/>
      <c r="AE127" s="69"/>
      <c r="AF127" s="69"/>
      <c r="AG127" s="69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136"/>
    </row>
    <row r="128" spans="1:67" outlineLevel="1" x14ac:dyDescent="0.25">
      <c r="A128" s="60"/>
      <c r="B128" s="61" t="str">
        <f>"Panneau solaire "&amp;G128</f>
        <v>Panneau solaire LONGi Hi-MO X10 Artist LR7-54HVB-485M</v>
      </c>
      <c r="C128" s="62">
        <f>A126</f>
        <v>21</v>
      </c>
      <c r="D128" s="68" t="s">
        <v>63</v>
      </c>
      <c r="E128" s="64">
        <f t="shared" ref="E128" si="468">AB128</f>
        <v>266.65684558823523</v>
      </c>
      <c r="F128" s="65">
        <f t="shared" ref="F128" si="469">C128*E128</f>
        <v>5599.7937573529398</v>
      </c>
      <c r="G128" s="107" t="str">
        <f>$G$7</f>
        <v>LONGi Hi-MO X10 Artist LR7-54HVB-485M</v>
      </c>
      <c r="H128" s="108">
        <f t="shared" ref="H128" si="470">H73</f>
        <v>105.55</v>
      </c>
      <c r="I128" s="108">
        <f>$I$7</f>
        <v>0</v>
      </c>
      <c r="J128" s="67">
        <f t="shared" si="365"/>
        <v>3.1664999999999996</v>
      </c>
      <c r="K128" s="54">
        <v>0</v>
      </c>
      <c r="L128" s="67">
        <f t="shared" ref="L128:N135" si="471">H128*(1-$K128)</f>
        <v>105.55</v>
      </c>
      <c r="M128" s="67">
        <f t="shared" si="471"/>
        <v>0</v>
      </c>
      <c r="N128" s="67">
        <f t="shared" si="471"/>
        <v>3.1664999999999996</v>
      </c>
      <c r="O128" s="67">
        <f t="shared" ref="O128:O135" si="472">(L128+M128+N128)</f>
        <v>108.7165</v>
      </c>
      <c r="P128" s="69">
        <f t="shared" ref="P128:P135" si="473">O128*$P$4</f>
        <v>0</v>
      </c>
      <c r="Q128" s="69">
        <f t="shared" ref="Q128:Q135" si="474">(O128+P128)*$Q$4</f>
        <v>0</v>
      </c>
      <c r="R128" s="69">
        <f t="shared" ref="R128:R135" si="475">(O128+P128)*$R$4</f>
        <v>2.1743299999999999</v>
      </c>
      <c r="S128" s="69">
        <f t="shared" ref="S128:S132" si="476">(O128+P128)*$S$4</f>
        <v>5.4358250000000004</v>
      </c>
      <c r="T128" s="69">
        <f t="shared" ref="T128:T135" si="477">SUM(O128:S128)</f>
        <v>116.32665499999999</v>
      </c>
      <c r="U128" s="69">
        <f>1*$U$4</f>
        <v>65</v>
      </c>
      <c r="V128" s="151">
        <f t="shared" ref="V128:W135" si="478">V117</f>
        <v>0</v>
      </c>
      <c r="W128" s="151">
        <f t="shared" si="478"/>
        <v>0</v>
      </c>
      <c r="X128" s="67">
        <f t="shared" ref="X128:X135" si="479">SUM(U128:W128)</f>
        <v>65</v>
      </c>
      <c r="Y128" s="113">
        <f t="shared" ref="Y128:Y133" si="480">$Y$4/(1-$Y$4)*(T128+X128+Z128+AA128)</f>
        <v>39.998526838235293</v>
      </c>
      <c r="Z128" s="69">
        <f t="shared" ref="Z128:Z135" si="481">T128*$Z$4</f>
        <v>29.081663749999997</v>
      </c>
      <c r="AA128" s="69">
        <f t="shared" ref="AA128:AA133" si="482">X128*$AA$4</f>
        <v>16.25</v>
      </c>
      <c r="AB128" s="70">
        <f t="shared" ref="AB128:AB135" si="483">T128+X128+Y128+Z128+AA128</f>
        <v>266.65684558823523</v>
      </c>
      <c r="AC128" s="67">
        <f t="shared" ref="AC128:AO135" si="484">O128*$C128</f>
        <v>2283.0464999999999</v>
      </c>
      <c r="AD128" s="67">
        <f t="shared" si="484"/>
        <v>0</v>
      </c>
      <c r="AE128" s="67">
        <f t="shared" si="484"/>
        <v>0</v>
      </c>
      <c r="AF128" s="67">
        <f t="shared" si="484"/>
        <v>45.66093</v>
      </c>
      <c r="AG128" s="67">
        <f t="shared" si="484"/>
        <v>114.152325</v>
      </c>
      <c r="AH128" s="67">
        <f t="shared" si="484"/>
        <v>2442.859755</v>
      </c>
      <c r="AI128" s="67">
        <f t="shared" si="484"/>
        <v>1365</v>
      </c>
      <c r="AJ128" s="67">
        <f t="shared" si="484"/>
        <v>0</v>
      </c>
      <c r="AK128" s="67">
        <f t="shared" si="484"/>
        <v>0</v>
      </c>
      <c r="AL128" s="67">
        <f t="shared" si="484"/>
        <v>1365</v>
      </c>
      <c r="AM128" s="67">
        <f t="shared" si="484"/>
        <v>839.96906360294111</v>
      </c>
      <c r="AN128" s="67">
        <f t="shared" si="484"/>
        <v>610.71493874999999</v>
      </c>
      <c r="AO128" s="67">
        <f t="shared" si="484"/>
        <v>341.25</v>
      </c>
      <c r="AP128" s="67">
        <f t="shared" ref="AP128:AP135" si="485">AM128+AK128</f>
        <v>839.96906360294111</v>
      </c>
      <c r="AQ128" s="71">
        <f t="shared" ref="AQ128:AQ135" si="486">AM128+AL128+AH128</f>
        <v>4647.8288186029404</v>
      </c>
      <c r="AR128" s="71">
        <f t="shared" ref="AR128:AR135" si="487">AO128+AN128</f>
        <v>951.96493874999999</v>
      </c>
      <c r="AS128" s="71">
        <f t="shared" ref="AS128:AS135" si="488">AH128+AL128+AM128+AO128+AN128</f>
        <v>5599.7937573529416</v>
      </c>
      <c r="AT128" s="84"/>
    </row>
    <row r="129" spans="1:67" outlineLevel="1" x14ac:dyDescent="0.25">
      <c r="A129" s="60"/>
      <c r="B129" s="61" t="str">
        <f>"Onduleur Fronius "&amp;G129</f>
        <v>Onduleur Fronius Symo GEN24 10.0 Plus SC</v>
      </c>
      <c r="C129" s="62">
        <v>1</v>
      </c>
      <c r="D129" s="68" t="s">
        <v>63</v>
      </c>
      <c r="E129" s="64">
        <f t="shared" ref="E128:E135" si="489">AB129</f>
        <v>4499.7926323529409</v>
      </c>
      <c r="F129" s="65">
        <f t="shared" ref="F128:F135" si="490">C129*E129</f>
        <v>4499.7926323529409</v>
      </c>
      <c r="G129" s="99" t="str">
        <f>'Technical Data'!B25</f>
        <v>Symo GEN24 10.0 Plus SC</v>
      </c>
      <c r="H129" s="85">
        <f>'Financial Data'!C48</f>
        <v>2176.9</v>
      </c>
      <c r="I129" s="108">
        <f>$I$8</f>
        <v>449.25</v>
      </c>
      <c r="J129" s="67">
        <f t="shared" si="365"/>
        <v>65.307000000000002</v>
      </c>
      <c r="K129" s="54">
        <v>0</v>
      </c>
      <c r="L129" s="67">
        <f t="shared" si="471"/>
        <v>2176.9</v>
      </c>
      <c r="M129" s="67">
        <f t="shared" si="471"/>
        <v>449.25</v>
      </c>
      <c r="N129" s="67">
        <f t="shared" si="471"/>
        <v>65.307000000000002</v>
      </c>
      <c r="O129" s="67">
        <f t="shared" si="472"/>
        <v>2691.4569999999999</v>
      </c>
      <c r="P129" s="69">
        <f t="shared" si="473"/>
        <v>0</v>
      </c>
      <c r="Q129" s="69">
        <f t="shared" si="474"/>
        <v>0</v>
      </c>
      <c r="R129" s="69">
        <f t="shared" si="475"/>
        <v>53.829139999999995</v>
      </c>
      <c r="S129" s="69">
        <f t="shared" si="476"/>
        <v>134.57284999999999</v>
      </c>
      <c r="T129" s="69">
        <f t="shared" si="477"/>
        <v>2879.8589899999997</v>
      </c>
      <c r="U129" s="69">
        <f>2*$U$5</f>
        <v>180</v>
      </c>
      <c r="V129" s="151">
        <f t="shared" si="478"/>
        <v>0</v>
      </c>
      <c r="W129" s="151">
        <f t="shared" si="478"/>
        <v>0</v>
      </c>
      <c r="X129" s="67">
        <f t="shared" si="479"/>
        <v>180</v>
      </c>
      <c r="Y129" s="113">
        <f t="shared" si="480"/>
        <v>674.96889485294116</v>
      </c>
      <c r="Z129" s="69">
        <f t="shared" si="481"/>
        <v>719.96474749999993</v>
      </c>
      <c r="AA129" s="69">
        <f t="shared" si="482"/>
        <v>45</v>
      </c>
      <c r="AB129" s="70">
        <f t="shared" si="483"/>
        <v>4499.7926323529409</v>
      </c>
      <c r="AC129" s="67">
        <f t="shared" si="484"/>
        <v>2691.4569999999999</v>
      </c>
      <c r="AD129" s="67">
        <f t="shared" si="484"/>
        <v>0</v>
      </c>
      <c r="AE129" s="67">
        <f t="shared" si="484"/>
        <v>0</v>
      </c>
      <c r="AF129" s="67">
        <f t="shared" si="484"/>
        <v>53.829139999999995</v>
      </c>
      <c r="AG129" s="67">
        <f t="shared" si="484"/>
        <v>134.57284999999999</v>
      </c>
      <c r="AH129" s="67">
        <f t="shared" si="484"/>
        <v>2879.8589899999997</v>
      </c>
      <c r="AI129" s="67">
        <f t="shared" si="484"/>
        <v>180</v>
      </c>
      <c r="AJ129" s="67">
        <f t="shared" si="484"/>
        <v>0</v>
      </c>
      <c r="AK129" s="67">
        <f t="shared" si="484"/>
        <v>0</v>
      </c>
      <c r="AL129" s="67">
        <f t="shared" si="484"/>
        <v>180</v>
      </c>
      <c r="AM129" s="67">
        <f t="shared" si="484"/>
        <v>674.96889485294116</v>
      </c>
      <c r="AN129" s="67">
        <f t="shared" si="484"/>
        <v>719.96474749999993</v>
      </c>
      <c r="AO129" s="67">
        <f t="shared" si="484"/>
        <v>45</v>
      </c>
      <c r="AP129" s="67">
        <f t="shared" si="485"/>
        <v>674.96889485294116</v>
      </c>
      <c r="AQ129" s="71">
        <f t="shared" si="486"/>
        <v>3734.8278848529408</v>
      </c>
      <c r="AR129" s="71">
        <f t="shared" si="487"/>
        <v>764.96474749999993</v>
      </c>
      <c r="AS129" s="71">
        <f t="shared" si="488"/>
        <v>4499.7926323529409</v>
      </c>
      <c r="AT129" s="84"/>
    </row>
    <row r="130" spans="1:67" outlineLevel="1" x14ac:dyDescent="0.25">
      <c r="A130" s="60"/>
      <c r="B130" s="61" t="s">
        <v>64</v>
      </c>
      <c r="C130" s="62">
        <v>1</v>
      </c>
      <c r="D130" s="68" t="s">
        <v>65</v>
      </c>
      <c r="E130" s="64">
        <f t="shared" si="489"/>
        <v>764.16176470588243</v>
      </c>
      <c r="F130" s="65">
        <f t="shared" si="490"/>
        <v>764.16176470588243</v>
      </c>
      <c r="G130" s="107"/>
      <c r="H130" s="108">
        <f>H9</f>
        <v>300</v>
      </c>
      <c r="I130" s="111">
        <v>0</v>
      </c>
      <c r="J130" s="67">
        <f t="shared" si="365"/>
        <v>9</v>
      </c>
      <c r="K130" s="54">
        <v>0</v>
      </c>
      <c r="L130" s="67">
        <f t="shared" si="471"/>
        <v>300</v>
      </c>
      <c r="M130" s="67">
        <f t="shared" si="471"/>
        <v>0</v>
      </c>
      <c r="N130" s="67">
        <f t="shared" si="471"/>
        <v>9</v>
      </c>
      <c r="O130" s="67">
        <f t="shared" si="472"/>
        <v>309</v>
      </c>
      <c r="P130" s="69">
        <f t="shared" si="473"/>
        <v>0</v>
      </c>
      <c r="Q130" s="69">
        <f t="shared" si="474"/>
        <v>0</v>
      </c>
      <c r="R130" s="69">
        <f t="shared" si="475"/>
        <v>6.18</v>
      </c>
      <c r="S130" s="69">
        <f t="shared" si="476"/>
        <v>15.450000000000001</v>
      </c>
      <c r="T130" s="69">
        <f t="shared" si="477"/>
        <v>330.63</v>
      </c>
      <c r="U130" s="69">
        <f>(C128/10)*$U$5</f>
        <v>189</v>
      </c>
      <c r="V130" s="151">
        <f t="shared" si="478"/>
        <v>0</v>
      </c>
      <c r="W130" s="151">
        <f t="shared" si="478"/>
        <v>0</v>
      </c>
      <c r="X130" s="67">
        <f t="shared" si="479"/>
        <v>189</v>
      </c>
      <c r="Y130" s="113">
        <f t="shared" si="480"/>
        <v>114.62426470588237</v>
      </c>
      <c r="Z130" s="69">
        <f t="shared" si="481"/>
        <v>82.657499999999999</v>
      </c>
      <c r="AA130" s="69">
        <f t="shared" si="482"/>
        <v>47.25</v>
      </c>
      <c r="AB130" s="70">
        <f t="shared" si="483"/>
        <v>764.16176470588243</v>
      </c>
      <c r="AC130" s="67">
        <f t="shared" si="484"/>
        <v>309</v>
      </c>
      <c r="AD130" s="67">
        <f t="shared" si="484"/>
        <v>0</v>
      </c>
      <c r="AE130" s="67">
        <f t="shared" si="484"/>
        <v>0</v>
      </c>
      <c r="AF130" s="67">
        <f t="shared" si="484"/>
        <v>6.18</v>
      </c>
      <c r="AG130" s="67">
        <f t="shared" si="484"/>
        <v>15.450000000000001</v>
      </c>
      <c r="AH130" s="67">
        <f t="shared" si="484"/>
        <v>330.63</v>
      </c>
      <c r="AI130" s="67">
        <f t="shared" si="484"/>
        <v>189</v>
      </c>
      <c r="AJ130" s="67">
        <f t="shared" si="484"/>
        <v>0</v>
      </c>
      <c r="AK130" s="67">
        <f t="shared" si="484"/>
        <v>0</v>
      </c>
      <c r="AL130" s="67">
        <f t="shared" si="484"/>
        <v>189</v>
      </c>
      <c r="AM130" s="67">
        <f t="shared" si="484"/>
        <v>114.62426470588237</v>
      </c>
      <c r="AN130" s="67">
        <f t="shared" si="484"/>
        <v>82.657499999999999</v>
      </c>
      <c r="AO130" s="67">
        <f t="shared" si="484"/>
        <v>47.25</v>
      </c>
      <c r="AP130" s="67">
        <f t="shared" si="485"/>
        <v>114.62426470588237</v>
      </c>
      <c r="AQ130" s="71">
        <f t="shared" si="486"/>
        <v>634.25426470588241</v>
      </c>
      <c r="AR130" s="71">
        <f t="shared" si="487"/>
        <v>129.9075</v>
      </c>
      <c r="AS130" s="71">
        <f t="shared" si="488"/>
        <v>764.16176470588243</v>
      </c>
      <c r="AT130" s="84"/>
    </row>
    <row r="131" spans="1:67" outlineLevel="1" x14ac:dyDescent="0.25">
      <c r="A131" s="60"/>
      <c r="B131" s="61" t="s">
        <v>172</v>
      </c>
      <c r="C131" s="62">
        <f>A126</f>
        <v>21</v>
      </c>
      <c r="D131" s="68" t="s">
        <v>63</v>
      </c>
      <c r="E131" s="64">
        <f t="shared" si="489"/>
        <v>257.66176470588238</v>
      </c>
      <c r="F131" s="65">
        <f t="shared" si="490"/>
        <v>5410.8970588235297</v>
      </c>
      <c r="G131" s="107"/>
      <c r="H131" s="108">
        <f>H10</f>
        <v>100</v>
      </c>
      <c r="I131" s="111">
        <v>0</v>
      </c>
      <c r="J131" s="67">
        <f t="shared" si="365"/>
        <v>3</v>
      </c>
      <c r="K131" s="54">
        <v>0</v>
      </c>
      <c r="L131" s="67">
        <f t="shared" si="471"/>
        <v>100</v>
      </c>
      <c r="M131" s="67">
        <f t="shared" si="471"/>
        <v>0</v>
      </c>
      <c r="N131" s="67">
        <f t="shared" si="471"/>
        <v>3</v>
      </c>
      <c r="O131" s="67">
        <f t="shared" si="472"/>
        <v>103</v>
      </c>
      <c r="P131" s="69">
        <f t="shared" si="473"/>
        <v>0</v>
      </c>
      <c r="Q131" s="69">
        <f t="shared" si="474"/>
        <v>0</v>
      </c>
      <c r="R131" s="69">
        <f t="shared" si="475"/>
        <v>2.06</v>
      </c>
      <c r="S131" s="69">
        <f t="shared" si="476"/>
        <v>5.15</v>
      </c>
      <c r="T131" s="69">
        <f t="shared" si="477"/>
        <v>110.21000000000001</v>
      </c>
      <c r="U131" s="69">
        <f>1*$U$4</f>
        <v>65</v>
      </c>
      <c r="V131" s="151">
        <f t="shared" si="478"/>
        <v>0</v>
      </c>
      <c r="W131" s="151">
        <f t="shared" si="478"/>
        <v>0</v>
      </c>
      <c r="X131" s="67">
        <f t="shared" si="479"/>
        <v>65</v>
      </c>
      <c r="Y131" s="113">
        <f t="shared" si="480"/>
        <v>38.649264705882359</v>
      </c>
      <c r="Z131" s="69">
        <f t="shared" si="481"/>
        <v>27.552500000000002</v>
      </c>
      <c r="AA131" s="69">
        <f t="shared" si="482"/>
        <v>16.25</v>
      </c>
      <c r="AB131" s="70">
        <f t="shared" si="483"/>
        <v>257.66176470588238</v>
      </c>
      <c r="AC131" s="67">
        <f t="shared" si="484"/>
        <v>2163</v>
      </c>
      <c r="AD131" s="67">
        <f t="shared" si="484"/>
        <v>0</v>
      </c>
      <c r="AE131" s="67">
        <f t="shared" si="484"/>
        <v>0</v>
      </c>
      <c r="AF131" s="67">
        <f t="shared" si="484"/>
        <v>43.26</v>
      </c>
      <c r="AG131" s="67">
        <f t="shared" si="484"/>
        <v>108.15</v>
      </c>
      <c r="AH131" s="67">
        <f t="shared" si="484"/>
        <v>2314.4100000000003</v>
      </c>
      <c r="AI131" s="67">
        <f t="shared" si="484"/>
        <v>1365</v>
      </c>
      <c r="AJ131" s="67">
        <f t="shared" si="484"/>
        <v>0</v>
      </c>
      <c r="AK131" s="67">
        <f t="shared" si="484"/>
        <v>0</v>
      </c>
      <c r="AL131" s="67">
        <f t="shared" si="484"/>
        <v>1365</v>
      </c>
      <c r="AM131" s="67">
        <f t="shared" si="484"/>
        <v>811.63455882352957</v>
      </c>
      <c r="AN131" s="67">
        <f t="shared" si="484"/>
        <v>578.60250000000008</v>
      </c>
      <c r="AO131" s="67">
        <f t="shared" si="484"/>
        <v>341.25</v>
      </c>
      <c r="AP131" s="67">
        <f t="shared" si="485"/>
        <v>811.63455882352957</v>
      </c>
      <c r="AQ131" s="71">
        <f t="shared" si="486"/>
        <v>4491.0445588235298</v>
      </c>
      <c r="AR131" s="71">
        <f t="shared" si="487"/>
        <v>919.85250000000008</v>
      </c>
      <c r="AS131" s="71">
        <f t="shared" si="488"/>
        <v>5410.8970588235297</v>
      </c>
      <c r="AT131" s="84"/>
    </row>
    <row r="132" spans="1:67" outlineLevel="1" x14ac:dyDescent="0.25">
      <c r="A132" s="60"/>
      <c r="B132" s="61" t="s">
        <v>66</v>
      </c>
      <c r="C132" s="62">
        <v>1</v>
      </c>
      <c r="D132" s="68" t="s">
        <v>65</v>
      </c>
      <c r="E132" s="64">
        <f t="shared" si="489"/>
        <v>3089.7794117647059</v>
      </c>
      <c r="F132" s="65">
        <f t="shared" si="490"/>
        <v>3089.7794117647059</v>
      </c>
      <c r="G132" s="107"/>
      <c r="H132" s="108">
        <f>H11</f>
        <v>500</v>
      </c>
      <c r="I132" s="111">
        <f>I121</f>
        <v>0</v>
      </c>
      <c r="J132" s="67">
        <f t="shared" si="365"/>
        <v>15</v>
      </c>
      <c r="K132" s="54">
        <v>0</v>
      </c>
      <c r="L132" s="67">
        <f t="shared" si="471"/>
        <v>500</v>
      </c>
      <c r="M132" s="67">
        <f t="shared" si="471"/>
        <v>0</v>
      </c>
      <c r="N132" s="67">
        <f t="shared" si="471"/>
        <v>15</v>
      </c>
      <c r="O132" s="67">
        <f t="shared" si="472"/>
        <v>515</v>
      </c>
      <c r="P132" s="69">
        <f t="shared" si="473"/>
        <v>0</v>
      </c>
      <c r="Q132" s="69">
        <f t="shared" si="474"/>
        <v>0</v>
      </c>
      <c r="R132" s="69">
        <f t="shared" si="475"/>
        <v>10.3</v>
      </c>
      <c r="S132" s="69">
        <f t="shared" si="476"/>
        <v>25.75</v>
      </c>
      <c r="T132" s="69">
        <f t="shared" si="477"/>
        <v>551.04999999999995</v>
      </c>
      <c r="U132" s="69">
        <f>5*$U$5+600+500</f>
        <v>1550</v>
      </c>
      <c r="V132" s="151">
        <f t="shared" si="478"/>
        <v>0</v>
      </c>
      <c r="W132" s="151">
        <f t="shared" si="478"/>
        <v>0</v>
      </c>
      <c r="X132" s="67">
        <f t="shared" si="479"/>
        <v>1550</v>
      </c>
      <c r="Y132" s="113">
        <f t="shared" si="480"/>
        <v>463.46691176470591</v>
      </c>
      <c r="Z132" s="69">
        <f t="shared" si="481"/>
        <v>137.76249999999999</v>
      </c>
      <c r="AA132" s="69">
        <f t="shared" si="482"/>
        <v>387.5</v>
      </c>
      <c r="AB132" s="70">
        <f t="shared" si="483"/>
        <v>3089.7794117647059</v>
      </c>
      <c r="AC132" s="67">
        <f t="shared" si="484"/>
        <v>515</v>
      </c>
      <c r="AD132" s="67">
        <f t="shared" si="484"/>
        <v>0</v>
      </c>
      <c r="AE132" s="67">
        <f t="shared" si="484"/>
        <v>0</v>
      </c>
      <c r="AF132" s="67">
        <f t="shared" si="484"/>
        <v>10.3</v>
      </c>
      <c r="AG132" s="67">
        <f t="shared" si="484"/>
        <v>25.75</v>
      </c>
      <c r="AH132" s="67">
        <f t="shared" si="484"/>
        <v>551.04999999999995</v>
      </c>
      <c r="AI132" s="67">
        <f t="shared" si="484"/>
        <v>1550</v>
      </c>
      <c r="AJ132" s="67">
        <f t="shared" si="484"/>
        <v>0</v>
      </c>
      <c r="AK132" s="67">
        <f t="shared" si="484"/>
        <v>0</v>
      </c>
      <c r="AL132" s="67">
        <f t="shared" si="484"/>
        <v>1550</v>
      </c>
      <c r="AM132" s="67">
        <f t="shared" si="484"/>
        <v>463.46691176470591</v>
      </c>
      <c r="AN132" s="67">
        <f t="shared" si="484"/>
        <v>137.76249999999999</v>
      </c>
      <c r="AO132" s="67">
        <f t="shared" si="484"/>
        <v>387.5</v>
      </c>
      <c r="AP132" s="67">
        <f t="shared" si="485"/>
        <v>463.46691176470591</v>
      </c>
      <c r="AQ132" s="71">
        <f t="shared" si="486"/>
        <v>2564.5169117647056</v>
      </c>
      <c r="AR132" s="71">
        <f t="shared" si="487"/>
        <v>525.26250000000005</v>
      </c>
      <c r="AS132" s="71">
        <f t="shared" si="488"/>
        <v>3089.7794117647059</v>
      </c>
      <c r="AT132" s="84"/>
    </row>
    <row r="133" spans="1:67" outlineLevel="1" x14ac:dyDescent="0.25">
      <c r="A133" s="60"/>
      <c r="B133" s="72" t="s">
        <v>169</v>
      </c>
      <c r="C133" s="62">
        <v>1</v>
      </c>
      <c r="D133" s="68" t="s">
        <v>65</v>
      </c>
      <c r="E133" s="64">
        <f t="shared" si="489"/>
        <v>2772</v>
      </c>
      <c r="F133" s="65">
        <f t="shared" si="490"/>
        <v>2772</v>
      </c>
      <c r="G133" s="107"/>
      <c r="H133" s="111">
        <v>1600</v>
      </c>
      <c r="I133" s="67">
        <v>200</v>
      </c>
      <c r="J133" s="67">
        <f t="shared" si="365"/>
        <v>48</v>
      </c>
      <c r="K133" s="54">
        <v>0</v>
      </c>
      <c r="L133" s="67">
        <f t="shared" si="471"/>
        <v>1600</v>
      </c>
      <c r="M133" s="67">
        <f t="shared" si="471"/>
        <v>200</v>
      </c>
      <c r="N133" s="67">
        <f t="shared" si="471"/>
        <v>48</v>
      </c>
      <c r="O133" s="67">
        <f t="shared" si="472"/>
        <v>1848</v>
      </c>
      <c r="P133" s="69">
        <f t="shared" si="473"/>
        <v>0</v>
      </c>
      <c r="Q133" s="69">
        <f t="shared" si="474"/>
        <v>0</v>
      </c>
      <c r="R133" s="69">
        <f t="shared" si="475"/>
        <v>36.96</v>
      </c>
      <c r="S133" s="69">
        <v>0</v>
      </c>
      <c r="T133" s="69">
        <f t="shared" si="477"/>
        <v>1884.96</v>
      </c>
      <c r="U133" s="69">
        <v>0</v>
      </c>
      <c r="V133" s="151">
        <f t="shared" si="478"/>
        <v>0</v>
      </c>
      <c r="W133" s="151">
        <f t="shared" si="478"/>
        <v>0</v>
      </c>
      <c r="X133" s="67">
        <f t="shared" si="479"/>
        <v>0</v>
      </c>
      <c r="Y133" s="113">
        <f t="shared" si="480"/>
        <v>415.8</v>
      </c>
      <c r="Z133" s="69">
        <f t="shared" si="481"/>
        <v>471.24</v>
      </c>
      <c r="AA133" s="69">
        <f t="shared" si="482"/>
        <v>0</v>
      </c>
      <c r="AB133" s="70">
        <f t="shared" si="483"/>
        <v>2772</v>
      </c>
      <c r="AC133" s="67">
        <f t="shared" si="484"/>
        <v>1848</v>
      </c>
      <c r="AD133" s="67">
        <f t="shared" si="484"/>
        <v>0</v>
      </c>
      <c r="AE133" s="67">
        <f t="shared" si="484"/>
        <v>0</v>
      </c>
      <c r="AF133" s="67">
        <f t="shared" si="484"/>
        <v>36.96</v>
      </c>
      <c r="AG133" s="67">
        <f t="shared" si="484"/>
        <v>0</v>
      </c>
      <c r="AH133" s="67">
        <f t="shared" si="484"/>
        <v>1884.96</v>
      </c>
      <c r="AI133" s="67">
        <f t="shared" si="484"/>
        <v>0</v>
      </c>
      <c r="AJ133" s="67">
        <f t="shared" si="484"/>
        <v>0</v>
      </c>
      <c r="AK133" s="67">
        <f t="shared" si="484"/>
        <v>0</v>
      </c>
      <c r="AL133" s="67">
        <f t="shared" si="484"/>
        <v>0</v>
      </c>
      <c r="AM133" s="67">
        <f t="shared" si="484"/>
        <v>415.8</v>
      </c>
      <c r="AN133" s="67">
        <f t="shared" si="484"/>
        <v>471.24</v>
      </c>
      <c r="AO133" s="67">
        <f t="shared" si="484"/>
        <v>0</v>
      </c>
      <c r="AP133" s="67">
        <f t="shared" si="485"/>
        <v>415.8</v>
      </c>
      <c r="AQ133" s="71">
        <f t="shared" si="486"/>
        <v>2300.7600000000002</v>
      </c>
      <c r="AR133" s="71">
        <f t="shared" si="487"/>
        <v>471.24</v>
      </c>
      <c r="AS133" s="71">
        <f t="shared" si="488"/>
        <v>2772</v>
      </c>
      <c r="AT133" s="84"/>
    </row>
    <row r="134" spans="1:67" outlineLevel="1" x14ac:dyDescent="0.25">
      <c r="A134" s="60"/>
      <c r="B134" s="72" t="s">
        <v>170</v>
      </c>
      <c r="C134" s="62">
        <v>1</v>
      </c>
      <c r="D134" s="68" t="s">
        <v>65</v>
      </c>
      <c r="E134" s="64">
        <f t="shared" si="489"/>
        <v>900</v>
      </c>
      <c r="F134" s="65">
        <f t="shared" si="490"/>
        <v>900</v>
      </c>
      <c r="G134" s="147"/>
      <c r="H134" s="67">
        <v>0</v>
      </c>
      <c r="I134" s="67">
        <v>0</v>
      </c>
      <c r="J134" s="67">
        <f t="shared" si="365"/>
        <v>0</v>
      </c>
      <c r="K134" s="54">
        <v>0</v>
      </c>
      <c r="L134" s="67">
        <f t="shared" si="471"/>
        <v>0</v>
      </c>
      <c r="M134" s="67">
        <f t="shared" si="471"/>
        <v>0</v>
      </c>
      <c r="N134" s="67">
        <f t="shared" si="471"/>
        <v>0</v>
      </c>
      <c r="O134" s="67">
        <f t="shared" si="472"/>
        <v>0</v>
      </c>
      <c r="P134" s="69">
        <f t="shared" si="473"/>
        <v>0</v>
      </c>
      <c r="Q134" s="69">
        <f t="shared" si="474"/>
        <v>0</v>
      </c>
      <c r="R134" s="69">
        <f t="shared" si="475"/>
        <v>0</v>
      </c>
      <c r="S134" s="69">
        <v>0</v>
      </c>
      <c r="T134" s="69">
        <f t="shared" si="477"/>
        <v>0</v>
      </c>
      <c r="U134" s="69">
        <v>0</v>
      </c>
      <c r="V134" s="151">
        <f t="shared" si="478"/>
        <v>0</v>
      </c>
      <c r="W134" s="151">
        <f t="shared" si="478"/>
        <v>900</v>
      </c>
      <c r="X134" s="67">
        <f t="shared" si="479"/>
        <v>900</v>
      </c>
      <c r="Y134" s="113">
        <v>0</v>
      </c>
      <c r="Z134" s="69">
        <f t="shared" si="481"/>
        <v>0</v>
      </c>
      <c r="AA134" s="69">
        <v>0</v>
      </c>
      <c r="AB134" s="70">
        <f t="shared" si="483"/>
        <v>900</v>
      </c>
      <c r="AC134" s="67">
        <f t="shared" si="484"/>
        <v>0</v>
      </c>
      <c r="AD134" s="67">
        <f t="shared" si="484"/>
        <v>0</v>
      </c>
      <c r="AE134" s="67">
        <f t="shared" si="484"/>
        <v>0</v>
      </c>
      <c r="AF134" s="67">
        <f t="shared" si="484"/>
        <v>0</v>
      </c>
      <c r="AG134" s="67">
        <f t="shared" si="484"/>
        <v>0</v>
      </c>
      <c r="AH134" s="67">
        <f t="shared" si="484"/>
        <v>0</v>
      </c>
      <c r="AI134" s="67">
        <f t="shared" si="484"/>
        <v>0</v>
      </c>
      <c r="AJ134" s="67">
        <f t="shared" si="484"/>
        <v>0</v>
      </c>
      <c r="AK134" s="67">
        <f t="shared" si="484"/>
        <v>900</v>
      </c>
      <c r="AL134" s="67">
        <f t="shared" si="484"/>
        <v>900</v>
      </c>
      <c r="AM134" s="67">
        <f t="shared" si="484"/>
        <v>0</v>
      </c>
      <c r="AN134" s="67">
        <f t="shared" si="484"/>
        <v>0</v>
      </c>
      <c r="AO134" s="67">
        <f t="shared" si="484"/>
        <v>0</v>
      </c>
      <c r="AP134" s="67">
        <f t="shared" si="485"/>
        <v>900</v>
      </c>
      <c r="AQ134" s="71">
        <f t="shared" si="486"/>
        <v>900</v>
      </c>
      <c r="AR134" s="71">
        <f t="shared" si="487"/>
        <v>0</v>
      </c>
      <c r="AS134" s="71">
        <f t="shared" si="488"/>
        <v>900</v>
      </c>
      <c r="AT134" s="84"/>
    </row>
    <row r="135" spans="1:67" outlineLevel="1" x14ac:dyDescent="0.25">
      <c r="A135" s="60"/>
      <c r="B135" s="72" t="s">
        <v>171</v>
      </c>
      <c r="C135" s="62">
        <v>1</v>
      </c>
      <c r="D135" s="68" t="s">
        <v>65</v>
      </c>
      <c r="E135" s="64">
        <f t="shared" si="489"/>
        <v>1200</v>
      </c>
      <c r="F135" s="65">
        <f t="shared" si="490"/>
        <v>1200</v>
      </c>
      <c r="G135" s="147"/>
      <c r="H135" s="67">
        <v>0</v>
      </c>
      <c r="I135" s="67">
        <v>0</v>
      </c>
      <c r="J135" s="67">
        <f t="shared" si="365"/>
        <v>0</v>
      </c>
      <c r="K135" s="54">
        <v>0</v>
      </c>
      <c r="L135" s="67">
        <f t="shared" si="471"/>
        <v>0</v>
      </c>
      <c r="M135" s="67">
        <f t="shared" si="471"/>
        <v>0</v>
      </c>
      <c r="N135" s="67">
        <f t="shared" si="471"/>
        <v>0</v>
      </c>
      <c r="O135" s="67">
        <f t="shared" si="472"/>
        <v>0</v>
      </c>
      <c r="P135" s="69">
        <f t="shared" si="473"/>
        <v>0</v>
      </c>
      <c r="Q135" s="69">
        <f t="shared" si="474"/>
        <v>0</v>
      </c>
      <c r="R135" s="69">
        <f t="shared" si="475"/>
        <v>0</v>
      </c>
      <c r="S135" s="69">
        <v>0</v>
      </c>
      <c r="T135" s="69">
        <f t="shared" si="477"/>
        <v>0</v>
      </c>
      <c r="U135" s="69">
        <v>0</v>
      </c>
      <c r="V135" s="151">
        <f t="shared" si="478"/>
        <v>1200</v>
      </c>
      <c r="W135" s="151">
        <f t="shared" si="478"/>
        <v>0</v>
      </c>
      <c r="X135" s="67">
        <f t="shared" si="479"/>
        <v>1200</v>
      </c>
      <c r="Y135" s="113">
        <v>0</v>
      </c>
      <c r="Z135" s="69">
        <f t="shared" si="481"/>
        <v>0</v>
      </c>
      <c r="AA135" s="69">
        <v>0</v>
      </c>
      <c r="AB135" s="70">
        <f t="shared" si="483"/>
        <v>1200</v>
      </c>
      <c r="AC135" s="67">
        <f t="shared" si="484"/>
        <v>0</v>
      </c>
      <c r="AD135" s="67">
        <f t="shared" si="484"/>
        <v>0</v>
      </c>
      <c r="AE135" s="67">
        <f t="shared" si="484"/>
        <v>0</v>
      </c>
      <c r="AF135" s="67">
        <f t="shared" si="484"/>
        <v>0</v>
      </c>
      <c r="AG135" s="67">
        <f t="shared" si="484"/>
        <v>0</v>
      </c>
      <c r="AH135" s="67">
        <f t="shared" si="484"/>
        <v>0</v>
      </c>
      <c r="AI135" s="67">
        <f t="shared" si="484"/>
        <v>0</v>
      </c>
      <c r="AJ135" s="67">
        <f t="shared" si="484"/>
        <v>1200</v>
      </c>
      <c r="AK135" s="67">
        <f t="shared" si="484"/>
        <v>0</v>
      </c>
      <c r="AL135" s="67">
        <f t="shared" si="484"/>
        <v>1200</v>
      </c>
      <c r="AM135" s="67">
        <f t="shared" si="484"/>
        <v>0</v>
      </c>
      <c r="AN135" s="67">
        <f t="shared" si="484"/>
        <v>0</v>
      </c>
      <c r="AO135" s="67">
        <f t="shared" si="484"/>
        <v>0</v>
      </c>
      <c r="AP135" s="67">
        <f t="shared" si="485"/>
        <v>0</v>
      </c>
      <c r="AQ135" s="71">
        <f t="shared" si="486"/>
        <v>1200</v>
      </c>
      <c r="AR135" s="71">
        <f t="shared" si="487"/>
        <v>0</v>
      </c>
      <c r="AS135" s="71">
        <f t="shared" si="488"/>
        <v>1200</v>
      </c>
      <c r="AT135" s="84"/>
    </row>
    <row r="136" spans="1:67" ht="15.75" outlineLevel="1" thickBot="1" x14ac:dyDescent="0.3">
      <c r="A136" s="60"/>
      <c r="B136" s="61"/>
      <c r="C136" s="62"/>
      <c r="D136" s="63"/>
      <c r="E136" s="64"/>
      <c r="F136" s="65"/>
      <c r="G136" s="107"/>
      <c r="H136" s="108"/>
      <c r="I136" s="108"/>
      <c r="J136" s="67"/>
      <c r="K136" s="21"/>
      <c r="L136" s="67"/>
      <c r="M136" s="67"/>
      <c r="N136" s="67"/>
      <c r="O136" s="67"/>
      <c r="P136" s="69"/>
      <c r="Q136" s="69"/>
      <c r="R136" s="69"/>
      <c r="S136" s="69"/>
      <c r="T136" s="69"/>
      <c r="U136" s="69"/>
      <c r="V136" s="151"/>
      <c r="W136" s="151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84"/>
    </row>
    <row r="137" spans="1:67" ht="15.75" thickBot="1" x14ac:dyDescent="0.3">
      <c r="A137" s="48">
        <f>A126+1</f>
        <v>22</v>
      </c>
      <c r="B137" s="49" t="s">
        <v>61</v>
      </c>
      <c r="C137" s="50" t="s">
        <v>62</v>
      </c>
      <c r="D137" s="51">
        <f>ROUNDUP((A137*465)/1000,2)</f>
        <v>10.23</v>
      </c>
      <c r="E137" s="52"/>
      <c r="F137" s="53">
        <f>SUM(F138:F147)</f>
        <v>24773.978529411765</v>
      </c>
      <c r="G137" s="107"/>
      <c r="H137" s="110"/>
      <c r="I137" s="110"/>
      <c r="J137" s="56"/>
      <c r="K137" s="57"/>
      <c r="L137" s="58"/>
      <c r="M137" s="58"/>
      <c r="N137" s="58"/>
      <c r="O137" s="57"/>
      <c r="P137" s="58"/>
      <c r="Q137" s="56"/>
      <c r="R137" s="56"/>
      <c r="S137" s="56"/>
      <c r="T137" s="56"/>
      <c r="U137" s="73"/>
      <c r="V137" s="152"/>
      <c r="W137" s="153"/>
      <c r="X137" s="56"/>
      <c r="Y137" s="56"/>
      <c r="Z137" s="57"/>
      <c r="AA137" s="56"/>
      <c r="AB137" s="56"/>
      <c r="AC137" s="59">
        <f>+SUM(AC138:AC147)</f>
        <v>10021.219999999999</v>
      </c>
      <c r="AD137" s="59">
        <f t="shared" ref="AD137:AS137" si="491">+SUM(AD138:AD147)</f>
        <v>0</v>
      </c>
      <c r="AE137" s="59">
        <f t="shared" si="491"/>
        <v>0</v>
      </c>
      <c r="AF137" s="59">
        <f t="shared" si="491"/>
        <v>200.42440000000002</v>
      </c>
      <c r="AG137" s="59">
        <f t="shared" si="491"/>
        <v>408.661</v>
      </c>
      <c r="AH137" s="59">
        <f t="shared" si="491"/>
        <v>10630.305399999997</v>
      </c>
      <c r="AI137" s="59">
        <f t="shared" si="491"/>
        <v>4788</v>
      </c>
      <c r="AJ137" s="59">
        <f t="shared" si="491"/>
        <v>1200</v>
      </c>
      <c r="AK137" s="59">
        <f t="shared" si="491"/>
        <v>900</v>
      </c>
      <c r="AL137" s="59">
        <f t="shared" si="491"/>
        <v>6888</v>
      </c>
      <c r="AM137" s="59">
        <f t="shared" si="491"/>
        <v>3401.0967794117646</v>
      </c>
      <c r="AN137" s="59">
        <f t="shared" si="491"/>
        <v>2657.5763499999994</v>
      </c>
      <c r="AO137" s="59">
        <f t="shared" si="491"/>
        <v>1197</v>
      </c>
      <c r="AP137" s="59">
        <f t="shared" si="491"/>
        <v>4301.0967794117641</v>
      </c>
      <c r="AQ137" s="59">
        <f t="shared" si="491"/>
        <v>20919.402179411765</v>
      </c>
      <c r="AR137" s="59">
        <f t="shared" si="491"/>
        <v>3854.5763499999994</v>
      </c>
      <c r="AS137" s="59">
        <f t="shared" si="491"/>
        <v>24773.978529411765</v>
      </c>
      <c r="AT137" s="83" t="str">
        <f>IF(F137=AS137,"Matching","Not Matching")</f>
        <v>Matching</v>
      </c>
      <c r="AU137" s="134">
        <f t="shared" ref="AU137" si="492">SUM(AC137:AG137)</f>
        <v>10630.305399999999</v>
      </c>
      <c r="AV137" s="135">
        <f t="shared" ref="AV137" si="493">AU137/AS137</f>
        <v>0.42909157232778172</v>
      </c>
      <c r="AW137" s="134">
        <f t="shared" ref="AW137" si="494">AI137</f>
        <v>4788</v>
      </c>
      <c r="AX137" s="135">
        <f t="shared" ref="AX137" si="495">AW137/AS137</f>
        <v>0.19326730239616813</v>
      </c>
      <c r="AY137" s="134">
        <f t="shared" ref="AY137" si="496">AJ137</f>
        <v>1200</v>
      </c>
      <c r="AZ137" s="135">
        <f t="shared" ref="AZ137" si="497">AY137/AS137</f>
        <v>4.8437920400042134E-2</v>
      </c>
      <c r="BA137" s="134">
        <f t="shared" ref="BA137" si="498">AK137+AM137</f>
        <v>4301.0967794117641</v>
      </c>
      <c r="BB137" s="135">
        <f t="shared" ref="BB137" si="499">BA137/AS137</f>
        <v>0.17361348619502051</v>
      </c>
      <c r="BC137" s="134">
        <f t="shared" ref="BC137" si="500">AN137+AO137</f>
        <v>3854.5763499999994</v>
      </c>
      <c r="BD137" s="135">
        <f t="shared" ref="BD137" si="501">BC137/AS137</f>
        <v>0.15558971868098745</v>
      </c>
      <c r="BE137" s="82" t="str">
        <f t="shared" ref="BE137" si="502">IF((AU137+AW137+AY137+BA137+BC137)=AS137,"Matching","Not Matching")</f>
        <v>Matching</v>
      </c>
      <c r="BF137" s="134">
        <f>AQ137</f>
        <v>20919.402179411765</v>
      </c>
      <c r="BG137" s="135">
        <f t="shared" ref="BG137" si="503">BF137/AS137</f>
        <v>0.84441028131901252</v>
      </c>
      <c r="BH137" s="134">
        <f t="shared" ref="BH137" si="504">AR137</f>
        <v>3854.5763499999994</v>
      </c>
      <c r="BI137" s="135">
        <f t="shared" ref="BI137" si="505">BH137/AS137</f>
        <v>0.15558971868098745</v>
      </c>
      <c r="BJ137" s="82" t="str">
        <f t="shared" ref="BJ137" si="506">IF((BH137+BF137)=AS137,"Matching","Not Matching")</f>
        <v>Matching</v>
      </c>
      <c r="BK137" s="134">
        <f>AS137*1.081</f>
        <v>26780.670790294116</v>
      </c>
      <c r="BL137" s="134">
        <f t="shared" ref="BL137" si="507">ROUND(BK137,-1)</f>
        <v>26780</v>
      </c>
      <c r="BM137" s="134">
        <f>D137*380</f>
        <v>3887.4</v>
      </c>
      <c r="BN137" s="134">
        <f t="shared" ref="BN137" si="508">BK137-BM137</f>
        <v>22893.270790294115</v>
      </c>
      <c r="BO137" s="134">
        <f>BK137/D137</f>
        <v>2617.8563822379388</v>
      </c>
    </row>
    <row r="138" spans="1:67" outlineLevel="1" x14ac:dyDescent="0.25">
      <c r="A138" s="60"/>
      <c r="B138" s="61"/>
      <c r="C138" s="62"/>
      <c r="D138" s="63"/>
      <c r="E138" s="64"/>
      <c r="F138" s="65"/>
      <c r="G138" s="107"/>
      <c r="H138" s="110"/>
      <c r="I138" s="109" t="s">
        <v>138</v>
      </c>
      <c r="J138" s="56"/>
      <c r="K138" s="57"/>
      <c r="L138" s="58"/>
      <c r="M138" s="58"/>
      <c r="N138" s="58"/>
      <c r="O138" s="57"/>
      <c r="P138" s="58"/>
      <c r="Q138" s="56"/>
      <c r="R138" s="56"/>
      <c r="S138" s="56"/>
      <c r="T138" s="56"/>
      <c r="U138" s="73"/>
      <c r="V138" s="152"/>
      <c r="W138" s="153"/>
      <c r="X138" s="56"/>
      <c r="Y138" s="56"/>
      <c r="Z138" s="57"/>
      <c r="AA138" s="56"/>
      <c r="AB138" s="56"/>
      <c r="AC138" s="56"/>
      <c r="AD138" s="56"/>
      <c r="AE138" s="69"/>
      <c r="AF138" s="69"/>
      <c r="AG138" s="69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136"/>
    </row>
    <row r="139" spans="1:67" outlineLevel="1" x14ac:dyDescent="0.25">
      <c r="A139" s="60"/>
      <c r="B139" s="61" t="str">
        <f>"Panneau solaire "&amp;G139</f>
        <v>Panneau solaire LONGi Hi-MO X10 Artist LR7-54HVB-485M</v>
      </c>
      <c r="C139" s="62">
        <f>A137</f>
        <v>22</v>
      </c>
      <c r="D139" s="68" t="s">
        <v>63</v>
      </c>
      <c r="E139" s="64">
        <f t="shared" ref="E139" si="509">AB139</f>
        <v>266.65684558823523</v>
      </c>
      <c r="F139" s="65">
        <f t="shared" ref="F139" si="510">C139*E139</f>
        <v>5866.450602941175</v>
      </c>
      <c r="G139" s="107" t="str">
        <f>$G$7</f>
        <v>LONGi Hi-MO X10 Artist LR7-54HVB-485M</v>
      </c>
      <c r="H139" s="108">
        <f t="shared" ref="H139" si="511">H73</f>
        <v>105.55</v>
      </c>
      <c r="I139" s="108">
        <f>$I$7</f>
        <v>0</v>
      </c>
      <c r="J139" s="67">
        <f t="shared" si="365"/>
        <v>3.1664999999999996</v>
      </c>
      <c r="K139" s="54">
        <v>0</v>
      </c>
      <c r="L139" s="67">
        <f t="shared" ref="L139:N146" si="512">H139*(1-$K139)</f>
        <v>105.55</v>
      </c>
      <c r="M139" s="67">
        <f t="shared" si="512"/>
        <v>0</v>
      </c>
      <c r="N139" s="67">
        <f t="shared" si="512"/>
        <v>3.1664999999999996</v>
      </c>
      <c r="O139" s="67">
        <f t="shared" ref="O139:O146" si="513">(L139+M139+N139)</f>
        <v>108.7165</v>
      </c>
      <c r="P139" s="69">
        <f t="shared" ref="P139:P146" si="514">O139*$P$4</f>
        <v>0</v>
      </c>
      <c r="Q139" s="69">
        <f t="shared" ref="Q139:Q146" si="515">(O139+P139)*$Q$4</f>
        <v>0</v>
      </c>
      <c r="R139" s="69">
        <f t="shared" ref="R139:R146" si="516">(O139+P139)*$R$4</f>
        <v>2.1743299999999999</v>
      </c>
      <c r="S139" s="69">
        <f t="shared" ref="S139:S143" si="517">(O139+P139)*$S$4</f>
        <v>5.4358250000000004</v>
      </c>
      <c r="T139" s="69">
        <f t="shared" ref="T139:T146" si="518">SUM(O139:S139)</f>
        <v>116.32665499999999</v>
      </c>
      <c r="U139" s="69">
        <f>1*$U$4</f>
        <v>65</v>
      </c>
      <c r="V139" s="151">
        <f t="shared" ref="V139:W146" si="519">V128</f>
        <v>0</v>
      </c>
      <c r="W139" s="151">
        <f t="shared" si="519"/>
        <v>0</v>
      </c>
      <c r="X139" s="67">
        <f t="shared" ref="X139:X146" si="520">SUM(U139:W139)</f>
        <v>65</v>
      </c>
      <c r="Y139" s="113">
        <f t="shared" ref="Y139:Y144" si="521">$Y$4/(1-$Y$4)*(T139+X139+Z139+AA139)</f>
        <v>39.998526838235293</v>
      </c>
      <c r="Z139" s="69">
        <f t="shared" ref="Z139:Z146" si="522">T139*$Z$4</f>
        <v>29.081663749999997</v>
      </c>
      <c r="AA139" s="69">
        <f t="shared" ref="AA139:AA144" si="523">X139*$AA$4</f>
        <v>16.25</v>
      </c>
      <c r="AB139" s="70">
        <f t="shared" ref="AB139:AB146" si="524">T139+X139+Y139+Z139+AA139</f>
        <v>266.65684558823523</v>
      </c>
      <c r="AC139" s="67">
        <f t="shared" ref="AC139:AO146" si="525">O139*$C139</f>
        <v>2391.7629999999999</v>
      </c>
      <c r="AD139" s="67">
        <f t="shared" si="525"/>
        <v>0</v>
      </c>
      <c r="AE139" s="67">
        <f t="shared" si="525"/>
        <v>0</v>
      </c>
      <c r="AF139" s="67">
        <f t="shared" si="525"/>
        <v>47.835259999999998</v>
      </c>
      <c r="AG139" s="67">
        <f t="shared" si="525"/>
        <v>119.58815000000001</v>
      </c>
      <c r="AH139" s="67">
        <f t="shared" si="525"/>
        <v>2559.1864099999998</v>
      </c>
      <c r="AI139" s="67">
        <f t="shared" si="525"/>
        <v>1430</v>
      </c>
      <c r="AJ139" s="67">
        <f t="shared" si="525"/>
        <v>0</v>
      </c>
      <c r="AK139" s="67">
        <f t="shared" si="525"/>
        <v>0</v>
      </c>
      <c r="AL139" s="67">
        <f t="shared" si="525"/>
        <v>1430</v>
      </c>
      <c r="AM139" s="67">
        <f t="shared" si="525"/>
        <v>879.96759044117641</v>
      </c>
      <c r="AN139" s="67">
        <f t="shared" si="525"/>
        <v>639.79660249999995</v>
      </c>
      <c r="AO139" s="67">
        <f t="shared" si="525"/>
        <v>357.5</v>
      </c>
      <c r="AP139" s="67">
        <f t="shared" ref="AP139:AP146" si="526">AM139+AK139</f>
        <v>879.96759044117641</v>
      </c>
      <c r="AQ139" s="71">
        <f t="shared" ref="AQ139:AQ146" si="527">AM139+AL139+AH139</f>
        <v>4869.1540004411763</v>
      </c>
      <c r="AR139" s="71">
        <f t="shared" ref="AR139:AR146" si="528">AO139+AN139</f>
        <v>997.29660249999995</v>
      </c>
      <c r="AS139" s="71">
        <f t="shared" ref="AS139:AS146" si="529">AH139+AL139+AM139+AO139+AN139</f>
        <v>5866.4506029411759</v>
      </c>
      <c r="AT139" s="84"/>
    </row>
    <row r="140" spans="1:67" outlineLevel="1" x14ac:dyDescent="0.25">
      <c r="A140" s="60"/>
      <c r="B140" s="61" t="str">
        <f>"Onduleur Fronius "&amp;G140</f>
        <v>Onduleur Fronius Symo GEN24 10.0 Plus SC</v>
      </c>
      <c r="C140" s="62">
        <v>1</v>
      </c>
      <c r="D140" s="68" t="s">
        <v>63</v>
      </c>
      <c r="E140" s="64">
        <f t="shared" ref="E139:E146" si="530">AB140</f>
        <v>4499.7926323529409</v>
      </c>
      <c r="F140" s="65">
        <f t="shared" ref="F139:F146" si="531">C140*E140</f>
        <v>4499.7926323529409</v>
      </c>
      <c r="G140" s="107" t="str">
        <f>$G$129</f>
        <v>Symo GEN24 10.0 Plus SC</v>
      </c>
      <c r="H140" s="108">
        <f>$H$129</f>
        <v>2176.9</v>
      </c>
      <c r="I140" s="108">
        <f>$I$8</f>
        <v>449.25</v>
      </c>
      <c r="J140" s="67">
        <f t="shared" si="365"/>
        <v>65.307000000000002</v>
      </c>
      <c r="K140" s="54">
        <v>0</v>
      </c>
      <c r="L140" s="67">
        <f t="shared" si="512"/>
        <v>2176.9</v>
      </c>
      <c r="M140" s="67">
        <f t="shared" si="512"/>
        <v>449.25</v>
      </c>
      <c r="N140" s="67">
        <f t="shared" si="512"/>
        <v>65.307000000000002</v>
      </c>
      <c r="O140" s="67">
        <f t="shared" si="513"/>
        <v>2691.4569999999999</v>
      </c>
      <c r="P140" s="69">
        <f t="shared" si="514"/>
        <v>0</v>
      </c>
      <c r="Q140" s="69">
        <f t="shared" si="515"/>
        <v>0</v>
      </c>
      <c r="R140" s="69">
        <f t="shared" si="516"/>
        <v>53.829139999999995</v>
      </c>
      <c r="S140" s="69">
        <f t="shared" si="517"/>
        <v>134.57284999999999</v>
      </c>
      <c r="T140" s="69">
        <f t="shared" si="518"/>
        <v>2879.8589899999997</v>
      </c>
      <c r="U140" s="69">
        <f>2*$U$5</f>
        <v>180</v>
      </c>
      <c r="V140" s="151">
        <f t="shared" si="519"/>
        <v>0</v>
      </c>
      <c r="W140" s="151">
        <f t="shared" si="519"/>
        <v>0</v>
      </c>
      <c r="X140" s="67">
        <f t="shared" si="520"/>
        <v>180</v>
      </c>
      <c r="Y140" s="113">
        <f t="shared" si="521"/>
        <v>674.96889485294116</v>
      </c>
      <c r="Z140" s="69">
        <f t="shared" si="522"/>
        <v>719.96474749999993</v>
      </c>
      <c r="AA140" s="69">
        <f t="shared" si="523"/>
        <v>45</v>
      </c>
      <c r="AB140" s="70">
        <f t="shared" si="524"/>
        <v>4499.7926323529409</v>
      </c>
      <c r="AC140" s="67">
        <f t="shared" si="525"/>
        <v>2691.4569999999999</v>
      </c>
      <c r="AD140" s="67">
        <f t="shared" si="525"/>
        <v>0</v>
      </c>
      <c r="AE140" s="67">
        <f t="shared" si="525"/>
        <v>0</v>
      </c>
      <c r="AF140" s="67">
        <f t="shared" si="525"/>
        <v>53.829139999999995</v>
      </c>
      <c r="AG140" s="67">
        <f t="shared" si="525"/>
        <v>134.57284999999999</v>
      </c>
      <c r="AH140" s="67">
        <f t="shared" si="525"/>
        <v>2879.8589899999997</v>
      </c>
      <c r="AI140" s="67">
        <f t="shared" si="525"/>
        <v>180</v>
      </c>
      <c r="AJ140" s="67">
        <f t="shared" si="525"/>
        <v>0</v>
      </c>
      <c r="AK140" s="67">
        <f t="shared" si="525"/>
        <v>0</v>
      </c>
      <c r="AL140" s="67">
        <f t="shared" si="525"/>
        <v>180</v>
      </c>
      <c r="AM140" s="67">
        <f t="shared" si="525"/>
        <v>674.96889485294116</v>
      </c>
      <c r="AN140" s="67">
        <f t="shared" si="525"/>
        <v>719.96474749999993</v>
      </c>
      <c r="AO140" s="67">
        <f t="shared" si="525"/>
        <v>45</v>
      </c>
      <c r="AP140" s="67">
        <f t="shared" si="526"/>
        <v>674.96889485294116</v>
      </c>
      <c r="AQ140" s="71">
        <f t="shared" si="527"/>
        <v>3734.8278848529408</v>
      </c>
      <c r="AR140" s="71">
        <f t="shared" si="528"/>
        <v>764.96474749999993</v>
      </c>
      <c r="AS140" s="71">
        <f t="shared" si="529"/>
        <v>4499.7926323529409</v>
      </c>
      <c r="AT140" s="84"/>
    </row>
    <row r="141" spans="1:67" outlineLevel="1" x14ac:dyDescent="0.25">
      <c r="A141" s="60"/>
      <c r="B141" s="61" t="s">
        <v>64</v>
      </c>
      <c r="C141" s="62">
        <v>1</v>
      </c>
      <c r="D141" s="68" t="s">
        <v>65</v>
      </c>
      <c r="E141" s="64">
        <f t="shared" si="530"/>
        <v>777.39705882352951</v>
      </c>
      <c r="F141" s="65">
        <f t="shared" si="531"/>
        <v>777.39705882352951</v>
      </c>
      <c r="G141" s="107"/>
      <c r="H141" s="108">
        <f>H9</f>
        <v>300</v>
      </c>
      <c r="I141" s="108">
        <v>0</v>
      </c>
      <c r="J141" s="67">
        <f t="shared" si="365"/>
        <v>9</v>
      </c>
      <c r="K141" s="54">
        <v>0</v>
      </c>
      <c r="L141" s="67">
        <f t="shared" si="512"/>
        <v>300</v>
      </c>
      <c r="M141" s="67">
        <f t="shared" si="512"/>
        <v>0</v>
      </c>
      <c r="N141" s="67">
        <f t="shared" si="512"/>
        <v>9</v>
      </c>
      <c r="O141" s="67">
        <f t="shared" si="513"/>
        <v>309</v>
      </c>
      <c r="P141" s="69">
        <f t="shared" si="514"/>
        <v>0</v>
      </c>
      <c r="Q141" s="69">
        <f t="shared" si="515"/>
        <v>0</v>
      </c>
      <c r="R141" s="69">
        <f t="shared" si="516"/>
        <v>6.18</v>
      </c>
      <c r="S141" s="69">
        <f t="shared" si="517"/>
        <v>15.450000000000001</v>
      </c>
      <c r="T141" s="69">
        <f t="shared" si="518"/>
        <v>330.63</v>
      </c>
      <c r="U141" s="69">
        <f>(C139/10)*$U$5</f>
        <v>198.00000000000003</v>
      </c>
      <c r="V141" s="151">
        <f t="shared" si="519"/>
        <v>0</v>
      </c>
      <c r="W141" s="151">
        <f t="shared" si="519"/>
        <v>0</v>
      </c>
      <c r="X141" s="67">
        <f t="shared" si="520"/>
        <v>198.00000000000003</v>
      </c>
      <c r="Y141" s="113">
        <f t="shared" si="521"/>
        <v>116.60955882352943</v>
      </c>
      <c r="Z141" s="69">
        <f t="shared" si="522"/>
        <v>82.657499999999999</v>
      </c>
      <c r="AA141" s="69">
        <f t="shared" si="523"/>
        <v>49.500000000000007</v>
      </c>
      <c r="AB141" s="70">
        <f t="shared" si="524"/>
        <v>777.39705882352951</v>
      </c>
      <c r="AC141" s="67">
        <f t="shared" si="525"/>
        <v>309</v>
      </c>
      <c r="AD141" s="67">
        <f t="shared" si="525"/>
        <v>0</v>
      </c>
      <c r="AE141" s="67">
        <f t="shared" si="525"/>
        <v>0</v>
      </c>
      <c r="AF141" s="67">
        <f t="shared" si="525"/>
        <v>6.18</v>
      </c>
      <c r="AG141" s="67">
        <f t="shared" si="525"/>
        <v>15.450000000000001</v>
      </c>
      <c r="AH141" s="67">
        <f t="shared" si="525"/>
        <v>330.63</v>
      </c>
      <c r="AI141" s="67">
        <f t="shared" si="525"/>
        <v>198.00000000000003</v>
      </c>
      <c r="AJ141" s="67">
        <f t="shared" si="525"/>
        <v>0</v>
      </c>
      <c r="AK141" s="67">
        <f t="shared" si="525"/>
        <v>0</v>
      </c>
      <c r="AL141" s="67">
        <f t="shared" si="525"/>
        <v>198.00000000000003</v>
      </c>
      <c r="AM141" s="67">
        <f t="shared" si="525"/>
        <v>116.60955882352943</v>
      </c>
      <c r="AN141" s="67">
        <f t="shared" si="525"/>
        <v>82.657499999999999</v>
      </c>
      <c r="AO141" s="67">
        <f t="shared" si="525"/>
        <v>49.500000000000007</v>
      </c>
      <c r="AP141" s="67">
        <f t="shared" si="526"/>
        <v>116.60955882352943</v>
      </c>
      <c r="AQ141" s="71">
        <f t="shared" si="527"/>
        <v>645.23955882352948</v>
      </c>
      <c r="AR141" s="71">
        <f t="shared" si="528"/>
        <v>132.1575</v>
      </c>
      <c r="AS141" s="71">
        <f t="shared" si="529"/>
        <v>777.39705882352951</v>
      </c>
      <c r="AT141" s="84"/>
    </row>
    <row r="142" spans="1:67" outlineLevel="1" x14ac:dyDescent="0.25">
      <c r="A142" s="60"/>
      <c r="B142" s="61" t="s">
        <v>172</v>
      </c>
      <c r="C142" s="62">
        <f>A137</f>
        <v>22</v>
      </c>
      <c r="D142" s="68" t="s">
        <v>63</v>
      </c>
      <c r="E142" s="64">
        <f t="shared" si="530"/>
        <v>257.66176470588238</v>
      </c>
      <c r="F142" s="65">
        <f t="shared" si="531"/>
        <v>5668.5588235294126</v>
      </c>
      <c r="G142" s="107"/>
      <c r="H142" s="108">
        <f>H10</f>
        <v>100</v>
      </c>
      <c r="I142" s="108">
        <v>0</v>
      </c>
      <c r="J142" s="67">
        <f t="shared" si="365"/>
        <v>3</v>
      </c>
      <c r="K142" s="54">
        <v>0</v>
      </c>
      <c r="L142" s="67">
        <f t="shared" si="512"/>
        <v>100</v>
      </c>
      <c r="M142" s="67">
        <f t="shared" si="512"/>
        <v>0</v>
      </c>
      <c r="N142" s="67">
        <f t="shared" si="512"/>
        <v>3</v>
      </c>
      <c r="O142" s="67">
        <f t="shared" si="513"/>
        <v>103</v>
      </c>
      <c r="P142" s="69">
        <f t="shared" si="514"/>
        <v>0</v>
      </c>
      <c r="Q142" s="69">
        <f t="shared" si="515"/>
        <v>0</v>
      </c>
      <c r="R142" s="69">
        <f t="shared" si="516"/>
        <v>2.06</v>
      </c>
      <c r="S142" s="69">
        <f t="shared" si="517"/>
        <v>5.15</v>
      </c>
      <c r="T142" s="69">
        <f t="shared" si="518"/>
        <v>110.21000000000001</v>
      </c>
      <c r="U142" s="69">
        <f>1*$U$4</f>
        <v>65</v>
      </c>
      <c r="V142" s="151">
        <f t="shared" si="519"/>
        <v>0</v>
      </c>
      <c r="W142" s="151">
        <f t="shared" si="519"/>
        <v>0</v>
      </c>
      <c r="X142" s="67">
        <f t="shared" si="520"/>
        <v>65</v>
      </c>
      <c r="Y142" s="113">
        <f t="shared" si="521"/>
        <v>38.649264705882359</v>
      </c>
      <c r="Z142" s="69">
        <f t="shared" si="522"/>
        <v>27.552500000000002</v>
      </c>
      <c r="AA142" s="69">
        <f t="shared" si="523"/>
        <v>16.25</v>
      </c>
      <c r="AB142" s="70">
        <f t="shared" si="524"/>
        <v>257.66176470588238</v>
      </c>
      <c r="AC142" s="67">
        <f t="shared" si="525"/>
        <v>2266</v>
      </c>
      <c r="AD142" s="67">
        <f t="shared" si="525"/>
        <v>0</v>
      </c>
      <c r="AE142" s="67">
        <f t="shared" si="525"/>
        <v>0</v>
      </c>
      <c r="AF142" s="67">
        <f t="shared" si="525"/>
        <v>45.32</v>
      </c>
      <c r="AG142" s="67">
        <f t="shared" si="525"/>
        <v>113.30000000000001</v>
      </c>
      <c r="AH142" s="67">
        <f t="shared" si="525"/>
        <v>2424.6200000000003</v>
      </c>
      <c r="AI142" s="67">
        <f t="shared" si="525"/>
        <v>1430</v>
      </c>
      <c r="AJ142" s="67">
        <f t="shared" si="525"/>
        <v>0</v>
      </c>
      <c r="AK142" s="67">
        <f t="shared" si="525"/>
        <v>0</v>
      </c>
      <c r="AL142" s="67">
        <f t="shared" si="525"/>
        <v>1430</v>
      </c>
      <c r="AM142" s="67">
        <f t="shared" si="525"/>
        <v>850.28382352941185</v>
      </c>
      <c r="AN142" s="67">
        <f t="shared" si="525"/>
        <v>606.15500000000009</v>
      </c>
      <c r="AO142" s="67">
        <f t="shared" si="525"/>
        <v>357.5</v>
      </c>
      <c r="AP142" s="67">
        <f t="shared" si="526"/>
        <v>850.28382352941185</v>
      </c>
      <c r="AQ142" s="71">
        <f t="shared" si="527"/>
        <v>4704.903823529412</v>
      </c>
      <c r="AR142" s="71">
        <f t="shared" si="528"/>
        <v>963.65500000000009</v>
      </c>
      <c r="AS142" s="71">
        <f t="shared" si="529"/>
        <v>5668.5588235294117</v>
      </c>
      <c r="AT142" s="84"/>
    </row>
    <row r="143" spans="1:67" outlineLevel="1" x14ac:dyDescent="0.25">
      <c r="A143" s="60"/>
      <c r="B143" s="61" t="s">
        <v>66</v>
      </c>
      <c r="C143" s="62">
        <v>1</v>
      </c>
      <c r="D143" s="68" t="s">
        <v>65</v>
      </c>
      <c r="E143" s="64">
        <f t="shared" si="530"/>
        <v>3089.7794117647059</v>
      </c>
      <c r="F143" s="65">
        <f t="shared" si="531"/>
        <v>3089.7794117647059</v>
      </c>
      <c r="G143" s="107"/>
      <c r="H143" s="108">
        <f>H11</f>
        <v>500</v>
      </c>
      <c r="I143" s="108">
        <f>I132</f>
        <v>0</v>
      </c>
      <c r="J143" s="67">
        <f t="shared" si="365"/>
        <v>15</v>
      </c>
      <c r="K143" s="54">
        <v>0</v>
      </c>
      <c r="L143" s="67">
        <f t="shared" si="512"/>
        <v>500</v>
      </c>
      <c r="M143" s="67">
        <f t="shared" si="512"/>
        <v>0</v>
      </c>
      <c r="N143" s="67">
        <f t="shared" si="512"/>
        <v>15</v>
      </c>
      <c r="O143" s="67">
        <f t="shared" si="513"/>
        <v>515</v>
      </c>
      <c r="P143" s="69">
        <f t="shared" si="514"/>
        <v>0</v>
      </c>
      <c r="Q143" s="69">
        <f t="shared" si="515"/>
        <v>0</v>
      </c>
      <c r="R143" s="69">
        <f t="shared" si="516"/>
        <v>10.3</v>
      </c>
      <c r="S143" s="69">
        <f t="shared" si="517"/>
        <v>25.75</v>
      </c>
      <c r="T143" s="69">
        <f t="shared" si="518"/>
        <v>551.04999999999995</v>
      </c>
      <c r="U143" s="69">
        <f>5*$U$5+600+500</f>
        <v>1550</v>
      </c>
      <c r="V143" s="151">
        <f t="shared" si="519"/>
        <v>0</v>
      </c>
      <c r="W143" s="151">
        <f t="shared" si="519"/>
        <v>0</v>
      </c>
      <c r="X143" s="67">
        <f t="shared" si="520"/>
        <v>1550</v>
      </c>
      <c r="Y143" s="113">
        <f t="shared" si="521"/>
        <v>463.46691176470591</v>
      </c>
      <c r="Z143" s="69">
        <f t="shared" si="522"/>
        <v>137.76249999999999</v>
      </c>
      <c r="AA143" s="69">
        <f t="shared" si="523"/>
        <v>387.5</v>
      </c>
      <c r="AB143" s="70">
        <f t="shared" si="524"/>
        <v>3089.7794117647059</v>
      </c>
      <c r="AC143" s="67">
        <f t="shared" si="525"/>
        <v>515</v>
      </c>
      <c r="AD143" s="67">
        <f t="shared" si="525"/>
        <v>0</v>
      </c>
      <c r="AE143" s="67">
        <f t="shared" si="525"/>
        <v>0</v>
      </c>
      <c r="AF143" s="67">
        <f t="shared" si="525"/>
        <v>10.3</v>
      </c>
      <c r="AG143" s="67">
        <f t="shared" si="525"/>
        <v>25.75</v>
      </c>
      <c r="AH143" s="67">
        <f t="shared" si="525"/>
        <v>551.04999999999995</v>
      </c>
      <c r="AI143" s="67">
        <f t="shared" si="525"/>
        <v>1550</v>
      </c>
      <c r="AJ143" s="67">
        <f t="shared" si="525"/>
        <v>0</v>
      </c>
      <c r="AK143" s="67">
        <f t="shared" si="525"/>
        <v>0</v>
      </c>
      <c r="AL143" s="67">
        <f t="shared" si="525"/>
        <v>1550</v>
      </c>
      <c r="AM143" s="67">
        <f t="shared" si="525"/>
        <v>463.46691176470591</v>
      </c>
      <c r="AN143" s="67">
        <f t="shared" si="525"/>
        <v>137.76249999999999</v>
      </c>
      <c r="AO143" s="67">
        <f t="shared" si="525"/>
        <v>387.5</v>
      </c>
      <c r="AP143" s="67">
        <f t="shared" si="526"/>
        <v>463.46691176470591</v>
      </c>
      <c r="AQ143" s="71">
        <f t="shared" si="527"/>
        <v>2564.5169117647056</v>
      </c>
      <c r="AR143" s="71">
        <f t="shared" si="528"/>
        <v>525.26250000000005</v>
      </c>
      <c r="AS143" s="71">
        <f t="shared" si="529"/>
        <v>3089.7794117647059</v>
      </c>
      <c r="AT143" s="84"/>
    </row>
    <row r="144" spans="1:67" outlineLevel="1" x14ac:dyDescent="0.25">
      <c r="A144" s="60"/>
      <c r="B144" s="72" t="s">
        <v>169</v>
      </c>
      <c r="C144" s="62">
        <v>1</v>
      </c>
      <c r="D144" s="68" t="s">
        <v>65</v>
      </c>
      <c r="E144" s="64">
        <f t="shared" si="530"/>
        <v>2772</v>
      </c>
      <c r="F144" s="65">
        <f t="shared" si="531"/>
        <v>2772</v>
      </c>
      <c r="G144" s="107"/>
      <c r="H144" s="108">
        <f>H133</f>
        <v>1600</v>
      </c>
      <c r="I144" s="108">
        <f>$I$133</f>
        <v>200</v>
      </c>
      <c r="J144" s="67">
        <f t="shared" si="365"/>
        <v>48</v>
      </c>
      <c r="K144" s="54">
        <v>0</v>
      </c>
      <c r="L144" s="67">
        <f t="shared" si="512"/>
        <v>1600</v>
      </c>
      <c r="M144" s="67">
        <f t="shared" si="512"/>
        <v>200</v>
      </c>
      <c r="N144" s="67">
        <f t="shared" si="512"/>
        <v>48</v>
      </c>
      <c r="O144" s="67">
        <f t="shared" si="513"/>
        <v>1848</v>
      </c>
      <c r="P144" s="69">
        <f t="shared" si="514"/>
        <v>0</v>
      </c>
      <c r="Q144" s="69">
        <f t="shared" si="515"/>
        <v>0</v>
      </c>
      <c r="R144" s="69">
        <f t="shared" si="516"/>
        <v>36.96</v>
      </c>
      <c r="S144" s="69">
        <v>0</v>
      </c>
      <c r="T144" s="69">
        <f t="shared" si="518"/>
        <v>1884.96</v>
      </c>
      <c r="U144" s="69">
        <v>0</v>
      </c>
      <c r="V144" s="151">
        <f t="shared" si="519"/>
        <v>0</v>
      </c>
      <c r="W144" s="151">
        <f t="shared" si="519"/>
        <v>0</v>
      </c>
      <c r="X144" s="67">
        <f t="shared" si="520"/>
        <v>0</v>
      </c>
      <c r="Y144" s="113">
        <f t="shared" si="521"/>
        <v>415.8</v>
      </c>
      <c r="Z144" s="69">
        <f t="shared" si="522"/>
        <v>471.24</v>
      </c>
      <c r="AA144" s="69">
        <f t="shared" si="523"/>
        <v>0</v>
      </c>
      <c r="AB144" s="70">
        <f t="shared" si="524"/>
        <v>2772</v>
      </c>
      <c r="AC144" s="67">
        <f t="shared" si="525"/>
        <v>1848</v>
      </c>
      <c r="AD144" s="67">
        <f t="shared" si="525"/>
        <v>0</v>
      </c>
      <c r="AE144" s="67">
        <f t="shared" si="525"/>
        <v>0</v>
      </c>
      <c r="AF144" s="67">
        <f t="shared" si="525"/>
        <v>36.96</v>
      </c>
      <c r="AG144" s="67">
        <f t="shared" si="525"/>
        <v>0</v>
      </c>
      <c r="AH144" s="67">
        <f t="shared" si="525"/>
        <v>1884.96</v>
      </c>
      <c r="AI144" s="67">
        <f t="shared" si="525"/>
        <v>0</v>
      </c>
      <c r="AJ144" s="67">
        <f t="shared" si="525"/>
        <v>0</v>
      </c>
      <c r="AK144" s="67">
        <f t="shared" si="525"/>
        <v>0</v>
      </c>
      <c r="AL144" s="67">
        <f t="shared" si="525"/>
        <v>0</v>
      </c>
      <c r="AM144" s="67">
        <f t="shared" si="525"/>
        <v>415.8</v>
      </c>
      <c r="AN144" s="67">
        <f t="shared" si="525"/>
        <v>471.24</v>
      </c>
      <c r="AO144" s="67">
        <f t="shared" si="525"/>
        <v>0</v>
      </c>
      <c r="AP144" s="67">
        <f t="shared" si="526"/>
        <v>415.8</v>
      </c>
      <c r="AQ144" s="71">
        <f t="shared" si="527"/>
        <v>2300.7600000000002</v>
      </c>
      <c r="AR144" s="71">
        <f t="shared" si="528"/>
        <v>471.24</v>
      </c>
      <c r="AS144" s="71">
        <f t="shared" si="529"/>
        <v>2772</v>
      </c>
      <c r="AT144" s="84"/>
    </row>
    <row r="145" spans="1:67" outlineLevel="1" x14ac:dyDescent="0.25">
      <c r="A145" s="60"/>
      <c r="B145" s="72" t="s">
        <v>170</v>
      </c>
      <c r="C145" s="62">
        <v>1</v>
      </c>
      <c r="D145" s="68" t="s">
        <v>65</v>
      </c>
      <c r="E145" s="64">
        <f t="shared" si="530"/>
        <v>900</v>
      </c>
      <c r="F145" s="65">
        <f t="shared" si="531"/>
        <v>900</v>
      </c>
      <c r="G145" s="147"/>
      <c r="H145" s="67">
        <v>0</v>
      </c>
      <c r="I145" s="67">
        <v>0</v>
      </c>
      <c r="J145" s="67">
        <f t="shared" si="365"/>
        <v>0</v>
      </c>
      <c r="K145" s="54">
        <v>0</v>
      </c>
      <c r="L145" s="67">
        <f t="shared" si="512"/>
        <v>0</v>
      </c>
      <c r="M145" s="67">
        <f t="shared" si="512"/>
        <v>0</v>
      </c>
      <c r="N145" s="67">
        <f t="shared" si="512"/>
        <v>0</v>
      </c>
      <c r="O145" s="67">
        <f t="shared" si="513"/>
        <v>0</v>
      </c>
      <c r="P145" s="69">
        <f t="shared" si="514"/>
        <v>0</v>
      </c>
      <c r="Q145" s="69">
        <f t="shared" si="515"/>
        <v>0</v>
      </c>
      <c r="R145" s="69">
        <f t="shared" si="516"/>
        <v>0</v>
      </c>
      <c r="S145" s="69">
        <v>0</v>
      </c>
      <c r="T145" s="69">
        <f t="shared" si="518"/>
        <v>0</v>
      </c>
      <c r="U145" s="69">
        <v>0</v>
      </c>
      <c r="V145" s="151">
        <f t="shared" si="519"/>
        <v>0</v>
      </c>
      <c r="W145" s="151">
        <f t="shared" si="519"/>
        <v>900</v>
      </c>
      <c r="X145" s="67">
        <f t="shared" si="520"/>
        <v>900</v>
      </c>
      <c r="Y145" s="113">
        <v>0</v>
      </c>
      <c r="Z145" s="69">
        <f t="shared" si="522"/>
        <v>0</v>
      </c>
      <c r="AA145" s="69">
        <v>0</v>
      </c>
      <c r="AB145" s="70">
        <f t="shared" si="524"/>
        <v>900</v>
      </c>
      <c r="AC145" s="67">
        <f t="shared" si="525"/>
        <v>0</v>
      </c>
      <c r="AD145" s="67">
        <f t="shared" si="525"/>
        <v>0</v>
      </c>
      <c r="AE145" s="67">
        <f t="shared" si="525"/>
        <v>0</v>
      </c>
      <c r="AF145" s="67">
        <f t="shared" si="525"/>
        <v>0</v>
      </c>
      <c r="AG145" s="67">
        <f t="shared" si="525"/>
        <v>0</v>
      </c>
      <c r="AH145" s="67">
        <f t="shared" si="525"/>
        <v>0</v>
      </c>
      <c r="AI145" s="67">
        <f t="shared" si="525"/>
        <v>0</v>
      </c>
      <c r="AJ145" s="67">
        <f t="shared" si="525"/>
        <v>0</v>
      </c>
      <c r="AK145" s="67">
        <f t="shared" si="525"/>
        <v>900</v>
      </c>
      <c r="AL145" s="67">
        <f t="shared" si="525"/>
        <v>900</v>
      </c>
      <c r="AM145" s="67">
        <f t="shared" si="525"/>
        <v>0</v>
      </c>
      <c r="AN145" s="67">
        <f t="shared" si="525"/>
        <v>0</v>
      </c>
      <c r="AO145" s="67">
        <f t="shared" si="525"/>
        <v>0</v>
      </c>
      <c r="AP145" s="67">
        <f t="shared" si="526"/>
        <v>900</v>
      </c>
      <c r="AQ145" s="71">
        <f t="shared" si="527"/>
        <v>900</v>
      </c>
      <c r="AR145" s="71">
        <f t="shared" si="528"/>
        <v>0</v>
      </c>
      <c r="AS145" s="71">
        <f t="shared" si="529"/>
        <v>900</v>
      </c>
      <c r="AT145" s="84"/>
    </row>
    <row r="146" spans="1:67" outlineLevel="1" x14ac:dyDescent="0.25">
      <c r="A146" s="60"/>
      <c r="B146" s="72" t="s">
        <v>171</v>
      </c>
      <c r="C146" s="62">
        <v>1</v>
      </c>
      <c r="D146" s="68" t="s">
        <v>65</v>
      </c>
      <c r="E146" s="64">
        <f t="shared" si="530"/>
        <v>1200</v>
      </c>
      <c r="F146" s="65">
        <f t="shared" si="531"/>
        <v>1200</v>
      </c>
      <c r="G146" s="147"/>
      <c r="H146" s="67">
        <v>0</v>
      </c>
      <c r="I146" s="67">
        <v>0</v>
      </c>
      <c r="J146" s="67">
        <f t="shared" si="365"/>
        <v>0</v>
      </c>
      <c r="K146" s="54">
        <v>0</v>
      </c>
      <c r="L146" s="67">
        <f t="shared" si="512"/>
        <v>0</v>
      </c>
      <c r="M146" s="67">
        <f t="shared" si="512"/>
        <v>0</v>
      </c>
      <c r="N146" s="67">
        <f t="shared" si="512"/>
        <v>0</v>
      </c>
      <c r="O146" s="67">
        <f t="shared" si="513"/>
        <v>0</v>
      </c>
      <c r="P146" s="69">
        <f t="shared" si="514"/>
        <v>0</v>
      </c>
      <c r="Q146" s="69">
        <f t="shared" si="515"/>
        <v>0</v>
      </c>
      <c r="R146" s="69">
        <f t="shared" si="516"/>
        <v>0</v>
      </c>
      <c r="S146" s="69">
        <v>0</v>
      </c>
      <c r="T146" s="69">
        <f t="shared" si="518"/>
        <v>0</v>
      </c>
      <c r="U146" s="69">
        <v>0</v>
      </c>
      <c r="V146" s="151">
        <f t="shared" si="519"/>
        <v>1200</v>
      </c>
      <c r="W146" s="151">
        <f t="shared" si="519"/>
        <v>0</v>
      </c>
      <c r="X146" s="67">
        <f t="shared" si="520"/>
        <v>1200</v>
      </c>
      <c r="Y146" s="113">
        <v>0</v>
      </c>
      <c r="Z146" s="69">
        <f t="shared" si="522"/>
        <v>0</v>
      </c>
      <c r="AA146" s="69">
        <v>0</v>
      </c>
      <c r="AB146" s="70">
        <f t="shared" si="524"/>
        <v>1200</v>
      </c>
      <c r="AC146" s="67">
        <f t="shared" si="525"/>
        <v>0</v>
      </c>
      <c r="AD146" s="67">
        <f t="shared" si="525"/>
        <v>0</v>
      </c>
      <c r="AE146" s="67">
        <f t="shared" si="525"/>
        <v>0</v>
      </c>
      <c r="AF146" s="67">
        <f t="shared" si="525"/>
        <v>0</v>
      </c>
      <c r="AG146" s="67">
        <f t="shared" si="525"/>
        <v>0</v>
      </c>
      <c r="AH146" s="67">
        <f t="shared" si="525"/>
        <v>0</v>
      </c>
      <c r="AI146" s="67">
        <f t="shared" si="525"/>
        <v>0</v>
      </c>
      <c r="AJ146" s="67">
        <f t="shared" si="525"/>
        <v>1200</v>
      </c>
      <c r="AK146" s="67">
        <f t="shared" si="525"/>
        <v>0</v>
      </c>
      <c r="AL146" s="67">
        <f t="shared" si="525"/>
        <v>1200</v>
      </c>
      <c r="AM146" s="67">
        <f t="shared" si="525"/>
        <v>0</v>
      </c>
      <c r="AN146" s="67">
        <f t="shared" si="525"/>
        <v>0</v>
      </c>
      <c r="AO146" s="67">
        <f t="shared" si="525"/>
        <v>0</v>
      </c>
      <c r="AP146" s="67">
        <f t="shared" si="526"/>
        <v>0</v>
      </c>
      <c r="AQ146" s="71">
        <f t="shared" si="527"/>
        <v>1200</v>
      </c>
      <c r="AR146" s="71">
        <f t="shared" si="528"/>
        <v>0</v>
      </c>
      <c r="AS146" s="71">
        <f t="shared" si="529"/>
        <v>1200</v>
      </c>
      <c r="AT146" s="84"/>
    </row>
    <row r="147" spans="1:67" ht="15.75" outlineLevel="1" thickBot="1" x14ac:dyDescent="0.3">
      <c r="A147" s="60"/>
      <c r="B147" s="61"/>
      <c r="C147" s="62"/>
      <c r="D147" s="63"/>
      <c r="E147" s="64"/>
      <c r="F147" s="65"/>
      <c r="G147" s="107"/>
      <c r="H147" s="108"/>
      <c r="I147" s="108"/>
      <c r="J147" s="67"/>
      <c r="K147" s="21"/>
      <c r="L147" s="67"/>
      <c r="M147" s="67"/>
      <c r="N147" s="67"/>
      <c r="O147" s="67"/>
      <c r="P147" s="69"/>
      <c r="Q147" s="69"/>
      <c r="R147" s="69"/>
      <c r="S147" s="69"/>
      <c r="T147" s="69"/>
      <c r="U147" s="69"/>
      <c r="V147" s="151"/>
      <c r="W147" s="151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84"/>
    </row>
    <row r="148" spans="1:67" ht="15.75" thickBot="1" x14ac:dyDescent="0.3">
      <c r="A148" s="48">
        <f>A137+1</f>
        <v>23</v>
      </c>
      <c r="B148" s="49" t="s">
        <v>61</v>
      </c>
      <c r="C148" s="50" t="s">
        <v>62</v>
      </c>
      <c r="D148" s="51">
        <f>ROUNDUP((A148*465)/1000,2)</f>
        <v>10.7</v>
      </c>
      <c r="E148" s="52"/>
      <c r="F148" s="53">
        <f>SUM(F149:F158)</f>
        <v>25311.53243382353</v>
      </c>
      <c r="G148" s="107"/>
      <c r="H148" s="110"/>
      <c r="I148" s="110"/>
      <c r="J148" s="56"/>
      <c r="K148" s="57"/>
      <c r="L148" s="58"/>
      <c r="M148" s="58"/>
      <c r="N148" s="58"/>
      <c r="O148" s="57"/>
      <c r="P148" s="58"/>
      <c r="Q148" s="56"/>
      <c r="R148" s="56"/>
      <c r="S148" s="56"/>
      <c r="T148" s="56"/>
      <c r="U148" s="73"/>
      <c r="V148" s="152"/>
      <c r="W148" s="153"/>
      <c r="X148" s="56"/>
      <c r="Y148" s="56"/>
      <c r="Z148" s="57"/>
      <c r="AA148" s="56"/>
      <c r="AB148" s="56"/>
      <c r="AC148" s="59">
        <f>+SUM(AC149:AC158)</f>
        <v>10232.9365</v>
      </c>
      <c r="AD148" s="59">
        <f t="shared" ref="AD148:AS148" si="532">+SUM(AD149:AD158)</f>
        <v>0</v>
      </c>
      <c r="AE148" s="59">
        <f t="shared" si="532"/>
        <v>0</v>
      </c>
      <c r="AF148" s="59">
        <f t="shared" si="532"/>
        <v>204.65873000000002</v>
      </c>
      <c r="AG148" s="59">
        <f t="shared" si="532"/>
        <v>419.24682499999994</v>
      </c>
      <c r="AH148" s="59">
        <f t="shared" si="532"/>
        <v>10856.842055000001</v>
      </c>
      <c r="AI148" s="59">
        <f t="shared" si="532"/>
        <v>4927</v>
      </c>
      <c r="AJ148" s="59">
        <f t="shared" si="532"/>
        <v>1200</v>
      </c>
      <c r="AK148" s="59">
        <f t="shared" si="532"/>
        <v>900</v>
      </c>
      <c r="AL148" s="59">
        <f t="shared" si="532"/>
        <v>7027</v>
      </c>
      <c r="AM148" s="59">
        <f t="shared" si="532"/>
        <v>3481.7298650735297</v>
      </c>
      <c r="AN148" s="59">
        <f t="shared" si="532"/>
        <v>2714.2105137500002</v>
      </c>
      <c r="AO148" s="59">
        <f t="shared" si="532"/>
        <v>1231.75</v>
      </c>
      <c r="AP148" s="59">
        <f t="shared" si="532"/>
        <v>4381.7298650735302</v>
      </c>
      <c r="AQ148" s="59">
        <f t="shared" si="532"/>
        <v>21365.571920073533</v>
      </c>
      <c r="AR148" s="59">
        <f t="shared" si="532"/>
        <v>3945.9605137499993</v>
      </c>
      <c r="AS148" s="59">
        <f t="shared" si="532"/>
        <v>25311.53243382353</v>
      </c>
      <c r="AT148" s="83" t="str">
        <f>IF(F148=AS148,"Matching","Not Matching")</f>
        <v>Matching</v>
      </c>
      <c r="AU148" s="134">
        <f t="shared" ref="AU148" si="533">SUM(AC148:AG148)</f>
        <v>10856.842054999999</v>
      </c>
      <c r="AV148" s="135">
        <f t="shared" ref="AV148" si="534">AU148/AS148</f>
        <v>0.42892867444454358</v>
      </c>
      <c r="AW148" s="134">
        <f t="shared" ref="AW148" si="535">AI148</f>
        <v>4927</v>
      </c>
      <c r="AX148" s="135">
        <f t="shared" ref="AX148" si="536">AW148/AS148</f>
        <v>0.19465435421113036</v>
      </c>
      <c r="AY148" s="134">
        <f t="shared" ref="AY148" si="537">AJ148</f>
        <v>1200</v>
      </c>
      <c r="AZ148" s="135">
        <f t="shared" ref="AZ148" si="538">AY148/AS148</f>
        <v>4.7409219617080667E-2</v>
      </c>
      <c r="BA148" s="134">
        <f t="shared" ref="BA148" si="539">AK148+AM148</f>
        <v>4381.7298650735302</v>
      </c>
      <c r="BB148" s="135">
        <f t="shared" ref="BB148" si="540">BA148/AS148</f>
        <v>0.17311199456332685</v>
      </c>
      <c r="BC148" s="134">
        <f t="shared" ref="BC148" si="541">AN148+AO148</f>
        <v>3945.9605137500002</v>
      </c>
      <c r="BD148" s="135">
        <f t="shared" ref="BD148" si="542">BC148/AS148</f>
        <v>0.15589575716391851</v>
      </c>
      <c r="BE148" s="82" t="str">
        <f t="shared" ref="BE148" si="543">IF((AU148+AW148+AY148+BA148+BC148)=AS148,"Matching","Not Matching")</f>
        <v>Matching</v>
      </c>
      <c r="BF148" s="134">
        <f>AQ148</f>
        <v>21365.571920073533</v>
      </c>
      <c r="BG148" s="135">
        <f t="shared" ref="BG148" si="544">BF148/AS148</f>
        <v>0.84410424283608165</v>
      </c>
      <c r="BH148" s="134">
        <f t="shared" ref="BH148" si="545">AR148</f>
        <v>3945.9605137499993</v>
      </c>
      <c r="BI148" s="135">
        <f t="shared" ref="BI148" si="546">BH148/AS148</f>
        <v>0.15589575716391849</v>
      </c>
      <c r="BJ148" s="82" t="str">
        <f t="shared" ref="BJ148" si="547">IF((BH148+BF148)=AS148,"Matching","Not Matching")</f>
        <v>Matching</v>
      </c>
      <c r="BK148" s="134">
        <f>AS148*1.081</f>
        <v>27361.766560963235</v>
      </c>
      <c r="BL148" s="134">
        <f t="shared" ref="BL148" si="548">ROUND(BK148,-1)</f>
        <v>27360</v>
      </c>
      <c r="BM148" s="134">
        <f>D148*380</f>
        <v>4065.9999999999995</v>
      </c>
      <c r="BN148" s="134">
        <f t="shared" ref="BN148" si="549">BK148-BM148</f>
        <v>23295.766560963235</v>
      </c>
      <c r="BO148" s="134">
        <f>BK148/D148</f>
        <v>2557.1744449498351</v>
      </c>
    </row>
    <row r="149" spans="1:67" outlineLevel="1" x14ac:dyDescent="0.25">
      <c r="A149" s="60"/>
      <c r="B149" s="61"/>
      <c r="C149" s="62"/>
      <c r="D149" s="63"/>
      <c r="E149" s="64"/>
      <c r="F149" s="65"/>
      <c r="G149" s="107"/>
      <c r="H149" s="110"/>
      <c r="I149" s="109" t="s">
        <v>138</v>
      </c>
      <c r="J149" s="56"/>
      <c r="K149" s="57"/>
      <c r="L149" s="58"/>
      <c r="M149" s="58"/>
      <c r="N149" s="58"/>
      <c r="O149" s="57"/>
      <c r="P149" s="58"/>
      <c r="Q149" s="56"/>
      <c r="R149" s="56"/>
      <c r="S149" s="56"/>
      <c r="T149" s="56"/>
      <c r="U149" s="73"/>
      <c r="V149" s="152"/>
      <c r="W149" s="153"/>
      <c r="X149" s="56"/>
      <c r="Y149" s="56"/>
      <c r="Z149" s="57"/>
      <c r="AA149" s="56"/>
      <c r="AB149" s="56"/>
      <c r="AC149" s="56"/>
      <c r="AD149" s="56"/>
      <c r="AE149" s="69"/>
      <c r="AF149" s="69"/>
      <c r="AG149" s="69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136"/>
    </row>
    <row r="150" spans="1:67" outlineLevel="1" x14ac:dyDescent="0.25">
      <c r="A150" s="60"/>
      <c r="B150" s="61" t="str">
        <f>"Panneau solaire "&amp;G150</f>
        <v>Panneau solaire LONGi Hi-MO X10 Artist LR7-54HVB-485M</v>
      </c>
      <c r="C150" s="62">
        <f>A148</f>
        <v>23</v>
      </c>
      <c r="D150" s="68" t="s">
        <v>63</v>
      </c>
      <c r="E150" s="64">
        <f t="shared" ref="E150" si="550">AB150</f>
        <v>266.65684558823523</v>
      </c>
      <c r="F150" s="65">
        <f t="shared" ref="F150" si="551">C150*E150</f>
        <v>6133.1074485294102</v>
      </c>
      <c r="G150" s="107" t="str">
        <f>$G$7</f>
        <v>LONGi Hi-MO X10 Artist LR7-54HVB-485M</v>
      </c>
      <c r="H150" s="108">
        <f t="shared" ref="H150" si="552">H73</f>
        <v>105.55</v>
      </c>
      <c r="I150" s="108">
        <f>$I$7</f>
        <v>0</v>
      </c>
      <c r="J150" s="67">
        <f t="shared" si="365"/>
        <v>3.1664999999999996</v>
      </c>
      <c r="K150" s="54">
        <v>0</v>
      </c>
      <c r="L150" s="67">
        <f t="shared" ref="L150:N157" si="553">H150*(1-$K150)</f>
        <v>105.55</v>
      </c>
      <c r="M150" s="67">
        <f t="shared" si="553"/>
        <v>0</v>
      </c>
      <c r="N150" s="67">
        <f t="shared" si="553"/>
        <v>3.1664999999999996</v>
      </c>
      <c r="O150" s="67">
        <f t="shared" ref="O150:O157" si="554">(L150+M150+N150)</f>
        <v>108.7165</v>
      </c>
      <c r="P150" s="69">
        <f t="shared" ref="P150:P157" si="555">O150*$P$4</f>
        <v>0</v>
      </c>
      <c r="Q150" s="69">
        <f t="shared" ref="Q150:Q157" si="556">(O150+P150)*$Q$4</f>
        <v>0</v>
      </c>
      <c r="R150" s="69">
        <f t="shared" ref="R150:R157" si="557">(O150+P150)*$R$4</f>
        <v>2.1743299999999999</v>
      </c>
      <c r="S150" s="69">
        <f t="shared" ref="S150:S154" si="558">(O150+P150)*$S$4</f>
        <v>5.4358250000000004</v>
      </c>
      <c r="T150" s="69">
        <f t="shared" ref="T150:T157" si="559">SUM(O150:S150)</f>
        <v>116.32665499999999</v>
      </c>
      <c r="U150" s="69">
        <f>1*$U$4</f>
        <v>65</v>
      </c>
      <c r="V150" s="151">
        <f t="shared" ref="V150:W157" si="560">V139</f>
        <v>0</v>
      </c>
      <c r="W150" s="151">
        <f t="shared" si="560"/>
        <v>0</v>
      </c>
      <c r="X150" s="67">
        <f t="shared" ref="X150:X157" si="561">SUM(U150:W150)</f>
        <v>65</v>
      </c>
      <c r="Y150" s="113">
        <f t="shared" ref="Y150:Y155" si="562">$Y$4/(1-$Y$4)*(T150+X150+Z150+AA150)</f>
        <v>39.998526838235293</v>
      </c>
      <c r="Z150" s="69">
        <f t="shared" ref="Z150:Z157" si="563">T150*$Z$4</f>
        <v>29.081663749999997</v>
      </c>
      <c r="AA150" s="69">
        <f t="shared" ref="AA150:AA155" si="564">X150*$AA$4</f>
        <v>16.25</v>
      </c>
      <c r="AB150" s="70">
        <f t="shared" ref="AB150:AB157" si="565">T150+X150+Y150+Z150+AA150</f>
        <v>266.65684558823523</v>
      </c>
      <c r="AC150" s="67">
        <f t="shared" ref="AC150:AO157" si="566">O150*$C150</f>
        <v>2500.4794999999999</v>
      </c>
      <c r="AD150" s="67">
        <f t="shared" si="566"/>
        <v>0</v>
      </c>
      <c r="AE150" s="67">
        <f t="shared" si="566"/>
        <v>0</v>
      </c>
      <c r="AF150" s="67">
        <f t="shared" si="566"/>
        <v>50.009589999999996</v>
      </c>
      <c r="AG150" s="67">
        <f t="shared" si="566"/>
        <v>125.02397500000001</v>
      </c>
      <c r="AH150" s="67">
        <f t="shared" si="566"/>
        <v>2675.5130649999996</v>
      </c>
      <c r="AI150" s="67">
        <f t="shared" si="566"/>
        <v>1495</v>
      </c>
      <c r="AJ150" s="67">
        <f t="shared" si="566"/>
        <v>0</v>
      </c>
      <c r="AK150" s="67">
        <f t="shared" si="566"/>
        <v>0</v>
      </c>
      <c r="AL150" s="67">
        <f t="shared" si="566"/>
        <v>1495</v>
      </c>
      <c r="AM150" s="67">
        <f t="shared" si="566"/>
        <v>919.96611727941172</v>
      </c>
      <c r="AN150" s="67">
        <f t="shared" si="566"/>
        <v>668.87826624999991</v>
      </c>
      <c r="AO150" s="67">
        <f t="shared" si="566"/>
        <v>373.75</v>
      </c>
      <c r="AP150" s="67">
        <f t="shared" ref="AP150:AP157" si="567">AM150+AK150</f>
        <v>919.96611727941172</v>
      </c>
      <c r="AQ150" s="71">
        <f t="shared" ref="AQ150:AQ157" si="568">AM150+AL150+AH150</f>
        <v>5090.4791822794114</v>
      </c>
      <c r="AR150" s="71">
        <f t="shared" ref="AR150:AR157" si="569">AO150+AN150</f>
        <v>1042.6282662499998</v>
      </c>
      <c r="AS150" s="71">
        <f t="shared" ref="AS150:AS157" si="570">AH150+AL150+AM150+AO150+AN150</f>
        <v>6133.1074485294102</v>
      </c>
      <c r="AT150" s="84"/>
    </row>
    <row r="151" spans="1:67" outlineLevel="1" x14ac:dyDescent="0.25">
      <c r="A151" s="60"/>
      <c r="B151" s="61" t="str">
        <f>"Onduleur Fronius "&amp;G151</f>
        <v>Onduleur Fronius Symo GEN24 10.0 Plus SC</v>
      </c>
      <c r="C151" s="62">
        <v>1</v>
      </c>
      <c r="D151" s="68" t="s">
        <v>63</v>
      </c>
      <c r="E151" s="64">
        <f t="shared" ref="E150:E157" si="571">AB151</f>
        <v>4499.7926323529409</v>
      </c>
      <c r="F151" s="65">
        <f t="shared" ref="F150:F157" si="572">C151*E151</f>
        <v>4499.7926323529409</v>
      </c>
      <c r="G151" s="107" t="str">
        <f>$G$129</f>
        <v>Symo GEN24 10.0 Plus SC</v>
      </c>
      <c r="H151" s="108">
        <f>$H$129</f>
        <v>2176.9</v>
      </c>
      <c r="I151" s="108">
        <f>$I$8</f>
        <v>449.25</v>
      </c>
      <c r="J151" s="67">
        <f t="shared" si="365"/>
        <v>65.307000000000002</v>
      </c>
      <c r="K151" s="54">
        <v>0</v>
      </c>
      <c r="L151" s="67">
        <f t="shared" si="553"/>
        <v>2176.9</v>
      </c>
      <c r="M151" s="67">
        <f t="shared" si="553"/>
        <v>449.25</v>
      </c>
      <c r="N151" s="67">
        <f t="shared" si="553"/>
        <v>65.307000000000002</v>
      </c>
      <c r="O151" s="67">
        <f t="shared" si="554"/>
        <v>2691.4569999999999</v>
      </c>
      <c r="P151" s="69">
        <f t="shared" si="555"/>
        <v>0</v>
      </c>
      <c r="Q151" s="69">
        <f t="shared" si="556"/>
        <v>0</v>
      </c>
      <c r="R151" s="69">
        <f t="shared" si="557"/>
        <v>53.829139999999995</v>
      </c>
      <c r="S151" s="69">
        <f t="shared" si="558"/>
        <v>134.57284999999999</v>
      </c>
      <c r="T151" s="69">
        <f t="shared" si="559"/>
        <v>2879.8589899999997</v>
      </c>
      <c r="U151" s="69">
        <f>2*$U$5</f>
        <v>180</v>
      </c>
      <c r="V151" s="151">
        <f t="shared" si="560"/>
        <v>0</v>
      </c>
      <c r="W151" s="151">
        <f t="shared" si="560"/>
        <v>0</v>
      </c>
      <c r="X151" s="67">
        <f t="shared" si="561"/>
        <v>180</v>
      </c>
      <c r="Y151" s="113">
        <f t="shared" si="562"/>
        <v>674.96889485294116</v>
      </c>
      <c r="Z151" s="69">
        <f t="shared" si="563"/>
        <v>719.96474749999993</v>
      </c>
      <c r="AA151" s="69">
        <f t="shared" si="564"/>
        <v>45</v>
      </c>
      <c r="AB151" s="70">
        <f t="shared" si="565"/>
        <v>4499.7926323529409</v>
      </c>
      <c r="AC151" s="67">
        <f t="shared" si="566"/>
        <v>2691.4569999999999</v>
      </c>
      <c r="AD151" s="67">
        <f t="shared" si="566"/>
        <v>0</v>
      </c>
      <c r="AE151" s="67">
        <f t="shared" si="566"/>
        <v>0</v>
      </c>
      <c r="AF151" s="67">
        <f t="shared" si="566"/>
        <v>53.829139999999995</v>
      </c>
      <c r="AG151" s="67">
        <f t="shared" si="566"/>
        <v>134.57284999999999</v>
      </c>
      <c r="AH151" s="67">
        <f t="shared" si="566"/>
        <v>2879.8589899999997</v>
      </c>
      <c r="AI151" s="67">
        <f t="shared" si="566"/>
        <v>180</v>
      </c>
      <c r="AJ151" s="67">
        <f t="shared" si="566"/>
        <v>0</v>
      </c>
      <c r="AK151" s="67">
        <f t="shared" si="566"/>
        <v>0</v>
      </c>
      <c r="AL151" s="67">
        <f t="shared" si="566"/>
        <v>180</v>
      </c>
      <c r="AM151" s="67">
        <f t="shared" si="566"/>
        <v>674.96889485294116</v>
      </c>
      <c r="AN151" s="67">
        <f t="shared" si="566"/>
        <v>719.96474749999993</v>
      </c>
      <c r="AO151" s="67">
        <f t="shared" si="566"/>
        <v>45</v>
      </c>
      <c r="AP151" s="67">
        <f t="shared" si="567"/>
        <v>674.96889485294116</v>
      </c>
      <c r="AQ151" s="71">
        <f t="shared" si="568"/>
        <v>3734.8278848529408</v>
      </c>
      <c r="AR151" s="71">
        <f t="shared" si="569"/>
        <v>764.96474749999993</v>
      </c>
      <c r="AS151" s="71">
        <f t="shared" si="570"/>
        <v>4499.7926323529409</v>
      </c>
      <c r="AT151" s="84"/>
    </row>
    <row r="152" spans="1:67" outlineLevel="1" x14ac:dyDescent="0.25">
      <c r="A152" s="60"/>
      <c r="B152" s="61" t="s">
        <v>64</v>
      </c>
      <c r="C152" s="62">
        <v>1</v>
      </c>
      <c r="D152" s="68" t="s">
        <v>65</v>
      </c>
      <c r="E152" s="64">
        <f t="shared" si="571"/>
        <v>790.63235294117646</v>
      </c>
      <c r="F152" s="65">
        <f t="shared" si="572"/>
        <v>790.63235294117646</v>
      </c>
      <c r="G152" s="107"/>
      <c r="H152" s="108">
        <f>H9</f>
        <v>300</v>
      </c>
      <c r="I152" s="108">
        <v>0</v>
      </c>
      <c r="J152" s="67">
        <f t="shared" si="365"/>
        <v>9</v>
      </c>
      <c r="K152" s="54">
        <v>0</v>
      </c>
      <c r="L152" s="67">
        <f t="shared" si="553"/>
        <v>300</v>
      </c>
      <c r="M152" s="67">
        <f t="shared" si="553"/>
        <v>0</v>
      </c>
      <c r="N152" s="67">
        <f t="shared" si="553"/>
        <v>9</v>
      </c>
      <c r="O152" s="67">
        <f t="shared" si="554"/>
        <v>309</v>
      </c>
      <c r="P152" s="69">
        <f t="shared" si="555"/>
        <v>0</v>
      </c>
      <c r="Q152" s="69">
        <f t="shared" si="556"/>
        <v>0</v>
      </c>
      <c r="R152" s="69">
        <f t="shared" si="557"/>
        <v>6.18</v>
      </c>
      <c r="S152" s="69">
        <f t="shared" si="558"/>
        <v>15.450000000000001</v>
      </c>
      <c r="T152" s="69">
        <f t="shared" si="559"/>
        <v>330.63</v>
      </c>
      <c r="U152" s="69">
        <f>(C150/10)*$U$5</f>
        <v>206.99999999999997</v>
      </c>
      <c r="V152" s="151">
        <f t="shared" si="560"/>
        <v>0</v>
      </c>
      <c r="W152" s="151">
        <f t="shared" si="560"/>
        <v>0</v>
      </c>
      <c r="X152" s="67">
        <f t="shared" si="561"/>
        <v>206.99999999999997</v>
      </c>
      <c r="Y152" s="113">
        <f t="shared" si="562"/>
        <v>118.59485294117648</v>
      </c>
      <c r="Z152" s="69">
        <f t="shared" si="563"/>
        <v>82.657499999999999</v>
      </c>
      <c r="AA152" s="69">
        <f t="shared" si="564"/>
        <v>51.749999999999993</v>
      </c>
      <c r="AB152" s="70">
        <f t="shared" si="565"/>
        <v>790.63235294117646</v>
      </c>
      <c r="AC152" s="67">
        <f t="shared" si="566"/>
        <v>309</v>
      </c>
      <c r="AD152" s="67">
        <f t="shared" si="566"/>
        <v>0</v>
      </c>
      <c r="AE152" s="67">
        <f t="shared" si="566"/>
        <v>0</v>
      </c>
      <c r="AF152" s="67">
        <f t="shared" si="566"/>
        <v>6.18</v>
      </c>
      <c r="AG152" s="67">
        <f t="shared" si="566"/>
        <v>15.450000000000001</v>
      </c>
      <c r="AH152" s="67">
        <f t="shared" si="566"/>
        <v>330.63</v>
      </c>
      <c r="AI152" s="67">
        <f t="shared" si="566"/>
        <v>206.99999999999997</v>
      </c>
      <c r="AJ152" s="67">
        <f t="shared" si="566"/>
        <v>0</v>
      </c>
      <c r="AK152" s="67">
        <f t="shared" si="566"/>
        <v>0</v>
      </c>
      <c r="AL152" s="67">
        <f t="shared" si="566"/>
        <v>206.99999999999997</v>
      </c>
      <c r="AM152" s="67">
        <f t="shared" si="566"/>
        <v>118.59485294117648</v>
      </c>
      <c r="AN152" s="67">
        <f t="shared" si="566"/>
        <v>82.657499999999999</v>
      </c>
      <c r="AO152" s="67">
        <f t="shared" si="566"/>
        <v>51.749999999999993</v>
      </c>
      <c r="AP152" s="67">
        <f t="shared" si="567"/>
        <v>118.59485294117648</v>
      </c>
      <c r="AQ152" s="71">
        <f t="shared" si="568"/>
        <v>656.22485294117644</v>
      </c>
      <c r="AR152" s="71">
        <f t="shared" si="569"/>
        <v>134.4075</v>
      </c>
      <c r="AS152" s="71">
        <f t="shared" si="570"/>
        <v>790.63235294117646</v>
      </c>
      <c r="AT152" s="84"/>
    </row>
    <row r="153" spans="1:67" outlineLevel="1" x14ac:dyDescent="0.25">
      <c r="A153" s="60"/>
      <c r="B153" s="61" t="s">
        <v>172</v>
      </c>
      <c r="C153" s="62">
        <f>A148</f>
        <v>23</v>
      </c>
      <c r="D153" s="68" t="s">
        <v>63</v>
      </c>
      <c r="E153" s="64">
        <f t="shared" si="571"/>
        <v>257.66176470588238</v>
      </c>
      <c r="F153" s="65">
        <f t="shared" si="572"/>
        <v>5926.2205882352946</v>
      </c>
      <c r="G153" s="107"/>
      <c r="H153" s="108">
        <f>H10</f>
        <v>100</v>
      </c>
      <c r="I153" s="108">
        <v>0</v>
      </c>
      <c r="J153" s="67">
        <f t="shared" si="365"/>
        <v>3</v>
      </c>
      <c r="K153" s="54">
        <v>0</v>
      </c>
      <c r="L153" s="67">
        <f t="shared" si="553"/>
        <v>100</v>
      </c>
      <c r="M153" s="67">
        <f t="shared" si="553"/>
        <v>0</v>
      </c>
      <c r="N153" s="67">
        <f t="shared" si="553"/>
        <v>3</v>
      </c>
      <c r="O153" s="67">
        <f t="shared" si="554"/>
        <v>103</v>
      </c>
      <c r="P153" s="69">
        <f t="shared" si="555"/>
        <v>0</v>
      </c>
      <c r="Q153" s="69">
        <f t="shared" si="556"/>
        <v>0</v>
      </c>
      <c r="R153" s="69">
        <f t="shared" si="557"/>
        <v>2.06</v>
      </c>
      <c r="S153" s="69">
        <f t="shared" si="558"/>
        <v>5.15</v>
      </c>
      <c r="T153" s="69">
        <f t="shared" si="559"/>
        <v>110.21000000000001</v>
      </c>
      <c r="U153" s="69">
        <f>1*$U$4</f>
        <v>65</v>
      </c>
      <c r="V153" s="151">
        <f t="shared" si="560"/>
        <v>0</v>
      </c>
      <c r="W153" s="151">
        <f t="shared" si="560"/>
        <v>0</v>
      </c>
      <c r="X153" s="67">
        <f t="shared" si="561"/>
        <v>65</v>
      </c>
      <c r="Y153" s="113">
        <f t="shared" si="562"/>
        <v>38.649264705882359</v>
      </c>
      <c r="Z153" s="69">
        <f t="shared" si="563"/>
        <v>27.552500000000002</v>
      </c>
      <c r="AA153" s="69">
        <f t="shared" si="564"/>
        <v>16.25</v>
      </c>
      <c r="AB153" s="70">
        <f t="shared" si="565"/>
        <v>257.66176470588238</v>
      </c>
      <c r="AC153" s="67">
        <f t="shared" si="566"/>
        <v>2369</v>
      </c>
      <c r="AD153" s="67">
        <f t="shared" si="566"/>
        <v>0</v>
      </c>
      <c r="AE153" s="67">
        <f t="shared" si="566"/>
        <v>0</v>
      </c>
      <c r="AF153" s="67">
        <f t="shared" si="566"/>
        <v>47.38</v>
      </c>
      <c r="AG153" s="67">
        <f t="shared" si="566"/>
        <v>118.45</v>
      </c>
      <c r="AH153" s="67">
        <f t="shared" si="566"/>
        <v>2534.8300000000004</v>
      </c>
      <c r="AI153" s="67">
        <f t="shared" si="566"/>
        <v>1495</v>
      </c>
      <c r="AJ153" s="67">
        <f t="shared" si="566"/>
        <v>0</v>
      </c>
      <c r="AK153" s="67">
        <f t="shared" si="566"/>
        <v>0</v>
      </c>
      <c r="AL153" s="67">
        <f t="shared" si="566"/>
        <v>1495</v>
      </c>
      <c r="AM153" s="67">
        <f t="shared" si="566"/>
        <v>888.93308823529424</v>
      </c>
      <c r="AN153" s="67">
        <f t="shared" si="566"/>
        <v>633.7075000000001</v>
      </c>
      <c r="AO153" s="67">
        <f t="shared" si="566"/>
        <v>373.75</v>
      </c>
      <c r="AP153" s="67">
        <f t="shared" si="567"/>
        <v>888.93308823529424</v>
      </c>
      <c r="AQ153" s="71">
        <f t="shared" si="568"/>
        <v>4918.7630882352951</v>
      </c>
      <c r="AR153" s="71">
        <f t="shared" si="569"/>
        <v>1007.4575000000001</v>
      </c>
      <c r="AS153" s="71">
        <f t="shared" si="570"/>
        <v>5926.2205882352955</v>
      </c>
      <c r="AT153" s="84"/>
    </row>
    <row r="154" spans="1:67" outlineLevel="1" x14ac:dyDescent="0.25">
      <c r="A154" s="60"/>
      <c r="B154" s="61" t="s">
        <v>66</v>
      </c>
      <c r="C154" s="62">
        <v>1</v>
      </c>
      <c r="D154" s="68" t="s">
        <v>65</v>
      </c>
      <c r="E154" s="64">
        <f t="shared" si="571"/>
        <v>3089.7794117647059</v>
      </c>
      <c r="F154" s="65">
        <f t="shared" si="572"/>
        <v>3089.7794117647059</v>
      </c>
      <c r="G154" s="107"/>
      <c r="H154" s="108">
        <f>H11</f>
        <v>500</v>
      </c>
      <c r="I154" s="108">
        <f>I143</f>
        <v>0</v>
      </c>
      <c r="J154" s="67">
        <f t="shared" si="365"/>
        <v>15</v>
      </c>
      <c r="K154" s="54">
        <v>0</v>
      </c>
      <c r="L154" s="67">
        <f t="shared" si="553"/>
        <v>500</v>
      </c>
      <c r="M154" s="67">
        <f t="shared" si="553"/>
        <v>0</v>
      </c>
      <c r="N154" s="67">
        <f t="shared" si="553"/>
        <v>15</v>
      </c>
      <c r="O154" s="67">
        <f t="shared" si="554"/>
        <v>515</v>
      </c>
      <c r="P154" s="69">
        <f t="shared" si="555"/>
        <v>0</v>
      </c>
      <c r="Q154" s="69">
        <f t="shared" si="556"/>
        <v>0</v>
      </c>
      <c r="R154" s="69">
        <f t="shared" si="557"/>
        <v>10.3</v>
      </c>
      <c r="S154" s="69">
        <f t="shared" si="558"/>
        <v>25.75</v>
      </c>
      <c r="T154" s="69">
        <f t="shared" si="559"/>
        <v>551.04999999999995</v>
      </c>
      <c r="U154" s="69">
        <f>5*$U$5+600+500</f>
        <v>1550</v>
      </c>
      <c r="V154" s="151">
        <f t="shared" si="560"/>
        <v>0</v>
      </c>
      <c r="W154" s="151">
        <f t="shared" si="560"/>
        <v>0</v>
      </c>
      <c r="X154" s="67">
        <f t="shared" si="561"/>
        <v>1550</v>
      </c>
      <c r="Y154" s="113">
        <f t="shared" si="562"/>
        <v>463.46691176470591</v>
      </c>
      <c r="Z154" s="69">
        <f t="shared" si="563"/>
        <v>137.76249999999999</v>
      </c>
      <c r="AA154" s="69">
        <f t="shared" si="564"/>
        <v>387.5</v>
      </c>
      <c r="AB154" s="70">
        <f t="shared" si="565"/>
        <v>3089.7794117647059</v>
      </c>
      <c r="AC154" s="67">
        <f t="shared" si="566"/>
        <v>515</v>
      </c>
      <c r="AD154" s="67">
        <f t="shared" si="566"/>
        <v>0</v>
      </c>
      <c r="AE154" s="67">
        <f t="shared" si="566"/>
        <v>0</v>
      </c>
      <c r="AF154" s="67">
        <f t="shared" si="566"/>
        <v>10.3</v>
      </c>
      <c r="AG154" s="67">
        <f t="shared" si="566"/>
        <v>25.75</v>
      </c>
      <c r="AH154" s="67">
        <f t="shared" si="566"/>
        <v>551.04999999999995</v>
      </c>
      <c r="AI154" s="67">
        <f t="shared" si="566"/>
        <v>1550</v>
      </c>
      <c r="AJ154" s="67">
        <f t="shared" si="566"/>
        <v>0</v>
      </c>
      <c r="AK154" s="67">
        <f t="shared" si="566"/>
        <v>0</v>
      </c>
      <c r="AL154" s="67">
        <f t="shared" si="566"/>
        <v>1550</v>
      </c>
      <c r="AM154" s="67">
        <f t="shared" si="566"/>
        <v>463.46691176470591</v>
      </c>
      <c r="AN154" s="67">
        <f t="shared" si="566"/>
        <v>137.76249999999999</v>
      </c>
      <c r="AO154" s="67">
        <f t="shared" si="566"/>
        <v>387.5</v>
      </c>
      <c r="AP154" s="67">
        <f t="shared" si="567"/>
        <v>463.46691176470591</v>
      </c>
      <c r="AQ154" s="71">
        <f t="shared" si="568"/>
        <v>2564.5169117647056</v>
      </c>
      <c r="AR154" s="71">
        <f t="shared" si="569"/>
        <v>525.26250000000005</v>
      </c>
      <c r="AS154" s="71">
        <f t="shared" si="570"/>
        <v>3089.7794117647059</v>
      </c>
      <c r="AT154" s="84"/>
    </row>
    <row r="155" spans="1:67" outlineLevel="1" x14ac:dyDescent="0.25">
      <c r="A155" s="60"/>
      <c r="B155" s="72" t="s">
        <v>169</v>
      </c>
      <c r="C155" s="62">
        <v>1</v>
      </c>
      <c r="D155" s="68" t="s">
        <v>65</v>
      </c>
      <c r="E155" s="64">
        <f t="shared" si="571"/>
        <v>2772</v>
      </c>
      <c r="F155" s="65">
        <f t="shared" si="572"/>
        <v>2772</v>
      </c>
      <c r="G155" s="107"/>
      <c r="H155" s="108">
        <f>H144</f>
        <v>1600</v>
      </c>
      <c r="I155" s="108">
        <f>$I$133</f>
        <v>200</v>
      </c>
      <c r="J155" s="67">
        <f t="shared" si="365"/>
        <v>48</v>
      </c>
      <c r="K155" s="54">
        <v>0</v>
      </c>
      <c r="L155" s="67">
        <f t="shared" si="553"/>
        <v>1600</v>
      </c>
      <c r="M155" s="67">
        <f t="shared" si="553"/>
        <v>200</v>
      </c>
      <c r="N155" s="67">
        <f t="shared" si="553"/>
        <v>48</v>
      </c>
      <c r="O155" s="67">
        <f t="shared" si="554"/>
        <v>1848</v>
      </c>
      <c r="P155" s="69">
        <f t="shared" si="555"/>
        <v>0</v>
      </c>
      <c r="Q155" s="69">
        <f t="shared" si="556"/>
        <v>0</v>
      </c>
      <c r="R155" s="69">
        <f t="shared" si="557"/>
        <v>36.96</v>
      </c>
      <c r="S155" s="69">
        <v>0</v>
      </c>
      <c r="T155" s="69">
        <f t="shared" si="559"/>
        <v>1884.96</v>
      </c>
      <c r="U155" s="69">
        <v>0</v>
      </c>
      <c r="V155" s="151">
        <f t="shared" si="560"/>
        <v>0</v>
      </c>
      <c r="W155" s="151">
        <f t="shared" si="560"/>
        <v>0</v>
      </c>
      <c r="X155" s="67">
        <f t="shared" si="561"/>
        <v>0</v>
      </c>
      <c r="Y155" s="113">
        <f t="shared" si="562"/>
        <v>415.8</v>
      </c>
      <c r="Z155" s="69">
        <f t="shared" si="563"/>
        <v>471.24</v>
      </c>
      <c r="AA155" s="69">
        <f t="shared" si="564"/>
        <v>0</v>
      </c>
      <c r="AB155" s="70">
        <f t="shared" si="565"/>
        <v>2772</v>
      </c>
      <c r="AC155" s="67">
        <f t="shared" si="566"/>
        <v>1848</v>
      </c>
      <c r="AD155" s="67">
        <f t="shared" si="566"/>
        <v>0</v>
      </c>
      <c r="AE155" s="67">
        <f t="shared" si="566"/>
        <v>0</v>
      </c>
      <c r="AF155" s="67">
        <f t="shared" si="566"/>
        <v>36.96</v>
      </c>
      <c r="AG155" s="67">
        <f t="shared" si="566"/>
        <v>0</v>
      </c>
      <c r="AH155" s="67">
        <f t="shared" si="566"/>
        <v>1884.96</v>
      </c>
      <c r="AI155" s="67">
        <f t="shared" si="566"/>
        <v>0</v>
      </c>
      <c r="AJ155" s="67">
        <f t="shared" si="566"/>
        <v>0</v>
      </c>
      <c r="AK155" s="67">
        <f t="shared" si="566"/>
        <v>0</v>
      </c>
      <c r="AL155" s="67">
        <f t="shared" si="566"/>
        <v>0</v>
      </c>
      <c r="AM155" s="67">
        <f t="shared" si="566"/>
        <v>415.8</v>
      </c>
      <c r="AN155" s="67">
        <f t="shared" si="566"/>
        <v>471.24</v>
      </c>
      <c r="AO155" s="67">
        <f t="shared" si="566"/>
        <v>0</v>
      </c>
      <c r="AP155" s="67">
        <f t="shared" si="567"/>
        <v>415.8</v>
      </c>
      <c r="AQ155" s="71">
        <f t="shared" si="568"/>
        <v>2300.7600000000002</v>
      </c>
      <c r="AR155" s="71">
        <f t="shared" si="569"/>
        <v>471.24</v>
      </c>
      <c r="AS155" s="71">
        <f t="shared" si="570"/>
        <v>2772</v>
      </c>
      <c r="AT155" s="84"/>
    </row>
    <row r="156" spans="1:67" outlineLevel="1" x14ac:dyDescent="0.25">
      <c r="A156" s="60"/>
      <c r="B156" s="72" t="s">
        <v>170</v>
      </c>
      <c r="C156" s="62">
        <v>1</v>
      </c>
      <c r="D156" s="68" t="s">
        <v>65</v>
      </c>
      <c r="E156" s="64">
        <f t="shared" si="571"/>
        <v>900</v>
      </c>
      <c r="F156" s="65">
        <f t="shared" si="572"/>
        <v>900</v>
      </c>
      <c r="G156" s="147"/>
      <c r="H156" s="67">
        <v>0</v>
      </c>
      <c r="I156" s="67">
        <v>0</v>
      </c>
      <c r="J156" s="67">
        <f t="shared" si="365"/>
        <v>0</v>
      </c>
      <c r="K156" s="54">
        <v>0</v>
      </c>
      <c r="L156" s="67">
        <f t="shared" si="553"/>
        <v>0</v>
      </c>
      <c r="M156" s="67">
        <f t="shared" si="553"/>
        <v>0</v>
      </c>
      <c r="N156" s="67">
        <f t="shared" si="553"/>
        <v>0</v>
      </c>
      <c r="O156" s="67">
        <f t="shared" si="554"/>
        <v>0</v>
      </c>
      <c r="P156" s="69">
        <f t="shared" si="555"/>
        <v>0</v>
      </c>
      <c r="Q156" s="69">
        <f t="shared" si="556"/>
        <v>0</v>
      </c>
      <c r="R156" s="69">
        <f t="shared" si="557"/>
        <v>0</v>
      </c>
      <c r="S156" s="69">
        <v>0</v>
      </c>
      <c r="T156" s="69">
        <f t="shared" si="559"/>
        <v>0</v>
      </c>
      <c r="U156" s="69">
        <v>0</v>
      </c>
      <c r="V156" s="151">
        <f t="shared" si="560"/>
        <v>0</v>
      </c>
      <c r="W156" s="151">
        <f t="shared" si="560"/>
        <v>900</v>
      </c>
      <c r="X156" s="67">
        <f t="shared" si="561"/>
        <v>900</v>
      </c>
      <c r="Y156" s="113">
        <v>0</v>
      </c>
      <c r="Z156" s="69">
        <f t="shared" si="563"/>
        <v>0</v>
      </c>
      <c r="AA156" s="69">
        <v>0</v>
      </c>
      <c r="AB156" s="70">
        <f t="shared" si="565"/>
        <v>900</v>
      </c>
      <c r="AC156" s="67">
        <f t="shared" si="566"/>
        <v>0</v>
      </c>
      <c r="AD156" s="67">
        <f t="shared" si="566"/>
        <v>0</v>
      </c>
      <c r="AE156" s="67">
        <f t="shared" si="566"/>
        <v>0</v>
      </c>
      <c r="AF156" s="67">
        <f t="shared" si="566"/>
        <v>0</v>
      </c>
      <c r="AG156" s="67">
        <f t="shared" si="566"/>
        <v>0</v>
      </c>
      <c r="AH156" s="67">
        <f t="shared" si="566"/>
        <v>0</v>
      </c>
      <c r="AI156" s="67">
        <f t="shared" si="566"/>
        <v>0</v>
      </c>
      <c r="AJ156" s="67">
        <f t="shared" si="566"/>
        <v>0</v>
      </c>
      <c r="AK156" s="67">
        <f t="shared" si="566"/>
        <v>900</v>
      </c>
      <c r="AL156" s="67">
        <f t="shared" si="566"/>
        <v>900</v>
      </c>
      <c r="AM156" s="67">
        <f t="shared" si="566"/>
        <v>0</v>
      </c>
      <c r="AN156" s="67">
        <f t="shared" si="566"/>
        <v>0</v>
      </c>
      <c r="AO156" s="67">
        <f t="shared" si="566"/>
        <v>0</v>
      </c>
      <c r="AP156" s="67">
        <f t="shared" si="567"/>
        <v>900</v>
      </c>
      <c r="AQ156" s="71">
        <f t="shared" si="568"/>
        <v>900</v>
      </c>
      <c r="AR156" s="71">
        <f t="shared" si="569"/>
        <v>0</v>
      </c>
      <c r="AS156" s="71">
        <f t="shared" si="570"/>
        <v>900</v>
      </c>
      <c r="AT156" s="84"/>
    </row>
    <row r="157" spans="1:67" outlineLevel="1" x14ac:dyDescent="0.25">
      <c r="A157" s="60"/>
      <c r="B157" s="72" t="s">
        <v>171</v>
      </c>
      <c r="C157" s="62">
        <v>1</v>
      </c>
      <c r="D157" s="68" t="s">
        <v>65</v>
      </c>
      <c r="E157" s="64">
        <f t="shared" si="571"/>
        <v>1200</v>
      </c>
      <c r="F157" s="65">
        <f t="shared" si="572"/>
        <v>1200</v>
      </c>
      <c r="G157" s="147"/>
      <c r="H157" s="67">
        <v>0</v>
      </c>
      <c r="I157" s="67">
        <v>0</v>
      </c>
      <c r="J157" s="67">
        <f t="shared" si="365"/>
        <v>0</v>
      </c>
      <c r="K157" s="54">
        <v>0</v>
      </c>
      <c r="L157" s="67">
        <f t="shared" si="553"/>
        <v>0</v>
      </c>
      <c r="M157" s="67">
        <f t="shared" si="553"/>
        <v>0</v>
      </c>
      <c r="N157" s="67">
        <f t="shared" si="553"/>
        <v>0</v>
      </c>
      <c r="O157" s="67">
        <f t="shared" si="554"/>
        <v>0</v>
      </c>
      <c r="P157" s="69">
        <f t="shared" si="555"/>
        <v>0</v>
      </c>
      <c r="Q157" s="69">
        <f t="shared" si="556"/>
        <v>0</v>
      </c>
      <c r="R157" s="69">
        <f t="shared" si="557"/>
        <v>0</v>
      </c>
      <c r="S157" s="69">
        <v>0</v>
      </c>
      <c r="T157" s="69">
        <f t="shared" si="559"/>
        <v>0</v>
      </c>
      <c r="U157" s="69">
        <v>0</v>
      </c>
      <c r="V157" s="151">
        <f t="shared" si="560"/>
        <v>1200</v>
      </c>
      <c r="W157" s="151">
        <f t="shared" si="560"/>
        <v>0</v>
      </c>
      <c r="X157" s="67">
        <f t="shared" si="561"/>
        <v>1200</v>
      </c>
      <c r="Y157" s="113">
        <v>0</v>
      </c>
      <c r="Z157" s="69">
        <f t="shared" si="563"/>
        <v>0</v>
      </c>
      <c r="AA157" s="69">
        <v>0</v>
      </c>
      <c r="AB157" s="70">
        <f t="shared" si="565"/>
        <v>1200</v>
      </c>
      <c r="AC157" s="67">
        <f t="shared" si="566"/>
        <v>0</v>
      </c>
      <c r="AD157" s="67">
        <f t="shared" si="566"/>
        <v>0</v>
      </c>
      <c r="AE157" s="67">
        <f t="shared" si="566"/>
        <v>0</v>
      </c>
      <c r="AF157" s="67">
        <f t="shared" si="566"/>
        <v>0</v>
      </c>
      <c r="AG157" s="67">
        <f t="shared" si="566"/>
        <v>0</v>
      </c>
      <c r="AH157" s="67">
        <f t="shared" si="566"/>
        <v>0</v>
      </c>
      <c r="AI157" s="67">
        <f t="shared" si="566"/>
        <v>0</v>
      </c>
      <c r="AJ157" s="67">
        <f t="shared" si="566"/>
        <v>1200</v>
      </c>
      <c r="AK157" s="67">
        <f t="shared" si="566"/>
        <v>0</v>
      </c>
      <c r="AL157" s="67">
        <f t="shared" si="566"/>
        <v>1200</v>
      </c>
      <c r="AM157" s="67">
        <f t="shared" si="566"/>
        <v>0</v>
      </c>
      <c r="AN157" s="67">
        <f t="shared" si="566"/>
        <v>0</v>
      </c>
      <c r="AO157" s="67">
        <f t="shared" si="566"/>
        <v>0</v>
      </c>
      <c r="AP157" s="67">
        <f t="shared" si="567"/>
        <v>0</v>
      </c>
      <c r="AQ157" s="71">
        <f t="shared" si="568"/>
        <v>1200</v>
      </c>
      <c r="AR157" s="71">
        <f t="shared" si="569"/>
        <v>0</v>
      </c>
      <c r="AS157" s="71">
        <f t="shared" si="570"/>
        <v>1200</v>
      </c>
      <c r="AT157" s="84"/>
    </row>
    <row r="158" spans="1:67" ht="15.75" outlineLevel="1" thickBot="1" x14ac:dyDescent="0.3">
      <c r="A158" s="60"/>
      <c r="B158" s="61"/>
      <c r="C158" s="62"/>
      <c r="D158" s="63"/>
      <c r="E158" s="64"/>
      <c r="F158" s="65"/>
      <c r="G158" s="107"/>
      <c r="H158" s="108"/>
      <c r="I158" s="108"/>
      <c r="J158" s="67"/>
      <c r="K158" s="21"/>
      <c r="L158" s="67"/>
      <c r="M158" s="67"/>
      <c r="N158" s="67"/>
      <c r="O158" s="67"/>
      <c r="P158" s="69"/>
      <c r="Q158" s="69"/>
      <c r="R158" s="69"/>
      <c r="S158" s="69"/>
      <c r="T158" s="69"/>
      <c r="U158" s="69"/>
      <c r="V158" s="151"/>
      <c r="W158" s="151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84"/>
    </row>
    <row r="159" spans="1:67" ht="15.75" thickBot="1" x14ac:dyDescent="0.3">
      <c r="A159" s="48">
        <f>A148+1</f>
        <v>24</v>
      </c>
      <c r="B159" s="49" t="s">
        <v>61</v>
      </c>
      <c r="C159" s="50" t="s">
        <v>62</v>
      </c>
      <c r="D159" s="51">
        <f>ROUNDUP((A159*465)/1000,2)</f>
        <v>11.16</v>
      </c>
      <c r="E159" s="52"/>
      <c r="F159" s="53">
        <f>SUM(F160:F169)</f>
        <v>25849.086338235291</v>
      </c>
      <c r="G159" s="107"/>
      <c r="H159" s="110"/>
      <c r="I159" s="110"/>
      <c r="J159" s="56"/>
      <c r="K159" s="57"/>
      <c r="L159" s="58"/>
      <c r="M159" s="58"/>
      <c r="N159" s="58"/>
      <c r="O159" s="57"/>
      <c r="P159" s="58"/>
      <c r="Q159" s="56"/>
      <c r="R159" s="56"/>
      <c r="S159" s="56"/>
      <c r="T159" s="56"/>
      <c r="U159" s="73"/>
      <c r="V159" s="152"/>
      <c r="W159" s="153"/>
      <c r="X159" s="56"/>
      <c r="Y159" s="56"/>
      <c r="Z159" s="57"/>
      <c r="AA159" s="56"/>
      <c r="AB159" s="56"/>
      <c r="AC159" s="59">
        <f>+SUM(AC160:AC169)</f>
        <v>10444.653</v>
      </c>
      <c r="AD159" s="59">
        <f t="shared" ref="AD159:AS159" si="573">+SUM(AD160:AD169)</f>
        <v>0</v>
      </c>
      <c r="AE159" s="59">
        <f t="shared" si="573"/>
        <v>0</v>
      </c>
      <c r="AF159" s="59">
        <f t="shared" si="573"/>
        <v>208.89306000000002</v>
      </c>
      <c r="AG159" s="59">
        <f t="shared" si="573"/>
        <v>429.83265</v>
      </c>
      <c r="AH159" s="59">
        <f t="shared" si="573"/>
        <v>11083.378709999997</v>
      </c>
      <c r="AI159" s="59">
        <f t="shared" si="573"/>
        <v>5066</v>
      </c>
      <c r="AJ159" s="59">
        <f t="shared" si="573"/>
        <v>1200</v>
      </c>
      <c r="AK159" s="59">
        <f t="shared" si="573"/>
        <v>900</v>
      </c>
      <c r="AL159" s="59">
        <f t="shared" si="573"/>
        <v>7166</v>
      </c>
      <c r="AM159" s="59">
        <f t="shared" si="573"/>
        <v>3562.3629507352944</v>
      </c>
      <c r="AN159" s="59">
        <f t="shared" si="573"/>
        <v>2770.8446774999993</v>
      </c>
      <c r="AO159" s="59">
        <f t="shared" si="573"/>
        <v>1266.5</v>
      </c>
      <c r="AP159" s="59">
        <f t="shared" si="573"/>
        <v>4462.3629507352944</v>
      </c>
      <c r="AQ159" s="59">
        <f t="shared" si="573"/>
        <v>21811.741660735293</v>
      </c>
      <c r="AR159" s="59">
        <f t="shared" si="573"/>
        <v>4037.3446774999993</v>
      </c>
      <c r="AS159" s="59">
        <f t="shared" si="573"/>
        <v>25849.086338235295</v>
      </c>
      <c r="AT159" s="83" t="str">
        <f>IF(F159=AS159,"Matching","Not Matching")</f>
        <v>Matching</v>
      </c>
      <c r="AU159" s="134">
        <f t="shared" ref="AU159" si="574">SUM(AC159:AG159)</f>
        <v>11083.378710000001</v>
      </c>
      <c r="AV159" s="135">
        <f t="shared" ref="AV159" si="575">AU159/AS159</f>
        <v>0.42877255176349333</v>
      </c>
      <c r="AW159" s="134">
        <f t="shared" ref="AW159" si="576">AI159</f>
        <v>5066</v>
      </c>
      <c r="AX159" s="135">
        <f t="shared" ref="AX159" si="577">AW159/AS159</f>
        <v>0.19598371616355759</v>
      </c>
      <c r="AY159" s="134">
        <f t="shared" ref="AY159" si="578">AJ159</f>
        <v>1200</v>
      </c>
      <c r="AZ159" s="135">
        <f t="shared" ref="AZ159" si="579">AY159/AS159</f>
        <v>4.6423304262982454E-2</v>
      </c>
      <c r="BA159" s="134">
        <f t="shared" ref="BA159" si="580">AK159+AM159</f>
        <v>4462.3629507352944</v>
      </c>
      <c r="BB159" s="135">
        <f t="shared" ref="BB159" si="581">BA159/AS159</f>
        <v>0.17263136082820396</v>
      </c>
      <c r="BC159" s="134">
        <f t="shared" ref="BC159" si="582">AN159+AO159</f>
        <v>4037.3446774999993</v>
      </c>
      <c r="BD159" s="135">
        <f t="shared" ref="BD159" si="583">BC159/AS159</f>
        <v>0.15618906698176269</v>
      </c>
      <c r="BE159" s="82" t="str">
        <f t="shared" ref="BE159" si="584">IF((AU159+AW159+AY159+BA159+BC159)=AS159,"Matching","Not Matching")</f>
        <v>Matching</v>
      </c>
      <c r="BF159" s="134">
        <f>AQ159</f>
        <v>21811.741660735293</v>
      </c>
      <c r="BG159" s="135">
        <f t="shared" ref="BG159" si="585">BF159/AS159</f>
        <v>0.84381093301823729</v>
      </c>
      <c r="BH159" s="134">
        <f t="shared" ref="BH159" si="586">AR159</f>
        <v>4037.3446774999993</v>
      </c>
      <c r="BI159" s="135">
        <f t="shared" ref="BI159" si="587">BH159/AS159</f>
        <v>0.15618906698176269</v>
      </c>
      <c r="BJ159" s="82" t="str">
        <f t="shared" ref="BJ159" si="588">IF((BH159+BF159)=AS159,"Matching","Not Matching")</f>
        <v>Matching</v>
      </c>
      <c r="BK159" s="134">
        <f>AS159*1.081</f>
        <v>27942.862331632354</v>
      </c>
      <c r="BL159" s="134">
        <f t="shared" ref="BL159" si="589">ROUND(BK159,-1)</f>
        <v>27940</v>
      </c>
      <c r="BM159" s="134">
        <f>D159*380</f>
        <v>4240.8</v>
      </c>
      <c r="BN159" s="134">
        <f t="shared" ref="BN159" si="590">BK159-BM159</f>
        <v>23702.062331632354</v>
      </c>
      <c r="BO159" s="134">
        <f>BK159/D159</f>
        <v>2503.8407107197449</v>
      </c>
    </row>
    <row r="160" spans="1:67" outlineLevel="1" x14ac:dyDescent="0.25">
      <c r="A160" s="60"/>
      <c r="B160" s="61"/>
      <c r="C160" s="62"/>
      <c r="D160" s="63"/>
      <c r="E160" s="64"/>
      <c r="F160" s="65"/>
      <c r="G160" s="107"/>
      <c r="H160" s="110"/>
      <c r="I160" s="109" t="s">
        <v>138</v>
      </c>
      <c r="J160" s="56"/>
      <c r="K160" s="57"/>
      <c r="L160" s="58"/>
      <c r="M160" s="58"/>
      <c r="N160" s="58"/>
      <c r="O160" s="57"/>
      <c r="P160" s="58"/>
      <c r="Q160" s="56"/>
      <c r="R160" s="56"/>
      <c r="S160" s="56"/>
      <c r="T160" s="56"/>
      <c r="U160" s="73"/>
      <c r="V160" s="152"/>
      <c r="W160" s="153"/>
      <c r="X160" s="56"/>
      <c r="Y160" s="56"/>
      <c r="Z160" s="57"/>
      <c r="AA160" s="56"/>
      <c r="AB160" s="56"/>
      <c r="AC160" s="56"/>
      <c r="AD160" s="56"/>
      <c r="AE160" s="69"/>
      <c r="AF160" s="69"/>
      <c r="AG160" s="69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136"/>
    </row>
    <row r="161" spans="1:67" outlineLevel="1" x14ac:dyDescent="0.25">
      <c r="A161" s="60"/>
      <c r="B161" s="61" t="str">
        <f>"Panneau solaire "&amp;G161</f>
        <v>Panneau solaire LONGi Hi-MO X10 Artist LR7-54HVB-485M</v>
      </c>
      <c r="C161" s="62">
        <f>A159</f>
        <v>24</v>
      </c>
      <c r="D161" s="68" t="s">
        <v>63</v>
      </c>
      <c r="E161" s="64">
        <f t="shared" ref="E161" si="591">AB161</f>
        <v>266.65684558823523</v>
      </c>
      <c r="F161" s="65">
        <f t="shared" ref="F161" si="592">C161*E161</f>
        <v>6399.7642941176455</v>
      </c>
      <c r="G161" s="107" t="str">
        <f>$G$7</f>
        <v>LONGi Hi-MO X10 Artist LR7-54HVB-485M</v>
      </c>
      <c r="H161" s="108">
        <f t="shared" ref="H161" si="593">H73</f>
        <v>105.55</v>
      </c>
      <c r="I161" s="108">
        <f>$I$7</f>
        <v>0</v>
      </c>
      <c r="J161" s="67">
        <f t="shared" si="365"/>
        <v>3.1664999999999996</v>
      </c>
      <c r="K161" s="54">
        <v>0</v>
      </c>
      <c r="L161" s="67">
        <f t="shared" ref="L161:N168" si="594">H161*(1-$K161)</f>
        <v>105.55</v>
      </c>
      <c r="M161" s="67">
        <f t="shared" si="594"/>
        <v>0</v>
      </c>
      <c r="N161" s="67">
        <f t="shared" si="594"/>
        <v>3.1664999999999996</v>
      </c>
      <c r="O161" s="67">
        <f t="shared" ref="O161:O168" si="595">(L161+M161+N161)</f>
        <v>108.7165</v>
      </c>
      <c r="P161" s="69">
        <f t="shared" ref="P161:P168" si="596">O161*$P$4</f>
        <v>0</v>
      </c>
      <c r="Q161" s="69">
        <f t="shared" ref="Q161:Q168" si="597">(O161+P161)*$Q$4</f>
        <v>0</v>
      </c>
      <c r="R161" s="69">
        <f t="shared" ref="R161:R168" si="598">(O161+P161)*$R$4</f>
        <v>2.1743299999999999</v>
      </c>
      <c r="S161" s="69">
        <f t="shared" ref="S161:S165" si="599">(O161+P161)*$S$4</f>
        <v>5.4358250000000004</v>
      </c>
      <c r="T161" s="69">
        <f t="shared" ref="T161:T168" si="600">SUM(O161:S161)</f>
        <v>116.32665499999999</v>
      </c>
      <c r="U161" s="69">
        <f>1*$U$4</f>
        <v>65</v>
      </c>
      <c r="V161" s="151">
        <f t="shared" ref="V161:W168" si="601">V150</f>
        <v>0</v>
      </c>
      <c r="W161" s="151">
        <f t="shared" si="601"/>
        <v>0</v>
      </c>
      <c r="X161" s="67">
        <f t="shared" ref="X161:X168" si="602">SUM(U161:W161)</f>
        <v>65</v>
      </c>
      <c r="Y161" s="113">
        <f t="shared" ref="Y161:Y166" si="603">$Y$4/(1-$Y$4)*(T161+X161+Z161+AA161)</f>
        <v>39.998526838235293</v>
      </c>
      <c r="Z161" s="69">
        <f t="shared" ref="Z161:Z168" si="604">T161*$Z$4</f>
        <v>29.081663749999997</v>
      </c>
      <c r="AA161" s="69">
        <f t="shared" ref="AA161:AA166" si="605">X161*$AA$4</f>
        <v>16.25</v>
      </c>
      <c r="AB161" s="70">
        <f t="shared" ref="AB161:AB168" si="606">T161+X161+Y161+Z161+AA161</f>
        <v>266.65684558823523</v>
      </c>
      <c r="AC161" s="67">
        <f t="shared" ref="AC161:AO168" si="607">O161*$C161</f>
        <v>2609.1959999999999</v>
      </c>
      <c r="AD161" s="67">
        <f t="shared" si="607"/>
        <v>0</v>
      </c>
      <c r="AE161" s="67">
        <f t="shared" si="607"/>
        <v>0</v>
      </c>
      <c r="AF161" s="67">
        <f t="shared" si="607"/>
        <v>52.183920000000001</v>
      </c>
      <c r="AG161" s="67">
        <f t="shared" si="607"/>
        <v>130.4598</v>
      </c>
      <c r="AH161" s="67">
        <f t="shared" si="607"/>
        <v>2791.8397199999999</v>
      </c>
      <c r="AI161" s="67">
        <f t="shared" si="607"/>
        <v>1560</v>
      </c>
      <c r="AJ161" s="67">
        <f t="shared" si="607"/>
        <v>0</v>
      </c>
      <c r="AK161" s="67">
        <f t="shared" si="607"/>
        <v>0</v>
      </c>
      <c r="AL161" s="67">
        <f t="shared" si="607"/>
        <v>1560</v>
      </c>
      <c r="AM161" s="67">
        <f t="shared" si="607"/>
        <v>959.96464411764703</v>
      </c>
      <c r="AN161" s="67">
        <f t="shared" si="607"/>
        <v>697.95992999999999</v>
      </c>
      <c r="AO161" s="67">
        <f t="shared" si="607"/>
        <v>390</v>
      </c>
      <c r="AP161" s="67">
        <f t="shared" ref="AP161:AP168" si="608">AM161+AK161</f>
        <v>959.96464411764703</v>
      </c>
      <c r="AQ161" s="71">
        <f t="shared" ref="AQ161:AQ168" si="609">AM161+AL161+AH161</f>
        <v>5311.8043641176464</v>
      </c>
      <c r="AR161" s="71">
        <f t="shared" ref="AR161:AR168" si="610">AO161+AN161</f>
        <v>1087.95993</v>
      </c>
      <c r="AS161" s="71">
        <f t="shared" ref="AS161:AS168" si="611">AH161+AL161+AM161+AO161+AN161</f>
        <v>6399.7642941176473</v>
      </c>
      <c r="AT161" s="84"/>
    </row>
    <row r="162" spans="1:67" outlineLevel="1" x14ac:dyDescent="0.25">
      <c r="A162" s="60"/>
      <c r="B162" s="61" t="str">
        <f>"Onduleur Fronius "&amp;G162</f>
        <v>Onduleur Fronius Symo GEN24 10.0 Plus SC</v>
      </c>
      <c r="C162" s="62">
        <v>1</v>
      </c>
      <c r="D162" s="68" t="s">
        <v>63</v>
      </c>
      <c r="E162" s="64">
        <f t="shared" ref="E161:E168" si="612">AB162</f>
        <v>4499.7926323529409</v>
      </c>
      <c r="F162" s="65">
        <f t="shared" ref="F161:F168" si="613">C162*E162</f>
        <v>4499.7926323529409</v>
      </c>
      <c r="G162" s="107" t="str">
        <f>$G$129</f>
        <v>Symo GEN24 10.0 Plus SC</v>
      </c>
      <c r="H162" s="108">
        <f>$H$129</f>
        <v>2176.9</v>
      </c>
      <c r="I162" s="108">
        <f>$I$8</f>
        <v>449.25</v>
      </c>
      <c r="J162" s="67">
        <f t="shared" si="365"/>
        <v>65.307000000000002</v>
      </c>
      <c r="K162" s="54">
        <v>0</v>
      </c>
      <c r="L162" s="67">
        <f t="shared" si="594"/>
        <v>2176.9</v>
      </c>
      <c r="M162" s="67">
        <f t="shared" si="594"/>
        <v>449.25</v>
      </c>
      <c r="N162" s="67">
        <f t="shared" si="594"/>
        <v>65.307000000000002</v>
      </c>
      <c r="O162" s="67">
        <f t="shared" si="595"/>
        <v>2691.4569999999999</v>
      </c>
      <c r="P162" s="69">
        <f t="shared" si="596"/>
        <v>0</v>
      </c>
      <c r="Q162" s="69">
        <f t="shared" si="597"/>
        <v>0</v>
      </c>
      <c r="R162" s="69">
        <f t="shared" si="598"/>
        <v>53.829139999999995</v>
      </c>
      <c r="S162" s="69">
        <f t="shared" si="599"/>
        <v>134.57284999999999</v>
      </c>
      <c r="T162" s="69">
        <f t="shared" si="600"/>
        <v>2879.8589899999997</v>
      </c>
      <c r="U162" s="69">
        <f>2*$U$5</f>
        <v>180</v>
      </c>
      <c r="V162" s="151">
        <f t="shared" si="601"/>
        <v>0</v>
      </c>
      <c r="W162" s="151">
        <f t="shared" si="601"/>
        <v>0</v>
      </c>
      <c r="X162" s="67">
        <f t="shared" si="602"/>
        <v>180</v>
      </c>
      <c r="Y162" s="113">
        <f t="shared" si="603"/>
        <v>674.96889485294116</v>
      </c>
      <c r="Z162" s="69">
        <f t="shared" si="604"/>
        <v>719.96474749999993</v>
      </c>
      <c r="AA162" s="69">
        <f t="shared" si="605"/>
        <v>45</v>
      </c>
      <c r="AB162" s="70">
        <f t="shared" si="606"/>
        <v>4499.7926323529409</v>
      </c>
      <c r="AC162" s="67">
        <f t="shared" si="607"/>
        <v>2691.4569999999999</v>
      </c>
      <c r="AD162" s="67">
        <f t="shared" si="607"/>
        <v>0</v>
      </c>
      <c r="AE162" s="67">
        <f t="shared" si="607"/>
        <v>0</v>
      </c>
      <c r="AF162" s="67">
        <f t="shared" si="607"/>
        <v>53.829139999999995</v>
      </c>
      <c r="AG162" s="67">
        <f t="shared" si="607"/>
        <v>134.57284999999999</v>
      </c>
      <c r="AH162" s="67">
        <f t="shared" si="607"/>
        <v>2879.8589899999997</v>
      </c>
      <c r="AI162" s="67">
        <f t="shared" si="607"/>
        <v>180</v>
      </c>
      <c r="AJ162" s="67">
        <f t="shared" si="607"/>
        <v>0</v>
      </c>
      <c r="AK162" s="67">
        <f t="shared" si="607"/>
        <v>0</v>
      </c>
      <c r="AL162" s="67">
        <f t="shared" si="607"/>
        <v>180</v>
      </c>
      <c r="AM162" s="67">
        <f t="shared" si="607"/>
        <v>674.96889485294116</v>
      </c>
      <c r="AN162" s="67">
        <f t="shared" si="607"/>
        <v>719.96474749999993</v>
      </c>
      <c r="AO162" s="67">
        <f t="shared" si="607"/>
        <v>45</v>
      </c>
      <c r="AP162" s="67">
        <f t="shared" si="608"/>
        <v>674.96889485294116</v>
      </c>
      <c r="AQ162" s="71">
        <f t="shared" si="609"/>
        <v>3734.8278848529408</v>
      </c>
      <c r="AR162" s="71">
        <f t="shared" si="610"/>
        <v>764.96474749999993</v>
      </c>
      <c r="AS162" s="71">
        <f t="shared" si="611"/>
        <v>4499.7926323529409</v>
      </c>
      <c r="AT162" s="84"/>
    </row>
    <row r="163" spans="1:67" outlineLevel="1" x14ac:dyDescent="0.25">
      <c r="A163" s="60"/>
      <c r="B163" s="61" t="s">
        <v>64</v>
      </c>
      <c r="C163" s="62">
        <v>1</v>
      </c>
      <c r="D163" s="68" t="s">
        <v>65</v>
      </c>
      <c r="E163" s="64">
        <f t="shared" si="612"/>
        <v>803.86764705882354</v>
      </c>
      <c r="F163" s="65">
        <f t="shared" si="613"/>
        <v>803.86764705882354</v>
      </c>
      <c r="G163" s="107"/>
      <c r="H163" s="108">
        <f>H9</f>
        <v>300</v>
      </c>
      <c r="I163" s="108">
        <v>0</v>
      </c>
      <c r="J163" s="67">
        <f t="shared" si="365"/>
        <v>9</v>
      </c>
      <c r="K163" s="54">
        <v>0</v>
      </c>
      <c r="L163" s="67">
        <f t="shared" si="594"/>
        <v>300</v>
      </c>
      <c r="M163" s="67">
        <f t="shared" si="594"/>
        <v>0</v>
      </c>
      <c r="N163" s="67">
        <f t="shared" si="594"/>
        <v>9</v>
      </c>
      <c r="O163" s="67">
        <f t="shared" si="595"/>
        <v>309</v>
      </c>
      <c r="P163" s="69">
        <f t="shared" si="596"/>
        <v>0</v>
      </c>
      <c r="Q163" s="69">
        <f t="shared" si="597"/>
        <v>0</v>
      </c>
      <c r="R163" s="69">
        <f t="shared" si="598"/>
        <v>6.18</v>
      </c>
      <c r="S163" s="69">
        <f t="shared" si="599"/>
        <v>15.450000000000001</v>
      </c>
      <c r="T163" s="69">
        <f t="shared" si="600"/>
        <v>330.63</v>
      </c>
      <c r="U163" s="69">
        <f>(C161/10)*$U$5</f>
        <v>216</v>
      </c>
      <c r="V163" s="151">
        <f t="shared" si="601"/>
        <v>0</v>
      </c>
      <c r="W163" s="151">
        <f t="shared" si="601"/>
        <v>0</v>
      </c>
      <c r="X163" s="67">
        <f t="shared" si="602"/>
        <v>216</v>
      </c>
      <c r="Y163" s="113">
        <f t="shared" si="603"/>
        <v>120.58014705882354</v>
      </c>
      <c r="Z163" s="69">
        <f t="shared" si="604"/>
        <v>82.657499999999999</v>
      </c>
      <c r="AA163" s="69">
        <f t="shared" si="605"/>
        <v>54</v>
      </c>
      <c r="AB163" s="70">
        <f t="shared" si="606"/>
        <v>803.86764705882354</v>
      </c>
      <c r="AC163" s="67">
        <f t="shared" si="607"/>
        <v>309</v>
      </c>
      <c r="AD163" s="67">
        <f t="shared" si="607"/>
        <v>0</v>
      </c>
      <c r="AE163" s="67">
        <f t="shared" si="607"/>
        <v>0</v>
      </c>
      <c r="AF163" s="67">
        <f t="shared" si="607"/>
        <v>6.18</v>
      </c>
      <c r="AG163" s="67">
        <f t="shared" si="607"/>
        <v>15.450000000000001</v>
      </c>
      <c r="AH163" s="67">
        <f t="shared" si="607"/>
        <v>330.63</v>
      </c>
      <c r="AI163" s="67">
        <f t="shared" si="607"/>
        <v>216</v>
      </c>
      <c r="AJ163" s="67">
        <f t="shared" si="607"/>
        <v>0</v>
      </c>
      <c r="AK163" s="67">
        <f t="shared" si="607"/>
        <v>0</v>
      </c>
      <c r="AL163" s="67">
        <f t="shared" si="607"/>
        <v>216</v>
      </c>
      <c r="AM163" s="67">
        <f t="shared" si="607"/>
        <v>120.58014705882354</v>
      </c>
      <c r="AN163" s="67">
        <f t="shared" si="607"/>
        <v>82.657499999999999</v>
      </c>
      <c r="AO163" s="67">
        <f t="shared" si="607"/>
        <v>54</v>
      </c>
      <c r="AP163" s="67">
        <f t="shared" si="608"/>
        <v>120.58014705882354</v>
      </c>
      <c r="AQ163" s="71">
        <f t="shared" si="609"/>
        <v>667.21014705882351</v>
      </c>
      <c r="AR163" s="71">
        <f t="shared" si="610"/>
        <v>136.6575</v>
      </c>
      <c r="AS163" s="71">
        <f t="shared" si="611"/>
        <v>803.86764705882354</v>
      </c>
      <c r="AT163" s="84"/>
    </row>
    <row r="164" spans="1:67" outlineLevel="1" x14ac:dyDescent="0.25">
      <c r="A164" s="60"/>
      <c r="B164" s="61" t="s">
        <v>172</v>
      </c>
      <c r="C164" s="62">
        <f>A159</f>
        <v>24</v>
      </c>
      <c r="D164" s="68" t="s">
        <v>63</v>
      </c>
      <c r="E164" s="64">
        <f t="shared" si="612"/>
        <v>257.66176470588238</v>
      </c>
      <c r="F164" s="65">
        <f t="shared" si="613"/>
        <v>6183.8823529411766</v>
      </c>
      <c r="G164" s="107"/>
      <c r="H164" s="108">
        <f>H10</f>
        <v>100</v>
      </c>
      <c r="I164" s="108">
        <v>0</v>
      </c>
      <c r="J164" s="67">
        <f t="shared" si="365"/>
        <v>3</v>
      </c>
      <c r="K164" s="54">
        <v>0</v>
      </c>
      <c r="L164" s="67">
        <f t="shared" si="594"/>
        <v>100</v>
      </c>
      <c r="M164" s="67">
        <f t="shared" si="594"/>
        <v>0</v>
      </c>
      <c r="N164" s="67">
        <f t="shared" si="594"/>
        <v>3</v>
      </c>
      <c r="O164" s="67">
        <f t="shared" si="595"/>
        <v>103</v>
      </c>
      <c r="P164" s="69">
        <f t="shared" si="596"/>
        <v>0</v>
      </c>
      <c r="Q164" s="69">
        <f t="shared" si="597"/>
        <v>0</v>
      </c>
      <c r="R164" s="69">
        <f t="shared" si="598"/>
        <v>2.06</v>
      </c>
      <c r="S164" s="69">
        <f t="shared" si="599"/>
        <v>5.15</v>
      </c>
      <c r="T164" s="69">
        <f t="shared" si="600"/>
        <v>110.21000000000001</v>
      </c>
      <c r="U164" s="69">
        <f>1*$U$4</f>
        <v>65</v>
      </c>
      <c r="V164" s="151">
        <f t="shared" si="601"/>
        <v>0</v>
      </c>
      <c r="W164" s="151">
        <f t="shared" si="601"/>
        <v>0</v>
      </c>
      <c r="X164" s="67">
        <f t="shared" si="602"/>
        <v>65</v>
      </c>
      <c r="Y164" s="113">
        <f t="shared" si="603"/>
        <v>38.649264705882359</v>
      </c>
      <c r="Z164" s="69">
        <f t="shared" si="604"/>
        <v>27.552500000000002</v>
      </c>
      <c r="AA164" s="69">
        <f t="shared" si="605"/>
        <v>16.25</v>
      </c>
      <c r="AB164" s="70">
        <f t="shared" si="606"/>
        <v>257.66176470588238</v>
      </c>
      <c r="AC164" s="67">
        <f t="shared" si="607"/>
        <v>2472</v>
      </c>
      <c r="AD164" s="67">
        <f t="shared" si="607"/>
        <v>0</v>
      </c>
      <c r="AE164" s="67">
        <f t="shared" si="607"/>
        <v>0</v>
      </c>
      <c r="AF164" s="67">
        <f t="shared" si="607"/>
        <v>49.44</v>
      </c>
      <c r="AG164" s="67">
        <f t="shared" si="607"/>
        <v>123.60000000000001</v>
      </c>
      <c r="AH164" s="67">
        <f t="shared" si="607"/>
        <v>2645.04</v>
      </c>
      <c r="AI164" s="67">
        <f t="shared" si="607"/>
        <v>1560</v>
      </c>
      <c r="AJ164" s="67">
        <f t="shared" si="607"/>
        <v>0</v>
      </c>
      <c r="AK164" s="67">
        <f t="shared" si="607"/>
        <v>0</v>
      </c>
      <c r="AL164" s="67">
        <f t="shared" si="607"/>
        <v>1560</v>
      </c>
      <c r="AM164" s="67">
        <f t="shared" si="607"/>
        <v>927.58235294117662</v>
      </c>
      <c r="AN164" s="67">
        <f t="shared" si="607"/>
        <v>661.26</v>
      </c>
      <c r="AO164" s="67">
        <f t="shared" si="607"/>
        <v>390</v>
      </c>
      <c r="AP164" s="67">
        <f t="shared" si="608"/>
        <v>927.58235294117662</v>
      </c>
      <c r="AQ164" s="71">
        <f t="shared" si="609"/>
        <v>5132.6223529411764</v>
      </c>
      <c r="AR164" s="71">
        <f t="shared" si="610"/>
        <v>1051.26</v>
      </c>
      <c r="AS164" s="71">
        <f t="shared" si="611"/>
        <v>6183.8823529411766</v>
      </c>
      <c r="AT164" s="84"/>
    </row>
    <row r="165" spans="1:67" outlineLevel="1" x14ac:dyDescent="0.25">
      <c r="A165" s="60"/>
      <c r="B165" s="61" t="s">
        <v>66</v>
      </c>
      <c r="C165" s="62">
        <v>1</v>
      </c>
      <c r="D165" s="68" t="s">
        <v>65</v>
      </c>
      <c r="E165" s="64">
        <f t="shared" si="612"/>
        <v>3089.7794117647059</v>
      </c>
      <c r="F165" s="65">
        <f t="shared" si="613"/>
        <v>3089.7794117647059</v>
      </c>
      <c r="G165" s="107"/>
      <c r="H165" s="108">
        <f>H11</f>
        <v>500</v>
      </c>
      <c r="I165" s="108">
        <f>I154</f>
        <v>0</v>
      </c>
      <c r="J165" s="67">
        <f t="shared" si="365"/>
        <v>15</v>
      </c>
      <c r="K165" s="54">
        <v>0</v>
      </c>
      <c r="L165" s="67">
        <f t="shared" si="594"/>
        <v>500</v>
      </c>
      <c r="M165" s="67">
        <f t="shared" si="594"/>
        <v>0</v>
      </c>
      <c r="N165" s="67">
        <f t="shared" si="594"/>
        <v>15</v>
      </c>
      <c r="O165" s="67">
        <f t="shared" si="595"/>
        <v>515</v>
      </c>
      <c r="P165" s="69">
        <f t="shared" si="596"/>
        <v>0</v>
      </c>
      <c r="Q165" s="69">
        <f t="shared" si="597"/>
        <v>0</v>
      </c>
      <c r="R165" s="69">
        <f t="shared" si="598"/>
        <v>10.3</v>
      </c>
      <c r="S165" s="69">
        <f t="shared" si="599"/>
        <v>25.75</v>
      </c>
      <c r="T165" s="69">
        <f t="shared" si="600"/>
        <v>551.04999999999995</v>
      </c>
      <c r="U165" s="69">
        <f>5*$U$5+600+500</f>
        <v>1550</v>
      </c>
      <c r="V165" s="151">
        <f t="shared" si="601"/>
        <v>0</v>
      </c>
      <c r="W165" s="151">
        <f t="shared" si="601"/>
        <v>0</v>
      </c>
      <c r="X165" s="67">
        <f t="shared" si="602"/>
        <v>1550</v>
      </c>
      <c r="Y165" s="113">
        <f t="shared" si="603"/>
        <v>463.46691176470591</v>
      </c>
      <c r="Z165" s="69">
        <f t="shared" si="604"/>
        <v>137.76249999999999</v>
      </c>
      <c r="AA165" s="69">
        <f t="shared" si="605"/>
        <v>387.5</v>
      </c>
      <c r="AB165" s="70">
        <f t="shared" si="606"/>
        <v>3089.7794117647059</v>
      </c>
      <c r="AC165" s="67">
        <f t="shared" si="607"/>
        <v>515</v>
      </c>
      <c r="AD165" s="67">
        <f t="shared" si="607"/>
        <v>0</v>
      </c>
      <c r="AE165" s="67">
        <f t="shared" si="607"/>
        <v>0</v>
      </c>
      <c r="AF165" s="67">
        <f t="shared" si="607"/>
        <v>10.3</v>
      </c>
      <c r="AG165" s="67">
        <f t="shared" si="607"/>
        <v>25.75</v>
      </c>
      <c r="AH165" s="67">
        <f t="shared" si="607"/>
        <v>551.04999999999995</v>
      </c>
      <c r="AI165" s="67">
        <f t="shared" si="607"/>
        <v>1550</v>
      </c>
      <c r="AJ165" s="67">
        <f t="shared" si="607"/>
        <v>0</v>
      </c>
      <c r="AK165" s="67">
        <f t="shared" si="607"/>
        <v>0</v>
      </c>
      <c r="AL165" s="67">
        <f t="shared" si="607"/>
        <v>1550</v>
      </c>
      <c r="AM165" s="67">
        <f t="shared" si="607"/>
        <v>463.46691176470591</v>
      </c>
      <c r="AN165" s="67">
        <f t="shared" si="607"/>
        <v>137.76249999999999</v>
      </c>
      <c r="AO165" s="67">
        <f t="shared" si="607"/>
        <v>387.5</v>
      </c>
      <c r="AP165" s="67">
        <f t="shared" si="608"/>
        <v>463.46691176470591</v>
      </c>
      <c r="AQ165" s="71">
        <f t="shared" si="609"/>
        <v>2564.5169117647056</v>
      </c>
      <c r="AR165" s="71">
        <f t="shared" si="610"/>
        <v>525.26250000000005</v>
      </c>
      <c r="AS165" s="71">
        <f t="shared" si="611"/>
        <v>3089.7794117647059</v>
      </c>
      <c r="AT165" s="84"/>
    </row>
    <row r="166" spans="1:67" outlineLevel="1" x14ac:dyDescent="0.25">
      <c r="A166" s="60"/>
      <c r="B166" s="72" t="s">
        <v>169</v>
      </c>
      <c r="C166" s="62">
        <v>1</v>
      </c>
      <c r="D166" s="68" t="s">
        <v>65</v>
      </c>
      <c r="E166" s="64">
        <f t="shared" si="612"/>
        <v>2772</v>
      </c>
      <c r="F166" s="65">
        <f t="shared" si="613"/>
        <v>2772</v>
      </c>
      <c r="G166" s="107"/>
      <c r="H166" s="108">
        <f>H155</f>
        <v>1600</v>
      </c>
      <c r="I166" s="108">
        <f>$I$133</f>
        <v>200</v>
      </c>
      <c r="J166" s="67">
        <f t="shared" si="365"/>
        <v>48</v>
      </c>
      <c r="K166" s="54">
        <v>0</v>
      </c>
      <c r="L166" s="67">
        <f t="shared" si="594"/>
        <v>1600</v>
      </c>
      <c r="M166" s="67">
        <f t="shared" si="594"/>
        <v>200</v>
      </c>
      <c r="N166" s="67">
        <f t="shared" si="594"/>
        <v>48</v>
      </c>
      <c r="O166" s="67">
        <f t="shared" si="595"/>
        <v>1848</v>
      </c>
      <c r="P166" s="69">
        <f t="shared" si="596"/>
        <v>0</v>
      </c>
      <c r="Q166" s="69">
        <f t="shared" si="597"/>
        <v>0</v>
      </c>
      <c r="R166" s="69">
        <f t="shared" si="598"/>
        <v>36.96</v>
      </c>
      <c r="S166" s="69">
        <v>0</v>
      </c>
      <c r="T166" s="69">
        <f t="shared" si="600"/>
        <v>1884.96</v>
      </c>
      <c r="U166" s="69">
        <v>0</v>
      </c>
      <c r="V166" s="151">
        <f t="shared" si="601"/>
        <v>0</v>
      </c>
      <c r="W166" s="151">
        <f t="shared" si="601"/>
        <v>0</v>
      </c>
      <c r="X166" s="67">
        <f t="shared" si="602"/>
        <v>0</v>
      </c>
      <c r="Y166" s="113">
        <f t="shared" si="603"/>
        <v>415.8</v>
      </c>
      <c r="Z166" s="69">
        <f t="shared" si="604"/>
        <v>471.24</v>
      </c>
      <c r="AA166" s="69">
        <f t="shared" si="605"/>
        <v>0</v>
      </c>
      <c r="AB166" s="70">
        <f t="shared" si="606"/>
        <v>2772</v>
      </c>
      <c r="AC166" s="67">
        <f t="shared" si="607"/>
        <v>1848</v>
      </c>
      <c r="AD166" s="67">
        <f t="shared" si="607"/>
        <v>0</v>
      </c>
      <c r="AE166" s="67">
        <f t="shared" si="607"/>
        <v>0</v>
      </c>
      <c r="AF166" s="67">
        <f t="shared" si="607"/>
        <v>36.96</v>
      </c>
      <c r="AG166" s="67">
        <f t="shared" si="607"/>
        <v>0</v>
      </c>
      <c r="AH166" s="67">
        <f t="shared" si="607"/>
        <v>1884.96</v>
      </c>
      <c r="AI166" s="67">
        <f t="shared" si="607"/>
        <v>0</v>
      </c>
      <c r="AJ166" s="67">
        <f t="shared" si="607"/>
        <v>0</v>
      </c>
      <c r="AK166" s="67">
        <f t="shared" si="607"/>
        <v>0</v>
      </c>
      <c r="AL166" s="67">
        <f t="shared" si="607"/>
        <v>0</v>
      </c>
      <c r="AM166" s="67">
        <f t="shared" si="607"/>
        <v>415.8</v>
      </c>
      <c r="AN166" s="67">
        <f t="shared" si="607"/>
        <v>471.24</v>
      </c>
      <c r="AO166" s="67">
        <f t="shared" si="607"/>
        <v>0</v>
      </c>
      <c r="AP166" s="67">
        <f t="shared" si="608"/>
        <v>415.8</v>
      </c>
      <c r="AQ166" s="71">
        <f t="shared" si="609"/>
        <v>2300.7600000000002</v>
      </c>
      <c r="AR166" s="71">
        <f t="shared" si="610"/>
        <v>471.24</v>
      </c>
      <c r="AS166" s="71">
        <f t="shared" si="611"/>
        <v>2772</v>
      </c>
      <c r="AT166" s="84"/>
    </row>
    <row r="167" spans="1:67" outlineLevel="1" x14ac:dyDescent="0.25">
      <c r="A167" s="60"/>
      <c r="B167" s="72" t="s">
        <v>170</v>
      </c>
      <c r="C167" s="62">
        <v>1</v>
      </c>
      <c r="D167" s="68" t="s">
        <v>65</v>
      </c>
      <c r="E167" s="64">
        <f t="shared" si="612"/>
        <v>900</v>
      </c>
      <c r="F167" s="65">
        <f t="shared" si="613"/>
        <v>900</v>
      </c>
      <c r="G167" s="147"/>
      <c r="H167" s="67">
        <v>0</v>
      </c>
      <c r="I167" s="67">
        <v>0</v>
      </c>
      <c r="J167" s="67">
        <f t="shared" si="365"/>
        <v>0</v>
      </c>
      <c r="K167" s="54">
        <v>0</v>
      </c>
      <c r="L167" s="67">
        <f t="shared" si="594"/>
        <v>0</v>
      </c>
      <c r="M167" s="67">
        <f t="shared" si="594"/>
        <v>0</v>
      </c>
      <c r="N167" s="67">
        <f t="shared" si="594"/>
        <v>0</v>
      </c>
      <c r="O167" s="67">
        <f t="shared" si="595"/>
        <v>0</v>
      </c>
      <c r="P167" s="69">
        <f t="shared" si="596"/>
        <v>0</v>
      </c>
      <c r="Q167" s="69">
        <f t="shared" si="597"/>
        <v>0</v>
      </c>
      <c r="R167" s="69">
        <f t="shared" si="598"/>
        <v>0</v>
      </c>
      <c r="S167" s="69">
        <v>0</v>
      </c>
      <c r="T167" s="69">
        <f t="shared" si="600"/>
        <v>0</v>
      </c>
      <c r="U167" s="69">
        <v>0</v>
      </c>
      <c r="V167" s="151">
        <f t="shared" si="601"/>
        <v>0</v>
      </c>
      <c r="W167" s="151">
        <f t="shared" si="601"/>
        <v>900</v>
      </c>
      <c r="X167" s="67">
        <f t="shared" si="602"/>
        <v>900</v>
      </c>
      <c r="Y167" s="113">
        <v>0</v>
      </c>
      <c r="Z167" s="69">
        <f t="shared" si="604"/>
        <v>0</v>
      </c>
      <c r="AA167" s="69">
        <v>0</v>
      </c>
      <c r="AB167" s="70">
        <f t="shared" si="606"/>
        <v>900</v>
      </c>
      <c r="AC167" s="67">
        <f t="shared" si="607"/>
        <v>0</v>
      </c>
      <c r="AD167" s="67">
        <f t="shared" si="607"/>
        <v>0</v>
      </c>
      <c r="AE167" s="67">
        <f t="shared" si="607"/>
        <v>0</v>
      </c>
      <c r="AF167" s="67">
        <f t="shared" si="607"/>
        <v>0</v>
      </c>
      <c r="AG167" s="67">
        <f t="shared" si="607"/>
        <v>0</v>
      </c>
      <c r="AH167" s="67">
        <f t="shared" si="607"/>
        <v>0</v>
      </c>
      <c r="AI167" s="67">
        <f t="shared" si="607"/>
        <v>0</v>
      </c>
      <c r="AJ167" s="67">
        <f t="shared" si="607"/>
        <v>0</v>
      </c>
      <c r="AK167" s="67">
        <f t="shared" si="607"/>
        <v>900</v>
      </c>
      <c r="AL167" s="67">
        <f t="shared" si="607"/>
        <v>900</v>
      </c>
      <c r="AM167" s="67">
        <f t="shared" si="607"/>
        <v>0</v>
      </c>
      <c r="AN167" s="67">
        <f t="shared" si="607"/>
        <v>0</v>
      </c>
      <c r="AO167" s="67">
        <f t="shared" si="607"/>
        <v>0</v>
      </c>
      <c r="AP167" s="67">
        <f t="shared" si="608"/>
        <v>900</v>
      </c>
      <c r="AQ167" s="71">
        <f t="shared" si="609"/>
        <v>900</v>
      </c>
      <c r="AR167" s="71">
        <f t="shared" si="610"/>
        <v>0</v>
      </c>
      <c r="AS167" s="71">
        <f t="shared" si="611"/>
        <v>900</v>
      </c>
      <c r="AT167" s="84"/>
    </row>
    <row r="168" spans="1:67" outlineLevel="1" x14ac:dyDescent="0.25">
      <c r="A168" s="60"/>
      <c r="B168" s="72" t="s">
        <v>171</v>
      </c>
      <c r="C168" s="62">
        <v>1</v>
      </c>
      <c r="D168" s="68" t="s">
        <v>65</v>
      </c>
      <c r="E168" s="64">
        <f t="shared" si="612"/>
        <v>1200</v>
      </c>
      <c r="F168" s="65">
        <f t="shared" si="613"/>
        <v>1200</v>
      </c>
      <c r="G168" s="147"/>
      <c r="H168" s="67">
        <v>0</v>
      </c>
      <c r="I168" s="67">
        <v>0</v>
      </c>
      <c r="J168" s="67">
        <f t="shared" si="365"/>
        <v>0</v>
      </c>
      <c r="K168" s="54">
        <v>0</v>
      </c>
      <c r="L168" s="67">
        <f t="shared" si="594"/>
        <v>0</v>
      </c>
      <c r="M168" s="67">
        <f t="shared" si="594"/>
        <v>0</v>
      </c>
      <c r="N168" s="67">
        <f t="shared" si="594"/>
        <v>0</v>
      </c>
      <c r="O168" s="67">
        <f t="shared" si="595"/>
        <v>0</v>
      </c>
      <c r="P168" s="69">
        <f t="shared" si="596"/>
        <v>0</v>
      </c>
      <c r="Q168" s="69">
        <f t="shared" si="597"/>
        <v>0</v>
      </c>
      <c r="R168" s="69">
        <f t="shared" si="598"/>
        <v>0</v>
      </c>
      <c r="S168" s="69">
        <v>0</v>
      </c>
      <c r="T168" s="69">
        <f t="shared" si="600"/>
        <v>0</v>
      </c>
      <c r="U168" s="69">
        <v>0</v>
      </c>
      <c r="V168" s="151">
        <f t="shared" si="601"/>
        <v>1200</v>
      </c>
      <c r="W168" s="151">
        <f t="shared" si="601"/>
        <v>0</v>
      </c>
      <c r="X168" s="67">
        <f t="shared" si="602"/>
        <v>1200</v>
      </c>
      <c r="Y168" s="113">
        <v>0</v>
      </c>
      <c r="Z168" s="69">
        <f t="shared" si="604"/>
        <v>0</v>
      </c>
      <c r="AA168" s="69">
        <v>0</v>
      </c>
      <c r="AB168" s="70">
        <f t="shared" si="606"/>
        <v>1200</v>
      </c>
      <c r="AC168" s="67">
        <f t="shared" si="607"/>
        <v>0</v>
      </c>
      <c r="AD168" s="67">
        <f t="shared" si="607"/>
        <v>0</v>
      </c>
      <c r="AE168" s="67">
        <f t="shared" si="607"/>
        <v>0</v>
      </c>
      <c r="AF168" s="67">
        <f t="shared" si="607"/>
        <v>0</v>
      </c>
      <c r="AG168" s="67">
        <f t="shared" si="607"/>
        <v>0</v>
      </c>
      <c r="AH168" s="67">
        <f t="shared" si="607"/>
        <v>0</v>
      </c>
      <c r="AI168" s="67">
        <f t="shared" si="607"/>
        <v>0</v>
      </c>
      <c r="AJ168" s="67">
        <f t="shared" si="607"/>
        <v>1200</v>
      </c>
      <c r="AK168" s="67">
        <f t="shared" si="607"/>
        <v>0</v>
      </c>
      <c r="AL168" s="67">
        <f t="shared" si="607"/>
        <v>1200</v>
      </c>
      <c r="AM168" s="67">
        <f t="shared" si="607"/>
        <v>0</v>
      </c>
      <c r="AN168" s="67">
        <f t="shared" si="607"/>
        <v>0</v>
      </c>
      <c r="AO168" s="67">
        <f t="shared" si="607"/>
        <v>0</v>
      </c>
      <c r="AP168" s="67">
        <f t="shared" si="608"/>
        <v>0</v>
      </c>
      <c r="AQ168" s="71">
        <f t="shared" si="609"/>
        <v>1200</v>
      </c>
      <c r="AR168" s="71">
        <f t="shared" si="610"/>
        <v>0</v>
      </c>
      <c r="AS168" s="71">
        <f t="shared" si="611"/>
        <v>1200</v>
      </c>
      <c r="AT168" s="84"/>
    </row>
    <row r="169" spans="1:67" ht="15.75" outlineLevel="1" thickBot="1" x14ac:dyDescent="0.3">
      <c r="A169" s="60"/>
      <c r="B169" s="61"/>
      <c r="C169" s="62"/>
      <c r="D169" s="63"/>
      <c r="E169" s="64"/>
      <c r="F169" s="65"/>
      <c r="G169" s="107"/>
      <c r="H169" s="108"/>
      <c r="I169" s="108"/>
      <c r="J169" s="67"/>
      <c r="K169" s="21"/>
      <c r="L169" s="67"/>
      <c r="M169" s="67"/>
      <c r="N169" s="67"/>
      <c r="O169" s="67"/>
      <c r="P169" s="69"/>
      <c r="Q169" s="69"/>
      <c r="R169" s="69"/>
      <c r="S169" s="69"/>
      <c r="T169" s="69"/>
      <c r="U169" s="69"/>
      <c r="V169" s="151"/>
      <c r="W169" s="151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84"/>
    </row>
    <row r="170" spans="1:67" ht="15.75" thickBot="1" x14ac:dyDescent="0.3">
      <c r="A170" s="48">
        <f>A159+1</f>
        <v>25</v>
      </c>
      <c r="B170" s="49" t="s">
        <v>61</v>
      </c>
      <c r="C170" s="50" t="s">
        <v>62</v>
      </c>
      <c r="D170" s="51">
        <f>ROUNDUP((A170*465)/1000,2)</f>
        <v>11.629999999999999</v>
      </c>
      <c r="E170" s="52"/>
      <c r="F170" s="53">
        <f>SUM(F171:F180)</f>
        <v>26969.294580882353</v>
      </c>
      <c r="G170" s="107"/>
      <c r="H170" s="110"/>
      <c r="I170" s="110"/>
      <c r="J170" s="56"/>
      <c r="K170" s="57"/>
      <c r="L170" s="58"/>
      <c r="M170" s="58"/>
      <c r="N170" s="58"/>
      <c r="O170" s="57"/>
      <c r="P170" s="58"/>
      <c r="Q170" s="56"/>
      <c r="R170" s="56"/>
      <c r="S170" s="56"/>
      <c r="T170" s="56"/>
      <c r="U170" s="74"/>
      <c r="V170" s="152"/>
      <c r="W170" s="153"/>
      <c r="X170" s="56"/>
      <c r="Y170" s="56"/>
      <c r="Z170" s="57"/>
      <c r="AA170" s="56"/>
      <c r="AB170" s="56"/>
      <c r="AC170" s="59">
        <f>+SUM(AC171:AC180)</f>
        <v>11026.654500000001</v>
      </c>
      <c r="AD170" s="59">
        <f t="shared" ref="AD170:AS170" si="614">+SUM(AD171:AD180)</f>
        <v>0</v>
      </c>
      <c r="AE170" s="59">
        <f t="shared" si="614"/>
        <v>0</v>
      </c>
      <c r="AF170" s="59">
        <f t="shared" si="614"/>
        <v>220.53309000000004</v>
      </c>
      <c r="AG170" s="59">
        <f t="shared" si="614"/>
        <v>458.932725</v>
      </c>
      <c r="AH170" s="59">
        <f t="shared" si="614"/>
        <v>11706.120315</v>
      </c>
      <c r="AI170" s="59">
        <f t="shared" si="614"/>
        <v>5205</v>
      </c>
      <c r="AJ170" s="59">
        <f t="shared" si="614"/>
        <v>1200</v>
      </c>
      <c r="AK170" s="59">
        <f t="shared" si="614"/>
        <v>900</v>
      </c>
      <c r="AL170" s="59">
        <f t="shared" si="614"/>
        <v>7305</v>
      </c>
      <c r="AM170" s="59">
        <f t="shared" si="614"/>
        <v>3730.3941871323532</v>
      </c>
      <c r="AN170" s="59">
        <f t="shared" si="614"/>
        <v>2926.53007875</v>
      </c>
      <c r="AO170" s="59">
        <f t="shared" si="614"/>
        <v>1301.25</v>
      </c>
      <c r="AP170" s="59">
        <f t="shared" si="614"/>
        <v>4630.3941871323532</v>
      </c>
      <c r="AQ170" s="59">
        <f t="shared" si="614"/>
        <v>22741.514502132355</v>
      </c>
      <c r="AR170" s="59">
        <f t="shared" si="614"/>
        <v>4227.78007875</v>
      </c>
      <c r="AS170" s="59">
        <f t="shared" si="614"/>
        <v>26969.294580882353</v>
      </c>
      <c r="AT170" s="83" t="str">
        <f>IF(F170=AS170,"Matching","Not Matching")</f>
        <v>Matching</v>
      </c>
      <c r="AU170" s="134">
        <f t="shared" ref="AU170" si="615">SUM(AC170:AG170)</f>
        <v>11706.120315000002</v>
      </c>
      <c r="AV170" s="135">
        <f t="shared" ref="AV170" si="616">AU170/AS170</f>
        <v>0.43405363384246937</v>
      </c>
      <c r="AW170" s="134">
        <f t="shared" ref="AW170" si="617">AI170</f>
        <v>5205</v>
      </c>
      <c r="AX170" s="135">
        <f t="shared" ref="AX170" si="618">AW170/AS170</f>
        <v>0.19299726154831107</v>
      </c>
      <c r="AY170" s="134">
        <f t="shared" ref="AY170" si="619">AJ170</f>
        <v>1200</v>
      </c>
      <c r="AZ170" s="135">
        <f t="shared" ref="AZ170" si="620">AY170/AS170</f>
        <v>4.4495045890100539E-2</v>
      </c>
      <c r="BA170" s="134">
        <f t="shared" ref="BA170" si="621">AK170+AM170</f>
        <v>4630.3941871323532</v>
      </c>
      <c r="BB170" s="135">
        <f t="shared" ref="BB170" si="622">BA170/AS170</f>
        <v>0.17169133487142402</v>
      </c>
      <c r="BC170" s="134">
        <f t="shared" ref="BC170" si="623">AN170+AO170</f>
        <v>4227.78007875</v>
      </c>
      <c r="BD170" s="135">
        <f t="shared" ref="BD170" si="624">BC170/AS170</f>
        <v>0.1567627238476951</v>
      </c>
      <c r="BE170" s="82" t="str">
        <f t="shared" ref="BE170" si="625">IF((AU170+AW170+AY170+BA170+BC170)=AS170,"Matching","Not Matching")</f>
        <v>Matching</v>
      </c>
      <c r="BF170" s="134">
        <f>AQ170</f>
        <v>22741.514502132355</v>
      </c>
      <c r="BG170" s="135">
        <f t="shared" ref="BG170" si="626">BF170/AS170</f>
        <v>0.84323727615230493</v>
      </c>
      <c r="BH170" s="134">
        <f t="shared" ref="BH170" si="627">AR170</f>
        <v>4227.78007875</v>
      </c>
      <c r="BI170" s="135">
        <f t="shared" ref="BI170" si="628">BH170/AS170</f>
        <v>0.1567627238476951</v>
      </c>
      <c r="BJ170" s="82" t="str">
        <f t="shared" ref="BJ170" si="629">IF((BH170+BF170)=AS170,"Matching","Not Matching")</f>
        <v>Matching</v>
      </c>
      <c r="BK170" s="134">
        <f>AS170*1.081</f>
        <v>29153.807441933823</v>
      </c>
      <c r="BL170" s="134">
        <f t="shared" ref="BL170" si="630">ROUND(BK170,-1)</f>
        <v>29150</v>
      </c>
      <c r="BM170" s="134">
        <f>D170*380</f>
        <v>4419.3999999999996</v>
      </c>
      <c r="BN170" s="134">
        <f t="shared" ref="BN170" si="631">BK170-BM170</f>
        <v>24734.407441933821</v>
      </c>
      <c r="BO170" s="134">
        <f>BK170/D170</f>
        <v>2506.7762202866575</v>
      </c>
    </row>
    <row r="171" spans="1:67" outlineLevel="1" x14ac:dyDescent="0.25">
      <c r="A171" s="60"/>
      <c r="B171" s="61"/>
      <c r="C171" s="62"/>
      <c r="D171" s="63"/>
      <c r="E171" s="64"/>
      <c r="F171" s="65"/>
      <c r="G171" s="107"/>
      <c r="H171" s="110"/>
      <c r="I171" s="109" t="s">
        <v>138</v>
      </c>
      <c r="J171" s="56"/>
      <c r="K171" s="57"/>
      <c r="L171" s="58"/>
      <c r="M171" s="58"/>
      <c r="N171" s="58"/>
      <c r="O171" s="57"/>
      <c r="P171" s="58"/>
      <c r="Q171" s="56"/>
      <c r="R171" s="56"/>
      <c r="S171" s="56"/>
      <c r="T171" s="56"/>
      <c r="U171" s="73"/>
      <c r="V171" s="152"/>
      <c r="W171" s="153"/>
      <c r="X171" s="56"/>
      <c r="Y171" s="56"/>
      <c r="Z171" s="57"/>
      <c r="AA171" s="56"/>
      <c r="AB171" s="56"/>
      <c r="AC171" s="56"/>
      <c r="AD171" s="56"/>
      <c r="AE171" s="69"/>
      <c r="AF171" s="69"/>
      <c r="AG171" s="69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136"/>
    </row>
    <row r="172" spans="1:67" outlineLevel="1" x14ac:dyDescent="0.25">
      <c r="A172" s="60"/>
      <c r="B172" s="61" t="str">
        <f>"Panneau solaire "&amp;G172</f>
        <v>Panneau solaire LONGi Hi-MO X10 Artist LR7-54HVB-485M</v>
      </c>
      <c r="C172" s="62">
        <f>A170</f>
        <v>25</v>
      </c>
      <c r="D172" s="68" t="s">
        <v>63</v>
      </c>
      <c r="E172" s="64">
        <f t="shared" ref="E172" si="632">AB172</f>
        <v>266.65684558823523</v>
      </c>
      <c r="F172" s="65">
        <f t="shared" ref="F172" si="633">C172*E172</f>
        <v>6666.4211397058807</v>
      </c>
      <c r="G172" s="107" t="str">
        <f>$G$7</f>
        <v>LONGi Hi-MO X10 Artist LR7-54HVB-485M</v>
      </c>
      <c r="H172" s="108">
        <f t="shared" ref="H172" si="634">H73</f>
        <v>105.55</v>
      </c>
      <c r="I172" s="108">
        <f>$I$7</f>
        <v>0</v>
      </c>
      <c r="J172" s="67">
        <f t="shared" si="365"/>
        <v>3.1664999999999996</v>
      </c>
      <c r="K172" s="54">
        <v>0</v>
      </c>
      <c r="L172" s="67">
        <f t="shared" ref="L172:N179" si="635">H172*(1-$K172)</f>
        <v>105.55</v>
      </c>
      <c r="M172" s="67">
        <f t="shared" si="635"/>
        <v>0</v>
      </c>
      <c r="N172" s="67">
        <f t="shared" si="635"/>
        <v>3.1664999999999996</v>
      </c>
      <c r="O172" s="67">
        <f t="shared" ref="O172:O179" si="636">(L172+M172+N172)</f>
        <v>108.7165</v>
      </c>
      <c r="P172" s="69">
        <f t="shared" ref="P172:P179" si="637">O172*$P$4</f>
        <v>0</v>
      </c>
      <c r="Q172" s="69">
        <f t="shared" ref="Q172:Q179" si="638">(O172+P172)*$Q$4</f>
        <v>0</v>
      </c>
      <c r="R172" s="69">
        <f t="shared" ref="R172:R179" si="639">(O172+P172)*$R$4</f>
        <v>2.1743299999999999</v>
      </c>
      <c r="S172" s="69">
        <f t="shared" ref="S172:S176" si="640">(O172+P172)*$S$4</f>
        <v>5.4358250000000004</v>
      </c>
      <c r="T172" s="69">
        <f t="shared" ref="T172:T179" si="641">SUM(O172:S172)</f>
        <v>116.32665499999999</v>
      </c>
      <c r="U172" s="69">
        <f>1*$U$4</f>
        <v>65</v>
      </c>
      <c r="V172" s="151">
        <f t="shared" ref="V172:W179" si="642">V161</f>
        <v>0</v>
      </c>
      <c r="W172" s="151">
        <f t="shared" si="642"/>
        <v>0</v>
      </c>
      <c r="X172" s="67">
        <f t="shared" ref="X172:X179" si="643">SUM(U172:W172)</f>
        <v>65</v>
      </c>
      <c r="Y172" s="113">
        <f t="shared" ref="Y172:Y177" si="644">$Y$4/(1-$Y$4)*(T172+X172+Z172+AA172)</f>
        <v>39.998526838235293</v>
      </c>
      <c r="Z172" s="69">
        <f t="shared" ref="Z172:Z179" si="645">T172*$Z$4</f>
        <v>29.081663749999997</v>
      </c>
      <c r="AA172" s="69">
        <f t="shared" ref="AA172:AA177" si="646">X172*$AA$4</f>
        <v>16.25</v>
      </c>
      <c r="AB172" s="70">
        <f t="shared" ref="AB172:AB179" si="647">T172+X172+Y172+Z172+AA172</f>
        <v>266.65684558823523</v>
      </c>
      <c r="AC172" s="67">
        <f t="shared" ref="AC172:AO179" si="648">O172*$C172</f>
        <v>2717.9124999999999</v>
      </c>
      <c r="AD172" s="67">
        <f t="shared" si="648"/>
        <v>0</v>
      </c>
      <c r="AE172" s="67">
        <f t="shared" si="648"/>
        <v>0</v>
      </c>
      <c r="AF172" s="67">
        <f t="shared" si="648"/>
        <v>54.358249999999998</v>
      </c>
      <c r="AG172" s="67">
        <f t="shared" si="648"/>
        <v>135.895625</v>
      </c>
      <c r="AH172" s="67">
        <f t="shared" si="648"/>
        <v>2908.1663749999998</v>
      </c>
      <c r="AI172" s="67">
        <f t="shared" si="648"/>
        <v>1625</v>
      </c>
      <c r="AJ172" s="67">
        <f t="shared" si="648"/>
        <v>0</v>
      </c>
      <c r="AK172" s="67">
        <f t="shared" si="648"/>
        <v>0</v>
      </c>
      <c r="AL172" s="67">
        <f t="shared" si="648"/>
        <v>1625</v>
      </c>
      <c r="AM172" s="67">
        <f t="shared" si="648"/>
        <v>999.96317095588233</v>
      </c>
      <c r="AN172" s="67">
        <f t="shared" si="648"/>
        <v>727.04159374999995</v>
      </c>
      <c r="AO172" s="67">
        <f t="shared" si="648"/>
        <v>406.25</v>
      </c>
      <c r="AP172" s="67">
        <f t="shared" ref="AP172:AP179" si="649">AM172+AK172</f>
        <v>999.96317095588233</v>
      </c>
      <c r="AQ172" s="71">
        <f t="shared" ref="AQ172:AQ179" si="650">AM172+AL172+AH172</f>
        <v>5533.1295459558823</v>
      </c>
      <c r="AR172" s="71">
        <f t="shared" ref="AR172:AR179" si="651">AO172+AN172</f>
        <v>1133.2915937499999</v>
      </c>
      <c r="AS172" s="71">
        <f t="shared" ref="AS172:AS179" si="652">AH172+AL172+AM172+AO172+AN172</f>
        <v>6666.4211397058825</v>
      </c>
      <c r="AT172" s="84"/>
    </row>
    <row r="173" spans="1:67" outlineLevel="1" x14ac:dyDescent="0.25">
      <c r="A173" s="60"/>
      <c r="B173" s="61" t="str">
        <f>"Onduleur Fronius "&amp;G173</f>
        <v>Onduleur Fronius Symo GEN24 12.0 Plus SC</v>
      </c>
      <c r="C173" s="62">
        <v>1</v>
      </c>
      <c r="D173" s="68" t="s">
        <v>63</v>
      </c>
      <c r="E173" s="64">
        <f t="shared" ref="E172:E179" si="653">AB173</f>
        <v>4677.263147058824</v>
      </c>
      <c r="F173" s="65">
        <f t="shared" ref="F172:F179" si="654">C173*E173</f>
        <v>4677.263147058824</v>
      </c>
      <c r="G173" s="99" t="str">
        <f>'Technical Data'!B26</f>
        <v>Symo GEN24 12.0 Plus SC</v>
      </c>
      <c r="H173" s="85">
        <f>'Financial Data'!C49</f>
        <v>2286.4</v>
      </c>
      <c r="I173" s="108">
        <f>$I$8</f>
        <v>449.25</v>
      </c>
      <c r="J173" s="67">
        <f t="shared" si="365"/>
        <v>68.591999999999999</v>
      </c>
      <c r="K173" s="54">
        <v>0</v>
      </c>
      <c r="L173" s="67">
        <f t="shared" si="635"/>
        <v>2286.4</v>
      </c>
      <c r="M173" s="67">
        <f t="shared" si="635"/>
        <v>449.25</v>
      </c>
      <c r="N173" s="67">
        <f t="shared" si="635"/>
        <v>68.591999999999999</v>
      </c>
      <c r="O173" s="67">
        <f t="shared" si="636"/>
        <v>2804.2420000000002</v>
      </c>
      <c r="P173" s="69">
        <f t="shared" si="637"/>
        <v>0</v>
      </c>
      <c r="Q173" s="69">
        <f t="shared" si="638"/>
        <v>0</v>
      </c>
      <c r="R173" s="69">
        <f t="shared" si="639"/>
        <v>56.084840000000007</v>
      </c>
      <c r="S173" s="69">
        <f t="shared" si="640"/>
        <v>140.21210000000002</v>
      </c>
      <c r="T173" s="69">
        <f t="shared" si="641"/>
        <v>3000.5389400000004</v>
      </c>
      <c r="U173" s="69">
        <f>2*$U$5</f>
        <v>180</v>
      </c>
      <c r="V173" s="151">
        <f t="shared" si="642"/>
        <v>0</v>
      </c>
      <c r="W173" s="151">
        <f t="shared" si="642"/>
        <v>0</v>
      </c>
      <c r="X173" s="67">
        <f t="shared" si="643"/>
        <v>180</v>
      </c>
      <c r="Y173" s="113">
        <f t="shared" si="644"/>
        <v>701.58947205882362</v>
      </c>
      <c r="Z173" s="69">
        <f t="shared" si="645"/>
        <v>750.13473500000009</v>
      </c>
      <c r="AA173" s="69">
        <f t="shared" si="646"/>
        <v>45</v>
      </c>
      <c r="AB173" s="70">
        <f t="shared" si="647"/>
        <v>4677.263147058824</v>
      </c>
      <c r="AC173" s="67">
        <f t="shared" si="648"/>
        <v>2804.2420000000002</v>
      </c>
      <c r="AD173" s="67">
        <f t="shared" si="648"/>
        <v>0</v>
      </c>
      <c r="AE173" s="67">
        <f t="shared" si="648"/>
        <v>0</v>
      </c>
      <c r="AF173" s="67">
        <f t="shared" si="648"/>
        <v>56.084840000000007</v>
      </c>
      <c r="AG173" s="67">
        <f t="shared" si="648"/>
        <v>140.21210000000002</v>
      </c>
      <c r="AH173" s="67">
        <f t="shared" si="648"/>
        <v>3000.5389400000004</v>
      </c>
      <c r="AI173" s="67">
        <f t="shared" si="648"/>
        <v>180</v>
      </c>
      <c r="AJ173" s="67">
        <f t="shared" si="648"/>
        <v>0</v>
      </c>
      <c r="AK173" s="67">
        <f t="shared" si="648"/>
        <v>0</v>
      </c>
      <c r="AL173" s="67">
        <f t="shared" si="648"/>
        <v>180</v>
      </c>
      <c r="AM173" s="67">
        <f t="shared" si="648"/>
        <v>701.58947205882362</v>
      </c>
      <c r="AN173" s="67">
        <f t="shared" si="648"/>
        <v>750.13473500000009</v>
      </c>
      <c r="AO173" s="67">
        <f t="shared" si="648"/>
        <v>45</v>
      </c>
      <c r="AP173" s="67">
        <f t="shared" si="649"/>
        <v>701.58947205882362</v>
      </c>
      <c r="AQ173" s="71">
        <f t="shared" si="650"/>
        <v>3882.1284120588239</v>
      </c>
      <c r="AR173" s="71">
        <f t="shared" si="651"/>
        <v>795.13473500000009</v>
      </c>
      <c r="AS173" s="71">
        <f t="shared" si="652"/>
        <v>4677.263147058824</v>
      </c>
      <c r="AT173" s="84"/>
    </row>
    <row r="174" spans="1:67" outlineLevel="1" x14ac:dyDescent="0.25">
      <c r="A174" s="60"/>
      <c r="B174" s="61" t="s">
        <v>64</v>
      </c>
      <c r="C174" s="62">
        <v>1</v>
      </c>
      <c r="D174" s="68" t="s">
        <v>65</v>
      </c>
      <c r="E174" s="64">
        <f t="shared" si="653"/>
        <v>1060.2132352941176</v>
      </c>
      <c r="F174" s="65">
        <f t="shared" si="654"/>
        <v>1060.2132352941176</v>
      </c>
      <c r="G174" s="147"/>
      <c r="H174" s="85">
        <v>450</v>
      </c>
      <c r="I174" s="111">
        <v>0</v>
      </c>
      <c r="J174" s="67">
        <f t="shared" ref="J174:J234" si="655">H174*$J$4</f>
        <v>13.5</v>
      </c>
      <c r="K174" s="54">
        <v>0</v>
      </c>
      <c r="L174" s="67">
        <f t="shared" si="635"/>
        <v>450</v>
      </c>
      <c r="M174" s="67">
        <f t="shared" si="635"/>
        <v>0</v>
      </c>
      <c r="N174" s="67">
        <f t="shared" si="635"/>
        <v>13.5</v>
      </c>
      <c r="O174" s="67">
        <f t="shared" si="636"/>
        <v>463.5</v>
      </c>
      <c r="P174" s="69">
        <f t="shared" si="637"/>
        <v>0</v>
      </c>
      <c r="Q174" s="69">
        <f t="shared" si="638"/>
        <v>0</v>
      </c>
      <c r="R174" s="69">
        <f t="shared" si="639"/>
        <v>9.27</v>
      </c>
      <c r="S174" s="69">
        <f t="shared" si="640"/>
        <v>23.175000000000001</v>
      </c>
      <c r="T174" s="69">
        <f t="shared" si="641"/>
        <v>495.94499999999999</v>
      </c>
      <c r="U174" s="69">
        <f>(C172/10)*$U$5</f>
        <v>225</v>
      </c>
      <c r="V174" s="151">
        <f t="shared" si="642"/>
        <v>0</v>
      </c>
      <c r="W174" s="151">
        <f t="shared" si="642"/>
        <v>0</v>
      </c>
      <c r="X174" s="67">
        <f t="shared" si="643"/>
        <v>225</v>
      </c>
      <c r="Y174" s="113">
        <f t="shared" si="644"/>
        <v>159.03198529411765</v>
      </c>
      <c r="Z174" s="69">
        <f t="shared" si="645"/>
        <v>123.98625</v>
      </c>
      <c r="AA174" s="69">
        <f t="shared" si="646"/>
        <v>56.25</v>
      </c>
      <c r="AB174" s="70">
        <f t="shared" si="647"/>
        <v>1060.2132352941176</v>
      </c>
      <c r="AC174" s="67">
        <f t="shared" si="648"/>
        <v>463.5</v>
      </c>
      <c r="AD174" s="67">
        <f t="shared" si="648"/>
        <v>0</v>
      </c>
      <c r="AE174" s="67">
        <f t="shared" si="648"/>
        <v>0</v>
      </c>
      <c r="AF174" s="67">
        <f t="shared" si="648"/>
        <v>9.27</v>
      </c>
      <c r="AG174" s="67">
        <f t="shared" si="648"/>
        <v>23.175000000000001</v>
      </c>
      <c r="AH174" s="67">
        <f t="shared" si="648"/>
        <v>495.94499999999999</v>
      </c>
      <c r="AI174" s="67">
        <f t="shared" si="648"/>
        <v>225</v>
      </c>
      <c r="AJ174" s="67">
        <f t="shared" si="648"/>
        <v>0</v>
      </c>
      <c r="AK174" s="67">
        <f t="shared" si="648"/>
        <v>0</v>
      </c>
      <c r="AL174" s="67">
        <f t="shared" si="648"/>
        <v>225</v>
      </c>
      <c r="AM174" s="67">
        <f t="shared" si="648"/>
        <v>159.03198529411765</v>
      </c>
      <c r="AN174" s="67">
        <f t="shared" si="648"/>
        <v>123.98625</v>
      </c>
      <c r="AO174" s="67">
        <f t="shared" si="648"/>
        <v>56.25</v>
      </c>
      <c r="AP174" s="67">
        <f t="shared" si="649"/>
        <v>159.03198529411765</v>
      </c>
      <c r="AQ174" s="71">
        <f t="shared" si="650"/>
        <v>879.97698529411764</v>
      </c>
      <c r="AR174" s="71">
        <f t="shared" si="651"/>
        <v>180.23624999999998</v>
      </c>
      <c r="AS174" s="71">
        <f t="shared" si="652"/>
        <v>1060.2132352941176</v>
      </c>
      <c r="AT174" s="84"/>
    </row>
    <row r="175" spans="1:67" outlineLevel="1" x14ac:dyDescent="0.25">
      <c r="A175" s="60"/>
      <c r="B175" s="61" t="s">
        <v>172</v>
      </c>
      <c r="C175" s="62">
        <f>A170</f>
        <v>25</v>
      </c>
      <c r="D175" s="68" t="s">
        <v>63</v>
      </c>
      <c r="E175" s="64">
        <f t="shared" si="653"/>
        <v>257.66176470588238</v>
      </c>
      <c r="F175" s="65">
        <f t="shared" si="654"/>
        <v>6441.5441176470595</v>
      </c>
      <c r="G175" s="107"/>
      <c r="H175" s="111">
        <v>100</v>
      </c>
      <c r="I175" s="111">
        <v>0</v>
      </c>
      <c r="J175" s="67">
        <f t="shared" si="655"/>
        <v>3</v>
      </c>
      <c r="K175" s="54">
        <v>0</v>
      </c>
      <c r="L175" s="67">
        <f t="shared" si="635"/>
        <v>100</v>
      </c>
      <c r="M175" s="67">
        <f t="shared" si="635"/>
        <v>0</v>
      </c>
      <c r="N175" s="67">
        <f t="shared" si="635"/>
        <v>3</v>
      </c>
      <c r="O175" s="67">
        <f t="shared" si="636"/>
        <v>103</v>
      </c>
      <c r="P175" s="69">
        <f t="shared" si="637"/>
        <v>0</v>
      </c>
      <c r="Q175" s="69">
        <f t="shared" si="638"/>
        <v>0</v>
      </c>
      <c r="R175" s="69">
        <f t="shared" si="639"/>
        <v>2.06</v>
      </c>
      <c r="S175" s="69">
        <f t="shared" si="640"/>
        <v>5.15</v>
      </c>
      <c r="T175" s="69">
        <f t="shared" si="641"/>
        <v>110.21000000000001</v>
      </c>
      <c r="U175" s="69">
        <f>1*$U$4</f>
        <v>65</v>
      </c>
      <c r="V175" s="151">
        <f t="shared" si="642"/>
        <v>0</v>
      </c>
      <c r="W175" s="151">
        <f t="shared" si="642"/>
        <v>0</v>
      </c>
      <c r="X175" s="67">
        <f t="shared" si="643"/>
        <v>65</v>
      </c>
      <c r="Y175" s="113">
        <f t="shared" si="644"/>
        <v>38.649264705882359</v>
      </c>
      <c r="Z175" s="69">
        <f t="shared" si="645"/>
        <v>27.552500000000002</v>
      </c>
      <c r="AA175" s="69">
        <f t="shared" si="646"/>
        <v>16.25</v>
      </c>
      <c r="AB175" s="70">
        <f t="shared" si="647"/>
        <v>257.66176470588238</v>
      </c>
      <c r="AC175" s="67">
        <f t="shared" si="648"/>
        <v>2575</v>
      </c>
      <c r="AD175" s="67">
        <f t="shared" si="648"/>
        <v>0</v>
      </c>
      <c r="AE175" s="67">
        <f t="shared" si="648"/>
        <v>0</v>
      </c>
      <c r="AF175" s="67">
        <f t="shared" si="648"/>
        <v>51.5</v>
      </c>
      <c r="AG175" s="67">
        <f t="shared" si="648"/>
        <v>128.75</v>
      </c>
      <c r="AH175" s="67">
        <f t="shared" si="648"/>
        <v>2755.25</v>
      </c>
      <c r="AI175" s="67">
        <f t="shared" si="648"/>
        <v>1625</v>
      </c>
      <c r="AJ175" s="67">
        <f t="shared" si="648"/>
        <v>0</v>
      </c>
      <c r="AK175" s="67">
        <f t="shared" si="648"/>
        <v>0</v>
      </c>
      <c r="AL175" s="67">
        <f t="shared" si="648"/>
        <v>1625</v>
      </c>
      <c r="AM175" s="67">
        <f t="shared" si="648"/>
        <v>966.23161764705901</v>
      </c>
      <c r="AN175" s="67">
        <f t="shared" si="648"/>
        <v>688.8125</v>
      </c>
      <c r="AO175" s="67">
        <f t="shared" si="648"/>
        <v>406.25</v>
      </c>
      <c r="AP175" s="67">
        <f t="shared" si="649"/>
        <v>966.23161764705901</v>
      </c>
      <c r="AQ175" s="71">
        <f t="shared" si="650"/>
        <v>5346.4816176470595</v>
      </c>
      <c r="AR175" s="71">
        <f t="shared" si="651"/>
        <v>1095.0625</v>
      </c>
      <c r="AS175" s="71">
        <f t="shared" si="652"/>
        <v>6441.5441176470595</v>
      </c>
      <c r="AT175" s="84"/>
    </row>
    <row r="176" spans="1:67" outlineLevel="1" x14ac:dyDescent="0.25">
      <c r="A176" s="60"/>
      <c r="B176" s="61" t="s">
        <v>66</v>
      </c>
      <c r="C176" s="62">
        <v>1</v>
      </c>
      <c r="D176" s="68" t="s">
        <v>65</v>
      </c>
      <c r="E176" s="64">
        <f t="shared" si="653"/>
        <v>3251.8529411764707</v>
      </c>
      <c r="F176" s="65">
        <f t="shared" si="654"/>
        <v>3251.8529411764707</v>
      </c>
      <c r="G176" s="107"/>
      <c r="H176" s="85">
        <v>600</v>
      </c>
      <c r="I176" s="111">
        <f>I165</f>
        <v>0</v>
      </c>
      <c r="J176" s="67">
        <f t="shared" si="655"/>
        <v>18</v>
      </c>
      <c r="K176" s="54">
        <v>0</v>
      </c>
      <c r="L176" s="67">
        <f t="shared" si="635"/>
        <v>600</v>
      </c>
      <c r="M176" s="67">
        <f t="shared" si="635"/>
        <v>0</v>
      </c>
      <c r="N176" s="67">
        <f t="shared" si="635"/>
        <v>18</v>
      </c>
      <c r="O176" s="67">
        <f t="shared" si="636"/>
        <v>618</v>
      </c>
      <c r="P176" s="69">
        <f t="shared" si="637"/>
        <v>0</v>
      </c>
      <c r="Q176" s="69">
        <f t="shared" si="638"/>
        <v>0</v>
      </c>
      <c r="R176" s="69">
        <f t="shared" si="639"/>
        <v>12.36</v>
      </c>
      <c r="S176" s="69">
        <f t="shared" si="640"/>
        <v>30.900000000000002</v>
      </c>
      <c r="T176" s="69">
        <f t="shared" si="641"/>
        <v>661.26</v>
      </c>
      <c r="U176" s="69">
        <f>5*$U$5+600+500</f>
        <v>1550</v>
      </c>
      <c r="V176" s="151">
        <f t="shared" si="642"/>
        <v>0</v>
      </c>
      <c r="W176" s="151">
        <f t="shared" si="642"/>
        <v>0</v>
      </c>
      <c r="X176" s="67">
        <f t="shared" si="643"/>
        <v>1550</v>
      </c>
      <c r="Y176" s="113">
        <f t="shared" si="644"/>
        <v>487.77794117647068</v>
      </c>
      <c r="Z176" s="69">
        <f t="shared" si="645"/>
        <v>165.315</v>
      </c>
      <c r="AA176" s="69">
        <f t="shared" si="646"/>
        <v>387.5</v>
      </c>
      <c r="AB176" s="70">
        <f t="shared" si="647"/>
        <v>3251.8529411764707</v>
      </c>
      <c r="AC176" s="67">
        <f t="shared" si="648"/>
        <v>618</v>
      </c>
      <c r="AD176" s="67">
        <f t="shared" si="648"/>
        <v>0</v>
      </c>
      <c r="AE176" s="67">
        <f t="shared" si="648"/>
        <v>0</v>
      </c>
      <c r="AF176" s="67">
        <f t="shared" si="648"/>
        <v>12.36</v>
      </c>
      <c r="AG176" s="67">
        <f t="shared" si="648"/>
        <v>30.900000000000002</v>
      </c>
      <c r="AH176" s="67">
        <f t="shared" si="648"/>
        <v>661.26</v>
      </c>
      <c r="AI176" s="67">
        <f t="shared" si="648"/>
        <v>1550</v>
      </c>
      <c r="AJ176" s="67">
        <f t="shared" si="648"/>
        <v>0</v>
      </c>
      <c r="AK176" s="67">
        <f t="shared" si="648"/>
        <v>0</v>
      </c>
      <c r="AL176" s="67">
        <f t="shared" si="648"/>
        <v>1550</v>
      </c>
      <c r="AM176" s="67">
        <f t="shared" si="648"/>
        <v>487.77794117647068</v>
      </c>
      <c r="AN176" s="67">
        <f t="shared" si="648"/>
        <v>165.315</v>
      </c>
      <c r="AO176" s="67">
        <f t="shared" si="648"/>
        <v>387.5</v>
      </c>
      <c r="AP176" s="67">
        <f t="shared" si="649"/>
        <v>487.77794117647068</v>
      </c>
      <c r="AQ176" s="71">
        <f t="shared" si="650"/>
        <v>2699.0379411764707</v>
      </c>
      <c r="AR176" s="71">
        <f t="shared" si="651"/>
        <v>552.81500000000005</v>
      </c>
      <c r="AS176" s="71">
        <f t="shared" si="652"/>
        <v>3251.8529411764707</v>
      </c>
      <c r="AT176" s="84"/>
    </row>
    <row r="177" spans="1:67" outlineLevel="1" x14ac:dyDescent="0.25">
      <c r="A177" s="60"/>
      <c r="B177" s="72" t="s">
        <v>169</v>
      </c>
      <c r="C177" s="62">
        <v>1</v>
      </c>
      <c r="D177" s="68" t="s">
        <v>65</v>
      </c>
      <c r="E177" s="64">
        <f t="shared" si="653"/>
        <v>2772</v>
      </c>
      <c r="F177" s="65">
        <f t="shared" si="654"/>
        <v>2772</v>
      </c>
      <c r="G177" s="107"/>
      <c r="H177" s="108">
        <f>H166</f>
        <v>1600</v>
      </c>
      <c r="I177" s="108">
        <f>$I$133</f>
        <v>200</v>
      </c>
      <c r="J177" s="67">
        <f t="shared" si="655"/>
        <v>48</v>
      </c>
      <c r="K177" s="54">
        <v>0</v>
      </c>
      <c r="L177" s="67">
        <f t="shared" si="635"/>
        <v>1600</v>
      </c>
      <c r="M177" s="67">
        <f t="shared" si="635"/>
        <v>200</v>
      </c>
      <c r="N177" s="67">
        <f t="shared" si="635"/>
        <v>48</v>
      </c>
      <c r="O177" s="67">
        <f t="shared" si="636"/>
        <v>1848</v>
      </c>
      <c r="P177" s="69">
        <f t="shared" si="637"/>
        <v>0</v>
      </c>
      <c r="Q177" s="69">
        <f t="shared" si="638"/>
        <v>0</v>
      </c>
      <c r="R177" s="69">
        <f t="shared" si="639"/>
        <v>36.96</v>
      </c>
      <c r="S177" s="69">
        <v>0</v>
      </c>
      <c r="T177" s="69">
        <f t="shared" si="641"/>
        <v>1884.96</v>
      </c>
      <c r="U177" s="69">
        <v>0</v>
      </c>
      <c r="V177" s="151">
        <f t="shared" si="642"/>
        <v>0</v>
      </c>
      <c r="W177" s="151">
        <f t="shared" si="642"/>
        <v>0</v>
      </c>
      <c r="X177" s="67">
        <f t="shared" si="643"/>
        <v>0</v>
      </c>
      <c r="Y177" s="113">
        <f t="shared" si="644"/>
        <v>415.8</v>
      </c>
      <c r="Z177" s="69">
        <f t="shared" si="645"/>
        <v>471.24</v>
      </c>
      <c r="AA177" s="69">
        <f t="shared" si="646"/>
        <v>0</v>
      </c>
      <c r="AB177" s="70">
        <f t="shared" si="647"/>
        <v>2772</v>
      </c>
      <c r="AC177" s="67">
        <f t="shared" si="648"/>
        <v>1848</v>
      </c>
      <c r="AD177" s="67">
        <f t="shared" si="648"/>
        <v>0</v>
      </c>
      <c r="AE177" s="67">
        <f t="shared" si="648"/>
        <v>0</v>
      </c>
      <c r="AF177" s="67">
        <f t="shared" si="648"/>
        <v>36.96</v>
      </c>
      <c r="AG177" s="67">
        <f t="shared" si="648"/>
        <v>0</v>
      </c>
      <c r="AH177" s="67">
        <f t="shared" si="648"/>
        <v>1884.96</v>
      </c>
      <c r="AI177" s="67">
        <f t="shared" si="648"/>
        <v>0</v>
      </c>
      <c r="AJ177" s="67">
        <f t="shared" si="648"/>
        <v>0</v>
      </c>
      <c r="AK177" s="67">
        <f t="shared" si="648"/>
        <v>0</v>
      </c>
      <c r="AL177" s="67">
        <f t="shared" si="648"/>
        <v>0</v>
      </c>
      <c r="AM177" s="67">
        <f t="shared" si="648"/>
        <v>415.8</v>
      </c>
      <c r="AN177" s="67">
        <f t="shared" si="648"/>
        <v>471.24</v>
      </c>
      <c r="AO177" s="67">
        <f t="shared" si="648"/>
        <v>0</v>
      </c>
      <c r="AP177" s="67">
        <f t="shared" si="649"/>
        <v>415.8</v>
      </c>
      <c r="AQ177" s="71">
        <f t="shared" si="650"/>
        <v>2300.7600000000002</v>
      </c>
      <c r="AR177" s="71">
        <f t="shared" si="651"/>
        <v>471.24</v>
      </c>
      <c r="AS177" s="71">
        <f t="shared" si="652"/>
        <v>2772</v>
      </c>
      <c r="AT177" s="84"/>
    </row>
    <row r="178" spans="1:67" outlineLevel="1" x14ac:dyDescent="0.25">
      <c r="A178" s="60"/>
      <c r="B178" s="72" t="s">
        <v>170</v>
      </c>
      <c r="C178" s="62">
        <v>1</v>
      </c>
      <c r="D178" s="68" t="s">
        <v>65</v>
      </c>
      <c r="E178" s="64">
        <f t="shared" si="653"/>
        <v>900</v>
      </c>
      <c r="F178" s="65">
        <f t="shared" si="654"/>
        <v>900</v>
      </c>
      <c r="G178" s="147"/>
      <c r="H178" s="67">
        <v>0</v>
      </c>
      <c r="I178" s="67">
        <v>0</v>
      </c>
      <c r="J178" s="67">
        <f t="shared" si="655"/>
        <v>0</v>
      </c>
      <c r="K178" s="54">
        <v>0</v>
      </c>
      <c r="L178" s="67">
        <f t="shared" si="635"/>
        <v>0</v>
      </c>
      <c r="M178" s="67">
        <f t="shared" si="635"/>
        <v>0</v>
      </c>
      <c r="N178" s="67">
        <f t="shared" si="635"/>
        <v>0</v>
      </c>
      <c r="O178" s="67">
        <f t="shared" si="636"/>
        <v>0</v>
      </c>
      <c r="P178" s="69">
        <f t="shared" si="637"/>
        <v>0</v>
      </c>
      <c r="Q178" s="69">
        <f t="shared" si="638"/>
        <v>0</v>
      </c>
      <c r="R178" s="69">
        <f t="shared" si="639"/>
        <v>0</v>
      </c>
      <c r="S178" s="69">
        <v>0</v>
      </c>
      <c r="T178" s="69">
        <f t="shared" si="641"/>
        <v>0</v>
      </c>
      <c r="U178" s="69">
        <v>0</v>
      </c>
      <c r="V178" s="151">
        <f t="shared" si="642"/>
        <v>0</v>
      </c>
      <c r="W178" s="151">
        <f t="shared" si="642"/>
        <v>900</v>
      </c>
      <c r="X178" s="67">
        <f t="shared" si="643"/>
        <v>900</v>
      </c>
      <c r="Y178" s="113">
        <v>0</v>
      </c>
      <c r="Z178" s="69">
        <f t="shared" si="645"/>
        <v>0</v>
      </c>
      <c r="AA178" s="69">
        <v>0</v>
      </c>
      <c r="AB178" s="70">
        <f t="shared" si="647"/>
        <v>900</v>
      </c>
      <c r="AC178" s="67">
        <f t="shared" si="648"/>
        <v>0</v>
      </c>
      <c r="AD178" s="67">
        <f t="shared" si="648"/>
        <v>0</v>
      </c>
      <c r="AE178" s="67">
        <f t="shared" si="648"/>
        <v>0</v>
      </c>
      <c r="AF178" s="67">
        <f t="shared" si="648"/>
        <v>0</v>
      </c>
      <c r="AG178" s="67">
        <f t="shared" si="648"/>
        <v>0</v>
      </c>
      <c r="AH178" s="67">
        <f t="shared" si="648"/>
        <v>0</v>
      </c>
      <c r="AI178" s="67">
        <f t="shared" si="648"/>
        <v>0</v>
      </c>
      <c r="AJ178" s="67">
        <f t="shared" si="648"/>
        <v>0</v>
      </c>
      <c r="AK178" s="67">
        <f t="shared" si="648"/>
        <v>900</v>
      </c>
      <c r="AL178" s="67">
        <f t="shared" si="648"/>
        <v>900</v>
      </c>
      <c r="AM178" s="67">
        <f t="shared" si="648"/>
        <v>0</v>
      </c>
      <c r="AN178" s="67">
        <f t="shared" si="648"/>
        <v>0</v>
      </c>
      <c r="AO178" s="67">
        <f t="shared" si="648"/>
        <v>0</v>
      </c>
      <c r="AP178" s="67">
        <f t="shared" si="649"/>
        <v>900</v>
      </c>
      <c r="AQ178" s="71">
        <f t="shared" si="650"/>
        <v>900</v>
      </c>
      <c r="AR178" s="71">
        <f t="shared" si="651"/>
        <v>0</v>
      </c>
      <c r="AS178" s="71">
        <f t="shared" si="652"/>
        <v>900</v>
      </c>
      <c r="AT178" s="84"/>
    </row>
    <row r="179" spans="1:67" outlineLevel="1" x14ac:dyDescent="0.25">
      <c r="A179" s="60"/>
      <c r="B179" s="72" t="s">
        <v>171</v>
      </c>
      <c r="C179" s="62">
        <v>1</v>
      </c>
      <c r="D179" s="68" t="s">
        <v>65</v>
      </c>
      <c r="E179" s="64">
        <f t="shared" si="653"/>
        <v>1200</v>
      </c>
      <c r="F179" s="65">
        <f t="shared" si="654"/>
        <v>1200</v>
      </c>
      <c r="G179" s="147"/>
      <c r="H179" s="67">
        <v>0</v>
      </c>
      <c r="I179" s="67">
        <v>0</v>
      </c>
      <c r="J179" s="67">
        <f t="shared" si="655"/>
        <v>0</v>
      </c>
      <c r="K179" s="54">
        <v>0</v>
      </c>
      <c r="L179" s="67">
        <f t="shared" si="635"/>
        <v>0</v>
      </c>
      <c r="M179" s="67">
        <f t="shared" si="635"/>
        <v>0</v>
      </c>
      <c r="N179" s="67">
        <f t="shared" si="635"/>
        <v>0</v>
      </c>
      <c r="O179" s="67">
        <f t="shared" si="636"/>
        <v>0</v>
      </c>
      <c r="P179" s="69">
        <f t="shared" si="637"/>
        <v>0</v>
      </c>
      <c r="Q179" s="69">
        <f t="shared" si="638"/>
        <v>0</v>
      </c>
      <c r="R179" s="69">
        <f t="shared" si="639"/>
        <v>0</v>
      </c>
      <c r="S179" s="69">
        <v>0</v>
      </c>
      <c r="T179" s="69">
        <f t="shared" si="641"/>
        <v>0</v>
      </c>
      <c r="U179" s="69">
        <v>0</v>
      </c>
      <c r="V179" s="151">
        <f t="shared" si="642"/>
        <v>1200</v>
      </c>
      <c r="W179" s="151">
        <f t="shared" si="642"/>
        <v>0</v>
      </c>
      <c r="X179" s="67">
        <f t="shared" si="643"/>
        <v>1200</v>
      </c>
      <c r="Y179" s="113">
        <v>0</v>
      </c>
      <c r="Z179" s="69">
        <f t="shared" si="645"/>
        <v>0</v>
      </c>
      <c r="AA179" s="69">
        <v>0</v>
      </c>
      <c r="AB179" s="70">
        <f t="shared" si="647"/>
        <v>1200</v>
      </c>
      <c r="AC179" s="67">
        <f t="shared" si="648"/>
        <v>0</v>
      </c>
      <c r="AD179" s="67">
        <f t="shared" si="648"/>
        <v>0</v>
      </c>
      <c r="AE179" s="67">
        <f t="shared" si="648"/>
        <v>0</v>
      </c>
      <c r="AF179" s="67">
        <f t="shared" si="648"/>
        <v>0</v>
      </c>
      <c r="AG179" s="67">
        <f t="shared" si="648"/>
        <v>0</v>
      </c>
      <c r="AH179" s="67">
        <f t="shared" si="648"/>
        <v>0</v>
      </c>
      <c r="AI179" s="67">
        <f t="shared" si="648"/>
        <v>0</v>
      </c>
      <c r="AJ179" s="67">
        <f t="shared" si="648"/>
        <v>1200</v>
      </c>
      <c r="AK179" s="67">
        <f t="shared" si="648"/>
        <v>0</v>
      </c>
      <c r="AL179" s="67">
        <f t="shared" si="648"/>
        <v>1200</v>
      </c>
      <c r="AM179" s="67">
        <f t="shared" si="648"/>
        <v>0</v>
      </c>
      <c r="AN179" s="67">
        <f t="shared" si="648"/>
        <v>0</v>
      </c>
      <c r="AO179" s="67">
        <f t="shared" si="648"/>
        <v>0</v>
      </c>
      <c r="AP179" s="67">
        <f t="shared" si="649"/>
        <v>0</v>
      </c>
      <c r="AQ179" s="71">
        <f t="shared" si="650"/>
        <v>1200</v>
      </c>
      <c r="AR179" s="71">
        <f t="shared" si="651"/>
        <v>0</v>
      </c>
      <c r="AS179" s="71">
        <f t="shared" si="652"/>
        <v>1200</v>
      </c>
      <c r="AT179" s="84"/>
    </row>
    <row r="180" spans="1:67" ht="15.75" outlineLevel="1" thickBot="1" x14ac:dyDescent="0.3">
      <c r="A180" s="60"/>
      <c r="B180" s="61"/>
      <c r="C180" s="62"/>
      <c r="D180" s="63"/>
      <c r="E180" s="64"/>
      <c r="F180" s="65"/>
      <c r="G180" s="107"/>
      <c r="H180" s="108"/>
      <c r="I180" s="108"/>
      <c r="J180" s="67"/>
      <c r="K180" s="21"/>
      <c r="L180" s="67"/>
      <c r="M180" s="67"/>
      <c r="N180" s="67"/>
      <c r="O180" s="67"/>
      <c r="P180" s="69"/>
      <c r="Q180" s="69"/>
      <c r="R180" s="69"/>
      <c r="S180" s="69"/>
      <c r="T180" s="69"/>
      <c r="U180" s="69"/>
      <c r="V180" s="151"/>
      <c r="W180" s="151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84"/>
    </row>
    <row r="181" spans="1:67" ht="15.75" thickBot="1" x14ac:dyDescent="0.3">
      <c r="A181" s="48">
        <f>A170+1</f>
        <v>26</v>
      </c>
      <c r="B181" s="49" t="s">
        <v>61</v>
      </c>
      <c r="C181" s="50" t="s">
        <v>62</v>
      </c>
      <c r="D181" s="51">
        <f>ROUNDUP((A181*465)/1000,2)</f>
        <v>12.09</v>
      </c>
      <c r="E181" s="52"/>
      <c r="F181" s="53">
        <f>SUM(F182:F191)</f>
        <v>27506.848485294118</v>
      </c>
      <c r="G181" s="107"/>
      <c r="H181" s="110"/>
      <c r="I181" s="110"/>
      <c r="J181" s="56"/>
      <c r="K181" s="57"/>
      <c r="L181" s="58"/>
      <c r="M181" s="58"/>
      <c r="N181" s="58"/>
      <c r="O181" s="57"/>
      <c r="P181" s="58"/>
      <c r="Q181" s="56"/>
      <c r="R181" s="56"/>
      <c r="S181" s="56"/>
      <c r="T181" s="56"/>
      <c r="U181" s="73"/>
      <c r="V181" s="152"/>
      <c r="W181" s="153"/>
      <c r="X181" s="56"/>
      <c r="Y181" s="56"/>
      <c r="Z181" s="57"/>
      <c r="AA181" s="56"/>
      <c r="AB181" s="56"/>
      <c r="AC181" s="59">
        <f>+SUM(AC182:AC191)</f>
        <v>11238.370999999999</v>
      </c>
      <c r="AD181" s="59">
        <f t="shared" ref="AD181:AS181" si="656">+SUM(AD182:AD191)</f>
        <v>0</v>
      </c>
      <c r="AE181" s="59">
        <f t="shared" si="656"/>
        <v>0</v>
      </c>
      <c r="AF181" s="59">
        <f t="shared" si="656"/>
        <v>224.76742000000004</v>
      </c>
      <c r="AG181" s="59">
        <f t="shared" si="656"/>
        <v>469.51855</v>
      </c>
      <c r="AH181" s="59">
        <f t="shared" si="656"/>
        <v>11932.65697</v>
      </c>
      <c r="AI181" s="59">
        <f t="shared" si="656"/>
        <v>5344</v>
      </c>
      <c r="AJ181" s="59">
        <f t="shared" si="656"/>
        <v>1200</v>
      </c>
      <c r="AK181" s="59">
        <f t="shared" si="656"/>
        <v>900</v>
      </c>
      <c r="AL181" s="59">
        <f t="shared" si="656"/>
        <v>7444</v>
      </c>
      <c r="AM181" s="59">
        <f t="shared" si="656"/>
        <v>3811.0272727941183</v>
      </c>
      <c r="AN181" s="59">
        <f t="shared" si="656"/>
        <v>2983.1642425</v>
      </c>
      <c r="AO181" s="59">
        <f t="shared" si="656"/>
        <v>1336</v>
      </c>
      <c r="AP181" s="59">
        <f t="shared" si="656"/>
        <v>4711.0272727941183</v>
      </c>
      <c r="AQ181" s="59">
        <f t="shared" si="656"/>
        <v>23187.684242794116</v>
      </c>
      <c r="AR181" s="59">
        <f t="shared" si="656"/>
        <v>4319.1642425</v>
      </c>
      <c r="AS181" s="59">
        <f t="shared" si="656"/>
        <v>27506.848485294118</v>
      </c>
      <c r="AT181" s="83" t="str">
        <f>IF(F181=AS181,"Matching","Not Matching")</f>
        <v>Matching</v>
      </c>
      <c r="AU181" s="134">
        <f t="shared" ref="AU181" si="657">SUM(AC181:AG181)</f>
        <v>11932.65697</v>
      </c>
      <c r="AV181" s="135">
        <f t="shared" ref="AV181" si="658">AU181/AS181</f>
        <v>0.43380676548167674</v>
      </c>
      <c r="AW181" s="134">
        <f t="shared" ref="AW181" si="659">AI181</f>
        <v>5344</v>
      </c>
      <c r="AX181" s="135">
        <f t="shared" ref="AX181" si="660">AW181/AS181</f>
        <v>0.19427889032278789</v>
      </c>
      <c r="AY181" s="134">
        <f t="shared" ref="AY181" si="661">AJ181</f>
        <v>1200</v>
      </c>
      <c r="AZ181" s="135">
        <f t="shared" ref="AZ181" si="662">AY181/AS181</f>
        <v>4.3625499323979314E-2</v>
      </c>
      <c r="BA181" s="134">
        <f t="shared" ref="BA181" si="663">AK181+AM181</f>
        <v>4711.0272727941183</v>
      </c>
      <c r="BB181" s="135">
        <f t="shared" ref="BB181" si="664">BA181/AS181</f>
        <v>0.17126743092043994</v>
      </c>
      <c r="BC181" s="134">
        <f t="shared" ref="BC181" si="665">AN181+AO181</f>
        <v>4319.1642425</v>
      </c>
      <c r="BD181" s="135">
        <f t="shared" ref="BD181" si="666">BC181/AS181</f>
        <v>0.15702141395111616</v>
      </c>
      <c r="BE181" s="82" t="str">
        <f t="shared" ref="BE181" si="667">IF((AU181+AW181+AY181+BA181+BC181)=AS181,"Matching","Not Matching")</f>
        <v>Matching</v>
      </c>
      <c r="BF181" s="134">
        <f>AQ181</f>
        <v>23187.684242794116</v>
      </c>
      <c r="BG181" s="135">
        <f t="shared" ref="BG181" si="668">BF181/AS181</f>
        <v>0.84297858604888376</v>
      </c>
      <c r="BH181" s="134">
        <f t="shared" ref="BH181" si="669">AR181</f>
        <v>4319.1642425</v>
      </c>
      <c r="BI181" s="135">
        <f t="shared" ref="BI181" si="670">BH181/AS181</f>
        <v>0.15702141395111616</v>
      </c>
      <c r="BJ181" s="82" t="str">
        <f t="shared" ref="BJ181" si="671">IF((BH181+BF181)=AS181,"Matching","Not Matching")</f>
        <v>Matching</v>
      </c>
      <c r="BK181" s="134">
        <f>AS181*1.081</f>
        <v>29734.903212602941</v>
      </c>
      <c r="BL181" s="134">
        <f t="shared" ref="BL181" si="672">ROUND(BK181,-1)</f>
        <v>29730</v>
      </c>
      <c r="BM181" s="134">
        <f>D181*380</f>
        <v>4594.2</v>
      </c>
      <c r="BN181" s="134">
        <f t="shared" ref="BN181" si="673">BK181-BM181</f>
        <v>25140.703212602941</v>
      </c>
      <c r="BO181" s="134">
        <f>BK181/D181</f>
        <v>2459.4626313153799</v>
      </c>
    </row>
    <row r="182" spans="1:67" outlineLevel="1" x14ac:dyDescent="0.25">
      <c r="A182" s="60"/>
      <c r="B182" s="61"/>
      <c r="C182" s="62"/>
      <c r="D182" s="63"/>
      <c r="E182" s="64"/>
      <c r="F182" s="65"/>
      <c r="G182" s="107"/>
      <c r="H182" s="110"/>
      <c r="I182" s="109" t="s">
        <v>138</v>
      </c>
      <c r="J182" s="56"/>
      <c r="K182" s="57"/>
      <c r="L182" s="58"/>
      <c r="M182" s="58"/>
      <c r="N182" s="58"/>
      <c r="O182" s="57"/>
      <c r="P182" s="58"/>
      <c r="Q182" s="56"/>
      <c r="R182" s="56"/>
      <c r="S182" s="56"/>
      <c r="T182" s="56"/>
      <c r="U182" s="73"/>
      <c r="V182" s="152"/>
      <c r="W182" s="153"/>
      <c r="X182" s="56"/>
      <c r="Y182" s="56"/>
      <c r="Z182" s="57"/>
      <c r="AA182" s="56"/>
      <c r="AB182" s="56"/>
      <c r="AC182" s="56"/>
      <c r="AD182" s="56"/>
      <c r="AE182" s="69"/>
      <c r="AF182" s="69"/>
      <c r="AG182" s="69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136"/>
    </row>
    <row r="183" spans="1:67" outlineLevel="1" x14ac:dyDescent="0.25">
      <c r="A183" s="60"/>
      <c r="B183" s="61" t="str">
        <f>"Panneau solaire "&amp;G183</f>
        <v>Panneau solaire LONGi Hi-MO X10 Artist LR7-54HVB-485M</v>
      </c>
      <c r="C183" s="62">
        <f>A181</f>
        <v>26</v>
      </c>
      <c r="D183" s="68" t="s">
        <v>63</v>
      </c>
      <c r="E183" s="64">
        <f t="shared" ref="E183" si="674">AB183</f>
        <v>266.65684558823523</v>
      </c>
      <c r="F183" s="65">
        <f t="shared" ref="F183" si="675">C183*E183</f>
        <v>6933.0779852941159</v>
      </c>
      <c r="G183" s="107" t="str">
        <f>$G$7</f>
        <v>LONGi Hi-MO X10 Artist LR7-54HVB-485M</v>
      </c>
      <c r="H183" s="108">
        <f t="shared" ref="H183" si="676">H73</f>
        <v>105.55</v>
      </c>
      <c r="I183" s="108">
        <f>$I$7</f>
        <v>0</v>
      </c>
      <c r="J183" s="67">
        <f t="shared" si="655"/>
        <v>3.1664999999999996</v>
      </c>
      <c r="K183" s="54">
        <v>0</v>
      </c>
      <c r="L183" s="67">
        <f t="shared" ref="L183:N190" si="677">H183*(1-$K183)</f>
        <v>105.55</v>
      </c>
      <c r="M183" s="67">
        <f t="shared" si="677"/>
        <v>0</v>
      </c>
      <c r="N183" s="67">
        <f t="shared" si="677"/>
        <v>3.1664999999999996</v>
      </c>
      <c r="O183" s="67">
        <f t="shared" ref="O183:O190" si="678">(L183+M183+N183)</f>
        <v>108.7165</v>
      </c>
      <c r="P183" s="69">
        <f t="shared" ref="P183:P190" si="679">O183*$P$4</f>
        <v>0</v>
      </c>
      <c r="Q183" s="69">
        <f t="shared" ref="Q183:Q190" si="680">(O183+P183)*$Q$4</f>
        <v>0</v>
      </c>
      <c r="R183" s="69">
        <f t="shared" ref="R183:R190" si="681">(O183+P183)*$R$4</f>
        <v>2.1743299999999999</v>
      </c>
      <c r="S183" s="69">
        <f t="shared" ref="S183:S187" si="682">(O183+P183)*$S$4</f>
        <v>5.4358250000000004</v>
      </c>
      <c r="T183" s="69">
        <f t="shared" ref="T183:T190" si="683">SUM(O183:S183)</f>
        <v>116.32665499999999</v>
      </c>
      <c r="U183" s="69">
        <f>1*$U$4</f>
        <v>65</v>
      </c>
      <c r="V183" s="151">
        <f t="shared" ref="V183:W190" si="684">V172</f>
        <v>0</v>
      </c>
      <c r="W183" s="151">
        <f t="shared" si="684"/>
        <v>0</v>
      </c>
      <c r="X183" s="67">
        <f t="shared" ref="X183:X190" si="685">SUM(U183:W183)</f>
        <v>65</v>
      </c>
      <c r="Y183" s="113">
        <f t="shared" ref="Y183:Y188" si="686">$Y$4/(1-$Y$4)*(T183+X183+Z183+AA183)</f>
        <v>39.998526838235293</v>
      </c>
      <c r="Z183" s="69">
        <f t="shared" ref="Z183:Z190" si="687">T183*$Z$4</f>
        <v>29.081663749999997</v>
      </c>
      <c r="AA183" s="69">
        <f t="shared" ref="AA183:AA188" si="688">X183*$AA$4</f>
        <v>16.25</v>
      </c>
      <c r="AB183" s="70">
        <f t="shared" ref="AB183:AB190" si="689">T183+X183+Y183+Z183+AA183</f>
        <v>266.65684558823523</v>
      </c>
      <c r="AC183" s="67">
        <f t="shared" ref="AC183:AO190" si="690">O183*$C183</f>
        <v>2826.6289999999999</v>
      </c>
      <c r="AD183" s="67">
        <f t="shared" si="690"/>
        <v>0</v>
      </c>
      <c r="AE183" s="67">
        <f t="shared" si="690"/>
        <v>0</v>
      </c>
      <c r="AF183" s="67">
        <f t="shared" si="690"/>
        <v>56.532579999999996</v>
      </c>
      <c r="AG183" s="67">
        <f t="shared" si="690"/>
        <v>141.33145000000002</v>
      </c>
      <c r="AH183" s="67">
        <f t="shared" si="690"/>
        <v>3024.4930299999996</v>
      </c>
      <c r="AI183" s="67">
        <f t="shared" si="690"/>
        <v>1690</v>
      </c>
      <c r="AJ183" s="67">
        <f t="shared" si="690"/>
        <v>0</v>
      </c>
      <c r="AK183" s="67">
        <f t="shared" si="690"/>
        <v>0</v>
      </c>
      <c r="AL183" s="67">
        <f t="shared" si="690"/>
        <v>1690</v>
      </c>
      <c r="AM183" s="67">
        <f t="shared" si="690"/>
        <v>1039.9616977941175</v>
      </c>
      <c r="AN183" s="67">
        <f t="shared" si="690"/>
        <v>756.12325749999991</v>
      </c>
      <c r="AO183" s="67">
        <f t="shared" si="690"/>
        <v>422.5</v>
      </c>
      <c r="AP183" s="67">
        <f t="shared" ref="AP183:AP190" si="691">AM183+AK183</f>
        <v>1039.9616977941175</v>
      </c>
      <c r="AQ183" s="71">
        <f t="shared" ref="AQ183:AQ190" si="692">AM183+AL183+AH183</f>
        <v>5754.4547277941174</v>
      </c>
      <c r="AR183" s="71">
        <f t="shared" ref="AR183:AR190" si="693">AO183+AN183</f>
        <v>1178.6232574999999</v>
      </c>
      <c r="AS183" s="71">
        <f t="shared" ref="AS183:AS190" si="694">AH183+AL183+AM183+AO183+AN183</f>
        <v>6933.0779852941178</v>
      </c>
      <c r="AT183" s="84"/>
    </row>
    <row r="184" spans="1:67" outlineLevel="1" x14ac:dyDescent="0.25">
      <c r="A184" s="60"/>
      <c r="B184" s="61" t="str">
        <f>"Onduleur Fronius "&amp;G184</f>
        <v>Onduleur Fronius Symo GEN24 12.0 Plus SC</v>
      </c>
      <c r="C184" s="62">
        <v>1</v>
      </c>
      <c r="D184" s="68" t="s">
        <v>63</v>
      </c>
      <c r="E184" s="64">
        <f t="shared" ref="E183:E190" si="695">AB184</f>
        <v>4677.263147058824</v>
      </c>
      <c r="F184" s="65">
        <f t="shared" ref="F183:F190" si="696">C184*E184</f>
        <v>4677.263147058824</v>
      </c>
      <c r="G184" s="107" t="str">
        <f>$G$173</f>
        <v>Symo GEN24 12.0 Plus SC</v>
      </c>
      <c r="H184" s="108">
        <f>$H$173</f>
        <v>2286.4</v>
      </c>
      <c r="I184" s="108">
        <f>$I$8</f>
        <v>449.25</v>
      </c>
      <c r="J184" s="67">
        <f t="shared" si="655"/>
        <v>68.591999999999999</v>
      </c>
      <c r="K184" s="54">
        <v>0</v>
      </c>
      <c r="L184" s="67">
        <f t="shared" si="677"/>
        <v>2286.4</v>
      </c>
      <c r="M184" s="67">
        <f t="shared" si="677"/>
        <v>449.25</v>
      </c>
      <c r="N184" s="67">
        <f t="shared" si="677"/>
        <v>68.591999999999999</v>
      </c>
      <c r="O184" s="67">
        <f t="shared" si="678"/>
        <v>2804.2420000000002</v>
      </c>
      <c r="P184" s="69">
        <f t="shared" si="679"/>
        <v>0</v>
      </c>
      <c r="Q184" s="69">
        <f t="shared" si="680"/>
        <v>0</v>
      </c>
      <c r="R184" s="69">
        <f t="shared" si="681"/>
        <v>56.084840000000007</v>
      </c>
      <c r="S184" s="69">
        <f t="shared" si="682"/>
        <v>140.21210000000002</v>
      </c>
      <c r="T184" s="69">
        <f t="shared" si="683"/>
        <v>3000.5389400000004</v>
      </c>
      <c r="U184" s="69">
        <f>2*$U$5</f>
        <v>180</v>
      </c>
      <c r="V184" s="151">
        <f t="shared" si="684"/>
        <v>0</v>
      </c>
      <c r="W184" s="151">
        <f t="shared" si="684"/>
        <v>0</v>
      </c>
      <c r="X184" s="67">
        <f t="shared" si="685"/>
        <v>180</v>
      </c>
      <c r="Y184" s="113">
        <f t="shared" si="686"/>
        <v>701.58947205882362</v>
      </c>
      <c r="Z184" s="69">
        <f t="shared" si="687"/>
        <v>750.13473500000009</v>
      </c>
      <c r="AA184" s="69">
        <f t="shared" si="688"/>
        <v>45</v>
      </c>
      <c r="AB184" s="70">
        <f t="shared" si="689"/>
        <v>4677.263147058824</v>
      </c>
      <c r="AC184" s="67">
        <f t="shared" si="690"/>
        <v>2804.2420000000002</v>
      </c>
      <c r="AD184" s="67">
        <f t="shared" si="690"/>
        <v>0</v>
      </c>
      <c r="AE184" s="67">
        <f t="shared" si="690"/>
        <v>0</v>
      </c>
      <c r="AF184" s="67">
        <f t="shared" si="690"/>
        <v>56.084840000000007</v>
      </c>
      <c r="AG184" s="67">
        <f t="shared" si="690"/>
        <v>140.21210000000002</v>
      </c>
      <c r="AH184" s="67">
        <f t="shared" si="690"/>
        <v>3000.5389400000004</v>
      </c>
      <c r="AI184" s="67">
        <f t="shared" si="690"/>
        <v>180</v>
      </c>
      <c r="AJ184" s="67">
        <f t="shared" si="690"/>
        <v>0</v>
      </c>
      <c r="AK184" s="67">
        <f t="shared" si="690"/>
        <v>0</v>
      </c>
      <c r="AL184" s="67">
        <f t="shared" si="690"/>
        <v>180</v>
      </c>
      <c r="AM184" s="67">
        <f t="shared" si="690"/>
        <v>701.58947205882362</v>
      </c>
      <c r="AN184" s="67">
        <f t="shared" si="690"/>
        <v>750.13473500000009</v>
      </c>
      <c r="AO184" s="67">
        <f t="shared" si="690"/>
        <v>45</v>
      </c>
      <c r="AP184" s="67">
        <f t="shared" si="691"/>
        <v>701.58947205882362</v>
      </c>
      <c r="AQ184" s="71">
        <f t="shared" si="692"/>
        <v>3882.1284120588239</v>
      </c>
      <c r="AR184" s="71">
        <f t="shared" si="693"/>
        <v>795.13473500000009</v>
      </c>
      <c r="AS184" s="71">
        <f t="shared" si="694"/>
        <v>4677.263147058824</v>
      </c>
      <c r="AT184" s="84"/>
    </row>
    <row r="185" spans="1:67" outlineLevel="1" x14ac:dyDescent="0.25">
      <c r="A185" s="60"/>
      <c r="B185" s="61" t="s">
        <v>64</v>
      </c>
      <c r="C185" s="62">
        <v>1</v>
      </c>
      <c r="D185" s="68" t="s">
        <v>65</v>
      </c>
      <c r="E185" s="64">
        <f t="shared" si="695"/>
        <v>1073.4485294117649</v>
      </c>
      <c r="F185" s="65">
        <f t="shared" si="696"/>
        <v>1073.4485294117649</v>
      </c>
      <c r="G185" s="107"/>
      <c r="H185" s="108">
        <f>$H$174</f>
        <v>450</v>
      </c>
      <c r="I185" s="111">
        <v>0</v>
      </c>
      <c r="J185" s="67">
        <f t="shared" si="655"/>
        <v>13.5</v>
      </c>
      <c r="K185" s="54">
        <v>0</v>
      </c>
      <c r="L185" s="67">
        <f t="shared" si="677"/>
        <v>450</v>
      </c>
      <c r="M185" s="67">
        <f t="shared" si="677"/>
        <v>0</v>
      </c>
      <c r="N185" s="67">
        <f t="shared" si="677"/>
        <v>13.5</v>
      </c>
      <c r="O185" s="67">
        <f t="shared" si="678"/>
        <v>463.5</v>
      </c>
      <c r="P185" s="69">
        <f t="shared" si="679"/>
        <v>0</v>
      </c>
      <c r="Q185" s="69">
        <f t="shared" si="680"/>
        <v>0</v>
      </c>
      <c r="R185" s="69">
        <f t="shared" si="681"/>
        <v>9.27</v>
      </c>
      <c r="S185" s="69">
        <f t="shared" si="682"/>
        <v>23.175000000000001</v>
      </c>
      <c r="T185" s="69">
        <f t="shared" si="683"/>
        <v>495.94499999999999</v>
      </c>
      <c r="U185" s="69">
        <f>(C183/10)*$U$5</f>
        <v>234</v>
      </c>
      <c r="V185" s="151">
        <f t="shared" si="684"/>
        <v>0</v>
      </c>
      <c r="W185" s="151">
        <f t="shared" si="684"/>
        <v>0</v>
      </c>
      <c r="X185" s="67">
        <f t="shared" si="685"/>
        <v>234</v>
      </c>
      <c r="Y185" s="113">
        <f t="shared" si="686"/>
        <v>161.01727941176472</v>
      </c>
      <c r="Z185" s="69">
        <f t="shared" si="687"/>
        <v>123.98625</v>
      </c>
      <c r="AA185" s="69">
        <f t="shared" si="688"/>
        <v>58.5</v>
      </c>
      <c r="AB185" s="70">
        <f t="shared" si="689"/>
        <v>1073.4485294117649</v>
      </c>
      <c r="AC185" s="67">
        <f t="shared" si="690"/>
        <v>463.5</v>
      </c>
      <c r="AD185" s="67">
        <f t="shared" si="690"/>
        <v>0</v>
      </c>
      <c r="AE185" s="67">
        <f t="shared" si="690"/>
        <v>0</v>
      </c>
      <c r="AF185" s="67">
        <f t="shared" si="690"/>
        <v>9.27</v>
      </c>
      <c r="AG185" s="67">
        <f t="shared" si="690"/>
        <v>23.175000000000001</v>
      </c>
      <c r="AH185" s="67">
        <f t="shared" si="690"/>
        <v>495.94499999999999</v>
      </c>
      <c r="AI185" s="67">
        <f t="shared" si="690"/>
        <v>234</v>
      </c>
      <c r="AJ185" s="67">
        <f t="shared" si="690"/>
        <v>0</v>
      </c>
      <c r="AK185" s="67">
        <f t="shared" si="690"/>
        <v>0</v>
      </c>
      <c r="AL185" s="67">
        <f t="shared" si="690"/>
        <v>234</v>
      </c>
      <c r="AM185" s="67">
        <f t="shared" si="690"/>
        <v>161.01727941176472</v>
      </c>
      <c r="AN185" s="67">
        <f t="shared" si="690"/>
        <v>123.98625</v>
      </c>
      <c r="AO185" s="67">
        <f t="shared" si="690"/>
        <v>58.5</v>
      </c>
      <c r="AP185" s="67">
        <f t="shared" si="691"/>
        <v>161.01727941176472</v>
      </c>
      <c r="AQ185" s="71">
        <f t="shared" si="692"/>
        <v>890.96227941176471</v>
      </c>
      <c r="AR185" s="71">
        <f t="shared" si="693"/>
        <v>182.48624999999998</v>
      </c>
      <c r="AS185" s="71">
        <f t="shared" si="694"/>
        <v>1073.4485294117646</v>
      </c>
      <c r="AT185" s="84"/>
    </row>
    <row r="186" spans="1:67" outlineLevel="1" x14ac:dyDescent="0.25">
      <c r="A186" s="60"/>
      <c r="B186" s="61" t="s">
        <v>172</v>
      </c>
      <c r="C186" s="62">
        <f>A181</f>
        <v>26</v>
      </c>
      <c r="D186" s="68" t="s">
        <v>63</v>
      </c>
      <c r="E186" s="64">
        <f t="shared" si="695"/>
        <v>257.66176470588238</v>
      </c>
      <c r="F186" s="65">
        <f t="shared" si="696"/>
        <v>6699.2058823529414</v>
      </c>
      <c r="G186" s="107"/>
      <c r="H186" s="108">
        <f>$H$175</f>
        <v>100</v>
      </c>
      <c r="I186" s="108">
        <v>0</v>
      </c>
      <c r="J186" s="67">
        <f t="shared" si="655"/>
        <v>3</v>
      </c>
      <c r="K186" s="54">
        <v>0</v>
      </c>
      <c r="L186" s="67">
        <f t="shared" si="677"/>
        <v>100</v>
      </c>
      <c r="M186" s="67">
        <f t="shared" si="677"/>
        <v>0</v>
      </c>
      <c r="N186" s="67">
        <f t="shared" si="677"/>
        <v>3</v>
      </c>
      <c r="O186" s="67">
        <f t="shared" si="678"/>
        <v>103</v>
      </c>
      <c r="P186" s="69">
        <f t="shared" si="679"/>
        <v>0</v>
      </c>
      <c r="Q186" s="69">
        <f t="shared" si="680"/>
        <v>0</v>
      </c>
      <c r="R186" s="69">
        <f t="shared" si="681"/>
        <v>2.06</v>
      </c>
      <c r="S186" s="69">
        <f t="shared" si="682"/>
        <v>5.15</v>
      </c>
      <c r="T186" s="69">
        <f t="shared" si="683"/>
        <v>110.21000000000001</v>
      </c>
      <c r="U186" s="69">
        <f>1*$U$4</f>
        <v>65</v>
      </c>
      <c r="V186" s="151">
        <f t="shared" si="684"/>
        <v>0</v>
      </c>
      <c r="W186" s="151">
        <f t="shared" si="684"/>
        <v>0</v>
      </c>
      <c r="X186" s="67">
        <f t="shared" si="685"/>
        <v>65</v>
      </c>
      <c r="Y186" s="113">
        <f t="shared" si="686"/>
        <v>38.649264705882359</v>
      </c>
      <c r="Z186" s="69">
        <f t="shared" si="687"/>
        <v>27.552500000000002</v>
      </c>
      <c r="AA186" s="69">
        <f t="shared" si="688"/>
        <v>16.25</v>
      </c>
      <c r="AB186" s="70">
        <f t="shared" si="689"/>
        <v>257.66176470588238</v>
      </c>
      <c r="AC186" s="67">
        <f t="shared" si="690"/>
        <v>2678</v>
      </c>
      <c r="AD186" s="67">
        <f t="shared" si="690"/>
        <v>0</v>
      </c>
      <c r="AE186" s="67">
        <f t="shared" si="690"/>
        <v>0</v>
      </c>
      <c r="AF186" s="67">
        <f t="shared" si="690"/>
        <v>53.56</v>
      </c>
      <c r="AG186" s="67">
        <f t="shared" si="690"/>
        <v>133.9</v>
      </c>
      <c r="AH186" s="67">
        <f t="shared" si="690"/>
        <v>2865.46</v>
      </c>
      <c r="AI186" s="67">
        <f t="shared" si="690"/>
        <v>1690</v>
      </c>
      <c r="AJ186" s="67">
        <f t="shared" si="690"/>
        <v>0</v>
      </c>
      <c r="AK186" s="67">
        <f t="shared" si="690"/>
        <v>0</v>
      </c>
      <c r="AL186" s="67">
        <f t="shared" si="690"/>
        <v>1690</v>
      </c>
      <c r="AM186" s="67">
        <f t="shared" si="690"/>
        <v>1004.8808823529414</v>
      </c>
      <c r="AN186" s="67">
        <f t="shared" si="690"/>
        <v>716.36500000000001</v>
      </c>
      <c r="AO186" s="67">
        <f t="shared" si="690"/>
        <v>422.5</v>
      </c>
      <c r="AP186" s="67">
        <f t="shared" si="691"/>
        <v>1004.8808823529414</v>
      </c>
      <c r="AQ186" s="71">
        <f t="shared" si="692"/>
        <v>5560.3408823529417</v>
      </c>
      <c r="AR186" s="71">
        <f t="shared" si="693"/>
        <v>1138.865</v>
      </c>
      <c r="AS186" s="71">
        <f t="shared" si="694"/>
        <v>6699.2058823529414</v>
      </c>
      <c r="AT186" s="84"/>
    </row>
    <row r="187" spans="1:67" outlineLevel="1" x14ac:dyDescent="0.25">
      <c r="A187" s="60"/>
      <c r="B187" s="61" t="s">
        <v>66</v>
      </c>
      <c r="C187" s="62">
        <v>1</v>
      </c>
      <c r="D187" s="68" t="s">
        <v>65</v>
      </c>
      <c r="E187" s="64">
        <f t="shared" si="695"/>
        <v>3251.8529411764707</v>
      </c>
      <c r="F187" s="65">
        <f t="shared" si="696"/>
        <v>3251.8529411764707</v>
      </c>
      <c r="G187" s="107"/>
      <c r="H187" s="108">
        <f>$H$176</f>
        <v>600</v>
      </c>
      <c r="I187" s="108">
        <f>I176</f>
        <v>0</v>
      </c>
      <c r="J187" s="67">
        <f t="shared" si="655"/>
        <v>18</v>
      </c>
      <c r="K187" s="54">
        <v>0</v>
      </c>
      <c r="L187" s="67">
        <f t="shared" si="677"/>
        <v>600</v>
      </c>
      <c r="M187" s="67">
        <f t="shared" si="677"/>
        <v>0</v>
      </c>
      <c r="N187" s="67">
        <f t="shared" si="677"/>
        <v>18</v>
      </c>
      <c r="O187" s="67">
        <f t="shared" si="678"/>
        <v>618</v>
      </c>
      <c r="P187" s="69">
        <f t="shared" si="679"/>
        <v>0</v>
      </c>
      <c r="Q187" s="69">
        <f t="shared" si="680"/>
        <v>0</v>
      </c>
      <c r="R187" s="69">
        <f t="shared" si="681"/>
        <v>12.36</v>
      </c>
      <c r="S187" s="69">
        <f t="shared" si="682"/>
        <v>30.900000000000002</v>
      </c>
      <c r="T187" s="69">
        <f t="shared" si="683"/>
        <v>661.26</v>
      </c>
      <c r="U187" s="69">
        <f>5*$U$5+600+500</f>
        <v>1550</v>
      </c>
      <c r="V187" s="151">
        <f t="shared" si="684"/>
        <v>0</v>
      </c>
      <c r="W187" s="151">
        <f t="shared" si="684"/>
        <v>0</v>
      </c>
      <c r="X187" s="67">
        <f t="shared" si="685"/>
        <v>1550</v>
      </c>
      <c r="Y187" s="113">
        <f t="shared" si="686"/>
        <v>487.77794117647068</v>
      </c>
      <c r="Z187" s="69">
        <f t="shared" si="687"/>
        <v>165.315</v>
      </c>
      <c r="AA187" s="69">
        <f t="shared" si="688"/>
        <v>387.5</v>
      </c>
      <c r="AB187" s="70">
        <f t="shared" si="689"/>
        <v>3251.8529411764707</v>
      </c>
      <c r="AC187" s="67">
        <f t="shared" si="690"/>
        <v>618</v>
      </c>
      <c r="AD187" s="67">
        <f t="shared" si="690"/>
        <v>0</v>
      </c>
      <c r="AE187" s="67">
        <f t="shared" si="690"/>
        <v>0</v>
      </c>
      <c r="AF187" s="67">
        <f t="shared" si="690"/>
        <v>12.36</v>
      </c>
      <c r="AG187" s="67">
        <f t="shared" si="690"/>
        <v>30.900000000000002</v>
      </c>
      <c r="AH187" s="67">
        <f t="shared" si="690"/>
        <v>661.26</v>
      </c>
      <c r="AI187" s="67">
        <f t="shared" si="690"/>
        <v>1550</v>
      </c>
      <c r="AJ187" s="67">
        <f t="shared" si="690"/>
        <v>0</v>
      </c>
      <c r="AK187" s="67">
        <f t="shared" si="690"/>
        <v>0</v>
      </c>
      <c r="AL187" s="67">
        <f t="shared" si="690"/>
        <v>1550</v>
      </c>
      <c r="AM187" s="67">
        <f t="shared" si="690"/>
        <v>487.77794117647068</v>
      </c>
      <c r="AN187" s="67">
        <f t="shared" si="690"/>
        <v>165.315</v>
      </c>
      <c r="AO187" s="67">
        <f t="shared" si="690"/>
        <v>387.5</v>
      </c>
      <c r="AP187" s="67">
        <f t="shared" si="691"/>
        <v>487.77794117647068</v>
      </c>
      <c r="AQ187" s="71">
        <f t="shared" si="692"/>
        <v>2699.0379411764707</v>
      </c>
      <c r="AR187" s="71">
        <f t="shared" si="693"/>
        <v>552.81500000000005</v>
      </c>
      <c r="AS187" s="71">
        <f t="shared" si="694"/>
        <v>3251.8529411764707</v>
      </c>
      <c r="AT187" s="84"/>
    </row>
    <row r="188" spans="1:67" outlineLevel="1" x14ac:dyDescent="0.25">
      <c r="A188" s="60"/>
      <c r="B188" s="72" t="s">
        <v>169</v>
      </c>
      <c r="C188" s="62">
        <v>1</v>
      </c>
      <c r="D188" s="68" t="s">
        <v>65</v>
      </c>
      <c r="E188" s="64">
        <f t="shared" si="695"/>
        <v>2772</v>
      </c>
      <c r="F188" s="65">
        <f t="shared" si="696"/>
        <v>2772</v>
      </c>
      <c r="G188" s="107"/>
      <c r="H188" s="108">
        <f>H177</f>
        <v>1600</v>
      </c>
      <c r="I188" s="108">
        <f>$I$133</f>
        <v>200</v>
      </c>
      <c r="J188" s="67">
        <f t="shared" si="655"/>
        <v>48</v>
      </c>
      <c r="K188" s="54">
        <v>0</v>
      </c>
      <c r="L188" s="67">
        <f t="shared" si="677"/>
        <v>1600</v>
      </c>
      <c r="M188" s="67">
        <f t="shared" si="677"/>
        <v>200</v>
      </c>
      <c r="N188" s="67">
        <f t="shared" si="677"/>
        <v>48</v>
      </c>
      <c r="O188" s="67">
        <f t="shared" si="678"/>
        <v>1848</v>
      </c>
      <c r="P188" s="69">
        <f t="shared" si="679"/>
        <v>0</v>
      </c>
      <c r="Q188" s="69">
        <f t="shared" si="680"/>
        <v>0</v>
      </c>
      <c r="R188" s="69">
        <f t="shared" si="681"/>
        <v>36.96</v>
      </c>
      <c r="S188" s="69">
        <v>0</v>
      </c>
      <c r="T188" s="69">
        <f t="shared" si="683"/>
        <v>1884.96</v>
      </c>
      <c r="U188" s="69">
        <v>0</v>
      </c>
      <c r="V188" s="151">
        <f t="shared" si="684"/>
        <v>0</v>
      </c>
      <c r="W188" s="151">
        <f t="shared" si="684"/>
        <v>0</v>
      </c>
      <c r="X188" s="67">
        <f t="shared" si="685"/>
        <v>0</v>
      </c>
      <c r="Y188" s="113">
        <f t="shared" si="686"/>
        <v>415.8</v>
      </c>
      <c r="Z188" s="69">
        <f t="shared" si="687"/>
        <v>471.24</v>
      </c>
      <c r="AA188" s="69">
        <f t="shared" si="688"/>
        <v>0</v>
      </c>
      <c r="AB188" s="70">
        <f t="shared" si="689"/>
        <v>2772</v>
      </c>
      <c r="AC188" s="67">
        <f t="shared" si="690"/>
        <v>1848</v>
      </c>
      <c r="AD188" s="67">
        <f t="shared" si="690"/>
        <v>0</v>
      </c>
      <c r="AE188" s="67">
        <f t="shared" si="690"/>
        <v>0</v>
      </c>
      <c r="AF188" s="67">
        <f t="shared" si="690"/>
        <v>36.96</v>
      </c>
      <c r="AG188" s="67">
        <f t="shared" si="690"/>
        <v>0</v>
      </c>
      <c r="AH188" s="67">
        <f t="shared" si="690"/>
        <v>1884.96</v>
      </c>
      <c r="AI188" s="67">
        <f t="shared" si="690"/>
        <v>0</v>
      </c>
      <c r="AJ188" s="67">
        <f t="shared" si="690"/>
        <v>0</v>
      </c>
      <c r="AK188" s="67">
        <f t="shared" si="690"/>
        <v>0</v>
      </c>
      <c r="AL188" s="67">
        <f t="shared" si="690"/>
        <v>0</v>
      </c>
      <c r="AM188" s="67">
        <f t="shared" si="690"/>
        <v>415.8</v>
      </c>
      <c r="AN188" s="67">
        <f t="shared" si="690"/>
        <v>471.24</v>
      </c>
      <c r="AO188" s="67">
        <f t="shared" si="690"/>
        <v>0</v>
      </c>
      <c r="AP188" s="67">
        <f t="shared" si="691"/>
        <v>415.8</v>
      </c>
      <c r="AQ188" s="71">
        <f t="shared" si="692"/>
        <v>2300.7600000000002</v>
      </c>
      <c r="AR188" s="71">
        <f t="shared" si="693"/>
        <v>471.24</v>
      </c>
      <c r="AS188" s="71">
        <f t="shared" si="694"/>
        <v>2772</v>
      </c>
      <c r="AT188" s="84"/>
    </row>
    <row r="189" spans="1:67" outlineLevel="1" x14ac:dyDescent="0.25">
      <c r="A189" s="60"/>
      <c r="B189" s="72" t="s">
        <v>170</v>
      </c>
      <c r="C189" s="62">
        <v>1</v>
      </c>
      <c r="D189" s="68" t="s">
        <v>65</v>
      </c>
      <c r="E189" s="64">
        <f t="shared" si="695"/>
        <v>900</v>
      </c>
      <c r="F189" s="65">
        <f t="shared" si="696"/>
        <v>900</v>
      </c>
      <c r="G189" s="147"/>
      <c r="H189" s="67">
        <v>0</v>
      </c>
      <c r="I189" s="67">
        <v>0</v>
      </c>
      <c r="J189" s="67">
        <f t="shared" si="655"/>
        <v>0</v>
      </c>
      <c r="K189" s="54">
        <v>0</v>
      </c>
      <c r="L189" s="67">
        <f t="shared" si="677"/>
        <v>0</v>
      </c>
      <c r="M189" s="67">
        <f t="shared" si="677"/>
        <v>0</v>
      </c>
      <c r="N189" s="67">
        <f t="shared" si="677"/>
        <v>0</v>
      </c>
      <c r="O189" s="67">
        <f t="shared" si="678"/>
        <v>0</v>
      </c>
      <c r="P189" s="69">
        <f t="shared" si="679"/>
        <v>0</v>
      </c>
      <c r="Q189" s="69">
        <f t="shared" si="680"/>
        <v>0</v>
      </c>
      <c r="R189" s="69">
        <f t="shared" si="681"/>
        <v>0</v>
      </c>
      <c r="S189" s="69">
        <v>0</v>
      </c>
      <c r="T189" s="69">
        <f t="shared" si="683"/>
        <v>0</v>
      </c>
      <c r="U189" s="69">
        <v>0</v>
      </c>
      <c r="V189" s="151">
        <f t="shared" si="684"/>
        <v>0</v>
      </c>
      <c r="W189" s="151">
        <f t="shared" si="684"/>
        <v>900</v>
      </c>
      <c r="X189" s="67">
        <f t="shared" si="685"/>
        <v>900</v>
      </c>
      <c r="Y189" s="113">
        <v>0</v>
      </c>
      <c r="Z189" s="69">
        <f t="shared" si="687"/>
        <v>0</v>
      </c>
      <c r="AA189" s="69">
        <v>0</v>
      </c>
      <c r="AB189" s="70">
        <f t="shared" si="689"/>
        <v>900</v>
      </c>
      <c r="AC189" s="67">
        <f t="shared" si="690"/>
        <v>0</v>
      </c>
      <c r="AD189" s="67">
        <f t="shared" si="690"/>
        <v>0</v>
      </c>
      <c r="AE189" s="67">
        <f t="shared" si="690"/>
        <v>0</v>
      </c>
      <c r="AF189" s="67">
        <f t="shared" si="690"/>
        <v>0</v>
      </c>
      <c r="AG189" s="67">
        <f t="shared" si="690"/>
        <v>0</v>
      </c>
      <c r="AH189" s="67">
        <f t="shared" si="690"/>
        <v>0</v>
      </c>
      <c r="AI189" s="67">
        <f t="shared" si="690"/>
        <v>0</v>
      </c>
      <c r="AJ189" s="67">
        <f t="shared" si="690"/>
        <v>0</v>
      </c>
      <c r="AK189" s="67">
        <f t="shared" si="690"/>
        <v>900</v>
      </c>
      <c r="AL189" s="67">
        <f t="shared" si="690"/>
        <v>900</v>
      </c>
      <c r="AM189" s="67">
        <f t="shared" si="690"/>
        <v>0</v>
      </c>
      <c r="AN189" s="67">
        <f t="shared" si="690"/>
        <v>0</v>
      </c>
      <c r="AO189" s="67">
        <f t="shared" si="690"/>
        <v>0</v>
      </c>
      <c r="AP189" s="67">
        <f t="shared" si="691"/>
        <v>900</v>
      </c>
      <c r="AQ189" s="71">
        <f t="shared" si="692"/>
        <v>900</v>
      </c>
      <c r="AR189" s="71">
        <f t="shared" si="693"/>
        <v>0</v>
      </c>
      <c r="AS189" s="71">
        <f t="shared" si="694"/>
        <v>900</v>
      </c>
      <c r="AT189" s="84"/>
    </row>
    <row r="190" spans="1:67" outlineLevel="1" x14ac:dyDescent="0.25">
      <c r="A190" s="60"/>
      <c r="B190" s="72" t="s">
        <v>171</v>
      </c>
      <c r="C190" s="62">
        <v>1</v>
      </c>
      <c r="D190" s="68" t="s">
        <v>65</v>
      </c>
      <c r="E190" s="64">
        <f t="shared" si="695"/>
        <v>1200</v>
      </c>
      <c r="F190" s="65">
        <f t="shared" si="696"/>
        <v>1200</v>
      </c>
      <c r="G190" s="147"/>
      <c r="H190" s="67">
        <v>0</v>
      </c>
      <c r="I190" s="67">
        <v>0</v>
      </c>
      <c r="J190" s="67">
        <f t="shared" si="655"/>
        <v>0</v>
      </c>
      <c r="K190" s="54">
        <v>0</v>
      </c>
      <c r="L190" s="67">
        <f t="shared" si="677"/>
        <v>0</v>
      </c>
      <c r="M190" s="67">
        <f t="shared" si="677"/>
        <v>0</v>
      </c>
      <c r="N190" s="67">
        <f t="shared" si="677"/>
        <v>0</v>
      </c>
      <c r="O190" s="67">
        <f t="shared" si="678"/>
        <v>0</v>
      </c>
      <c r="P190" s="69">
        <f t="shared" si="679"/>
        <v>0</v>
      </c>
      <c r="Q190" s="69">
        <f t="shared" si="680"/>
        <v>0</v>
      </c>
      <c r="R190" s="69">
        <f t="shared" si="681"/>
        <v>0</v>
      </c>
      <c r="S190" s="69">
        <v>0</v>
      </c>
      <c r="T190" s="69">
        <f t="shared" si="683"/>
        <v>0</v>
      </c>
      <c r="U190" s="69">
        <v>0</v>
      </c>
      <c r="V190" s="151">
        <f t="shared" si="684"/>
        <v>1200</v>
      </c>
      <c r="W190" s="151">
        <f t="shared" si="684"/>
        <v>0</v>
      </c>
      <c r="X190" s="67">
        <f t="shared" si="685"/>
        <v>1200</v>
      </c>
      <c r="Y190" s="113">
        <v>0</v>
      </c>
      <c r="Z190" s="69">
        <f t="shared" si="687"/>
        <v>0</v>
      </c>
      <c r="AA190" s="69">
        <v>0</v>
      </c>
      <c r="AB190" s="70">
        <f t="shared" si="689"/>
        <v>1200</v>
      </c>
      <c r="AC190" s="67">
        <f t="shared" si="690"/>
        <v>0</v>
      </c>
      <c r="AD190" s="67">
        <f t="shared" si="690"/>
        <v>0</v>
      </c>
      <c r="AE190" s="67">
        <f t="shared" si="690"/>
        <v>0</v>
      </c>
      <c r="AF190" s="67">
        <f t="shared" si="690"/>
        <v>0</v>
      </c>
      <c r="AG190" s="67">
        <f t="shared" si="690"/>
        <v>0</v>
      </c>
      <c r="AH190" s="67">
        <f t="shared" si="690"/>
        <v>0</v>
      </c>
      <c r="AI190" s="67">
        <f t="shared" si="690"/>
        <v>0</v>
      </c>
      <c r="AJ190" s="67">
        <f t="shared" si="690"/>
        <v>1200</v>
      </c>
      <c r="AK190" s="67">
        <f t="shared" si="690"/>
        <v>0</v>
      </c>
      <c r="AL190" s="67">
        <f t="shared" si="690"/>
        <v>1200</v>
      </c>
      <c r="AM190" s="67">
        <f t="shared" si="690"/>
        <v>0</v>
      </c>
      <c r="AN190" s="67">
        <f t="shared" si="690"/>
        <v>0</v>
      </c>
      <c r="AO190" s="67">
        <f t="shared" si="690"/>
        <v>0</v>
      </c>
      <c r="AP190" s="67">
        <f t="shared" si="691"/>
        <v>0</v>
      </c>
      <c r="AQ190" s="71">
        <f t="shared" si="692"/>
        <v>1200</v>
      </c>
      <c r="AR190" s="71">
        <f t="shared" si="693"/>
        <v>0</v>
      </c>
      <c r="AS190" s="71">
        <f t="shared" si="694"/>
        <v>1200</v>
      </c>
      <c r="AT190" s="84"/>
    </row>
    <row r="191" spans="1:67" ht="15.75" outlineLevel="1" thickBot="1" x14ac:dyDescent="0.3">
      <c r="A191" s="60"/>
      <c r="B191" s="61"/>
      <c r="C191" s="62"/>
      <c r="D191" s="63"/>
      <c r="E191" s="64"/>
      <c r="F191" s="65"/>
      <c r="G191" s="107"/>
      <c r="H191" s="108"/>
      <c r="I191" s="108"/>
      <c r="J191" s="67"/>
      <c r="K191" s="21"/>
      <c r="L191" s="67"/>
      <c r="M191" s="67"/>
      <c r="N191" s="67"/>
      <c r="O191" s="67"/>
      <c r="P191" s="69"/>
      <c r="Q191" s="69"/>
      <c r="R191" s="69"/>
      <c r="S191" s="69"/>
      <c r="T191" s="69"/>
      <c r="U191" s="69"/>
      <c r="V191" s="151"/>
      <c r="W191" s="151"/>
      <c r="X191" s="69"/>
      <c r="Y191" s="69"/>
      <c r="Z191" s="67"/>
      <c r="AA191" s="69"/>
      <c r="AB191" s="69"/>
      <c r="AC191" s="69"/>
      <c r="AD191" s="69"/>
      <c r="AE191" s="69"/>
      <c r="AF191" s="69"/>
      <c r="AG191" s="69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84"/>
    </row>
    <row r="192" spans="1:67" ht="15.75" thickBot="1" x14ac:dyDescent="0.3">
      <c r="A192" s="48">
        <f>A181+1</f>
        <v>27</v>
      </c>
      <c r="B192" s="49" t="s">
        <v>61</v>
      </c>
      <c r="C192" s="50" t="s">
        <v>62</v>
      </c>
      <c r="D192" s="51">
        <f>ROUNDUP((A192*465)/1000,2)</f>
        <v>12.56</v>
      </c>
      <c r="E192" s="52"/>
      <c r="F192" s="53">
        <f>SUM(F193:F202)</f>
        <v>28044.402389705883</v>
      </c>
      <c r="G192" s="107"/>
      <c r="H192" s="110"/>
      <c r="I192" s="110"/>
      <c r="J192" s="56"/>
      <c r="K192" s="57"/>
      <c r="L192" s="58"/>
      <c r="M192" s="58"/>
      <c r="N192" s="58"/>
      <c r="O192" s="57"/>
      <c r="P192" s="58"/>
      <c r="Q192" s="56"/>
      <c r="R192" s="56"/>
      <c r="S192" s="56"/>
      <c r="T192" s="56"/>
      <c r="U192" s="73"/>
      <c r="V192" s="152"/>
      <c r="W192" s="153"/>
      <c r="X192" s="56"/>
      <c r="Y192" s="56"/>
      <c r="Z192" s="57"/>
      <c r="AA192" s="56"/>
      <c r="AB192" s="56"/>
      <c r="AC192" s="59">
        <f>+SUM(AC193:AC202)</f>
        <v>11450.0875</v>
      </c>
      <c r="AD192" s="59">
        <f t="shared" ref="AD192:AS192" si="697">+SUM(AD193:AD202)</f>
        <v>0</v>
      </c>
      <c r="AE192" s="59">
        <f t="shared" si="697"/>
        <v>0</v>
      </c>
      <c r="AF192" s="59">
        <f t="shared" si="697"/>
        <v>229.00175000000004</v>
      </c>
      <c r="AG192" s="59">
        <f t="shared" si="697"/>
        <v>480.104375</v>
      </c>
      <c r="AH192" s="59">
        <f t="shared" si="697"/>
        <v>12159.193625</v>
      </c>
      <c r="AI192" s="59">
        <f t="shared" si="697"/>
        <v>5483</v>
      </c>
      <c r="AJ192" s="59">
        <f t="shared" si="697"/>
        <v>1200</v>
      </c>
      <c r="AK192" s="59">
        <f t="shared" si="697"/>
        <v>900</v>
      </c>
      <c r="AL192" s="59">
        <f t="shared" si="697"/>
        <v>7583</v>
      </c>
      <c r="AM192" s="59">
        <f t="shared" si="697"/>
        <v>3891.6603584558825</v>
      </c>
      <c r="AN192" s="59">
        <f t="shared" si="697"/>
        <v>3039.79840625</v>
      </c>
      <c r="AO192" s="59">
        <f t="shared" si="697"/>
        <v>1370.75</v>
      </c>
      <c r="AP192" s="59">
        <f t="shared" si="697"/>
        <v>4791.6603584558825</v>
      </c>
      <c r="AQ192" s="59">
        <f t="shared" si="697"/>
        <v>23633.853983455883</v>
      </c>
      <c r="AR192" s="59">
        <f t="shared" si="697"/>
        <v>4410.54840625</v>
      </c>
      <c r="AS192" s="59">
        <f t="shared" si="697"/>
        <v>28044.402389705883</v>
      </c>
      <c r="AT192" s="83" t="str">
        <f>IF(F192=AS192,"Matching","Not Matching")</f>
        <v>Matching</v>
      </c>
      <c r="AU192" s="134">
        <f t="shared" ref="AU192" si="698">SUM(AC192:AG192)</f>
        <v>12159.193625</v>
      </c>
      <c r="AV192" s="135">
        <f t="shared" ref="AV192" si="699">AU192/AS192</f>
        <v>0.43356936104522636</v>
      </c>
      <c r="AW192" s="134">
        <f t="shared" ref="AW192" si="700">AI192</f>
        <v>5483</v>
      </c>
      <c r="AX192" s="135">
        <f t="shared" ref="AX192" si="701">AW192/AS192</f>
        <v>0.19551138668630061</v>
      </c>
      <c r="AY192" s="134">
        <f t="shared" ref="AY192" si="702">AJ192</f>
        <v>1200</v>
      </c>
      <c r="AZ192" s="135">
        <f t="shared" ref="AZ192" si="703">AY192/AS192</f>
        <v>4.2789287620565518E-2</v>
      </c>
      <c r="BA192" s="134">
        <f t="shared" ref="BA192" si="704">AK192+AM192</f>
        <v>4791.6603584558825</v>
      </c>
      <c r="BB192" s="135">
        <f t="shared" ref="BB192" si="705">BA192/AS192</f>
        <v>0.1708597777150257</v>
      </c>
      <c r="BC192" s="134">
        <f t="shared" ref="BC192" si="706">AN192+AO192</f>
        <v>4410.54840625</v>
      </c>
      <c r="BD192" s="135">
        <f t="shared" ref="BD192" si="707">BC192/AS192</f>
        <v>0.15727018693288175</v>
      </c>
      <c r="BE192" s="82" t="str">
        <f t="shared" ref="BE192" si="708">IF((AU192+AW192+AY192+BA192+BC192)=AS192,"Matching","Not Matching")</f>
        <v>Matching</v>
      </c>
      <c r="BF192" s="134">
        <f>AQ192</f>
        <v>23633.853983455883</v>
      </c>
      <c r="BG192" s="135">
        <f t="shared" ref="BG192" si="709">BF192/AS192</f>
        <v>0.84272981306711825</v>
      </c>
      <c r="BH192" s="134">
        <f t="shared" ref="BH192" si="710">AR192</f>
        <v>4410.54840625</v>
      </c>
      <c r="BI192" s="135">
        <f t="shared" ref="BI192" si="711">BH192/AS192</f>
        <v>0.15727018693288175</v>
      </c>
      <c r="BJ192" s="82" t="str">
        <f t="shared" ref="BJ192" si="712">IF((BH192+BF192)=AS192,"Matching","Not Matching")</f>
        <v>Matching</v>
      </c>
      <c r="BK192" s="134">
        <f>AS192*1.081</f>
        <v>30315.99898327206</v>
      </c>
      <c r="BL192" s="134">
        <f t="shared" ref="BL192" si="713">ROUND(BK192,-1)</f>
        <v>30320</v>
      </c>
      <c r="BM192" s="134">
        <f>D192*380</f>
        <v>4772.8</v>
      </c>
      <c r="BN192" s="134">
        <f t="shared" ref="BN192" si="714">BK192-BM192</f>
        <v>25543.198983272061</v>
      </c>
      <c r="BO192" s="134">
        <f>BK192/D192</f>
        <v>2413.6941865662466</v>
      </c>
    </row>
    <row r="193" spans="1:67" outlineLevel="1" x14ac:dyDescent="0.25">
      <c r="A193" s="60"/>
      <c r="B193" s="61"/>
      <c r="C193" s="62"/>
      <c r="D193" s="63"/>
      <c r="E193" s="64"/>
      <c r="F193" s="65"/>
      <c r="G193" s="107"/>
      <c r="H193" s="110"/>
      <c r="I193" s="109" t="s">
        <v>138</v>
      </c>
      <c r="J193" s="56"/>
      <c r="K193" s="57"/>
      <c r="L193" s="58"/>
      <c r="M193" s="58"/>
      <c r="N193" s="58"/>
      <c r="O193" s="57"/>
      <c r="P193" s="58"/>
      <c r="Q193" s="56"/>
      <c r="R193" s="56"/>
      <c r="S193" s="56"/>
      <c r="T193" s="56"/>
      <c r="U193" s="73"/>
      <c r="V193" s="152"/>
      <c r="W193" s="153"/>
      <c r="X193" s="56"/>
      <c r="Y193" s="56"/>
      <c r="Z193" s="57"/>
      <c r="AA193" s="56"/>
      <c r="AB193" s="56"/>
      <c r="AC193" s="56"/>
      <c r="AD193" s="56"/>
      <c r="AE193" s="69"/>
      <c r="AF193" s="69"/>
      <c r="AG193" s="69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136"/>
    </row>
    <row r="194" spans="1:67" outlineLevel="1" x14ac:dyDescent="0.25">
      <c r="A194" s="60"/>
      <c r="B194" s="61" t="str">
        <f>"Panneau solaire "&amp;G194</f>
        <v>Panneau solaire LONGi Hi-MO X10 Artist LR7-54HVB-485M</v>
      </c>
      <c r="C194" s="62">
        <f>A192</f>
        <v>27</v>
      </c>
      <c r="D194" s="68" t="s">
        <v>63</v>
      </c>
      <c r="E194" s="64">
        <f t="shared" ref="E194" si="715">AB194</f>
        <v>266.65684558823523</v>
      </c>
      <c r="F194" s="65">
        <f t="shared" ref="F194" si="716">C194*E194</f>
        <v>7199.7348308823512</v>
      </c>
      <c r="G194" s="107" t="str">
        <f>$G$7</f>
        <v>LONGi Hi-MO X10 Artist LR7-54HVB-485M</v>
      </c>
      <c r="H194" s="108">
        <f t="shared" ref="H194" si="717">H73</f>
        <v>105.55</v>
      </c>
      <c r="I194" s="108">
        <f>$I$7</f>
        <v>0</v>
      </c>
      <c r="J194" s="67">
        <f t="shared" si="655"/>
        <v>3.1664999999999996</v>
      </c>
      <c r="K194" s="54">
        <v>0</v>
      </c>
      <c r="L194" s="67">
        <f t="shared" ref="L194:N201" si="718">H194*(1-$K194)</f>
        <v>105.55</v>
      </c>
      <c r="M194" s="67">
        <f t="shared" si="718"/>
        <v>0</v>
      </c>
      <c r="N194" s="67">
        <f t="shared" si="718"/>
        <v>3.1664999999999996</v>
      </c>
      <c r="O194" s="67">
        <f t="shared" ref="O194:O201" si="719">(L194+M194+N194)</f>
        <v>108.7165</v>
      </c>
      <c r="P194" s="69">
        <f t="shared" ref="P194:P201" si="720">O194*$P$4</f>
        <v>0</v>
      </c>
      <c r="Q194" s="69">
        <f t="shared" ref="Q194:Q201" si="721">(O194+P194)*$Q$4</f>
        <v>0</v>
      </c>
      <c r="R194" s="69">
        <f t="shared" ref="R194:R201" si="722">(O194+P194)*$R$4</f>
        <v>2.1743299999999999</v>
      </c>
      <c r="S194" s="69">
        <f t="shared" ref="S194:S198" si="723">(O194+P194)*$S$4</f>
        <v>5.4358250000000004</v>
      </c>
      <c r="T194" s="69">
        <f t="shared" ref="T194:T201" si="724">SUM(O194:S194)</f>
        <v>116.32665499999999</v>
      </c>
      <c r="U194" s="69">
        <f>1*$U$4</f>
        <v>65</v>
      </c>
      <c r="V194" s="151">
        <f t="shared" ref="V194:W201" si="725">V183</f>
        <v>0</v>
      </c>
      <c r="W194" s="151">
        <f t="shared" si="725"/>
        <v>0</v>
      </c>
      <c r="X194" s="67">
        <f t="shared" ref="X194:X201" si="726">SUM(U194:W194)</f>
        <v>65</v>
      </c>
      <c r="Y194" s="113">
        <f t="shared" ref="Y194:Y199" si="727">$Y$4/(1-$Y$4)*(T194+X194+Z194+AA194)</f>
        <v>39.998526838235293</v>
      </c>
      <c r="Z194" s="69">
        <f t="shared" ref="Z194:Z201" si="728">T194*$Z$4</f>
        <v>29.081663749999997</v>
      </c>
      <c r="AA194" s="69">
        <f t="shared" ref="AA194:AA199" si="729">X194*$AA$4</f>
        <v>16.25</v>
      </c>
      <c r="AB194" s="70">
        <f t="shared" ref="AB194:AB201" si="730">T194+X194+Y194+Z194+AA194</f>
        <v>266.65684558823523</v>
      </c>
      <c r="AC194" s="67">
        <f t="shared" ref="AC194:AO201" si="731">O194*$C194</f>
        <v>2935.3454999999999</v>
      </c>
      <c r="AD194" s="67">
        <f t="shared" si="731"/>
        <v>0</v>
      </c>
      <c r="AE194" s="67">
        <f t="shared" si="731"/>
        <v>0</v>
      </c>
      <c r="AF194" s="67">
        <f t="shared" si="731"/>
        <v>58.706909999999993</v>
      </c>
      <c r="AG194" s="67">
        <f t="shared" si="731"/>
        <v>146.76727500000001</v>
      </c>
      <c r="AH194" s="67">
        <f t="shared" si="731"/>
        <v>3140.8196849999995</v>
      </c>
      <c r="AI194" s="67">
        <f t="shared" si="731"/>
        <v>1755</v>
      </c>
      <c r="AJ194" s="67">
        <f t="shared" si="731"/>
        <v>0</v>
      </c>
      <c r="AK194" s="67">
        <f t="shared" si="731"/>
        <v>0</v>
      </c>
      <c r="AL194" s="67">
        <f t="shared" si="731"/>
        <v>1755</v>
      </c>
      <c r="AM194" s="67">
        <f t="shared" si="731"/>
        <v>1079.9602246323529</v>
      </c>
      <c r="AN194" s="67">
        <f t="shared" si="731"/>
        <v>785.20492124999987</v>
      </c>
      <c r="AO194" s="67">
        <f t="shared" si="731"/>
        <v>438.75</v>
      </c>
      <c r="AP194" s="67">
        <f t="shared" ref="AP194:AP201" si="732">AM194+AK194</f>
        <v>1079.9602246323529</v>
      </c>
      <c r="AQ194" s="71">
        <f t="shared" ref="AQ194:AQ201" si="733">AM194+AL194+AH194</f>
        <v>5975.7799096323524</v>
      </c>
      <c r="AR194" s="71">
        <f t="shared" ref="AR194:AR201" si="734">AO194+AN194</f>
        <v>1223.9549212499999</v>
      </c>
      <c r="AS194" s="71">
        <f t="shared" ref="AS194:AS201" si="735">AH194+AL194+AM194+AO194+AN194</f>
        <v>7199.7348308823521</v>
      </c>
      <c r="AT194" s="84"/>
    </row>
    <row r="195" spans="1:67" outlineLevel="1" x14ac:dyDescent="0.25">
      <c r="A195" s="60"/>
      <c r="B195" s="61" t="str">
        <f>"Onduleur Fronius "&amp;G195</f>
        <v>Onduleur Fronius Symo GEN24 12.0 Plus SC</v>
      </c>
      <c r="C195" s="62">
        <v>1</v>
      </c>
      <c r="D195" s="68" t="s">
        <v>63</v>
      </c>
      <c r="E195" s="64">
        <f t="shared" ref="E194:E201" si="736">AB195</f>
        <v>4677.263147058824</v>
      </c>
      <c r="F195" s="65">
        <f t="shared" ref="F194:F201" si="737">C195*E195</f>
        <v>4677.263147058824</v>
      </c>
      <c r="G195" s="107" t="str">
        <f>$G$173</f>
        <v>Symo GEN24 12.0 Plus SC</v>
      </c>
      <c r="H195" s="108">
        <f>$H$173</f>
        <v>2286.4</v>
      </c>
      <c r="I195" s="108">
        <f>$I$8</f>
        <v>449.25</v>
      </c>
      <c r="J195" s="67">
        <f t="shared" si="655"/>
        <v>68.591999999999999</v>
      </c>
      <c r="K195" s="54">
        <v>0</v>
      </c>
      <c r="L195" s="67">
        <f t="shared" si="718"/>
        <v>2286.4</v>
      </c>
      <c r="M195" s="67">
        <f t="shared" si="718"/>
        <v>449.25</v>
      </c>
      <c r="N195" s="67">
        <f t="shared" si="718"/>
        <v>68.591999999999999</v>
      </c>
      <c r="O195" s="67">
        <f t="shared" si="719"/>
        <v>2804.2420000000002</v>
      </c>
      <c r="P195" s="69">
        <f t="shared" si="720"/>
        <v>0</v>
      </c>
      <c r="Q195" s="69">
        <f t="shared" si="721"/>
        <v>0</v>
      </c>
      <c r="R195" s="69">
        <f t="shared" si="722"/>
        <v>56.084840000000007</v>
      </c>
      <c r="S195" s="69">
        <f t="shared" si="723"/>
        <v>140.21210000000002</v>
      </c>
      <c r="T195" s="69">
        <f t="shared" si="724"/>
        <v>3000.5389400000004</v>
      </c>
      <c r="U195" s="69">
        <f>2*$U$5</f>
        <v>180</v>
      </c>
      <c r="V195" s="151">
        <f t="shared" si="725"/>
        <v>0</v>
      </c>
      <c r="W195" s="151">
        <f t="shared" si="725"/>
        <v>0</v>
      </c>
      <c r="X195" s="67">
        <f t="shared" si="726"/>
        <v>180</v>
      </c>
      <c r="Y195" s="113">
        <f t="shared" si="727"/>
        <v>701.58947205882362</v>
      </c>
      <c r="Z195" s="69">
        <f t="shared" si="728"/>
        <v>750.13473500000009</v>
      </c>
      <c r="AA195" s="69">
        <f t="shared" si="729"/>
        <v>45</v>
      </c>
      <c r="AB195" s="70">
        <f t="shared" si="730"/>
        <v>4677.263147058824</v>
      </c>
      <c r="AC195" s="67">
        <f t="shared" si="731"/>
        <v>2804.2420000000002</v>
      </c>
      <c r="AD195" s="67">
        <f t="shared" si="731"/>
        <v>0</v>
      </c>
      <c r="AE195" s="67">
        <f t="shared" si="731"/>
        <v>0</v>
      </c>
      <c r="AF195" s="67">
        <f t="shared" si="731"/>
        <v>56.084840000000007</v>
      </c>
      <c r="AG195" s="67">
        <f t="shared" si="731"/>
        <v>140.21210000000002</v>
      </c>
      <c r="AH195" s="67">
        <f t="shared" si="731"/>
        <v>3000.5389400000004</v>
      </c>
      <c r="AI195" s="67">
        <f t="shared" si="731"/>
        <v>180</v>
      </c>
      <c r="AJ195" s="67">
        <f t="shared" si="731"/>
        <v>0</v>
      </c>
      <c r="AK195" s="67">
        <f t="shared" si="731"/>
        <v>0</v>
      </c>
      <c r="AL195" s="67">
        <f t="shared" si="731"/>
        <v>180</v>
      </c>
      <c r="AM195" s="67">
        <f t="shared" si="731"/>
        <v>701.58947205882362</v>
      </c>
      <c r="AN195" s="67">
        <f t="shared" si="731"/>
        <v>750.13473500000009</v>
      </c>
      <c r="AO195" s="67">
        <f t="shared" si="731"/>
        <v>45</v>
      </c>
      <c r="AP195" s="67">
        <f t="shared" si="732"/>
        <v>701.58947205882362</v>
      </c>
      <c r="AQ195" s="71">
        <f t="shared" si="733"/>
        <v>3882.1284120588239</v>
      </c>
      <c r="AR195" s="71">
        <f t="shared" si="734"/>
        <v>795.13473500000009</v>
      </c>
      <c r="AS195" s="71">
        <f t="shared" si="735"/>
        <v>4677.263147058824</v>
      </c>
      <c r="AT195" s="84"/>
    </row>
    <row r="196" spans="1:67" outlineLevel="1" x14ac:dyDescent="0.25">
      <c r="A196" s="60"/>
      <c r="B196" s="61" t="s">
        <v>64</v>
      </c>
      <c r="C196" s="62">
        <v>1</v>
      </c>
      <c r="D196" s="68" t="s">
        <v>65</v>
      </c>
      <c r="E196" s="64">
        <f t="shared" si="736"/>
        <v>1086.6838235294117</v>
      </c>
      <c r="F196" s="65">
        <f t="shared" si="737"/>
        <v>1086.6838235294117</v>
      </c>
      <c r="G196" s="107"/>
      <c r="H196" s="108">
        <f>$H$174</f>
        <v>450</v>
      </c>
      <c r="I196" s="111">
        <v>0</v>
      </c>
      <c r="J196" s="67">
        <f t="shared" si="655"/>
        <v>13.5</v>
      </c>
      <c r="K196" s="54">
        <v>0</v>
      </c>
      <c r="L196" s="67">
        <f t="shared" si="718"/>
        <v>450</v>
      </c>
      <c r="M196" s="67">
        <f t="shared" si="718"/>
        <v>0</v>
      </c>
      <c r="N196" s="67">
        <f t="shared" si="718"/>
        <v>13.5</v>
      </c>
      <c r="O196" s="67">
        <f t="shared" si="719"/>
        <v>463.5</v>
      </c>
      <c r="P196" s="69">
        <f t="shared" si="720"/>
        <v>0</v>
      </c>
      <c r="Q196" s="69">
        <f t="shared" si="721"/>
        <v>0</v>
      </c>
      <c r="R196" s="69">
        <f t="shared" si="722"/>
        <v>9.27</v>
      </c>
      <c r="S196" s="69">
        <f t="shared" si="723"/>
        <v>23.175000000000001</v>
      </c>
      <c r="T196" s="69">
        <f t="shared" si="724"/>
        <v>495.94499999999999</v>
      </c>
      <c r="U196" s="69">
        <f>(C194/10)*$U$5</f>
        <v>243.00000000000003</v>
      </c>
      <c r="V196" s="151">
        <f t="shared" si="725"/>
        <v>0</v>
      </c>
      <c r="W196" s="151">
        <f t="shared" si="725"/>
        <v>0</v>
      </c>
      <c r="X196" s="67">
        <f t="shared" si="726"/>
        <v>243.00000000000003</v>
      </c>
      <c r="Y196" s="113">
        <f t="shared" si="727"/>
        <v>163.00257352941179</v>
      </c>
      <c r="Z196" s="69">
        <f t="shared" si="728"/>
        <v>123.98625</v>
      </c>
      <c r="AA196" s="69">
        <f t="shared" si="729"/>
        <v>60.750000000000007</v>
      </c>
      <c r="AB196" s="70">
        <f t="shared" si="730"/>
        <v>1086.6838235294117</v>
      </c>
      <c r="AC196" s="67">
        <f t="shared" si="731"/>
        <v>463.5</v>
      </c>
      <c r="AD196" s="67">
        <f t="shared" si="731"/>
        <v>0</v>
      </c>
      <c r="AE196" s="67">
        <f t="shared" si="731"/>
        <v>0</v>
      </c>
      <c r="AF196" s="67">
        <f t="shared" si="731"/>
        <v>9.27</v>
      </c>
      <c r="AG196" s="67">
        <f t="shared" si="731"/>
        <v>23.175000000000001</v>
      </c>
      <c r="AH196" s="67">
        <f t="shared" si="731"/>
        <v>495.94499999999999</v>
      </c>
      <c r="AI196" s="67">
        <f t="shared" si="731"/>
        <v>243.00000000000003</v>
      </c>
      <c r="AJ196" s="67">
        <f t="shared" si="731"/>
        <v>0</v>
      </c>
      <c r="AK196" s="67">
        <f t="shared" si="731"/>
        <v>0</v>
      </c>
      <c r="AL196" s="67">
        <f t="shared" si="731"/>
        <v>243.00000000000003</v>
      </c>
      <c r="AM196" s="67">
        <f t="shared" si="731"/>
        <v>163.00257352941179</v>
      </c>
      <c r="AN196" s="67">
        <f t="shared" si="731"/>
        <v>123.98625</v>
      </c>
      <c r="AO196" s="67">
        <f t="shared" si="731"/>
        <v>60.750000000000007</v>
      </c>
      <c r="AP196" s="67">
        <f t="shared" si="732"/>
        <v>163.00257352941179</v>
      </c>
      <c r="AQ196" s="71">
        <f t="shared" si="733"/>
        <v>901.94757352941178</v>
      </c>
      <c r="AR196" s="71">
        <f t="shared" si="734"/>
        <v>184.73625000000001</v>
      </c>
      <c r="AS196" s="71">
        <f t="shared" si="735"/>
        <v>1086.6838235294117</v>
      </c>
      <c r="AT196" s="84"/>
    </row>
    <row r="197" spans="1:67" outlineLevel="1" x14ac:dyDescent="0.25">
      <c r="A197" s="60"/>
      <c r="B197" s="61" t="s">
        <v>172</v>
      </c>
      <c r="C197" s="62">
        <f>A192</f>
        <v>27</v>
      </c>
      <c r="D197" s="68" t="s">
        <v>63</v>
      </c>
      <c r="E197" s="64">
        <f t="shared" si="736"/>
        <v>257.66176470588238</v>
      </c>
      <c r="F197" s="65">
        <f t="shared" si="737"/>
        <v>6956.8676470588243</v>
      </c>
      <c r="G197" s="107"/>
      <c r="H197" s="108">
        <f>$H$175</f>
        <v>100</v>
      </c>
      <c r="I197" s="108">
        <v>0</v>
      </c>
      <c r="J197" s="67">
        <f t="shared" si="655"/>
        <v>3</v>
      </c>
      <c r="K197" s="54">
        <v>0</v>
      </c>
      <c r="L197" s="67">
        <f t="shared" si="718"/>
        <v>100</v>
      </c>
      <c r="M197" s="67">
        <f t="shared" si="718"/>
        <v>0</v>
      </c>
      <c r="N197" s="67">
        <f t="shared" si="718"/>
        <v>3</v>
      </c>
      <c r="O197" s="67">
        <f t="shared" si="719"/>
        <v>103</v>
      </c>
      <c r="P197" s="69">
        <f t="shared" si="720"/>
        <v>0</v>
      </c>
      <c r="Q197" s="69">
        <f t="shared" si="721"/>
        <v>0</v>
      </c>
      <c r="R197" s="69">
        <f t="shared" si="722"/>
        <v>2.06</v>
      </c>
      <c r="S197" s="69">
        <f t="shared" si="723"/>
        <v>5.15</v>
      </c>
      <c r="T197" s="69">
        <f t="shared" si="724"/>
        <v>110.21000000000001</v>
      </c>
      <c r="U197" s="69">
        <f>1*$U$4</f>
        <v>65</v>
      </c>
      <c r="V197" s="151">
        <f t="shared" si="725"/>
        <v>0</v>
      </c>
      <c r="W197" s="151">
        <f t="shared" si="725"/>
        <v>0</v>
      </c>
      <c r="X197" s="67">
        <f t="shared" si="726"/>
        <v>65</v>
      </c>
      <c r="Y197" s="113">
        <f t="shared" si="727"/>
        <v>38.649264705882359</v>
      </c>
      <c r="Z197" s="69">
        <f t="shared" si="728"/>
        <v>27.552500000000002</v>
      </c>
      <c r="AA197" s="69">
        <f t="shared" si="729"/>
        <v>16.25</v>
      </c>
      <c r="AB197" s="70">
        <f t="shared" si="730"/>
        <v>257.66176470588238</v>
      </c>
      <c r="AC197" s="67">
        <f t="shared" si="731"/>
        <v>2781</v>
      </c>
      <c r="AD197" s="67">
        <f t="shared" si="731"/>
        <v>0</v>
      </c>
      <c r="AE197" s="67">
        <f t="shared" si="731"/>
        <v>0</v>
      </c>
      <c r="AF197" s="67">
        <f t="shared" si="731"/>
        <v>55.620000000000005</v>
      </c>
      <c r="AG197" s="67">
        <f t="shared" si="731"/>
        <v>139.05000000000001</v>
      </c>
      <c r="AH197" s="67">
        <f t="shared" si="731"/>
        <v>2975.67</v>
      </c>
      <c r="AI197" s="67">
        <f t="shared" si="731"/>
        <v>1755</v>
      </c>
      <c r="AJ197" s="67">
        <f t="shared" si="731"/>
        <v>0</v>
      </c>
      <c r="AK197" s="67">
        <f t="shared" si="731"/>
        <v>0</v>
      </c>
      <c r="AL197" s="67">
        <f t="shared" si="731"/>
        <v>1755</v>
      </c>
      <c r="AM197" s="67">
        <f t="shared" si="731"/>
        <v>1043.5301470588238</v>
      </c>
      <c r="AN197" s="67">
        <f t="shared" si="731"/>
        <v>743.91750000000002</v>
      </c>
      <c r="AO197" s="67">
        <f t="shared" si="731"/>
        <v>438.75</v>
      </c>
      <c r="AP197" s="67">
        <f t="shared" si="732"/>
        <v>1043.5301470588238</v>
      </c>
      <c r="AQ197" s="71">
        <f t="shared" si="733"/>
        <v>5774.2001470588239</v>
      </c>
      <c r="AR197" s="71">
        <f t="shared" si="734"/>
        <v>1182.6675</v>
      </c>
      <c r="AS197" s="71">
        <f t="shared" si="735"/>
        <v>6956.8676470588234</v>
      </c>
      <c r="AT197" s="84"/>
    </row>
    <row r="198" spans="1:67" outlineLevel="1" x14ac:dyDescent="0.25">
      <c r="A198" s="60"/>
      <c r="B198" s="61" t="s">
        <v>66</v>
      </c>
      <c r="C198" s="62">
        <v>1</v>
      </c>
      <c r="D198" s="68" t="s">
        <v>65</v>
      </c>
      <c r="E198" s="64">
        <f t="shared" si="736"/>
        <v>3251.8529411764707</v>
      </c>
      <c r="F198" s="65">
        <f t="shared" si="737"/>
        <v>3251.8529411764707</v>
      </c>
      <c r="G198" s="107"/>
      <c r="H198" s="108">
        <f>$H$176</f>
        <v>600</v>
      </c>
      <c r="I198" s="108">
        <f>I187</f>
        <v>0</v>
      </c>
      <c r="J198" s="67">
        <f t="shared" si="655"/>
        <v>18</v>
      </c>
      <c r="K198" s="54">
        <v>0</v>
      </c>
      <c r="L198" s="67">
        <f t="shared" si="718"/>
        <v>600</v>
      </c>
      <c r="M198" s="67">
        <f t="shared" si="718"/>
        <v>0</v>
      </c>
      <c r="N198" s="67">
        <f t="shared" si="718"/>
        <v>18</v>
      </c>
      <c r="O198" s="67">
        <f t="shared" si="719"/>
        <v>618</v>
      </c>
      <c r="P198" s="69">
        <f t="shared" si="720"/>
        <v>0</v>
      </c>
      <c r="Q198" s="69">
        <f t="shared" si="721"/>
        <v>0</v>
      </c>
      <c r="R198" s="69">
        <f t="shared" si="722"/>
        <v>12.36</v>
      </c>
      <c r="S198" s="69">
        <f t="shared" si="723"/>
        <v>30.900000000000002</v>
      </c>
      <c r="T198" s="69">
        <f t="shared" si="724"/>
        <v>661.26</v>
      </c>
      <c r="U198" s="69">
        <f>5*$U$5+600+500</f>
        <v>1550</v>
      </c>
      <c r="V198" s="151">
        <f t="shared" si="725"/>
        <v>0</v>
      </c>
      <c r="W198" s="151">
        <f t="shared" si="725"/>
        <v>0</v>
      </c>
      <c r="X198" s="67">
        <f t="shared" si="726"/>
        <v>1550</v>
      </c>
      <c r="Y198" s="113">
        <f t="shared" si="727"/>
        <v>487.77794117647068</v>
      </c>
      <c r="Z198" s="69">
        <f t="shared" si="728"/>
        <v>165.315</v>
      </c>
      <c r="AA198" s="69">
        <f t="shared" si="729"/>
        <v>387.5</v>
      </c>
      <c r="AB198" s="70">
        <f t="shared" si="730"/>
        <v>3251.8529411764707</v>
      </c>
      <c r="AC198" s="67">
        <f t="shared" si="731"/>
        <v>618</v>
      </c>
      <c r="AD198" s="67">
        <f t="shared" si="731"/>
        <v>0</v>
      </c>
      <c r="AE198" s="67">
        <f t="shared" si="731"/>
        <v>0</v>
      </c>
      <c r="AF198" s="67">
        <f t="shared" si="731"/>
        <v>12.36</v>
      </c>
      <c r="AG198" s="67">
        <f t="shared" si="731"/>
        <v>30.900000000000002</v>
      </c>
      <c r="AH198" s="67">
        <f t="shared" si="731"/>
        <v>661.26</v>
      </c>
      <c r="AI198" s="67">
        <f t="shared" si="731"/>
        <v>1550</v>
      </c>
      <c r="AJ198" s="67">
        <f t="shared" si="731"/>
        <v>0</v>
      </c>
      <c r="AK198" s="67">
        <f t="shared" si="731"/>
        <v>0</v>
      </c>
      <c r="AL198" s="67">
        <f t="shared" si="731"/>
        <v>1550</v>
      </c>
      <c r="AM198" s="67">
        <f t="shared" si="731"/>
        <v>487.77794117647068</v>
      </c>
      <c r="AN198" s="67">
        <f t="shared" si="731"/>
        <v>165.315</v>
      </c>
      <c r="AO198" s="67">
        <f t="shared" si="731"/>
        <v>387.5</v>
      </c>
      <c r="AP198" s="67">
        <f t="shared" si="732"/>
        <v>487.77794117647068</v>
      </c>
      <c r="AQ198" s="71">
        <f t="shared" si="733"/>
        <v>2699.0379411764707</v>
      </c>
      <c r="AR198" s="71">
        <f t="shared" si="734"/>
        <v>552.81500000000005</v>
      </c>
      <c r="AS198" s="71">
        <f t="shared" si="735"/>
        <v>3251.8529411764707</v>
      </c>
      <c r="AT198" s="84"/>
    </row>
    <row r="199" spans="1:67" outlineLevel="1" x14ac:dyDescent="0.25">
      <c r="A199" s="60"/>
      <c r="B199" s="72" t="s">
        <v>169</v>
      </c>
      <c r="C199" s="62">
        <v>1</v>
      </c>
      <c r="D199" s="68" t="s">
        <v>65</v>
      </c>
      <c r="E199" s="64">
        <f t="shared" si="736"/>
        <v>2772</v>
      </c>
      <c r="F199" s="65">
        <f t="shared" si="737"/>
        <v>2772</v>
      </c>
      <c r="G199" s="107"/>
      <c r="H199" s="108">
        <f>H177</f>
        <v>1600</v>
      </c>
      <c r="I199" s="108">
        <f>$I$133</f>
        <v>200</v>
      </c>
      <c r="J199" s="67">
        <f t="shared" si="655"/>
        <v>48</v>
      </c>
      <c r="K199" s="54">
        <v>0</v>
      </c>
      <c r="L199" s="67">
        <f t="shared" si="718"/>
        <v>1600</v>
      </c>
      <c r="M199" s="67">
        <f t="shared" si="718"/>
        <v>200</v>
      </c>
      <c r="N199" s="67">
        <f t="shared" si="718"/>
        <v>48</v>
      </c>
      <c r="O199" s="67">
        <f t="shared" si="719"/>
        <v>1848</v>
      </c>
      <c r="P199" s="69">
        <f t="shared" si="720"/>
        <v>0</v>
      </c>
      <c r="Q199" s="69">
        <f t="shared" si="721"/>
        <v>0</v>
      </c>
      <c r="R199" s="69">
        <f t="shared" si="722"/>
        <v>36.96</v>
      </c>
      <c r="S199" s="69">
        <v>0</v>
      </c>
      <c r="T199" s="69">
        <f t="shared" si="724"/>
        <v>1884.96</v>
      </c>
      <c r="U199" s="69">
        <v>0</v>
      </c>
      <c r="V199" s="151">
        <f t="shared" si="725"/>
        <v>0</v>
      </c>
      <c r="W199" s="151">
        <f t="shared" si="725"/>
        <v>0</v>
      </c>
      <c r="X199" s="67">
        <f t="shared" si="726"/>
        <v>0</v>
      </c>
      <c r="Y199" s="113">
        <f t="shared" si="727"/>
        <v>415.8</v>
      </c>
      <c r="Z199" s="69">
        <f t="shared" si="728"/>
        <v>471.24</v>
      </c>
      <c r="AA199" s="69">
        <f t="shared" si="729"/>
        <v>0</v>
      </c>
      <c r="AB199" s="70">
        <f t="shared" si="730"/>
        <v>2772</v>
      </c>
      <c r="AC199" s="67">
        <f t="shared" si="731"/>
        <v>1848</v>
      </c>
      <c r="AD199" s="67">
        <f t="shared" si="731"/>
        <v>0</v>
      </c>
      <c r="AE199" s="67">
        <f t="shared" si="731"/>
        <v>0</v>
      </c>
      <c r="AF199" s="67">
        <f t="shared" si="731"/>
        <v>36.96</v>
      </c>
      <c r="AG199" s="67">
        <f t="shared" si="731"/>
        <v>0</v>
      </c>
      <c r="AH199" s="67">
        <f t="shared" si="731"/>
        <v>1884.96</v>
      </c>
      <c r="AI199" s="67">
        <f t="shared" si="731"/>
        <v>0</v>
      </c>
      <c r="AJ199" s="67">
        <f t="shared" si="731"/>
        <v>0</v>
      </c>
      <c r="AK199" s="67">
        <f t="shared" si="731"/>
        <v>0</v>
      </c>
      <c r="AL199" s="67">
        <f t="shared" si="731"/>
        <v>0</v>
      </c>
      <c r="AM199" s="67">
        <f t="shared" si="731"/>
        <v>415.8</v>
      </c>
      <c r="AN199" s="67">
        <f t="shared" si="731"/>
        <v>471.24</v>
      </c>
      <c r="AO199" s="67">
        <f t="shared" si="731"/>
        <v>0</v>
      </c>
      <c r="AP199" s="67">
        <f t="shared" si="732"/>
        <v>415.8</v>
      </c>
      <c r="AQ199" s="71">
        <f t="shared" si="733"/>
        <v>2300.7600000000002</v>
      </c>
      <c r="AR199" s="71">
        <f t="shared" si="734"/>
        <v>471.24</v>
      </c>
      <c r="AS199" s="71">
        <f t="shared" si="735"/>
        <v>2772</v>
      </c>
      <c r="AT199" s="84"/>
    </row>
    <row r="200" spans="1:67" outlineLevel="1" x14ac:dyDescent="0.25">
      <c r="A200" s="60"/>
      <c r="B200" s="72" t="s">
        <v>170</v>
      </c>
      <c r="C200" s="62">
        <v>1</v>
      </c>
      <c r="D200" s="68" t="s">
        <v>65</v>
      </c>
      <c r="E200" s="64">
        <f t="shared" si="736"/>
        <v>900</v>
      </c>
      <c r="F200" s="65">
        <f t="shared" si="737"/>
        <v>900</v>
      </c>
      <c r="G200" s="147"/>
      <c r="H200" s="67">
        <v>0</v>
      </c>
      <c r="I200" s="67">
        <v>0</v>
      </c>
      <c r="J200" s="67">
        <f t="shared" si="655"/>
        <v>0</v>
      </c>
      <c r="K200" s="54">
        <v>0</v>
      </c>
      <c r="L200" s="67">
        <f t="shared" si="718"/>
        <v>0</v>
      </c>
      <c r="M200" s="67">
        <f t="shared" si="718"/>
        <v>0</v>
      </c>
      <c r="N200" s="67">
        <f t="shared" si="718"/>
        <v>0</v>
      </c>
      <c r="O200" s="67">
        <f t="shared" si="719"/>
        <v>0</v>
      </c>
      <c r="P200" s="69">
        <f t="shared" si="720"/>
        <v>0</v>
      </c>
      <c r="Q200" s="69">
        <f t="shared" si="721"/>
        <v>0</v>
      </c>
      <c r="R200" s="69">
        <f t="shared" si="722"/>
        <v>0</v>
      </c>
      <c r="S200" s="69">
        <v>0</v>
      </c>
      <c r="T200" s="69">
        <f t="shared" si="724"/>
        <v>0</v>
      </c>
      <c r="U200" s="69">
        <v>0</v>
      </c>
      <c r="V200" s="151">
        <f t="shared" si="725"/>
        <v>0</v>
      </c>
      <c r="W200" s="151">
        <f t="shared" si="725"/>
        <v>900</v>
      </c>
      <c r="X200" s="67">
        <f t="shared" si="726"/>
        <v>900</v>
      </c>
      <c r="Y200" s="113">
        <v>0</v>
      </c>
      <c r="Z200" s="69">
        <f t="shared" si="728"/>
        <v>0</v>
      </c>
      <c r="AA200" s="69">
        <v>0</v>
      </c>
      <c r="AB200" s="70">
        <f t="shared" si="730"/>
        <v>900</v>
      </c>
      <c r="AC200" s="67">
        <f t="shared" si="731"/>
        <v>0</v>
      </c>
      <c r="AD200" s="67">
        <f t="shared" si="731"/>
        <v>0</v>
      </c>
      <c r="AE200" s="67">
        <f t="shared" si="731"/>
        <v>0</v>
      </c>
      <c r="AF200" s="67">
        <f t="shared" si="731"/>
        <v>0</v>
      </c>
      <c r="AG200" s="67">
        <f t="shared" si="731"/>
        <v>0</v>
      </c>
      <c r="AH200" s="67">
        <f t="shared" si="731"/>
        <v>0</v>
      </c>
      <c r="AI200" s="67">
        <f t="shared" si="731"/>
        <v>0</v>
      </c>
      <c r="AJ200" s="67">
        <f t="shared" si="731"/>
        <v>0</v>
      </c>
      <c r="AK200" s="67">
        <f t="shared" si="731"/>
        <v>900</v>
      </c>
      <c r="AL200" s="67">
        <f t="shared" si="731"/>
        <v>900</v>
      </c>
      <c r="AM200" s="67">
        <f t="shared" si="731"/>
        <v>0</v>
      </c>
      <c r="AN200" s="67">
        <f t="shared" si="731"/>
        <v>0</v>
      </c>
      <c r="AO200" s="67">
        <f t="shared" si="731"/>
        <v>0</v>
      </c>
      <c r="AP200" s="67">
        <f t="shared" si="732"/>
        <v>900</v>
      </c>
      <c r="AQ200" s="71">
        <f t="shared" si="733"/>
        <v>900</v>
      </c>
      <c r="AR200" s="71">
        <f t="shared" si="734"/>
        <v>0</v>
      </c>
      <c r="AS200" s="71">
        <f t="shared" si="735"/>
        <v>900</v>
      </c>
      <c r="AT200" s="84"/>
    </row>
    <row r="201" spans="1:67" outlineLevel="1" x14ac:dyDescent="0.25">
      <c r="A201" s="60"/>
      <c r="B201" s="72" t="s">
        <v>171</v>
      </c>
      <c r="C201" s="62">
        <v>1</v>
      </c>
      <c r="D201" s="68" t="s">
        <v>65</v>
      </c>
      <c r="E201" s="64">
        <f t="shared" si="736"/>
        <v>1200</v>
      </c>
      <c r="F201" s="65">
        <f t="shared" si="737"/>
        <v>1200</v>
      </c>
      <c r="G201" s="147"/>
      <c r="H201" s="67">
        <v>0</v>
      </c>
      <c r="I201" s="67">
        <v>0</v>
      </c>
      <c r="J201" s="67">
        <f t="shared" si="655"/>
        <v>0</v>
      </c>
      <c r="K201" s="54">
        <v>0</v>
      </c>
      <c r="L201" s="67">
        <f t="shared" si="718"/>
        <v>0</v>
      </c>
      <c r="M201" s="67">
        <f t="shared" si="718"/>
        <v>0</v>
      </c>
      <c r="N201" s="67">
        <f t="shared" si="718"/>
        <v>0</v>
      </c>
      <c r="O201" s="67">
        <f t="shared" si="719"/>
        <v>0</v>
      </c>
      <c r="P201" s="69">
        <f t="shared" si="720"/>
        <v>0</v>
      </c>
      <c r="Q201" s="69">
        <f t="shared" si="721"/>
        <v>0</v>
      </c>
      <c r="R201" s="69">
        <f t="shared" si="722"/>
        <v>0</v>
      </c>
      <c r="S201" s="69">
        <v>0</v>
      </c>
      <c r="T201" s="69">
        <f t="shared" si="724"/>
        <v>0</v>
      </c>
      <c r="U201" s="69">
        <v>0</v>
      </c>
      <c r="V201" s="151">
        <f t="shared" si="725"/>
        <v>1200</v>
      </c>
      <c r="W201" s="151">
        <f t="shared" si="725"/>
        <v>0</v>
      </c>
      <c r="X201" s="67">
        <f t="shared" si="726"/>
        <v>1200</v>
      </c>
      <c r="Y201" s="113">
        <v>0</v>
      </c>
      <c r="Z201" s="69">
        <f t="shared" si="728"/>
        <v>0</v>
      </c>
      <c r="AA201" s="69">
        <v>0</v>
      </c>
      <c r="AB201" s="70">
        <f t="shared" si="730"/>
        <v>1200</v>
      </c>
      <c r="AC201" s="67">
        <f t="shared" si="731"/>
        <v>0</v>
      </c>
      <c r="AD201" s="67">
        <f t="shared" si="731"/>
        <v>0</v>
      </c>
      <c r="AE201" s="67">
        <f t="shared" si="731"/>
        <v>0</v>
      </c>
      <c r="AF201" s="67">
        <f t="shared" si="731"/>
        <v>0</v>
      </c>
      <c r="AG201" s="67">
        <f t="shared" si="731"/>
        <v>0</v>
      </c>
      <c r="AH201" s="67">
        <f t="shared" si="731"/>
        <v>0</v>
      </c>
      <c r="AI201" s="67">
        <f t="shared" si="731"/>
        <v>0</v>
      </c>
      <c r="AJ201" s="67">
        <f t="shared" si="731"/>
        <v>1200</v>
      </c>
      <c r="AK201" s="67">
        <f t="shared" si="731"/>
        <v>0</v>
      </c>
      <c r="AL201" s="67">
        <f t="shared" si="731"/>
        <v>1200</v>
      </c>
      <c r="AM201" s="67">
        <f t="shared" si="731"/>
        <v>0</v>
      </c>
      <c r="AN201" s="67">
        <f t="shared" si="731"/>
        <v>0</v>
      </c>
      <c r="AO201" s="67">
        <f t="shared" si="731"/>
        <v>0</v>
      </c>
      <c r="AP201" s="67">
        <f t="shared" si="732"/>
        <v>0</v>
      </c>
      <c r="AQ201" s="71">
        <f t="shared" si="733"/>
        <v>1200</v>
      </c>
      <c r="AR201" s="71">
        <f t="shared" si="734"/>
        <v>0</v>
      </c>
      <c r="AS201" s="71">
        <f t="shared" si="735"/>
        <v>1200</v>
      </c>
      <c r="AT201" s="84"/>
    </row>
    <row r="202" spans="1:67" ht="15.75" outlineLevel="1" thickBot="1" x14ac:dyDescent="0.3">
      <c r="A202" s="60"/>
      <c r="B202" s="61"/>
      <c r="C202" s="62"/>
      <c r="D202" s="63"/>
      <c r="E202" s="64"/>
      <c r="F202" s="65"/>
      <c r="G202" s="107"/>
      <c r="H202" s="108"/>
      <c r="I202" s="108"/>
      <c r="J202" s="67"/>
      <c r="K202" s="21"/>
      <c r="L202" s="67"/>
      <c r="M202" s="67"/>
      <c r="N202" s="67"/>
      <c r="O202" s="67"/>
      <c r="P202" s="69"/>
      <c r="Q202" s="69"/>
      <c r="R202" s="69"/>
      <c r="S202" s="69"/>
      <c r="T202" s="69"/>
      <c r="U202" s="69"/>
      <c r="V202" s="151"/>
      <c r="W202" s="151"/>
      <c r="X202" s="69"/>
      <c r="Y202" s="69"/>
      <c r="Z202" s="67"/>
      <c r="AA202" s="69"/>
      <c r="AB202" s="69"/>
      <c r="AC202" s="69"/>
      <c r="AD202" s="69"/>
      <c r="AE202" s="69"/>
      <c r="AF202" s="69"/>
      <c r="AG202" s="69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84"/>
    </row>
    <row r="203" spans="1:67" ht="15.75" thickBot="1" x14ac:dyDescent="0.3">
      <c r="A203" s="48">
        <f>A192+1</f>
        <v>28</v>
      </c>
      <c r="B203" s="49" t="s">
        <v>61</v>
      </c>
      <c r="C203" s="50" t="s">
        <v>62</v>
      </c>
      <c r="D203" s="51">
        <f>ROUNDUP((A203*465)/1000,2)</f>
        <v>13.02</v>
      </c>
      <c r="E203" s="52"/>
      <c r="F203" s="53">
        <f>SUM(F204:F213)</f>
        <v>28581.956294117648</v>
      </c>
      <c r="G203" s="107"/>
      <c r="H203" s="110"/>
      <c r="I203" s="110"/>
      <c r="J203" s="56"/>
      <c r="K203" s="57"/>
      <c r="L203" s="58"/>
      <c r="M203" s="58"/>
      <c r="N203" s="58"/>
      <c r="O203" s="57"/>
      <c r="P203" s="58"/>
      <c r="Q203" s="56"/>
      <c r="R203" s="56"/>
      <c r="S203" s="56"/>
      <c r="T203" s="56"/>
      <c r="U203" s="73"/>
      <c r="V203" s="152"/>
      <c r="W203" s="153"/>
      <c r="X203" s="56"/>
      <c r="Y203" s="56"/>
      <c r="Z203" s="57"/>
      <c r="AA203" s="56"/>
      <c r="AB203" s="56"/>
      <c r="AC203" s="59">
        <f>+SUM(AC204:AC213)</f>
        <v>11661.804</v>
      </c>
      <c r="AD203" s="59">
        <f t="shared" ref="AD203:AS203" si="738">+SUM(AD204:AD213)</f>
        <v>0</v>
      </c>
      <c r="AE203" s="59">
        <f t="shared" si="738"/>
        <v>0</v>
      </c>
      <c r="AF203" s="59">
        <f t="shared" si="738"/>
        <v>233.23607999999999</v>
      </c>
      <c r="AG203" s="59">
        <f t="shared" si="738"/>
        <v>490.6902</v>
      </c>
      <c r="AH203" s="59">
        <f t="shared" si="738"/>
        <v>12385.73028</v>
      </c>
      <c r="AI203" s="59">
        <f t="shared" si="738"/>
        <v>5622</v>
      </c>
      <c r="AJ203" s="59">
        <f t="shared" si="738"/>
        <v>1200</v>
      </c>
      <c r="AK203" s="59">
        <f t="shared" si="738"/>
        <v>900</v>
      </c>
      <c r="AL203" s="59">
        <f t="shared" si="738"/>
        <v>7722</v>
      </c>
      <c r="AM203" s="59">
        <f t="shared" si="738"/>
        <v>3972.2934441176476</v>
      </c>
      <c r="AN203" s="59">
        <f t="shared" si="738"/>
        <v>3096.4325699999999</v>
      </c>
      <c r="AO203" s="59">
        <f t="shared" si="738"/>
        <v>1405.5</v>
      </c>
      <c r="AP203" s="59">
        <f t="shared" si="738"/>
        <v>4872.2934441176476</v>
      </c>
      <c r="AQ203" s="59">
        <f t="shared" si="738"/>
        <v>24080.023724117651</v>
      </c>
      <c r="AR203" s="59">
        <f t="shared" si="738"/>
        <v>4501.9325699999999</v>
      </c>
      <c r="AS203" s="59">
        <f t="shared" si="738"/>
        <v>28581.956294117648</v>
      </c>
      <c r="AT203" s="83" t="str">
        <f>IF(F203=AS203,"Matching","Not Matching")</f>
        <v>Matching</v>
      </c>
      <c r="AU203" s="134">
        <f t="shared" ref="AU203" si="739">SUM(AC203:AG203)</f>
        <v>12385.73028</v>
      </c>
      <c r="AV203" s="135">
        <f t="shared" ref="AV203" si="740">AU203/AS203</f>
        <v>0.43334088655607744</v>
      </c>
      <c r="AW203" s="134">
        <f t="shared" ref="AW203" si="741">AI203</f>
        <v>5622</v>
      </c>
      <c r="AX203" s="135">
        <f t="shared" ref="AX203" si="742">AW203/AS203</f>
        <v>0.19669752280591948</v>
      </c>
      <c r="AY203" s="134">
        <f t="shared" ref="AY203" si="743">AJ203</f>
        <v>1200</v>
      </c>
      <c r="AZ203" s="135">
        <f t="shared" ref="AZ203" si="744">AY203/AS203</f>
        <v>4.1984529947901701E-2</v>
      </c>
      <c r="BA203" s="134">
        <f t="shared" ref="BA203" si="745">AK203+AM203</f>
        <v>4872.2934441176476</v>
      </c>
      <c r="BB203" s="135">
        <f t="shared" ref="BB203" si="746">BA203/AS203</f>
        <v>0.17046745834960209</v>
      </c>
      <c r="BC203" s="134">
        <f t="shared" ref="BC203" si="747">AN203+AO203</f>
        <v>4501.9325699999999</v>
      </c>
      <c r="BD203" s="135">
        <f t="shared" ref="BD203" si="748">BC203/AS203</f>
        <v>0.15750960234049924</v>
      </c>
      <c r="BE203" s="82" t="str">
        <f t="shared" ref="BE203" si="749">IF((AU203+AW203+AY203+BA203+BC203)=AS203,"Matching","Not Matching")</f>
        <v>Matching</v>
      </c>
      <c r="BF203" s="134">
        <f>AQ203</f>
        <v>24080.023724117651</v>
      </c>
      <c r="BG203" s="135">
        <f t="shared" ref="BG203" si="750">BF203/AS203</f>
        <v>0.84249039765950084</v>
      </c>
      <c r="BH203" s="134">
        <f t="shared" ref="BH203" si="751">AR203</f>
        <v>4501.9325699999999</v>
      </c>
      <c r="BI203" s="135">
        <f t="shared" ref="BI203" si="752">BH203/AS203</f>
        <v>0.15750960234049924</v>
      </c>
      <c r="BJ203" s="82" t="str">
        <f t="shared" ref="BJ203" si="753">IF((BH203+BF203)=AS203,"Matching","Not Matching")</f>
        <v>Not Matching</v>
      </c>
      <c r="BK203" s="134">
        <f>AS203*1.081</f>
        <v>30897.094753941175</v>
      </c>
      <c r="BL203" s="134">
        <f t="shared" ref="BL203" si="754">ROUND(BK203,-1)</f>
        <v>30900</v>
      </c>
      <c r="BM203" s="134">
        <f>D203*380</f>
        <v>4947.5999999999995</v>
      </c>
      <c r="BN203" s="134">
        <f t="shared" ref="BN203" si="755">BK203-BM203</f>
        <v>25949.494753941177</v>
      </c>
      <c r="BO203" s="134">
        <f>BK203/D203</f>
        <v>2373.0487522228245</v>
      </c>
    </row>
    <row r="204" spans="1:67" outlineLevel="1" x14ac:dyDescent="0.25">
      <c r="A204" s="60"/>
      <c r="B204" s="61"/>
      <c r="C204" s="62"/>
      <c r="D204" s="63"/>
      <c r="E204" s="64"/>
      <c r="F204" s="65"/>
      <c r="G204" s="107"/>
      <c r="H204" s="110"/>
      <c r="I204" s="109" t="s">
        <v>138</v>
      </c>
      <c r="J204" s="56"/>
      <c r="K204" s="57"/>
      <c r="L204" s="58"/>
      <c r="M204" s="58"/>
      <c r="N204" s="58"/>
      <c r="O204" s="57"/>
      <c r="P204" s="58"/>
      <c r="Q204" s="56"/>
      <c r="R204" s="56"/>
      <c r="S204" s="56"/>
      <c r="T204" s="56"/>
      <c r="U204" s="73"/>
      <c r="V204" s="152"/>
      <c r="W204" s="153"/>
      <c r="X204" s="56"/>
      <c r="Y204" s="56"/>
      <c r="Z204" s="57"/>
      <c r="AA204" s="56"/>
      <c r="AB204" s="56"/>
      <c r="AC204" s="56"/>
      <c r="AD204" s="56"/>
      <c r="AE204" s="69"/>
      <c r="AF204" s="69"/>
      <c r="AG204" s="69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136"/>
    </row>
    <row r="205" spans="1:67" outlineLevel="1" x14ac:dyDescent="0.25">
      <c r="A205" s="60"/>
      <c r="B205" s="61" t="str">
        <f>"Panneau solaire "&amp;G205</f>
        <v>Panneau solaire LONGi Hi-MO X10 Artist LR7-54HVB-485M</v>
      </c>
      <c r="C205" s="62">
        <f>A203</f>
        <v>28</v>
      </c>
      <c r="D205" s="68" t="s">
        <v>63</v>
      </c>
      <c r="E205" s="64">
        <f t="shared" ref="E205" si="756">AB205</f>
        <v>266.65684558823523</v>
      </c>
      <c r="F205" s="65">
        <f t="shared" ref="F205" si="757">C205*E205</f>
        <v>7466.3916764705864</v>
      </c>
      <c r="G205" s="107" t="str">
        <f>$G$7</f>
        <v>LONGi Hi-MO X10 Artist LR7-54HVB-485M</v>
      </c>
      <c r="H205" s="108">
        <f t="shared" ref="H205" si="758">H73</f>
        <v>105.55</v>
      </c>
      <c r="I205" s="108">
        <f>$I$7</f>
        <v>0</v>
      </c>
      <c r="J205" s="67">
        <f t="shared" si="655"/>
        <v>3.1664999999999996</v>
      </c>
      <c r="K205" s="54">
        <v>0</v>
      </c>
      <c r="L205" s="67">
        <f t="shared" ref="L205:N212" si="759">H205*(1-$K205)</f>
        <v>105.55</v>
      </c>
      <c r="M205" s="67">
        <f t="shared" si="759"/>
        <v>0</v>
      </c>
      <c r="N205" s="67">
        <f t="shared" si="759"/>
        <v>3.1664999999999996</v>
      </c>
      <c r="O205" s="67">
        <f t="shared" ref="O205:O212" si="760">(L205+M205+N205)</f>
        <v>108.7165</v>
      </c>
      <c r="P205" s="69">
        <f t="shared" ref="P205:P212" si="761">O205*$P$4</f>
        <v>0</v>
      </c>
      <c r="Q205" s="69">
        <f t="shared" ref="Q205:Q212" si="762">(O205+P205)*$Q$4</f>
        <v>0</v>
      </c>
      <c r="R205" s="69">
        <f t="shared" ref="R205:R212" si="763">(O205+P205)*$R$4</f>
        <v>2.1743299999999999</v>
      </c>
      <c r="S205" s="69">
        <f t="shared" ref="S205:S209" si="764">(O205+P205)*$S$4</f>
        <v>5.4358250000000004</v>
      </c>
      <c r="T205" s="69">
        <f t="shared" ref="T205:T212" si="765">SUM(O205:S205)</f>
        <v>116.32665499999999</v>
      </c>
      <c r="U205" s="69">
        <f>1*$U$4</f>
        <v>65</v>
      </c>
      <c r="V205" s="151">
        <f t="shared" ref="V205:W212" si="766">V194</f>
        <v>0</v>
      </c>
      <c r="W205" s="151">
        <f t="shared" si="766"/>
        <v>0</v>
      </c>
      <c r="X205" s="67">
        <f t="shared" ref="X205:X212" si="767">SUM(U205:W205)</f>
        <v>65</v>
      </c>
      <c r="Y205" s="113">
        <f t="shared" ref="Y205:Y210" si="768">$Y$4/(1-$Y$4)*(T205+X205+Z205+AA205)</f>
        <v>39.998526838235293</v>
      </c>
      <c r="Z205" s="69">
        <f t="shared" ref="Z205:Z212" si="769">T205*$Z$4</f>
        <v>29.081663749999997</v>
      </c>
      <c r="AA205" s="69">
        <f t="shared" ref="AA205:AA210" si="770">X205*$AA$4</f>
        <v>16.25</v>
      </c>
      <c r="AB205" s="70">
        <f t="shared" ref="AB205:AB212" si="771">T205+X205+Y205+Z205+AA205</f>
        <v>266.65684558823523</v>
      </c>
      <c r="AC205" s="67">
        <f t="shared" ref="AC205:AO212" si="772">O205*$C205</f>
        <v>3044.0619999999999</v>
      </c>
      <c r="AD205" s="67">
        <f t="shared" si="772"/>
        <v>0</v>
      </c>
      <c r="AE205" s="67">
        <f t="shared" si="772"/>
        <v>0</v>
      </c>
      <c r="AF205" s="67">
        <f t="shared" si="772"/>
        <v>60.881239999999998</v>
      </c>
      <c r="AG205" s="67">
        <f t="shared" si="772"/>
        <v>152.20310000000001</v>
      </c>
      <c r="AH205" s="67">
        <f t="shared" si="772"/>
        <v>3257.1463399999998</v>
      </c>
      <c r="AI205" s="67">
        <f t="shared" si="772"/>
        <v>1820</v>
      </c>
      <c r="AJ205" s="67">
        <f t="shared" si="772"/>
        <v>0</v>
      </c>
      <c r="AK205" s="67">
        <f t="shared" si="772"/>
        <v>0</v>
      </c>
      <c r="AL205" s="67">
        <f t="shared" si="772"/>
        <v>1820</v>
      </c>
      <c r="AM205" s="67">
        <f t="shared" si="772"/>
        <v>1119.9587514705881</v>
      </c>
      <c r="AN205" s="67">
        <f t="shared" si="772"/>
        <v>814.28658499999995</v>
      </c>
      <c r="AO205" s="67">
        <f t="shared" si="772"/>
        <v>455</v>
      </c>
      <c r="AP205" s="67">
        <f t="shared" ref="AP205:AP212" si="773">AM205+AK205</f>
        <v>1119.9587514705881</v>
      </c>
      <c r="AQ205" s="71">
        <f t="shared" ref="AQ205:AQ212" si="774">AM205+AL205+AH205</f>
        <v>6197.1050914705884</v>
      </c>
      <c r="AR205" s="71">
        <f t="shared" ref="AR205:AR212" si="775">AO205+AN205</f>
        <v>1269.2865849999998</v>
      </c>
      <c r="AS205" s="71">
        <f t="shared" ref="AS205:AS212" si="776">AH205+AL205+AM205+AO205+AN205</f>
        <v>7466.3916764705873</v>
      </c>
      <c r="AT205" s="84"/>
    </row>
    <row r="206" spans="1:67" outlineLevel="1" x14ac:dyDescent="0.25">
      <c r="A206" s="60"/>
      <c r="B206" s="61" t="str">
        <f>"Onduleur Fronius "&amp;G206</f>
        <v>Onduleur Fronius Symo GEN24 12.0 Plus SC</v>
      </c>
      <c r="C206" s="62">
        <v>1</v>
      </c>
      <c r="D206" s="68" t="s">
        <v>63</v>
      </c>
      <c r="E206" s="64">
        <f t="shared" ref="E205:E212" si="777">AB206</f>
        <v>4677.263147058824</v>
      </c>
      <c r="F206" s="65">
        <f t="shared" ref="F205:F212" si="778">C206*E206</f>
        <v>4677.263147058824</v>
      </c>
      <c r="G206" s="107" t="str">
        <f>$G$173</f>
        <v>Symo GEN24 12.0 Plus SC</v>
      </c>
      <c r="H206" s="108">
        <f>$H$173</f>
        <v>2286.4</v>
      </c>
      <c r="I206" s="108">
        <f>$I$8</f>
        <v>449.25</v>
      </c>
      <c r="J206" s="67">
        <f t="shared" si="655"/>
        <v>68.591999999999999</v>
      </c>
      <c r="K206" s="54">
        <v>0</v>
      </c>
      <c r="L206" s="67">
        <f t="shared" si="759"/>
        <v>2286.4</v>
      </c>
      <c r="M206" s="67">
        <f t="shared" si="759"/>
        <v>449.25</v>
      </c>
      <c r="N206" s="67">
        <f t="shared" si="759"/>
        <v>68.591999999999999</v>
      </c>
      <c r="O206" s="67">
        <f t="shared" si="760"/>
        <v>2804.2420000000002</v>
      </c>
      <c r="P206" s="69">
        <f t="shared" si="761"/>
        <v>0</v>
      </c>
      <c r="Q206" s="69">
        <f t="shared" si="762"/>
        <v>0</v>
      </c>
      <c r="R206" s="69">
        <f t="shared" si="763"/>
        <v>56.084840000000007</v>
      </c>
      <c r="S206" s="69">
        <f t="shared" si="764"/>
        <v>140.21210000000002</v>
      </c>
      <c r="T206" s="69">
        <f t="shared" si="765"/>
        <v>3000.5389400000004</v>
      </c>
      <c r="U206" s="69">
        <f>2*$U$5</f>
        <v>180</v>
      </c>
      <c r="V206" s="151">
        <f t="shared" si="766"/>
        <v>0</v>
      </c>
      <c r="W206" s="151">
        <f t="shared" si="766"/>
        <v>0</v>
      </c>
      <c r="X206" s="67">
        <f t="shared" si="767"/>
        <v>180</v>
      </c>
      <c r="Y206" s="113">
        <f t="shared" si="768"/>
        <v>701.58947205882362</v>
      </c>
      <c r="Z206" s="69">
        <f t="shared" si="769"/>
        <v>750.13473500000009</v>
      </c>
      <c r="AA206" s="69">
        <f t="shared" si="770"/>
        <v>45</v>
      </c>
      <c r="AB206" s="70">
        <f t="shared" si="771"/>
        <v>4677.263147058824</v>
      </c>
      <c r="AC206" s="67">
        <f t="shared" si="772"/>
        <v>2804.2420000000002</v>
      </c>
      <c r="AD206" s="67">
        <f t="shared" si="772"/>
        <v>0</v>
      </c>
      <c r="AE206" s="67">
        <f t="shared" si="772"/>
        <v>0</v>
      </c>
      <c r="AF206" s="67">
        <f t="shared" si="772"/>
        <v>56.084840000000007</v>
      </c>
      <c r="AG206" s="67">
        <f t="shared" si="772"/>
        <v>140.21210000000002</v>
      </c>
      <c r="AH206" s="67">
        <f t="shared" si="772"/>
        <v>3000.5389400000004</v>
      </c>
      <c r="AI206" s="67">
        <f t="shared" si="772"/>
        <v>180</v>
      </c>
      <c r="AJ206" s="67">
        <f t="shared" si="772"/>
        <v>0</v>
      </c>
      <c r="AK206" s="67">
        <f t="shared" si="772"/>
        <v>0</v>
      </c>
      <c r="AL206" s="67">
        <f t="shared" si="772"/>
        <v>180</v>
      </c>
      <c r="AM206" s="67">
        <f t="shared" si="772"/>
        <v>701.58947205882362</v>
      </c>
      <c r="AN206" s="67">
        <f t="shared" si="772"/>
        <v>750.13473500000009</v>
      </c>
      <c r="AO206" s="67">
        <f t="shared" si="772"/>
        <v>45</v>
      </c>
      <c r="AP206" s="67">
        <f t="shared" si="773"/>
        <v>701.58947205882362</v>
      </c>
      <c r="AQ206" s="71">
        <f t="shared" si="774"/>
        <v>3882.1284120588239</v>
      </c>
      <c r="AR206" s="71">
        <f t="shared" si="775"/>
        <v>795.13473500000009</v>
      </c>
      <c r="AS206" s="71">
        <f t="shared" si="776"/>
        <v>4677.263147058824</v>
      </c>
      <c r="AT206" s="84"/>
    </row>
    <row r="207" spans="1:67" outlineLevel="1" x14ac:dyDescent="0.25">
      <c r="A207" s="60"/>
      <c r="B207" s="61" t="s">
        <v>64</v>
      </c>
      <c r="C207" s="62">
        <v>1</v>
      </c>
      <c r="D207" s="68" t="s">
        <v>65</v>
      </c>
      <c r="E207" s="64">
        <f t="shared" si="777"/>
        <v>1099.9191176470588</v>
      </c>
      <c r="F207" s="65">
        <f t="shared" si="778"/>
        <v>1099.9191176470588</v>
      </c>
      <c r="G207" s="107"/>
      <c r="H207" s="108">
        <f>$H$174</f>
        <v>450</v>
      </c>
      <c r="I207" s="111">
        <v>0</v>
      </c>
      <c r="J207" s="67">
        <f t="shared" si="655"/>
        <v>13.5</v>
      </c>
      <c r="K207" s="54">
        <v>0</v>
      </c>
      <c r="L207" s="67">
        <f t="shared" si="759"/>
        <v>450</v>
      </c>
      <c r="M207" s="67">
        <f t="shared" si="759"/>
        <v>0</v>
      </c>
      <c r="N207" s="67">
        <f t="shared" si="759"/>
        <v>13.5</v>
      </c>
      <c r="O207" s="67">
        <f t="shared" si="760"/>
        <v>463.5</v>
      </c>
      <c r="P207" s="69">
        <f t="shared" si="761"/>
        <v>0</v>
      </c>
      <c r="Q207" s="69">
        <f t="shared" si="762"/>
        <v>0</v>
      </c>
      <c r="R207" s="69">
        <f t="shared" si="763"/>
        <v>9.27</v>
      </c>
      <c r="S207" s="69">
        <f t="shared" si="764"/>
        <v>23.175000000000001</v>
      </c>
      <c r="T207" s="69">
        <f t="shared" si="765"/>
        <v>495.94499999999999</v>
      </c>
      <c r="U207" s="69">
        <f>(C205/10)*$U$5</f>
        <v>251.99999999999997</v>
      </c>
      <c r="V207" s="151">
        <f t="shared" si="766"/>
        <v>0</v>
      </c>
      <c r="W207" s="151">
        <f t="shared" si="766"/>
        <v>0</v>
      </c>
      <c r="X207" s="67">
        <f t="shared" si="767"/>
        <v>251.99999999999997</v>
      </c>
      <c r="Y207" s="113">
        <f t="shared" si="768"/>
        <v>164.98786764705883</v>
      </c>
      <c r="Z207" s="69">
        <f t="shared" si="769"/>
        <v>123.98625</v>
      </c>
      <c r="AA207" s="69">
        <f t="shared" si="770"/>
        <v>62.999999999999993</v>
      </c>
      <c r="AB207" s="70">
        <f t="shared" si="771"/>
        <v>1099.9191176470588</v>
      </c>
      <c r="AC207" s="67">
        <f t="shared" si="772"/>
        <v>463.5</v>
      </c>
      <c r="AD207" s="67">
        <f t="shared" si="772"/>
        <v>0</v>
      </c>
      <c r="AE207" s="67">
        <f t="shared" si="772"/>
        <v>0</v>
      </c>
      <c r="AF207" s="67">
        <f t="shared" si="772"/>
        <v>9.27</v>
      </c>
      <c r="AG207" s="67">
        <f t="shared" si="772"/>
        <v>23.175000000000001</v>
      </c>
      <c r="AH207" s="67">
        <f t="shared" si="772"/>
        <v>495.94499999999999</v>
      </c>
      <c r="AI207" s="67">
        <f t="shared" si="772"/>
        <v>251.99999999999997</v>
      </c>
      <c r="AJ207" s="67">
        <f t="shared" si="772"/>
        <v>0</v>
      </c>
      <c r="AK207" s="67">
        <f t="shared" si="772"/>
        <v>0</v>
      </c>
      <c r="AL207" s="67">
        <f t="shared" si="772"/>
        <v>251.99999999999997</v>
      </c>
      <c r="AM207" s="67">
        <f t="shared" si="772"/>
        <v>164.98786764705883</v>
      </c>
      <c r="AN207" s="67">
        <f t="shared" si="772"/>
        <v>123.98625</v>
      </c>
      <c r="AO207" s="67">
        <f t="shared" si="772"/>
        <v>62.999999999999993</v>
      </c>
      <c r="AP207" s="67">
        <f t="shared" si="773"/>
        <v>164.98786764705883</v>
      </c>
      <c r="AQ207" s="71">
        <f t="shared" si="774"/>
        <v>912.93286764705886</v>
      </c>
      <c r="AR207" s="71">
        <f t="shared" si="775"/>
        <v>186.98624999999998</v>
      </c>
      <c r="AS207" s="71">
        <f t="shared" si="776"/>
        <v>1099.9191176470588</v>
      </c>
      <c r="AT207" s="84"/>
    </row>
    <row r="208" spans="1:67" outlineLevel="1" x14ac:dyDescent="0.25">
      <c r="A208" s="60"/>
      <c r="B208" s="61" t="s">
        <v>172</v>
      </c>
      <c r="C208" s="62">
        <f>A203</f>
        <v>28</v>
      </c>
      <c r="D208" s="68" t="s">
        <v>63</v>
      </c>
      <c r="E208" s="64">
        <f t="shared" si="777"/>
        <v>257.66176470588238</v>
      </c>
      <c r="F208" s="65">
        <f t="shared" si="778"/>
        <v>7214.5294117647063</v>
      </c>
      <c r="G208" s="107"/>
      <c r="H208" s="108">
        <f>$H$175</f>
        <v>100</v>
      </c>
      <c r="I208" s="108">
        <v>0</v>
      </c>
      <c r="J208" s="67">
        <f t="shared" si="655"/>
        <v>3</v>
      </c>
      <c r="K208" s="54">
        <v>0</v>
      </c>
      <c r="L208" s="67">
        <f t="shared" si="759"/>
        <v>100</v>
      </c>
      <c r="M208" s="67">
        <f t="shared" si="759"/>
        <v>0</v>
      </c>
      <c r="N208" s="67">
        <f t="shared" si="759"/>
        <v>3</v>
      </c>
      <c r="O208" s="67">
        <f t="shared" si="760"/>
        <v>103</v>
      </c>
      <c r="P208" s="69">
        <f t="shared" si="761"/>
        <v>0</v>
      </c>
      <c r="Q208" s="69">
        <f t="shared" si="762"/>
        <v>0</v>
      </c>
      <c r="R208" s="69">
        <f t="shared" si="763"/>
        <v>2.06</v>
      </c>
      <c r="S208" s="69">
        <f t="shared" si="764"/>
        <v>5.15</v>
      </c>
      <c r="T208" s="69">
        <f t="shared" si="765"/>
        <v>110.21000000000001</v>
      </c>
      <c r="U208" s="69">
        <f>1*$U$4</f>
        <v>65</v>
      </c>
      <c r="V208" s="151">
        <f t="shared" si="766"/>
        <v>0</v>
      </c>
      <c r="W208" s="151">
        <f t="shared" si="766"/>
        <v>0</v>
      </c>
      <c r="X208" s="67">
        <f t="shared" si="767"/>
        <v>65</v>
      </c>
      <c r="Y208" s="113">
        <f t="shared" si="768"/>
        <v>38.649264705882359</v>
      </c>
      <c r="Z208" s="69">
        <f t="shared" si="769"/>
        <v>27.552500000000002</v>
      </c>
      <c r="AA208" s="69">
        <f t="shared" si="770"/>
        <v>16.25</v>
      </c>
      <c r="AB208" s="70">
        <f t="shared" si="771"/>
        <v>257.66176470588238</v>
      </c>
      <c r="AC208" s="67">
        <f t="shared" si="772"/>
        <v>2884</v>
      </c>
      <c r="AD208" s="67">
        <f t="shared" si="772"/>
        <v>0</v>
      </c>
      <c r="AE208" s="67">
        <f t="shared" si="772"/>
        <v>0</v>
      </c>
      <c r="AF208" s="67">
        <f t="shared" si="772"/>
        <v>57.68</v>
      </c>
      <c r="AG208" s="67">
        <f t="shared" si="772"/>
        <v>144.20000000000002</v>
      </c>
      <c r="AH208" s="67">
        <f t="shared" si="772"/>
        <v>3085.88</v>
      </c>
      <c r="AI208" s="67">
        <f t="shared" si="772"/>
        <v>1820</v>
      </c>
      <c r="AJ208" s="67">
        <f t="shared" si="772"/>
        <v>0</v>
      </c>
      <c r="AK208" s="67">
        <f t="shared" si="772"/>
        <v>0</v>
      </c>
      <c r="AL208" s="67">
        <f t="shared" si="772"/>
        <v>1820</v>
      </c>
      <c r="AM208" s="67">
        <f t="shared" si="772"/>
        <v>1082.1794117647059</v>
      </c>
      <c r="AN208" s="67">
        <f t="shared" si="772"/>
        <v>771.47</v>
      </c>
      <c r="AO208" s="67">
        <f t="shared" si="772"/>
        <v>455</v>
      </c>
      <c r="AP208" s="67">
        <f t="shared" si="773"/>
        <v>1082.1794117647059</v>
      </c>
      <c r="AQ208" s="71">
        <f t="shared" si="774"/>
        <v>5988.0594117647061</v>
      </c>
      <c r="AR208" s="71">
        <f t="shared" si="775"/>
        <v>1226.47</v>
      </c>
      <c r="AS208" s="71">
        <f t="shared" si="776"/>
        <v>7214.5294117647063</v>
      </c>
      <c r="AT208" s="84"/>
    </row>
    <row r="209" spans="1:67" outlineLevel="1" x14ac:dyDescent="0.25">
      <c r="A209" s="60"/>
      <c r="B209" s="61" t="s">
        <v>66</v>
      </c>
      <c r="C209" s="62">
        <v>1</v>
      </c>
      <c r="D209" s="68" t="s">
        <v>65</v>
      </c>
      <c r="E209" s="64">
        <f t="shared" si="777"/>
        <v>3251.8529411764707</v>
      </c>
      <c r="F209" s="65">
        <f t="shared" si="778"/>
        <v>3251.8529411764707</v>
      </c>
      <c r="G209" s="107"/>
      <c r="H209" s="108">
        <f>$H$176</f>
        <v>600</v>
      </c>
      <c r="I209" s="108">
        <f>I198</f>
        <v>0</v>
      </c>
      <c r="J209" s="67">
        <f t="shared" si="655"/>
        <v>18</v>
      </c>
      <c r="K209" s="54">
        <v>0</v>
      </c>
      <c r="L209" s="67">
        <f t="shared" si="759"/>
        <v>600</v>
      </c>
      <c r="M209" s="67">
        <f t="shared" si="759"/>
        <v>0</v>
      </c>
      <c r="N209" s="67">
        <f t="shared" si="759"/>
        <v>18</v>
      </c>
      <c r="O209" s="67">
        <f t="shared" si="760"/>
        <v>618</v>
      </c>
      <c r="P209" s="69">
        <f t="shared" si="761"/>
        <v>0</v>
      </c>
      <c r="Q209" s="69">
        <f t="shared" si="762"/>
        <v>0</v>
      </c>
      <c r="R209" s="69">
        <f t="shared" si="763"/>
        <v>12.36</v>
      </c>
      <c r="S209" s="69">
        <f t="shared" si="764"/>
        <v>30.900000000000002</v>
      </c>
      <c r="T209" s="69">
        <f t="shared" si="765"/>
        <v>661.26</v>
      </c>
      <c r="U209" s="69">
        <f>5*$U$5+600+500</f>
        <v>1550</v>
      </c>
      <c r="V209" s="151">
        <f t="shared" si="766"/>
        <v>0</v>
      </c>
      <c r="W209" s="151">
        <f t="shared" si="766"/>
        <v>0</v>
      </c>
      <c r="X209" s="67">
        <f t="shared" si="767"/>
        <v>1550</v>
      </c>
      <c r="Y209" s="113">
        <f t="shared" si="768"/>
        <v>487.77794117647068</v>
      </c>
      <c r="Z209" s="69">
        <f t="shared" si="769"/>
        <v>165.315</v>
      </c>
      <c r="AA209" s="69">
        <f t="shared" si="770"/>
        <v>387.5</v>
      </c>
      <c r="AB209" s="70">
        <f t="shared" si="771"/>
        <v>3251.8529411764707</v>
      </c>
      <c r="AC209" s="67">
        <f t="shared" si="772"/>
        <v>618</v>
      </c>
      <c r="AD209" s="67">
        <f t="shared" si="772"/>
        <v>0</v>
      </c>
      <c r="AE209" s="67">
        <f t="shared" si="772"/>
        <v>0</v>
      </c>
      <c r="AF209" s="67">
        <f t="shared" si="772"/>
        <v>12.36</v>
      </c>
      <c r="AG209" s="67">
        <f t="shared" si="772"/>
        <v>30.900000000000002</v>
      </c>
      <c r="AH209" s="67">
        <f t="shared" si="772"/>
        <v>661.26</v>
      </c>
      <c r="AI209" s="67">
        <f t="shared" si="772"/>
        <v>1550</v>
      </c>
      <c r="AJ209" s="67">
        <f t="shared" si="772"/>
        <v>0</v>
      </c>
      <c r="AK209" s="67">
        <f t="shared" si="772"/>
        <v>0</v>
      </c>
      <c r="AL209" s="67">
        <f t="shared" si="772"/>
        <v>1550</v>
      </c>
      <c r="AM209" s="67">
        <f t="shared" si="772"/>
        <v>487.77794117647068</v>
      </c>
      <c r="AN209" s="67">
        <f t="shared" si="772"/>
        <v>165.315</v>
      </c>
      <c r="AO209" s="67">
        <f t="shared" si="772"/>
        <v>387.5</v>
      </c>
      <c r="AP209" s="67">
        <f t="shared" si="773"/>
        <v>487.77794117647068</v>
      </c>
      <c r="AQ209" s="71">
        <f t="shared" si="774"/>
        <v>2699.0379411764707</v>
      </c>
      <c r="AR209" s="71">
        <f t="shared" si="775"/>
        <v>552.81500000000005</v>
      </c>
      <c r="AS209" s="71">
        <f t="shared" si="776"/>
        <v>3251.8529411764707</v>
      </c>
      <c r="AT209" s="84"/>
    </row>
    <row r="210" spans="1:67" outlineLevel="1" x14ac:dyDescent="0.25">
      <c r="A210" s="60"/>
      <c r="B210" s="72" t="s">
        <v>169</v>
      </c>
      <c r="C210" s="62">
        <v>1</v>
      </c>
      <c r="D210" s="68" t="s">
        <v>65</v>
      </c>
      <c r="E210" s="64">
        <f t="shared" si="777"/>
        <v>2772</v>
      </c>
      <c r="F210" s="65">
        <f t="shared" si="778"/>
        <v>2772</v>
      </c>
      <c r="G210" s="107"/>
      <c r="H210" s="108">
        <f>H177</f>
        <v>1600</v>
      </c>
      <c r="I210" s="108">
        <f>$I$133</f>
        <v>200</v>
      </c>
      <c r="J210" s="67">
        <f t="shared" si="655"/>
        <v>48</v>
      </c>
      <c r="K210" s="54">
        <v>0</v>
      </c>
      <c r="L210" s="67">
        <f t="shared" si="759"/>
        <v>1600</v>
      </c>
      <c r="M210" s="67">
        <f t="shared" si="759"/>
        <v>200</v>
      </c>
      <c r="N210" s="67">
        <f t="shared" si="759"/>
        <v>48</v>
      </c>
      <c r="O210" s="67">
        <f t="shared" si="760"/>
        <v>1848</v>
      </c>
      <c r="P210" s="69">
        <f t="shared" si="761"/>
        <v>0</v>
      </c>
      <c r="Q210" s="69">
        <f t="shared" si="762"/>
        <v>0</v>
      </c>
      <c r="R210" s="69">
        <f t="shared" si="763"/>
        <v>36.96</v>
      </c>
      <c r="S210" s="69">
        <v>0</v>
      </c>
      <c r="T210" s="69">
        <f t="shared" si="765"/>
        <v>1884.96</v>
      </c>
      <c r="U210" s="69">
        <v>0</v>
      </c>
      <c r="V210" s="151">
        <f t="shared" si="766"/>
        <v>0</v>
      </c>
      <c r="W210" s="151">
        <f t="shared" si="766"/>
        <v>0</v>
      </c>
      <c r="X210" s="67">
        <f t="shared" si="767"/>
        <v>0</v>
      </c>
      <c r="Y210" s="113">
        <f t="shared" si="768"/>
        <v>415.8</v>
      </c>
      <c r="Z210" s="69">
        <f t="shared" si="769"/>
        <v>471.24</v>
      </c>
      <c r="AA210" s="69">
        <f t="shared" si="770"/>
        <v>0</v>
      </c>
      <c r="AB210" s="70">
        <f t="shared" si="771"/>
        <v>2772</v>
      </c>
      <c r="AC210" s="67">
        <f t="shared" si="772"/>
        <v>1848</v>
      </c>
      <c r="AD210" s="67">
        <f t="shared" si="772"/>
        <v>0</v>
      </c>
      <c r="AE210" s="67">
        <f t="shared" si="772"/>
        <v>0</v>
      </c>
      <c r="AF210" s="67">
        <f t="shared" si="772"/>
        <v>36.96</v>
      </c>
      <c r="AG210" s="67">
        <f t="shared" si="772"/>
        <v>0</v>
      </c>
      <c r="AH210" s="67">
        <f t="shared" si="772"/>
        <v>1884.96</v>
      </c>
      <c r="AI210" s="67">
        <f t="shared" si="772"/>
        <v>0</v>
      </c>
      <c r="AJ210" s="67">
        <f t="shared" si="772"/>
        <v>0</v>
      </c>
      <c r="AK210" s="67">
        <f t="shared" si="772"/>
        <v>0</v>
      </c>
      <c r="AL210" s="67">
        <f t="shared" si="772"/>
        <v>0</v>
      </c>
      <c r="AM210" s="67">
        <f t="shared" si="772"/>
        <v>415.8</v>
      </c>
      <c r="AN210" s="67">
        <f t="shared" si="772"/>
        <v>471.24</v>
      </c>
      <c r="AO210" s="67">
        <f t="shared" si="772"/>
        <v>0</v>
      </c>
      <c r="AP210" s="67">
        <f t="shared" si="773"/>
        <v>415.8</v>
      </c>
      <c r="AQ210" s="71">
        <f t="shared" si="774"/>
        <v>2300.7600000000002</v>
      </c>
      <c r="AR210" s="71">
        <f t="shared" si="775"/>
        <v>471.24</v>
      </c>
      <c r="AS210" s="71">
        <f t="shared" si="776"/>
        <v>2772</v>
      </c>
      <c r="AT210" s="84"/>
    </row>
    <row r="211" spans="1:67" outlineLevel="1" x14ac:dyDescent="0.25">
      <c r="A211" s="60"/>
      <c r="B211" s="72" t="s">
        <v>170</v>
      </c>
      <c r="C211" s="62">
        <v>1</v>
      </c>
      <c r="D211" s="68" t="s">
        <v>65</v>
      </c>
      <c r="E211" s="64">
        <f t="shared" si="777"/>
        <v>900</v>
      </c>
      <c r="F211" s="65">
        <f t="shared" si="778"/>
        <v>900</v>
      </c>
      <c r="G211" s="147"/>
      <c r="H211" s="67">
        <v>0</v>
      </c>
      <c r="I211" s="67">
        <v>0</v>
      </c>
      <c r="J211" s="67">
        <f t="shared" si="655"/>
        <v>0</v>
      </c>
      <c r="K211" s="54">
        <v>0</v>
      </c>
      <c r="L211" s="67">
        <f t="shared" si="759"/>
        <v>0</v>
      </c>
      <c r="M211" s="67">
        <f t="shared" si="759"/>
        <v>0</v>
      </c>
      <c r="N211" s="67">
        <f t="shared" si="759"/>
        <v>0</v>
      </c>
      <c r="O211" s="67">
        <f t="shared" si="760"/>
        <v>0</v>
      </c>
      <c r="P211" s="69">
        <f t="shared" si="761"/>
        <v>0</v>
      </c>
      <c r="Q211" s="69">
        <f t="shared" si="762"/>
        <v>0</v>
      </c>
      <c r="R211" s="69">
        <f t="shared" si="763"/>
        <v>0</v>
      </c>
      <c r="S211" s="69">
        <v>0</v>
      </c>
      <c r="T211" s="69">
        <f t="shared" si="765"/>
        <v>0</v>
      </c>
      <c r="U211" s="69">
        <v>0</v>
      </c>
      <c r="V211" s="151">
        <f t="shared" si="766"/>
        <v>0</v>
      </c>
      <c r="W211" s="151">
        <f t="shared" si="766"/>
        <v>900</v>
      </c>
      <c r="X211" s="67">
        <f t="shared" si="767"/>
        <v>900</v>
      </c>
      <c r="Y211" s="113">
        <v>0</v>
      </c>
      <c r="Z211" s="69">
        <f t="shared" si="769"/>
        <v>0</v>
      </c>
      <c r="AA211" s="69">
        <v>0</v>
      </c>
      <c r="AB211" s="70">
        <f t="shared" si="771"/>
        <v>900</v>
      </c>
      <c r="AC211" s="67">
        <f t="shared" si="772"/>
        <v>0</v>
      </c>
      <c r="AD211" s="67">
        <f t="shared" si="772"/>
        <v>0</v>
      </c>
      <c r="AE211" s="67">
        <f t="shared" si="772"/>
        <v>0</v>
      </c>
      <c r="AF211" s="67">
        <f t="shared" si="772"/>
        <v>0</v>
      </c>
      <c r="AG211" s="67">
        <f t="shared" si="772"/>
        <v>0</v>
      </c>
      <c r="AH211" s="67">
        <f t="shared" si="772"/>
        <v>0</v>
      </c>
      <c r="AI211" s="67">
        <f t="shared" si="772"/>
        <v>0</v>
      </c>
      <c r="AJ211" s="67">
        <f t="shared" si="772"/>
        <v>0</v>
      </c>
      <c r="AK211" s="67">
        <f t="shared" si="772"/>
        <v>900</v>
      </c>
      <c r="AL211" s="67">
        <f t="shared" si="772"/>
        <v>900</v>
      </c>
      <c r="AM211" s="67">
        <f t="shared" si="772"/>
        <v>0</v>
      </c>
      <c r="AN211" s="67">
        <f t="shared" si="772"/>
        <v>0</v>
      </c>
      <c r="AO211" s="67">
        <f t="shared" si="772"/>
        <v>0</v>
      </c>
      <c r="AP211" s="67">
        <f t="shared" si="773"/>
        <v>900</v>
      </c>
      <c r="AQ211" s="71">
        <f t="shared" si="774"/>
        <v>900</v>
      </c>
      <c r="AR211" s="71">
        <f t="shared" si="775"/>
        <v>0</v>
      </c>
      <c r="AS211" s="71">
        <f t="shared" si="776"/>
        <v>900</v>
      </c>
      <c r="AT211" s="84"/>
    </row>
    <row r="212" spans="1:67" outlineLevel="1" x14ac:dyDescent="0.25">
      <c r="A212" s="60"/>
      <c r="B212" s="72" t="s">
        <v>171</v>
      </c>
      <c r="C212" s="62">
        <v>1</v>
      </c>
      <c r="D212" s="68" t="s">
        <v>65</v>
      </c>
      <c r="E212" s="64">
        <f t="shared" si="777"/>
        <v>1200</v>
      </c>
      <c r="F212" s="65">
        <f t="shared" si="778"/>
        <v>1200</v>
      </c>
      <c r="G212" s="147"/>
      <c r="H212" s="67">
        <v>0</v>
      </c>
      <c r="I212" s="67">
        <v>0</v>
      </c>
      <c r="J212" s="67">
        <f t="shared" si="655"/>
        <v>0</v>
      </c>
      <c r="K212" s="54">
        <v>0</v>
      </c>
      <c r="L212" s="67">
        <f t="shared" si="759"/>
        <v>0</v>
      </c>
      <c r="M212" s="67">
        <f t="shared" si="759"/>
        <v>0</v>
      </c>
      <c r="N212" s="67">
        <f t="shared" si="759"/>
        <v>0</v>
      </c>
      <c r="O212" s="67">
        <f t="shared" si="760"/>
        <v>0</v>
      </c>
      <c r="P212" s="69">
        <f t="shared" si="761"/>
        <v>0</v>
      </c>
      <c r="Q212" s="69">
        <f t="shared" si="762"/>
        <v>0</v>
      </c>
      <c r="R212" s="69">
        <f t="shared" si="763"/>
        <v>0</v>
      </c>
      <c r="S212" s="69">
        <v>0</v>
      </c>
      <c r="T212" s="69">
        <f t="shared" si="765"/>
        <v>0</v>
      </c>
      <c r="U212" s="69">
        <v>0</v>
      </c>
      <c r="V212" s="151">
        <f t="shared" si="766"/>
        <v>1200</v>
      </c>
      <c r="W212" s="151">
        <f t="shared" si="766"/>
        <v>0</v>
      </c>
      <c r="X212" s="67">
        <f t="shared" si="767"/>
        <v>1200</v>
      </c>
      <c r="Y212" s="113">
        <v>0</v>
      </c>
      <c r="Z212" s="69">
        <f t="shared" si="769"/>
        <v>0</v>
      </c>
      <c r="AA212" s="69">
        <v>0</v>
      </c>
      <c r="AB212" s="70">
        <f t="shared" si="771"/>
        <v>1200</v>
      </c>
      <c r="AC212" s="67">
        <f t="shared" si="772"/>
        <v>0</v>
      </c>
      <c r="AD212" s="67">
        <f t="shared" si="772"/>
        <v>0</v>
      </c>
      <c r="AE212" s="67">
        <f t="shared" si="772"/>
        <v>0</v>
      </c>
      <c r="AF212" s="67">
        <f t="shared" si="772"/>
        <v>0</v>
      </c>
      <c r="AG212" s="67">
        <f t="shared" si="772"/>
        <v>0</v>
      </c>
      <c r="AH212" s="67">
        <f t="shared" si="772"/>
        <v>0</v>
      </c>
      <c r="AI212" s="67">
        <f t="shared" si="772"/>
        <v>0</v>
      </c>
      <c r="AJ212" s="67">
        <f t="shared" si="772"/>
        <v>1200</v>
      </c>
      <c r="AK212" s="67">
        <f t="shared" si="772"/>
        <v>0</v>
      </c>
      <c r="AL212" s="67">
        <f t="shared" si="772"/>
        <v>1200</v>
      </c>
      <c r="AM212" s="67">
        <f t="shared" si="772"/>
        <v>0</v>
      </c>
      <c r="AN212" s="67">
        <f t="shared" si="772"/>
        <v>0</v>
      </c>
      <c r="AO212" s="67">
        <f t="shared" si="772"/>
        <v>0</v>
      </c>
      <c r="AP212" s="67">
        <f t="shared" si="773"/>
        <v>0</v>
      </c>
      <c r="AQ212" s="71">
        <f t="shared" si="774"/>
        <v>1200</v>
      </c>
      <c r="AR212" s="71">
        <f t="shared" si="775"/>
        <v>0</v>
      </c>
      <c r="AS212" s="71">
        <f t="shared" si="776"/>
        <v>1200</v>
      </c>
      <c r="AT212" s="84"/>
    </row>
    <row r="213" spans="1:67" ht="15.75" outlineLevel="1" thickBot="1" x14ac:dyDescent="0.3">
      <c r="A213" s="60"/>
      <c r="B213" s="61"/>
      <c r="C213" s="62"/>
      <c r="D213" s="63"/>
      <c r="E213" s="64"/>
      <c r="F213" s="65"/>
      <c r="G213" s="107"/>
      <c r="H213" s="108"/>
      <c r="I213" s="108"/>
      <c r="J213" s="67"/>
      <c r="K213" s="21"/>
      <c r="L213" s="67"/>
      <c r="M213" s="67"/>
      <c r="N213" s="67"/>
      <c r="O213" s="67"/>
      <c r="P213" s="69"/>
      <c r="Q213" s="69"/>
      <c r="R213" s="69"/>
      <c r="S213" s="69"/>
      <c r="T213" s="69"/>
      <c r="U213" s="69"/>
      <c r="V213" s="151"/>
      <c r="W213" s="151"/>
      <c r="X213" s="69"/>
      <c r="Y213" s="69"/>
      <c r="Z213" s="67"/>
      <c r="AA213" s="69"/>
      <c r="AB213" s="69"/>
      <c r="AC213" s="69"/>
      <c r="AD213" s="69"/>
      <c r="AE213" s="69"/>
      <c r="AF213" s="69"/>
      <c r="AG213" s="69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84"/>
    </row>
    <row r="214" spans="1:67" ht="15.75" thickBot="1" x14ac:dyDescent="0.3">
      <c r="A214" s="48">
        <f>A203+1</f>
        <v>29</v>
      </c>
      <c r="B214" s="49" t="s">
        <v>61</v>
      </c>
      <c r="C214" s="50" t="s">
        <v>62</v>
      </c>
      <c r="D214" s="51">
        <f>ROUNDUP((A214*465)/1000,2)</f>
        <v>13.49</v>
      </c>
      <c r="E214" s="52"/>
      <c r="F214" s="53">
        <f>SUM(F215:F224)</f>
        <v>29119.510198529413</v>
      </c>
      <c r="G214" s="107"/>
      <c r="H214" s="110"/>
      <c r="I214" s="110"/>
      <c r="J214" s="56"/>
      <c r="K214" s="57"/>
      <c r="L214" s="58"/>
      <c r="M214" s="58"/>
      <c r="N214" s="58"/>
      <c r="O214" s="57"/>
      <c r="P214" s="58"/>
      <c r="Q214" s="56"/>
      <c r="R214" s="56"/>
      <c r="S214" s="56"/>
      <c r="T214" s="56"/>
      <c r="U214" s="73"/>
      <c r="V214" s="152"/>
      <c r="W214" s="153"/>
      <c r="X214" s="56"/>
      <c r="Y214" s="56"/>
      <c r="Z214" s="57"/>
      <c r="AA214" s="56"/>
      <c r="AB214" s="56"/>
      <c r="AC214" s="59">
        <f>+SUM(AC215:AC224)</f>
        <v>11873.520500000001</v>
      </c>
      <c r="AD214" s="59">
        <f t="shared" ref="AD214:AS214" si="779">+SUM(AD215:AD224)</f>
        <v>0</v>
      </c>
      <c r="AE214" s="59">
        <f t="shared" si="779"/>
        <v>0</v>
      </c>
      <c r="AF214" s="59">
        <f t="shared" si="779"/>
        <v>237.47041000000004</v>
      </c>
      <c r="AG214" s="59">
        <f t="shared" si="779"/>
        <v>501.27602500000006</v>
      </c>
      <c r="AH214" s="59">
        <f t="shared" si="779"/>
        <v>12612.266935</v>
      </c>
      <c r="AI214" s="59">
        <f t="shared" si="779"/>
        <v>5761</v>
      </c>
      <c r="AJ214" s="59">
        <f t="shared" si="779"/>
        <v>1200</v>
      </c>
      <c r="AK214" s="59">
        <f t="shared" si="779"/>
        <v>900</v>
      </c>
      <c r="AL214" s="59">
        <f t="shared" si="779"/>
        <v>7861</v>
      </c>
      <c r="AM214" s="59">
        <f t="shared" si="779"/>
        <v>4052.9265297794118</v>
      </c>
      <c r="AN214" s="59">
        <f t="shared" si="779"/>
        <v>3153.0667337499999</v>
      </c>
      <c r="AO214" s="59">
        <f t="shared" si="779"/>
        <v>1440.25</v>
      </c>
      <c r="AP214" s="59">
        <f t="shared" si="779"/>
        <v>4952.9265297794118</v>
      </c>
      <c r="AQ214" s="59">
        <f t="shared" si="779"/>
        <v>24526.193464779411</v>
      </c>
      <c r="AR214" s="59">
        <f t="shared" si="779"/>
        <v>4593.3167337499999</v>
      </c>
      <c r="AS214" s="59">
        <f t="shared" si="779"/>
        <v>29119.510198529413</v>
      </c>
      <c r="AT214" s="83" t="str">
        <f>IF(F214=AS214,"Matching","Not Matching")</f>
        <v>Matching</v>
      </c>
      <c r="AU214" s="134">
        <f t="shared" ref="AU214" si="780">SUM(AC214:AG214)</f>
        <v>12612.266935</v>
      </c>
      <c r="AV214" s="135">
        <f t="shared" ref="AV214" si="781">AU214/AS214</f>
        <v>0.43312084746662194</v>
      </c>
      <c r="AW214" s="134">
        <f t="shared" ref="AW214" si="782">AI214</f>
        <v>5761</v>
      </c>
      <c r="AX214" s="135">
        <f t="shared" ref="AX214" si="783">AW214/AS214</f>
        <v>0.1978398661489485</v>
      </c>
      <c r="AY214" s="134">
        <f t="shared" ref="AY214" si="784">AJ214</f>
        <v>1200</v>
      </c>
      <c r="AZ214" s="135">
        <f t="shared" ref="AZ214" si="785">AY214/AS214</f>
        <v>4.120948435666346E-2</v>
      </c>
      <c r="BA214" s="134">
        <f t="shared" ref="BA214" si="786">AK214+AM214</f>
        <v>4952.9265297794118</v>
      </c>
      <c r="BB214" s="135">
        <f t="shared" ref="BB214" si="787">BA214/AS214</f>
        <v>0.17008962362387342</v>
      </c>
      <c r="BC214" s="134">
        <f t="shared" ref="BC214" si="788">AN214+AO214</f>
        <v>4593.3167337499999</v>
      </c>
      <c r="BD214" s="135">
        <f t="shared" ref="BD214" si="789">BC214/AS214</f>
        <v>0.15774017840389262</v>
      </c>
      <c r="BE214" s="82" t="str">
        <f t="shared" ref="BE214" si="790">IF((AU214+AW214+AY214+BA214+BC214)=AS214,"Matching","Not Matching")</f>
        <v>Matching</v>
      </c>
      <c r="BF214" s="134">
        <f>AQ214</f>
        <v>24526.193464779411</v>
      </c>
      <c r="BG214" s="135">
        <f t="shared" ref="BG214" si="791">BF214/AS214</f>
        <v>0.84225982159610735</v>
      </c>
      <c r="BH214" s="134">
        <f t="shared" ref="BH214" si="792">AR214</f>
        <v>4593.3167337499999</v>
      </c>
      <c r="BI214" s="135">
        <f t="shared" ref="BI214" si="793">BH214/AS214</f>
        <v>0.15774017840389262</v>
      </c>
      <c r="BJ214" s="82" t="str">
        <f t="shared" ref="BJ214" si="794">IF((BH214+BF214)=AS214,"Matching","Not Matching")</f>
        <v>Matching</v>
      </c>
      <c r="BK214" s="134">
        <f>AS214*1.081</f>
        <v>31478.190524610294</v>
      </c>
      <c r="BL214" s="134">
        <f t="shared" ref="BL214" si="795">ROUND(BK214,-1)</f>
        <v>31480</v>
      </c>
      <c r="BM214" s="134">
        <f>D214*380</f>
        <v>5126.2</v>
      </c>
      <c r="BN214" s="134">
        <f t="shared" ref="BN214" si="796">BK214-BM214</f>
        <v>26351.990524610294</v>
      </c>
      <c r="BO214" s="134">
        <f>BK214/D214</f>
        <v>2333.4462953751145</v>
      </c>
    </row>
    <row r="215" spans="1:67" outlineLevel="1" x14ac:dyDescent="0.25">
      <c r="A215" s="60"/>
      <c r="B215" s="61"/>
      <c r="C215" s="62"/>
      <c r="D215" s="63"/>
      <c r="E215" s="64"/>
      <c r="F215" s="65"/>
      <c r="G215" s="107"/>
      <c r="H215" s="110"/>
      <c r="I215" s="109" t="s">
        <v>138</v>
      </c>
      <c r="J215" s="56"/>
      <c r="K215" s="57"/>
      <c r="L215" s="58"/>
      <c r="M215" s="58"/>
      <c r="N215" s="58"/>
      <c r="O215" s="57"/>
      <c r="P215" s="58"/>
      <c r="Q215" s="56"/>
      <c r="R215" s="56"/>
      <c r="S215" s="56"/>
      <c r="T215" s="56"/>
      <c r="U215" s="73"/>
      <c r="V215" s="152"/>
      <c r="W215" s="153"/>
      <c r="X215" s="56"/>
      <c r="Y215" s="56"/>
      <c r="Z215" s="57"/>
      <c r="AA215" s="56"/>
      <c r="AB215" s="56"/>
      <c r="AC215" s="56"/>
      <c r="AD215" s="56"/>
      <c r="AE215" s="69"/>
      <c r="AF215" s="69"/>
      <c r="AG215" s="69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136"/>
    </row>
    <row r="216" spans="1:67" outlineLevel="1" x14ac:dyDescent="0.25">
      <c r="A216" s="60"/>
      <c r="B216" s="61" t="str">
        <f>"Panneau solaire "&amp;G216</f>
        <v>Panneau solaire LONGi Hi-MO X10 Artist LR7-54HVB-485M</v>
      </c>
      <c r="C216" s="62">
        <f>A214</f>
        <v>29</v>
      </c>
      <c r="D216" s="68" t="s">
        <v>63</v>
      </c>
      <c r="E216" s="64">
        <f t="shared" ref="E216" si="797">AB216</f>
        <v>266.65684558823523</v>
      </c>
      <c r="F216" s="65">
        <f t="shared" ref="F216" si="798">C216*E216</f>
        <v>7733.0485220588216</v>
      </c>
      <c r="G216" s="107" t="str">
        <f>$G$7</f>
        <v>LONGi Hi-MO X10 Artist LR7-54HVB-485M</v>
      </c>
      <c r="H216" s="108">
        <f t="shared" ref="H216" si="799">H73</f>
        <v>105.55</v>
      </c>
      <c r="I216" s="108">
        <f>$I$7</f>
        <v>0</v>
      </c>
      <c r="J216" s="67">
        <f t="shared" si="655"/>
        <v>3.1664999999999996</v>
      </c>
      <c r="K216" s="54">
        <v>0</v>
      </c>
      <c r="L216" s="67">
        <f t="shared" ref="L216:N223" si="800">H216*(1-$K216)</f>
        <v>105.55</v>
      </c>
      <c r="M216" s="67">
        <f t="shared" si="800"/>
        <v>0</v>
      </c>
      <c r="N216" s="67">
        <f t="shared" si="800"/>
        <v>3.1664999999999996</v>
      </c>
      <c r="O216" s="67">
        <f t="shared" ref="O216:O223" si="801">(L216+M216+N216)</f>
        <v>108.7165</v>
      </c>
      <c r="P216" s="69">
        <f t="shared" ref="P216:P223" si="802">O216*$P$4</f>
        <v>0</v>
      </c>
      <c r="Q216" s="69">
        <f t="shared" ref="Q216:Q223" si="803">(O216+P216)*$Q$4</f>
        <v>0</v>
      </c>
      <c r="R216" s="69">
        <f t="shared" ref="R216:R223" si="804">(O216+P216)*$R$4</f>
        <v>2.1743299999999999</v>
      </c>
      <c r="S216" s="69">
        <f t="shared" ref="S216:S220" si="805">(O216+P216)*$S$4</f>
        <v>5.4358250000000004</v>
      </c>
      <c r="T216" s="69">
        <f t="shared" ref="T216:T223" si="806">SUM(O216:S216)</f>
        <v>116.32665499999999</v>
      </c>
      <c r="U216" s="69">
        <f>1*$U$4</f>
        <v>65</v>
      </c>
      <c r="V216" s="151">
        <f t="shared" ref="V216:W223" si="807">V205</f>
        <v>0</v>
      </c>
      <c r="W216" s="151">
        <f t="shared" si="807"/>
        <v>0</v>
      </c>
      <c r="X216" s="67">
        <f t="shared" ref="X216:X223" si="808">SUM(U216:W216)</f>
        <v>65</v>
      </c>
      <c r="Y216" s="113">
        <f t="shared" ref="Y216:Y221" si="809">$Y$4/(1-$Y$4)*(T216+X216+Z216+AA216)</f>
        <v>39.998526838235293</v>
      </c>
      <c r="Z216" s="69">
        <f t="shared" ref="Z216:Z223" si="810">T216*$Z$4</f>
        <v>29.081663749999997</v>
      </c>
      <c r="AA216" s="69">
        <f t="shared" ref="AA216:AA221" si="811">X216*$AA$4</f>
        <v>16.25</v>
      </c>
      <c r="AB216" s="70">
        <f t="shared" ref="AB216:AB223" si="812">T216+X216+Y216+Z216+AA216</f>
        <v>266.65684558823523</v>
      </c>
      <c r="AC216" s="67">
        <f t="shared" ref="AC216:AO223" si="813">O216*$C216</f>
        <v>3152.7784999999999</v>
      </c>
      <c r="AD216" s="67">
        <f t="shared" si="813"/>
        <v>0</v>
      </c>
      <c r="AE216" s="67">
        <f t="shared" si="813"/>
        <v>0</v>
      </c>
      <c r="AF216" s="67">
        <f t="shared" si="813"/>
        <v>63.055569999999996</v>
      </c>
      <c r="AG216" s="67">
        <f t="shared" si="813"/>
        <v>157.638925</v>
      </c>
      <c r="AH216" s="67">
        <f t="shared" si="813"/>
        <v>3373.4729949999996</v>
      </c>
      <c r="AI216" s="67">
        <f t="shared" si="813"/>
        <v>1885</v>
      </c>
      <c r="AJ216" s="67">
        <f t="shared" si="813"/>
        <v>0</v>
      </c>
      <c r="AK216" s="67">
        <f t="shared" si="813"/>
        <v>0</v>
      </c>
      <c r="AL216" s="67">
        <f t="shared" si="813"/>
        <v>1885</v>
      </c>
      <c r="AM216" s="67">
        <f t="shared" si="813"/>
        <v>1159.9572783088236</v>
      </c>
      <c r="AN216" s="67">
        <f t="shared" si="813"/>
        <v>843.36824874999991</v>
      </c>
      <c r="AO216" s="67">
        <f t="shared" si="813"/>
        <v>471.25</v>
      </c>
      <c r="AP216" s="67">
        <f t="shared" ref="AP216:AP223" si="814">AM216+AK216</f>
        <v>1159.9572783088236</v>
      </c>
      <c r="AQ216" s="71">
        <f t="shared" ref="AQ216:AQ223" si="815">AM216+AL216+AH216</f>
        <v>6418.4302733088225</v>
      </c>
      <c r="AR216" s="71">
        <f t="shared" ref="AR216:AR223" si="816">AO216+AN216</f>
        <v>1314.61824875</v>
      </c>
      <c r="AS216" s="71">
        <f t="shared" ref="AS216:AS223" si="817">AH216+AL216+AM216+AO216+AN216</f>
        <v>7733.0485220588234</v>
      </c>
      <c r="AT216" s="84"/>
    </row>
    <row r="217" spans="1:67" outlineLevel="1" x14ac:dyDescent="0.25">
      <c r="A217" s="60"/>
      <c r="B217" s="61" t="str">
        <f>"Onduleur Fronius "&amp;G217</f>
        <v>Onduleur Fronius Symo GEN24 12.0 Plus SC</v>
      </c>
      <c r="C217" s="62">
        <v>1</v>
      </c>
      <c r="D217" s="68" t="s">
        <v>63</v>
      </c>
      <c r="E217" s="64">
        <f t="shared" ref="E216:E223" si="818">AB217</f>
        <v>4677.263147058824</v>
      </c>
      <c r="F217" s="65">
        <f t="shared" ref="F216:F223" si="819">C217*E217</f>
        <v>4677.263147058824</v>
      </c>
      <c r="G217" s="107" t="str">
        <f>$G$173</f>
        <v>Symo GEN24 12.0 Plus SC</v>
      </c>
      <c r="H217" s="108">
        <f>$H$173</f>
        <v>2286.4</v>
      </c>
      <c r="I217" s="108">
        <f>$I$8</f>
        <v>449.25</v>
      </c>
      <c r="J217" s="67">
        <f t="shared" si="655"/>
        <v>68.591999999999999</v>
      </c>
      <c r="K217" s="54">
        <v>0</v>
      </c>
      <c r="L217" s="67">
        <f t="shared" si="800"/>
        <v>2286.4</v>
      </c>
      <c r="M217" s="67">
        <f t="shared" si="800"/>
        <v>449.25</v>
      </c>
      <c r="N217" s="67">
        <f t="shared" si="800"/>
        <v>68.591999999999999</v>
      </c>
      <c r="O217" s="67">
        <f t="shared" si="801"/>
        <v>2804.2420000000002</v>
      </c>
      <c r="P217" s="69">
        <f t="shared" si="802"/>
        <v>0</v>
      </c>
      <c r="Q217" s="69">
        <f t="shared" si="803"/>
        <v>0</v>
      </c>
      <c r="R217" s="69">
        <f t="shared" si="804"/>
        <v>56.084840000000007</v>
      </c>
      <c r="S217" s="69">
        <f t="shared" si="805"/>
        <v>140.21210000000002</v>
      </c>
      <c r="T217" s="69">
        <f t="shared" si="806"/>
        <v>3000.5389400000004</v>
      </c>
      <c r="U217" s="69">
        <f>2*$U$5</f>
        <v>180</v>
      </c>
      <c r="V217" s="151">
        <f t="shared" si="807"/>
        <v>0</v>
      </c>
      <c r="W217" s="151">
        <f t="shared" si="807"/>
        <v>0</v>
      </c>
      <c r="X217" s="67">
        <f t="shared" si="808"/>
        <v>180</v>
      </c>
      <c r="Y217" s="113">
        <f t="shared" si="809"/>
        <v>701.58947205882362</v>
      </c>
      <c r="Z217" s="69">
        <f t="shared" si="810"/>
        <v>750.13473500000009</v>
      </c>
      <c r="AA217" s="69">
        <f t="shared" si="811"/>
        <v>45</v>
      </c>
      <c r="AB217" s="70">
        <f t="shared" si="812"/>
        <v>4677.263147058824</v>
      </c>
      <c r="AC217" s="67">
        <f t="shared" si="813"/>
        <v>2804.2420000000002</v>
      </c>
      <c r="AD217" s="67">
        <f t="shared" si="813"/>
        <v>0</v>
      </c>
      <c r="AE217" s="67">
        <f t="shared" si="813"/>
        <v>0</v>
      </c>
      <c r="AF217" s="67">
        <f t="shared" si="813"/>
        <v>56.084840000000007</v>
      </c>
      <c r="AG217" s="67">
        <f t="shared" si="813"/>
        <v>140.21210000000002</v>
      </c>
      <c r="AH217" s="67">
        <f t="shared" si="813"/>
        <v>3000.5389400000004</v>
      </c>
      <c r="AI217" s="67">
        <f t="shared" si="813"/>
        <v>180</v>
      </c>
      <c r="AJ217" s="67">
        <f t="shared" si="813"/>
        <v>0</v>
      </c>
      <c r="AK217" s="67">
        <f t="shared" si="813"/>
        <v>0</v>
      </c>
      <c r="AL217" s="67">
        <f t="shared" si="813"/>
        <v>180</v>
      </c>
      <c r="AM217" s="67">
        <f t="shared" si="813"/>
        <v>701.58947205882362</v>
      </c>
      <c r="AN217" s="67">
        <f t="shared" si="813"/>
        <v>750.13473500000009</v>
      </c>
      <c r="AO217" s="67">
        <f t="shared" si="813"/>
        <v>45</v>
      </c>
      <c r="AP217" s="67">
        <f t="shared" si="814"/>
        <v>701.58947205882362</v>
      </c>
      <c r="AQ217" s="71">
        <f t="shared" si="815"/>
        <v>3882.1284120588239</v>
      </c>
      <c r="AR217" s="71">
        <f t="shared" si="816"/>
        <v>795.13473500000009</v>
      </c>
      <c r="AS217" s="71">
        <f t="shared" si="817"/>
        <v>4677.263147058824</v>
      </c>
      <c r="AT217" s="84"/>
    </row>
    <row r="218" spans="1:67" outlineLevel="1" x14ac:dyDescent="0.25">
      <c r="A218" s="60"/>
      <c r="B218" s="61" t="s">
        <v>64</v>
      </c>
      <c r="C218" s="62">
        <v>1</v>
      </c>
      <c r="D218" s="68" t="s">
        <v>65</v>
      </c>
      <c r="E218" s="64">
        <f t="shared" si="818"/>
        <v>1113.1544117647059</v>
      </c>
      <c r="F218" s="65">
        <f t="shared" si="819"/>
        <v>1113.1544117647059</v>
      </c>
      <c r="G218" s="107"/>
      <c r="H218" s="108">
        <f>$H$174</f>
        <v>450</v>
      </c>
      <c r="I218" s="111">
        <v>0</v>
      </c>
      <c r="J218" s="67">
        <f t="shared" si="655"/>
        <v>13.5</v>
      </c>
      <c r="K218" s="54">
        <v>0</v>
      </c>
      <c r="L218" s="67">
        <f t="shared" si="800"/>
        <v>450</v>
      </c>
      <c r="M218" s="67">
        <f t="shared" si="800"/>
        <v>0</v>
      </c>
      <c r="N218" s="67">
        <f t="shared" si="800"/>
        <v>13.5</v>
      </c>
      <c r="O218" s="67">
        <f t="shared" si="801"/>
        <v>463.5</v>
      </c>
      <c r="P218" s="69">
        <f t="shared" si="802"/>
        <v>0</v>
      </c>
      <c r="Q218" s="69">
        <f t="shared" si="803"/>
        <v>0</v>
      </c>
      <c r="R218" s="69">
        <f t="shared" si="804"/>
        <v>9.27</v>
      </c>
      <c r="S218" s="69">
        <f t="shared" si="805"/>
        <v>23.175000000000001</v>
      </c>
      <c r="T218" s="69">
        <f t="shared" si="806"/>
        <v>495.94499999999999</v>
      </c>
      <c r="U218" s="69">
        <f>(C216/10)*$U$5</f>
        <v>261</v>
      </c>
      <c r="V218" s="151">
        <f t="shared" si="807"/>
        <v>0</v>
      </c>
      <c r="W218" s="151">
        <f t="shared" si="807"/>
        <v>0</v>
      </c>
      <c r="X218" s="67">
        <f t="shared" si="808"/>
        <v>261</v>
      </c>
      <c r="Y218" s="113">
        <f t="shared" si="809"/>
        <v>166.97316176470588</v>
      </c>
      <c r="Z218" s="69">
        <f t="shared" si="810"/>
        <v>123.98625</v>
      </c>
      <c r="AA218" s="69">
        <f t="shared" si="811"/>
        <v>65.25</v>
      </c>
      <c r="AB218" s="70">
        <f t="shared" si="812"/>
        <v>1113.1544117647059</v>
      </c>
      <c r="AC218" s="67">
        <f t="shared" si="813"/>
        <v>463.5</v>
      </c>
      <c r="AD218" s="67">
        <f t="shared" si="813"/>
        <v>0</v>
      </c>
      <c r="AE218" s="67">
        <f t="shared" si="813"/>
        <v>0</v>
      </c>
      <c r="AF218" s="67">
        <f t="shared" si="813"/>
        <v>9.27</v>
      </c>
      <c r="AG218" s="67">
        <f t="shared" si="813"/>
        <v>23.175000000000001</v>
      </c>
      <c r="AH218" s="67">
        <f t="shared" si="813"/>
        <v>495.94499999999999</v>
      </c>
      <c r="AI218" s="67">
        <f t="shared" si="813"/>
        <v>261</v>
      </c>
      <c r="AJ218" s="67">
        <f t="shared" si="813"/>
        <v>0</v>
      </c>
      <c r="AK218" s="67">
        <f t="shared" si="813"/>
        <v>0</v>
      </c>
      <c r="AL218" s="67">
        <f t="shared" si="813"/>
        <v>261</v>
      </c>
      <c r="AM218" s="67">
        <f t="shared" si="813"/>
        <v>166.97316176470588</v>
      </c>
      <c r="AN218" s="67">
        <f t="shared" si="813"/>
        <v>123.98625</v>
      </c>
      <c r="AO218" s="67">
        <f t="shared" si="813"/>
        <v>65.25</v>
      </c>
      <c r="AP218" s="67">
        <f t="shared" si="814"/>
        <v>166.97316176470588</v>
      </c>
      <c r="AQ218" s="71">
        <f t="shared" si="815"/>
        <v>923.91816176470593</v>
      </c>
      <c r="AR218" s="71">
        <f t="shared" si="816"/>
        <v>189.23624999999998</v>
      </c>
      <c r="AS218" s="71">
        <f t="shared" si="817"/>
        <v>1113.1544117647059</v>
      </c>
      <c r="AT218" s="84"/>
    </row>
    <row r="219" spans="1:67" outlineLevel="1" x14ac:dyDescent="0.25">
      <c r="A219" s="60"/>
      <c r="B219" s="61" t="s">
        <v>172</v>
      </c>
      <c r="C219" s="62">
        <f>A214</f>
        <v>29</v>
      </c>
      <c r="D219" s="68" t="s">
        <v>63</v>
      </c>
      <c r="E219" s="64">
        <f t="shared" si="818"/>
        <v>257.66176470588238</v>
      </c>
      <c r="F219" s="65">
        <f t="shared" si="819"/>
        <v>7472.1911764705892</v>
      </c>
      <c r="G219" s="107"/>
      <c r="H219" s="108">
        <f>$H$175</f>
        <v>100</v>
      </c>
      <c r="I219" s="108">
        <v>0</v>
      </c>
      <c r="J219" s="67">
        <f t="shared" si="655"/>
        <v>3</v>
      </c>
      <c r="K219" s="54">
        <v>0</v>
      </c>
      <c r="L219" s="67">
        <f t="shared" si="800"/>
        <v>100</v>
      </c>
      <c r="M219" s="67">
        <f t="shared" si="800"/>
        <v>0</v>
      </c>
      <c r="N219" s="67">
        <f t="shared" si="800"/>
        <v>3</v>
      </c>
      <c r="O219" s="67">
        <f t="shared" si="801"/>
        <v>103</v>
      </c>
      <c r="P219" s="69">
        <f t="shared" si="802"/>
        <v>0</v>
      </c>
      <c r="Q219" s="69">
        <f t="shared" si="803"/>
        <v>0</v>
      </c>
      <c r="R219" s="69">
        <f t="shared" si="804"/>
        <v>2.06</v>
      </c>
      <c r="S219" s="69">
        <f t="shared" si="805"/>
        <v>5.15</v>
      </c>
      <c r="T219" s="69">
        <f t="shared" si="806"/>
        <v>110.21000000000001</v>
      </c>
      <c r="U219" s="69">
        <f>1*$U$4</f>
        <v>65</v>
      </c>
      <c r="V219" s="151">
        <f t="shared" si="807"/>
        <v>0</v>
      </c>
      <c r="W219" s="151">
        <f t="shared" si="807"/>
        <v>0</v>
      </c>
      <c r="X219" s="67">
        <f t="shared" si="808"/>
        <v>65</v>
      </c>
      <c r="Y219" s="113">
        <f t="shared" si="809"/>
        <v>38.649264705882359</v>
      </c>
      <c r="Z219" s="69">
        <f t="shared" si="810"/>
        <v>27.552500000000002</v>
      </c>
      <c r="AA219" s="69">
        <f t="shared" si="811"/>
        <v>16.25</v>
      </c>
      <c r="AB219" s="70">
        <f t="shared" si="812"/>
        <v>257.66176470588238</v>
      </c>
      <c r="AC219" s="67">
        <f t="shared" si="813"/>
        <v>2987</v>
      </c>
      <c r="AD219" s="67">
        <f t="shared" si="813"/>
        <v>0</v>
      </c>
      <c r="AE219" s="67">
        <f t="shared" si="813"/>
        <v>0</v>
      </c>
      <c r="AF219" s="67">
        <f t="shared" si="813"/>
        <v>59.74</v>
      </c>
      <c r="AG219" s="67">
        <f t="shared" si="813"/>
        <v>149.35000000000002</v>
      </c>
      <c r="AH219" s="67">
        <f t="shared" si="813"/>
        <v>3196.09</v>
      </c>
      <c r="AI219" s="67">
        <f t="shared" si="813"/>
        <v>1885</v>
      </c>
      <c r="AJ219" s="67">
        <f t="shared" si="813"/>
        <v>0</v>
      </c>
      <c r="AK219" s="67">
        <f t="shared" si="813"/>
        <v>0</v>
      </c>
      <c r="AL219" s="67">
        <f t="shared" si="813"/>
        <v>1885</v>
      </c>
      <c r="AM219" s="67">
        <f t="shared" si="813"/>
        <v>1120.8286764705883</v>
      </c>
      <c r="AN219" s="67">
        <f t="shared" si="813"/>
        <v>799.02250000000004</v>
      </c>
      <c r="AO219" s="67">
        <f t="shared" si="813"/>
        <v>471.25</v>
      </c>
      <c r="AP219" s="67">
        <f t="shared" si="814"/>
        <v>1120.8286764705883</v>
      </c>
      <c r="AQ219" s="71">
        <f t="shared" si="815"/>
        <v>6201.9186764705883</v>
      </c>
      <c r="AR219" s="71">
        <f t="shared" si="816"/>
        <v>1270.2725</v>
      </c>
      <c r="AS219" s="71">
        <f t="shared" si="817"/>
        <v>7472.1911764705883</v>
      </c>
      <c r="AT219" s="84"/>
    </row>
    <row r="220" spans="1:67" outlineLevel="1" x14ac:dyDescent="0.25">
      <c r="A220" s="60"/>
      <c r="B220" s="61" t="s">
        <v>66</v>
      </c>
      <c r="C220" s="62">
        <v>1</v>
      </c>
      <c r="D220" s="68" t="s">
        <v>65</v>
      </c>
      <c r="E220" s="64">
        <f t="shared" si="818"/>
        <v>3251.8529411764707</v>
      </c>
      <c r="F220" s="65">
        <f t="shared" si="819"/>
        <v>3251.8529411764707</v>
      </c>
      <c r="G220" s="107"/>
      <c r="H220" s="108">
        <f>$H$176</f>
        <v>600</v>
      </c>
      <c r="I220" s="108">
        <f>I209</f>
        <v>0</v>
      </c>
      <c r="J220" s="67">
        <f t="shared" si="655"/>
        <v>18</v>
      </c>
      <c r="K220" s="54">
        <v>0</v>
      </c>
      <c r="L220" s="67">
        <f t="shared" si="800"/>
        <v>600</v>
      </c>
      <c r="M220" s="67">
        <f t="shared" si="800"/>
        <v>0</v>
      </c>
      <c r="N220" s="67">
        <f t="shared" si="800"/>
        <v>18</v>
      </c>
      <c r="O220" s="67">
        <f t="shared" si="801"/>
        <v>618</v>
      </c>
      <c r="P220" s="69">
        <f t="shared" si="802"/>
        <v>0</v>
      </c>
      <c r="Q220" s="69">
        <f t="shared" si="803"/>
        <v>0</v>
      </c>
      <c r="R220" s="69">
        <f t="shared" si="804"/>
        <v>12.36</v>
      </c>
      <c r="S220" s="69">
        <f t="shared" si="805"/>
        <v>30.900000000000002</v>
      </c>
      <c r="T220" s="69">
        <f t="shared" si="806"/>
        <v>661.26</v>
      </c>
      <c r="U220" s="69">
        <f>5*$U$5+600+500</f>
        <v>1550</v>
      </c>
      <c r="V220" s="151">
        <f t="shared" si="807"/>
        <v>0</v>
      </c>
      <c r="W220" s="151">
        <f t="shared" si="807"/>
        <v>0</v>
      </c>
      <c r="X220" s="67">
        <f t="shared" si="808"/>
        <v>1550</v>
      </c>
      <c r="Y220" s="113">
        <f t="shared" si="809"/>
        <v>487.77794117647068</v>
      </c>
      <c r="Z220" s="69">
        <f t="shared" si="810"/>
        <v>165.315</v>
      </c>
      <c r="AA220" s="69">
        <f t="shared" si="811"/>
        <v>387.5</v>
      </c>
      <c r="AB220" s="70">
        <f t="shared" si="812"/>
        <v>3251.8529411764707</v>
      </c>
      <c r="AC220" s="67">
        <f t="shared" si="813"/>
        <v>618</v>
      </c>
      <c r="AD220" s="67">
        <f t="shared" si="813"/>
        <v>0</v>
      </c>
      <c r="AE220" s="67">
        <f t="shared" si="813"/>
        <v>0</v>
      </c>
      <c r="AF220" s="67">
        <f t="shared" si="813"/>
        <v>12.36</v>
      </c>
      <c r="AG220" s="67">
        <f t="shared" si="813"/>
        <v>30.900000000000002</v>
      </c>
      <c r="AH220" s="67">
        <f t="shared" si="813"/>
        <v>661.26</v>
      </c>
      <c r="AI220" s="67">
        <f t="shared" si="813"/>
        <v>1550</v>
      </c>
      <c r="AJ220" s="67">
        <f t="shared" si="813"/>
        <v>0</v>
      </c>
      <c r="AK220" s="67">
        <f t="shared" si="813"/>
        <v>0</v>
      </c>
      <c r="AL220" s="67">
        <f t="shared" si="813"/>
        <v>1550</v>
      </c>
      <c r="AM220" s="67">
        <f t="shared" si="813"/>
        <v>487.77794117647068</v>
      </c>
      <c r="AN220" s="67">
        <f t="shared" si="813"/>
        <v>165.315</v>
      </c>
      <c r="AO220" s="67">
        <f t="shared" si="813"/>
        <v>387.5</v>
      </c>
      <c r="AP220" s="67">
        <f t="shared" si="814"/>
        <v>487.77794117647068</v>
      </c>
      <c r="AQ220" s="71">
        <f t="shared" si="815"/>
        <v>2699.0379411764707</v>
      </c>
      <c r="AR220" s="71">
        <f t="shared" si="816"/>
        <v>552.81500000000005</v>
      </c>
      <c r="AS220" s="71">
        <f t="shared" si="817"/>
        <v>3251.8529411764707</v>
      </c>
      <c r="AT220" s="84"/>
    </row>
    <row r="221" spans="1:67" outlineLevel="1" x14ac:dyDescent="0.25">
      <c r="A221" s="60"/>
      <c r="B221" s="72" t="s">
        <v>169</v>
      </c>
      <c r="C221" s="62">
        <v>1</v>
      </c>
      <c r="D221" s="68" t="s">
        <v>65</v>
      </c>
      <c r="E221" s="64">
        <f t="shared" si="818"/>
        <v>2772</v>
      </c>
      <c r="F221" s="65">
        <f t="shared" si="819"/>
        <v>2772</v>
      </c>
      <c r="G221" s="107"/>
      <c r="H221" s="108">
        <f>H177</f>
        <v>1600</v>
      </c>
      <c r="I221" s="108">
        <f>$I$133</f>
        <v>200</v>
      </c>
      <c r="J221" s="67">
        <f t="shared" si="655"/>
        <v>48</v>
      </c>
      <c r="K221" s="54">
        <v>0</v>
      </c>
      <c r="L221" s="67">
        <f t="shared" si="800"/>
        <v>1600</v>
      </c>
      <c r="M221" s="67">
        <f t="shared" si="800"/>
        <v>200</v>
      </c>
      <c r="N221" s="67">
        <f t="shared" si="800"/>
        <v>48</v>
      </c>
      <c r="O221" s="67">
        <f t="shared" si="801"/>
        <v>1848</v>
      </c>
      <c r="P221" s="69">
        <f t="shared" si="802"/>
        <v>0</v>
      </c>
      <c r="Q221" s="69">
        <f t="shared" si="803"/>
        <v>0</v>
      </c>
      <c r="R221" s="69">
        <f t="shared" si="804"/>
        <v>36.96</v>
      </c>
      <c r="S221" s="69">
        <v>0</v>
      </c>
      <c r="T221" s="69">
        <f t="shared" si="806"/>
        <v>1884.96</v>
      </c>
      <c r="U221" s="69">
        <v>0</v>
      </c>
      <c r="V221" s="151">
        <f t="shared" si="807"/>
        <v>0</v>
      </c>
      <c r="W221" s="151">
        <f t="shared" si="807"/>
        <v>0</v>
      </c>
      <c r="X221" s="67">
        <f t="shared" si="808"/>
        <v>0</v>
      </c>
      <c r="Y221" s="113">
        <f t="shared" si="809"/>
        <v>415.8</v>
      </c>
      <c r="Z221" s="69">
        <f t="shared" si="810"/>
        <v>471.24</v>
      </c>
      <c r="AA221" s="69">
        <f t="shared" si="811"/>
        <v>0</v>
      </c>
      <c r="AB221" s="70">
        <f t="shared" si="812"/>
        <v>2772</v>
      </c>
      <c r="AC221" s="67">
        <f t="shared" si="813"/>
        <v>1848</v>
      </c>
      <c r="AD221" s="67">
        <f t="shared" si="813"/>
        <v>0</v>
      </c>
      <c r="AE221" s="67">
        <f t="shared" si="813"/>
        <v>0</v>
      </c>
      <c r="AF221" s="67">
        <f t="shared" si="813"/>
        <v>36.96</v>
      </c>
      <c r="AG221" s="67">
        <f t="shared" si="813"/>
        <v>0</v>
      </c>
      <c r="AH221" s="67">
        <f t="shared" si="813"/>
        <v>1884.96</v>
      </c>
      <c r="AI221" s="67">
        <f t="shared" si="813"/>
        <v>0</v>
      </c>
      <c r="AJ221" s="67">
        <f t="shared" si="813"/>
        <v>0</v>
      </c>
      <c r="AK221" s="67">
        <f t="shared" si="813"/>
        <v>0</v>
      </c>
      <c r="AL221" s="67">
        <f t="shared" si="813"/>
        <v>0</v>
      </c>
      <c r="AM221" s="67">
        <f t="shared" si="813"/>
        <v>415.8</v>
      </c>
      <c r="AN221" s="67">
        <f t="shared" si="813"/>
        <v>471.24</v>
      </c>
      <c r="AO221" s="67">
        <f t="shared" si="813"/>
        <v>0</v>
      </c>
      <c r="AP221" s="67">
        <f t="shared" si="814"/>
        <v>415.8</v>
      </c>
      <c r="AQ221" s="71">
        <f t="shared" si="815"/>
        <v>2300.7600000000002</v>
      </c>
      <c r="AR221" s="71">
        <f t="shared" si="816"/>
        <v>471.24</v>
      </c>
      <c r="AS221" s="71">
        <f t="shared" si="817"/>
        <v>2772</v>
      </c>
      <c r="AT221" s="84"/>
    </row>
    <row r="222" spans="1:67" outlineLevel="1" x14ac:dyDescent="0.25">
      <c r="A222" s="60"/>
      <c r="B222" s="72" t="s">
        <v>170</v>
      </c>
      <c r="C222" s="62">
        <v>1</v>
      </c>
      <c r="D222" s="68" t="s">
        <v>65</v>
      </c>
      <c r="E222" s="64">
        <f t="shared" si="818"/>
        <v>900</v>
      </c>
      <c r="F222" s="65">
        <f t="shared" si="819"/>
        <v>900</v>
      </c>
      <c r="G222" s="147"/>
      <c r="H222" s="67">
        <v>0</v>
      </c>
      <c r="I222" s="67">
        <v>0</v>
      </c>
      <c r="J222" s="67">
        <f t="shared" si="655"/>
        <v>0</v>
      </c>
      <c r="K222" s="54">
        <v>0</v>
      </c>
      <c r="L222" s="67">
        <f t="shared" si="800"/>
        <v>0</v>
      </c>
      <c r="M222" s="67">
        <f t="shared" si="800"/>
        <v>0</v>
      </c>
      <c r="N222" s="67">
        <f t="shared" si="800"/>
        <v>0</v>
      </c>
      <c r="O222" s="67">
        <f t="shared" si="801"/>
        <v>0</v>
      </c>
      <c r="P222" s="69">
        <f t="shared" si="802"/>
        <v>0</v>
      </c>
      <c r="Q222" s="69">
        <f t="shared" si="803"/>
        <v>0</v>
      </c>
      <c r="R222" s="69">
        <f t="shared" si="804"/>
        <v>0</v>
      </c>
      <c r="S222" s="69">
        <v>0</v>
      </c>
      <c r="T222" s="69">
        <f t="shared" si="806"/>
        <v>0</v>
      </c>
      <c r="U222" s="69">
        <v>0</v>
      </c>
      <c r="V222" s="151">
        <f t="shared" si="807"/>
        <v>0</v>
      </c>
      <c r="W222" s="151">
        <f t="shared" si="807"/>
        <v>900</v>
      </c>
      <c r="X222" s="67">
        <f t="shared" si="808"/>
        <v>900</v>
      </c>
      <c r="Y222" s="113">
        <v>0</v>
      </c>
      <c r="Z222" s="69">
        <f t="shared" si="810"/>
        <v>0</v>
      </c>
      <c r="AA222" s="69">
        <v>0</v>
      </c>
      <c r="AB222" s="70">
        <f t="shared" si="812"/>
        <v>900</v>
      </c>
      <c r="AC222" s="67">
        <f t="shared" si="813"/>
        <v>0</v>
      </c>
      <c r="AD222" s="67">
        <f t="shared" si="813"/>
        <v>0</v>
      </c>
      <c r="AE222" s="67">
        <f t="shared" si="813"/>
        <v>0</v>
      </c>
      <c r="AF222" s="67">
        <f t="shared" si="813"/>
        <v>0</v>
      </c>
      <c r="AG222" s="67">
        <f t="shared" si="813"/>
        <v>0</v>
      </c>
      <c r="AH222" s="67">
        <f t="shared" si="813"/>
        <v>0</v>
      </c>
      <c r="AI222" s="67">
        <f t="shared" si="813"/>
        <v>0</v>
      </c>
      <c r="AJ222" s="67">
        <f t="shared" si="813"/>
        <v>0</v>
      </c>
      <c r="AK222" s="67">
        <f t="shared" si="813"/>
        <v>900</v>
      </c>
      <c r="AL222" s="67">
        <f t="shared" si="813"/>
        <v>900</v>
      </c>
      <c r="AM222" s="67">
        <f t="shared" si="813"/>
        <v>0</v>
      </c>
      <c r="AN222" s="67">
        <f t="shared" si="813"/>
        <v>0</v>
      </c>
      <c r="AO222" s="67">
        <f t="shared" si="813"/>
        <v>0</v>
      </c>
      <c r="AP222" s="67">
        <f t="shared" si="814"/>
        <v>900</v>
      </c>
      <c r="AQ222" s="71">
        <f t="shared" si="815"/>
        <v>900</v>
      </c>
      <c r="AR222" s="71">
        <f t="shared" si="816"/>
        <v>0</v>
      </c>
      <c r="AS222" s="71">
        <f t="shared" si="817"/>
        <v>900</v>
      </c>
      <c r="AT222" s="84"/>
    </row>
    <row r="223" spans="1:67" outlineLevel="1" x14ac:dyDescent="0.25">
      <c r="A223" s="60"/>
      <c r="B223" s="72" t="s">
        <v>171</v>
      </c>
      <c r="C223" s="62">
        <v>1</v>
      </c>
      <c r="D223" s="68" t="s">
        <v>65</v>
      </c>
      <c r="E223" s="64">
        <f t="shared" si="818"/>
        <v>1200</v>
      </c>
      <c r="F223" s="65">
        <f t="shared" si="819"/>
        <v>1200</v>
      </c>
      <c r="G223" s="147"/>
      <c r="H223" s="67">
        <v>0</v>
      </c>
      <c r="I223" s="67">
        <v>0</v>
      </c>
      <c r="J223" s="67">
        <f t="shared" si="655"/>
        <v>0</v>
      </c>
      <c r="K223" s="54">
        <v>0</v>
      </c>
      <c r="L223" s="67">
        <f t="shared" si="800"/>
        <v>0</v>
      </c>
      <c r="M223" s="67">
        <f t="shared" si="800"/>
        <v>0</v>
      </c>
      <c r="N223" s="67">
        <f t="shared" si="800"/>
        <v>0</v>
      </c>
      <c r="O223" s="67">
        <f t="shared" si="801"/>
        <v>0</v>
      </c>
      <c r="P223" s="69">
        <f t="shared" si="802"/>
        <v>0</v>
      </c>
      <c r="Q223" s="69">
        <f t="shared" si="803"/>
        <v>0</v>
      </c>
      <c r="R223" s="69">
        <f t="shared" si="804"/>
        <v>0</v>
      </c>
      <c r="S223" s="69">
        <v>0</v>
      </c>
      <c r="T223" s="69">
        <f t="shared" si="806"/>
        <v>0</v>
      </c>
      <c r="U223" s="69">
        <v>0</v>
      </c>
      <c r="V223" s="151">
        <f t="shared" si="807"/>
        <v>1200</v>
      </c>
      <c r="W223" s="151">
        <f t="shared" si="807"/>
        <v>0</v>
      </c>
      <c r="X223" s="67">
        <f t="shared" si="808"/>
        <v>1200</v>
      </c>
      <c r="Y223" s="113">
        <v>0</v>
      </c>
      <c r="Z223" s="69">
        <f t="shared" si="810"/>
        <v>0</v>
      </c>
      <c r="AA223" s="69">
        <v>0</v>
      </c>
      <c r="AB223" s="70">
        <f t="shared" si="812"/>
        <v>1200</v>
      </c>
      <c r="AC223" s="67">
        <f t="shared" si="813"/>
        <v>0</v>
      </c>
      <c r="AD223" s="67">
        <f t="shared" si="813"/>
        <v>0</v>
      </c>
      <c r="AE223" s="67">
        <f t="shared" si="813"/>
        <v>0</v>
      </c>
      <c r="AF223" s="67">
        <f t="shared" si="813"/>
        <v>0</v>
      </c>
      <c r="AG223" s="67">
        <f t="shared" si="813"/>
        <v>0</v>
      </c>
      <c r="AH223" s="67">
        <f t="shared" si="813"/>
        <v>0</v>
      </c>
      <c r="AI223" s="67">
        <f t="shared" si="813"/>
        <v>0</v>
      </c>
      <c r="AJ223" s="67">
        <f t="shared" si="813"/>
        <v>1200</v>
      </c>
      <c r="AK223" s="67">
        <f t="shared" si="813"/>
        <v>0</v>
      </c>
      <c r="AL223" s="67">
        <f t="shared" si="813"/>
        <v>1200</v>
      </c>
      <c r="AM223" s="67">
        <f t="shared" si="813"/>
        <v>0</v>
      </c>
      <c r="AN223" s="67">
        <f t="shared" si="813"/>
        <v>0</v>
      </c>
      <c r="AO223" s="67">
        <f t="shared" si="813"/>
        <v>0</v>
      </c>
      <c r="AP223" s="67">
        <f t="shared" si="814"/>
        <v>0</v>
      </c>
      <c r="AQ223" s="71">
        <f t="shared" si="815"/>
        <v>1200</v>
      </c>
      <c r="AR223" s="71">
        <f t="shared" si="816"/>
        <v>0</v>
      </c>
      <c r="AS223" s="71">
        <f t="shared" si="817"/>
        <v>1200</v>
      </c>
      <c r="AT223" s="84"/>
    </row>
    <row r="224" spans="1:67" ht="15.75" outlineLevel="1" thickBot="1" x14ac:dyDescent="0.3">
      <c r="A224" s="60"/>
      <c r="B224" s="61"/>
      <c r="C224" s="62"/>
      <c r="D224" s="63"/>
      <c r="E224" s="64"/>
      <c r="F224" s="65"/>
      <c r="G224" s="107"/>
      <c r="H224" s="108"/>
      <c r="I224" s="108"/>
      <c r="J224" s="67"/>
      <c r="K224" s="21"/>
      <c r="L224" s="67"/>
      <c r="M224" s="67"/>
      <c r="N224" s="67"/>
      <c r="O224" s="67"/>
      <c r="P224" s="69"/>
      <c r="Q224" s="69"/>
      <c r="R224" s="69"/>
      <c r="S224" s="69"/>
      <c r="T224" s="69"/>
      <c r="U224" s="69"/>
      <c r="V224" s="151"/>
      <c r="W224" s="151"/>
      <c r="X224" s="69"/>
      <c r="Y224" s="69"/>
      <c r="Z224" s="67"/>
      <c r="AA224" s="69"/>
      <c r="AB224" s="69"/>
      <c r="AC224" s="69"/>
      <c r="AD224" s="69"/>
      <c r="AE224" s="69"/>
      <c r="AF224" s="69"/>
      <c r="AG224" s="69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84"/>
    </row>
    <row r="225" spans="1:67" ht="15.75" thickBot="1" x14ac:dyDescent="0.3">
      <c r="A225" s="48">
        <f>A214+1</f>
        <v>30</v>
      </c>
      <c r="B225" s="49" t="s">
        <v>61</v>
      </c>
      <c r="C225" s="50" t="s">
        <v>62</v>
      </c>
      <c r="D225" s="51">
        <f>ROUNDUP((A225*465)/1000,2)</f>
        <v>13.95</v>
      </c>
      <c r="E225" s="52"/>
      <c r="F225" s="53">
        <f>SUM(F226:F235)</f>
        <v>29807.064102941178</v>
      </c>
      <c r="G225" s="107"/>
      <c r="H225" s="110"/>
      <c r="I225" s="110"/>
      <c r="J225" s="56"/>
      <c r="K225" s="57"/>
      <c r="L225" s="58"/>
      <c r="M225" s="58"/>
      <c r="N225" s="58"/>
      <c r="O225" s="57"/>
      <c r="P225" s="58"/>
      <c r="Q225" s="56"/>
      <c r="R225" s="56"/>
      <c r="S225" s="56"/>
      <c r="T225" s="56"/>
      <c r="U225" s="73"/>
      <c r="V225" s="152"/>
      <c r="W225" s="153"/>
      <c r="X225" s="56"/>
      <c r="Y225" s="56"/>
      <c r="Z225" s="57"/>
      <c r="AA225" s="56"/>
      <c r="AB225" s="56"/>
      <c r="AC225" s="59">
        <f>+SUM(AC226:AC235)</f>
        <v>12185.237000000001</v>
      </c>
      <c r="AD225" s="59">
        <f t="shared" ref="AD225:AS225" si="820">+SUM(AD226:AD235)</f>
        <v>0</v>
      </c>
      <c r="AE225" s="59">
        <f t="shared" si="820"/>
        <v>0</v>
      </c>
      <c r="AF225" s="59">
        <f t="shared" si="820"/>
        <v>243.70474000000004</v>
      </c>
      <c r="AG225" s="59">
        <f t="shared" si="820"/>
        <v>511.86185000000006</v>
      </c>
      <c r="AH225" s="59">
        <f t="shared" si="820"/>
        <v>12940.80359</v>
      </c>
      <c r="AI225" s="59">
        <f t="shared" si="820"/>
        <v>5900</v>
      </c>
      <c r="AJ225" s="59">
        <f t="shared" si="820"/>
        <v>1200</v>
      </c>
      <c r="AK225" s="59">
        <f t="shared" si="820"/>
        <v>900</v>
      </c>
      <c r="AL225" s="59">
        <f t="shared" si="820"/>
        <v>8000</v>
      </c>
      <c r="AM225" s="59">
        <f t="shared" si="820"/>
        <v>4156.0596154411769</v>
      </c>
      <c r="AN225" s="59">
        <f t="shared" si="820"/>
        <v>3235.2008974999999</v>
      </c>
      <c r="AO225" s="59">
        <f t="shared" si="820"/>
        <v>1475</v>
      </c>
      <c r="AP225" s="59">
        <f t="shared" si="820"/>
        <v>5056.0596154411769</v>
      </c>
      <c r="AQ225" s="59">
        <f t="shared" si="820"/>
        <v>25096.863205441179</v>
      </c>
      <c r="AR225" s="59">
        <f t="shared" si="820"/>
        <v>4710.200897499999</v>
      </c>
      <c r="AS225" s="59">
        <f t="shared" si="820"/>
        <v>29807.064102941178</v>
      </c>
      <c r="AT225" s="83" t="str">
        <f>IF(F225=AS225,"Matching","Not Matching")</f>
        <v>Matching</v>
      </c>
      <c r="AU225" s="134">
        <f t="shared" ref="AU225" si="821">SUM(AC225:AG225)</f>
        <v>12940.80359</v>
      </c>
      <c r="AV225" s="135">
        <f t="shared" ref="AV225" si="822">AU225/AS225</f>
        <v>0.43415223805027747</v>
      </c>
      <c r="AW225" s="134">
        <f t="shared" ref="AW225" si="823">AI225</f>
        <v>5900</v>
      </c>
      <c r="AX225" s="135">
        <f t="shared" ref="AX225" si="824">AW225/AS225</f>
        <v>0.19793965549991299</v>
      </c>
      <c r="AY225" s="134">
        <f t="shared" ref="AY225" si="825">AJ225</f>
        <v>1200</v>
      </c>
      <c r="AZ225" s="135">
        <f t="shared" ref="AZ225" si="826">AY225/AS225</f>
        <v>4.0258912983033149E-2</v>
      </c>
      <c r="BA225" s="134">
        <f t="shared" ref="BA225" si="827">AK225+AM225</f>
        <v>5056.0596154411769</v>
      </c>
      <c r="BB225" s="135">
        <f t="shared" ref="BB225" si="828">BA225/AS225</f>
        <v>0.16962622007922867</v>
      </c>
      <c r="BC225" s="134">
        <f t="shared" ref="BC225" si="829">AN225+AO225</f>
        <v>4710.2008974999999</v>
      </c>
      <c r="BD225" s="135">
        <f t="shared" ref="BD225" si="830">BC225/AS225</f>
        <v>0.15802297338754762</v>
      </c>
      <c r="BE225" s="82" t="str">
        <f t="shared" ref="BE225" si="831">IF((AU225+AW225+AY225+BA225+BC225)=AS225,"Matching","Not Matching")</f>
        <v>Matching</v>
      </c>
      <c r="BF225" s="134">
        <f>AQ225</f>
        <v>25096.863205441179</v>
      </c>
      <c r="BG225" s="135">
        <f t="shared" ref="BG225" si="832">BF225/AS225</f>
        <v>0.84197702661245244</v>
      </c>
      <c r="BH225" s="134">
        <f t="shared" ref="BH225" si="833">AR225</f>
        <v>4710.200897499999</v>
      </c>
      <c r="BI225" s="135">
        <f t="shared" ref="BI225" si="834">BH225/AS225</f>
        <v>0.15802297338754759</v>
      </c>
      <c r="BJ225" s="82" t="str">
        <f t="shared" ref="BJ225" si="835">IF((BH225+BF225)=AS225,"Matching","Not Matching")</f>
        <v>Matching</v>
      </c>
      <c r="BK225" s="134">
        <f>AS225*1.081</f>
        <v>32221.436295279411</v>
      </c>
      <c r="BL225" s="134">
        <f t="shared" ref="BL225" si="836">ROUND(BK225,-1)</f>
        <v>32220</v>
      </c>
      <c r="BM225" s="134">
        <f>D225*380</f>
        <v>5301</v>
      </c>
      <c r="BN225" s="134">
        <f t="shared" ref="BN225" si="837">BK225-BM225</f>
        <v>26920.436295279411</v>
      </c>
      <c r="BO225" s="134">
        <f>BK225/D225</f>
        <v>2309.7803795899222</v>
      </c>
    </row>
    <row r="226" spans="1:67" outlineLevel="1" x14ac:dyDescent="0.25">
      <c r="A226" s="60"/>
      <c r="B226" s="61"/>
      <c r="C226" s="62"/>
      <c r="D226" s="63"/>
      <c r="E226" s="64"/>
      <c r="F226" s="65"/>
      <c r="G226" s="107"/>
      <c r="H226" s="110"/>
      <c r="I226" s="109" t="s">
        <v>138</v>
      </c>
      <c r="J226" s="56"/>
      <c r="K226" s="57"/>
      <c r="L226" s="58"/>
      <c r="M226" s="58"/>
      <c r="N226" s="58"/>
      <c r="O226" s="57"/>
      <c r="P226" s="58"/>
      <c r="Q226" s="56"/>
      <c r="R226" s="56"/>
      <c r="S226" s="56"/>
      <c r="T226" s="56"/>
      <c r="U226" s="73"/>
      <c r="V226" s="152"/>
      <c r="W226" s="153"/>
      <c r="X226" s="56"/>
      <c r="Y226" s="56"/>
      <c r="Z226" s="57"/>
      <c r="AA226" s="56"/>
      <c r="AB226" s="56"/>
      <c r="AC226" s="56"/>
      <c r="AD226" s="56"/>
      <c r="AE226" s="69"/>
      <c r="AF226" s="69"/>
      <c r="AG226" s="69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136"/>
    </row>
    <row r="227" spans="1:67" outlineLevel="1" x14ac:dyDescent="0.25">
      <c r="A227" s="60"/>
      <c r="B227" s="61" t="str">
        <f>"Panneau solaire "&amp;G227</f>
        <v>Panneau solaire LONGi Hi-MO X10 Artist LR7-54HVB-485M</v>
      </c>
      <c r="C227" s="62">
        <f>A225</f>
        <v>30</v>
      </c>
      <c r="D227" s="68" t="s">
        <v>63</v>
      </c>
      <c r="E227" s="64">
        <f t="shared" ref="E227" si="838">AB227</f>
        <v>266.65684558823523</v>
      </c>
      <c r="F227" s="65">
        <f t="shared" ref="F227" si="839">C227*E227</f>
        <v>7999.7053676470568</v>
      </c>
      <c r="G227" s="107" t="str">
        <f>$G$7</f>
        <v>LONGi Hi-MO X10 Artist LR7-54HVB-485M</v>
      </c>
      <c r="H227" s="108">
        <f>H73</f>
        <v>105.55</v>
      </c>
      <c r="I227" s="108">
        <f>$I$7</f>
        <v>0</v>
      </c>
      <c r="J227" s="67">
        <f t="shared" si="655"/>
        <v>3.1664999999999996</v>
      </c>
      <c r="K227" s="54">
        <v>0</v>
      </c>
      <c r="L227" s="67">
        <f t="shared" ref="L227:N234" si="840">H227*(1-$K227)</f>
        <v>105.55</v>
      </c>
      <c r="M227" s="67">
        <f t="shared" si="840"/>
        <v>0</v>
      </c>
      <c r="N227" s="67">
        <f t="shared" si="840"/>
        <v>3.1664999999999996</v>
      </c>
      <c r="O227" s="67">
        <f t="shared" ref="O227:O234" si="841">(L227+M227+N227)</f>
        <v>108.7165</v>
      </c>
      <c r="P227" s="69">
        <f t="shared" ref="P227:P234" si="842">O227*$P$4</f>
        <v>0</v>
      </c>
      <c r="Q227" s="69">
        <f t="shared" ref="Q227:Q234" si="843">(O227+P227)*$Q$4</f>
        <v>0</v>
      </c>
      <c r="R227" s="69">
        <f t="shared" ref="R227:R234" si="844">(O227+P227)*$R$4</f>
        <v>2.1743299999999999</v>
      </c>
      <c r="S227" s="69">
        <f t="shared" ref="S227:S231" si="845">(O227+P227)*$S$4</f>
        <v>5.4358250000000004</v>
      </c>
      <c r="T227" s="69">
        <f t="shared" ref="T227:T234" si="846">SUM(O227:S227)</f>
        <v>116.32665499999999</v>
      </c>
      <c r="U227" s="69">
        <f>1*$U$4</f>
        <v>65</v>
      </c>
      <c r="V227" s="151">
        <f t="shared" ref="V227:W234" si="847">V216</f>
        <v>0</v>
      </c>
      <c r="W227" s="151">
        <f t="shared" si="847"/>
        <v>0</v>
      </c>
      <c r="X227" s="67">
        <f t="shared" ref="X227:X234" si="848">SUM(U227:W227)</f>
        <v>65</v>
      </c>
      <c r="Y227" s="113">
        <f t="shared" ref="Y227:Y232" si="849">$Y$4/(1-$Y$4)*(T227+X227+Z227+AA227)</f>
        <v>39.998526838235293</v>
      </c>
      <c r="Z227" s="69">
        <f t="shared" ref="Z227:Z234" si="850">T227*$Z$4</f>
        <v>29.081663749999997</v>
      </c>
      <c r="AA227" s="69">
        <f t="shared" ref="AA227:AA232" si="851">X227*$AA$4</f>
        <v>16.25</v>
      </c>
      <c r="AB227" s="70">
        <f t="shared" ref="AB227:AB234" si="852">T227+X227+Y227+Z227+AA227</f>
        <v>266.65684558823523</v>
      </c>
      <c r="AC227" s="67">
        <f t="shared" ref="AC227:AO234" si="853">O227*$C227</f>
        <v>3261.4949999999999</v>
      </c>
      <c r="AD227" s="67">
        <f t="shared" si="853"/>
        <v>0</v>
      </c>
      <c r="AE227" s="67">
        <f t="shared" si="853"/>
        <v>0</v>
      </c>
      <c r="AF227" s="67">
        <f t="shared" si="853"/>
        <v>65.229900000000001</v>
      </c>
      <c r="AG227" s="67">
        <f t="shared" si="853"/>
        <v>163.07475000000002</v>
      </c>
      <c r="AH227" s="67">
        <f t="shared" si="853"/>
        <v>3489.7996499999995</v>
      </c>
      <c r="AI227" s="67">
        <f t="shared" si="853"/>
        <v>1950</v>
      </c>
      <c r="AJ227" s="67">
        <f t="shared" si="853"/>
        <v>0</v>
      </c>
      <c r="AK227" s="67">
        <f t="shared" si="853"/>
        <v>0</v>
      </c>
      <c r="AL227" s="67">
        <f t="shared" si="853"/>
        <v>1950</v>
      </c>
      <c r="AM227" s="67">
        <f t="shared" si="853"/>
        <v>1199.9558051470588</v>
      </c>
      <c r="AN227" s="67">
        <f t="shared" si="853"/>
        <v>872.44991249999987</v>
      </c>
      <c r="AO227" s="67">
        <f t="shared" si="853"/>
        <v>487.5</v>
      </c>
      <c r="AP227" s="67">
        <f t="shared" ref="AP227:AP234" si="854">AM227+AK227</f>
        <v>1199.9558051470588</v>
      </c>
      <c r="AQ227" s="71">
        <f t="shared" ref="AQ227:AQ234" si="855">AM227+AL227+AH227</f>
        <v>6639.7554551470585</v>
      </c>
      <c r="AR227" s="71">
        <f t="shared" ref="AR227:AR234" si="856">AO227+AN227</f>
        <v>1359.9499124999998</v>
      </c>
      <c r="AS227" s="71">
        <f t="shared" ref="AS227:AS234" si="857">AH227+AL227+AM227+AO227+AN227</f>
        <v>7999.7053676470578</v>
      </c>
      <c r="AT227" s="84"/>
    </row>
    <row r="228" spans="1:67" outlineLevel="1" x14ac:dyDescent="0.25">
      <c r="A228" s="60"/>
      <c r="B228" s="61" t="str">
        <f>"Onduleur Fronius "&amp;G228</f>
        <v>Onduleur Fronius Symo GEN24 12.0 Plus SC</v>
      </c>
      <c r="C228" s="62">
        <v>1</v>
      </c>
      <c r="D228" s="68" t="s">
        <v>63</v>
      </c>
      <c r="E228" s="64">
        <f t="shared" ref="E227:E234" si="858">AB228</f>
        <v>4677.263147058824</v>
      </c>
      <c r="F228" s="65">
        <f t="shared" ref="F227:F234" si="859">C228*E228</f>
        <v>4677.263147058824</v>
      </c>
      <c r="G228" s="107" t="str">
        <f>$G$173</f>
        <v>Symo GEN24 12.0 Plus SC</v>
      </c>
      <c r="H228" s="108">
        <f>$H$173</f>
        <v>2286.4</v>
      </c>
      <c r="I228" s="108">
        <f>$I$8</f>
        <v>449.25</v>
      </c>
      <c r="J228" s="67">
        <f t="shared" si="655"/>
        <v>68.591999999999999</v>
      </c>
      <c r="K228" s="54">
        <v>0</v>
      </c>
      <c r="L228" s="67">
        <f t="shared" si="840"/>
        <v>2286.4</v>
      </c>
      <c r="M228" s="67">
        <f t="shared" si="840"/>
        <v>449.25</v>
      </c>
      <c r="N228" s="67">
        <f t="shared" si="840"/>
        <v>68.591999999999999</v>
      </c>
      <c r="O228" s="67">
        <f t="shared" si="841"/>
        <v>2804.2420000000002</v>
      </c>
      <c r="P228" s="69">
        <f t="shared" si="842"/>
        <v>0</v>
      </c>
      <c r="Q228" s="69">
        <f t="shared" si="843"/>
        <v>0</v>
      </c>
      <c r="R228" s="69">
        <f t="shared" si="844"/>
        <v>56.084840000000007</v>
      </c>
      <c r="S228" s="69">
        <f t="shared" si="845"/>
        <v>140.21210000000002</v>
      </c>
      <c r="T228" s="69">
        <f t="shared" si="846"/>
        <v>3000.5389400000004</v>
      </c>
      <c r="U228" s="69">
        <f>2*$U$5</f>
        <v>180</v>
      </c>
      <c r="V228" s="151">
        <f t="shared" si="847"/>
        <v>0</v>
      </c>
      <c r="W228" s="151">
        <f t="shared" si="847"/>
        <v>0</v>
      </c>
      <c r="X228" s="67">
        <f t="shared" si="848"/>
        <v>180</v>
      </c>
      <c r="Y228" s="113">
        <f t="shared" si="849"/>
        <v>701.58947205882362</v>
      </c>
      <c r="Z228" s="69">
        <f t="shared" si="850"/>
        <v>750.13473500000009</v>
      </c>
      <c r="AA228" s="69">
        <f t="shared" si="851"/>
        <v>45</v>
      </c>
      <c r="AB228" s="70">
        <f t="shared" si="852"/>
        <v>4677.263147058824</v>
      </c>
      <c r="AC228" s="67">
        <f t="shared" si="853"/>
        <v>2804.2420000000002</v>
      </c>
      <c r="AD228" s="67">
        <f t="shared" si="853"/>
        <v>0</v>
      </c>
      <c r="AE228" s="67">
        <f t="shared" si="853"/>
        <v>0</v>
      </c>
      <c r="AF228" s="67">
        <f t="shared" si="853"/>
        <v>56.084840000000007</v>
      </c>
      <c r="AG228" s="67">
        <f t="shared" si="853"/>
        <v>140.21210000000002</v>
      </c>
      <c r="AH228" s="67">
        <f t="shared" si="853"/>
        <v>3000.5389400000004</v>
      </c>
      <c r="AI228" s="67">
        <f t="shared" si="853"/>
        <v>180</v>
      </c>
      <c r="AJ228" s="67">
        <f t="shared" si="853"/>
        <v>0</v>
      </c>
      <c r="AK228" s="67">
        <f t="shared" si="853"/>
        <v>0</v>
      </c>
      <c r="AL228" s="67">
        <f t="shared" si="853"/>
        <v>180</v>
      </c>
      <c r="AM228" s="67">
        <f t="shared" si="853"/>
        <v>701.58947205882362</v>
      </c>
      <c r="AN228" s="67">
        <f t="shared" si="853"/>
        <v>750.13473500000009</v>
      </c>
      <c r="AO228" s="67">
        <f t="shared" si="853"/>
        <v>45</v>
      </c>
      <c r="AP228" s="67">
        <f t="shared" si="854"/>
        <v>701.58947205882362</v>
      </c>
      <c r="AQ228" s="71">
        <f t="shared" si="855"/>
        <v>3882.1284120588239</v>
      </c>
      <c r="AR228" s="71">
        <f t="shared" si="856"/>
        <v>795.13473500000009</v>
      </c>
      <c r="AS228" s="71">
        <f t="shared" si="857"/>
        <v>4677.263147058824</v>
      </c>
      <c r="AT228" s="84"/>
    </row>
    <row r="229" spans="1:67" outlineLevel="1" x14ac:dyDescent="0.25">
      <c r="A229" s="60"/>
      <c r="B229" s="61" t="s">
        <v>64</v>
      </c>
      <c r="C229" s="62">
        <v>1</v>
      </c>
      <c r="D229" s="68" t="s">
        <v>65</v>
      </c>
      <c r="E229" s="64">
        <f t="shared" si="858"/>
        <v>1126.3897058823529</v>
      </c>
      <c r="F229" s="65">
        <f t="shared" si="859"/>
        <v>1126.3897058823529</v>
      </c>
      <c r="G229" s="107"/>
      <c r="H229" s="108">
        <f>$H$174</f>
        <v>450</v>
      </c>
      <c r="I229" s="111">
        <v>0</v>
      </c>
      <c r="J229" s="67">
        <f t="shared" si="655"/>
        <v>13.5</v>
      </c>
      <c r="K229" s="54">
        <v>0</v>
      </c>
      <c r="L229" s="67">
        <f t="shared" si="840"/>
        <v>450</v>
      </c>
      <c r="M229" s="67">
        <f t="shared" si="840"/>
        <v>0</v>
      </c>
      <c r="N229" s="67">
        <f t="shared" si="840"/>
        <v>13.5</v>
      </c>
      <c r="O229" s="67">
        <f t="shared" si="841"/>
        <v>463.5</v>
      </c>
      <c r="P229" s="69">
        <f t="shared" si="842"/>
        <v>0</v>
      </c>
      <c r="Q229" s="69">
        <f t="shared" si="843"/>
        <v>0</v>
      </c>
      <c r="R229" s="69">
        <f t="shared" si="844"/>
        <v>9.27</v>
      </c>
      <c r="S229" s="69">
        <f t="shared" si="845"/>
        <v>23.175000000000001</v>
      </c>
      <c r="T229" s="69">
        <f t="shared" si="846"/>
        <v>495.94499999999999</v>
      </c>
      <c r="U229" s="69">
        <f>(C227/10)*$U$5</f>
        <v>270</v>
      </c>
      <c r="V229" s="151">
        <f t="shared" si="847"/>
        <v>0</v>
      </c>
      <c r="W229" s="151">
        <f t="shared" si="847"/>
        <v>0</v>
      </c>
      <c r="X229" s="67">
        <f t="shared" si="848"/>
        <v>270</v>
      </c>
      <c r="Y229" s="113">
        <f t="shared" si="849"/>
        <v>168.95845588235295</v>
      </c>
      <c r="Z229" s="69">
        <f t="shared" si="850"/>
        <v>123.98625</v>
      </c>
      <c r="AA229" s="69">
        <f t="shared" si="851"/>
        <v>67.5</v>
      </c>
      <c r="AB229" s="70">
        <f t="shared" si="852"/>
        <v>1126.3897058823529</v>
      </c>
      <c r="AC229" s="67">
        <f t="shared" si="853"/>
        <v>463.5</v>
      </c>
      <c r="AD229" s="67">
        <f t="shared" si="853"/>
        <v>0</v>
      </c>
      <c r="AE229" s="67">
        <f t="shared" si="853"/>
        <v>0</v>
      </c>
      <c r="AF229" s="67">
        <f t="shared" si="853"/>
        <v>9.27</v>
      </c>
      <c r="AG229" s="67">
        <f t="shared" si="853"/>
        <v>23.175000000000001</v>
      </c>
      <c r="AH229" s="67">
        <f t="shared" si="853"/>
        <v>495.94499999999999</v>
      </c>
      <c r="AI229" s="67">
        <f t="shared" si="853"/>
        <v>270</v>
      </c>
      <c r="AJ229" s="67">
        <f t="shared" si="853"/>
        <v>0</v>
      </c>
      <c r="AK229" s="67">
        <f t="shared" si="853"/>
        <v>0</v>
      </c>
      <c r="AL229" s="67">
        <f t="shared" si="853"/>
        <v>270</v>
      </c>
      <c r="AM229" s="67">
        <f t="shared" si="853"/>
        <v>168.95845588235295</v>
      </c>
      <c r="AN229" s="67">
        <f t="shared" si="853"/>
        <v>123.98625</v>
      </c>
      <c r="AO229" s="67">
        <f t="shared" si="853"/>
        <v>67.5</v>
      </c>
      <c r="AP229" s="67">
        <f t="shared" si="854"/>
        <v>168.95845588235295</v>
      </c>
      <c r="AQ229" s="71">
        <f t="shared" si="855"/>
        <v>934.903455882353</v>
      </c>
      <c r="AR229" s="71">
        <f t="shared" si="856"/>
        <v>191.48624999999998</v>
      </c>
      <c r="AS229" s="71">
        <f t="shared" si="857"/>
        <v>1126.3897058823529</v>
      </c>
      <c r="AT229" s="84"/>
    </row>
    <row r="230" spans="1:67" outlineLevel="1" x14ac:dyDescent="0.25">
      <c r="A230" s="60"/>
      <c r="B230" s="61" t="s">
        <v>172</v>
      </c>
      <c r="C230" s="62">
        <f>A225</f>
        <v>30</v>
      </c>
      <c r="D230" s="68" t="s">
        <v>63</v>
      </c>
      <c r="E230" s="64">
        <f t="shared" si="858"/>
        <v>257.66176470588238</v>
      </c>
      <c r="F230" s="65">
        <f t="shared" si="859"/>
        <v>7729.8529411764712</v>
      </c>
      <c r="G230" s="107"/>
      <c r="H230" s="108">
        <f>$H$175</f>
        <v>100</v>
      </c>
      <c r="I230" s="108">
        <v>0</v>
      </c>
      <c r="J230" s="67">
        <f t="shared" si="655"/>
        <v>3</v>
      </c>
      <c r="K230" s="54">
        <v>0</v>
      </c>
      <c r="L230" s="67">
        <f t="shared" si="840"/>
        <v>100</v>
      </c>
      <c r="M230" s="67">
        <f t="shared" si="840"/>
        <v>0</v>
      </c>
      <c r="N230" s="67">
        <f t="shared" si="840"/>
        <v>3</v>
      </c>
      <c r="O230" s="67">
        <f t="shared" si="841"/>
        <v>103</v>
      </c>
      <c r="P230" s="69">
        <f t="shared" si="842"/>
        <v>0</v>
      </c>
      <c r="Q230" s="69">
        <f t="shared" si="843"/>
        <v>0</v>
      </c>
      <c r="R230" s="69">
        <f t="shared" si="844"/>
        <v>2.06</v>
      </c>
      <c r="S230" s="69">
        <f t="shared" si="845"/>
        <v>5.15</v>
      </c>
      <c r="T230" s="69">
        <f t="shared" si="846"/>
        <v>110.21000000000001</v>
      </c>
      <c r="U230" s="69">
        <f>1*$U$4</f>
        <v>65</v>
      </c>
      <c r="V230" s="151">
        <f t="shared" si="847"/>
        <v>0</v>
      </c>
      <c r="W230" s="151">
        <f t="shared" si="847"/>
        <v>0</v>
      </c>
      <c r="X230" s="67">
        <f t="shared" si="848"/>
        <v>65</v>
      </c>
      <c r="Y230" s="113">
        <f t="shared" si="849"/>
        <v>38.649264705882359</v>
      </c>
      <c r="Z230" s="69">
        <f t="shared" si="850"/>
        <v>27.552500000000002</v>
      </c>
      <c r="AA230" s="69">
        <f t="shared" si="851"/>
        <v>16.25</v>
      </c>
      <c r="AB230" s="70">
        <f t="shared" si="852"/>
        <v>257.66176470588238</v>
      </c>
      <c r="AC230" s="67">
        <f t="shared" si="853"/>
        <v>3090</v>
      </c>
      <c r="AD230" s="67">
        <f t="shared" si="853"/>
        <v>0</v>
      </c>
      <c r="AE230" s="67">
        <f t="shared" si="853"/>
        <v>0</v>
      </c>
      <c r="AF230" s="67">
        <f t="shared" si="853"/>
        <v>61.800000000000004</v>
      </c>
      <c r="AG230" s="67">
        <f t="shared" si="853"/>
        <v>154.5</v>
      </c>
      <c r="AH230" s="67">
        <f t="shared" si="853"/>
        <v>3306.3</v>
      </c>
      <c r="AI230" s="67">
        <f t="shared" si="853"/>
        <v>1950</v>
      </c>
      <c r="AJ230" s="67">
        <f t="shared" si="853"/>
        <v>0</v>
      </c>
      <c r="AK230" s="67">
        <f t="shared" si="853"/>
        <v>0</v>
      </c>
      <c r="AL230" s="67">
        <f t="shared" si="853"/>
        <v>1950</v>
      </c>
      <c r="AM230" s="67">
        <f t="shared" si="853"/>
        <v>1159.4779411764707</v>
      </c>
      <c r="AN230" s="67">
        <f t="shared" si="853"/>
        <v>826.57500000000005</v>
      </c>
      <c r="AO230" s="67">
        <f t="shared" si="853"/>
        <v>487.5</v>
      </c>
      <c r="AP230" s="67">
        <f t="shared" si="854"/>
        <v>1159.4779411764707</v>
      </c>
      <c r="AQ230" s="71">
        <f t="shared" si="855"/>
        <v>6415.7779411764714</v>
      </c>
      <c r="AR230" s="71">
        <f t="shared" si="856"/>
        <v>1314.075</v>
      </c>
      <c r="AS230" s="71">
        <f t="shared" si="857"/>
        <v>7729.8529411764712</v>
      </c>
      <c r="AT230" s="84"/>
    </row>
    <row r="231" spans="1:67" outlineLevel="1" x14ac:dyDescent="0.25">
      <c r="A231" s="60"/>
      <c r="B231" s="61" t="s">
        <v>66</v>
      </c>
      <c r="C231" s="62">
        <v>1</v>
      </c>
      <c r="D231" s="68" t="s">
        <v>65</v>
      </c>
      <c r="E231" s="64">
        <f t="shared" si="858"/>
        <v>3251.8529411764707</v>
      </c>
      <c r="F231" s="65">
        <f t="shared" si="859"/>
        <v>3251.8529411764707</v>
      </c>
      <c r="G231" s="107"/>
      <c r="H231" s="108">
        <f>$H$176</f>
        <v>600</v>
      </c>
      <c r="I231" s="108">
        <f>I220</f>
        <v>0</v>
      </c>
      <c r="J231" s="67">
        <f t="shared" si="655"/>
        <v>18</v>
      </c>
      <c r="K231" s="54">
        <v>0</v>
      </c>
      <c r="L231" s="67">
        <f t="shared" si="840"/>
        <v>600</v>
      </c>
      <c r="M231" s="67">
        <f t="shared" si="840"/>
        <v>0</v>
      </c>
      <c r="N231" s="67">
        <f t="shared" si="840"/>
        <v>18</v>
      </c>
      <c r="O231" s="67">
        <f t="shared" si="841"/>
        <v>618</v>
      </c>
      <c r="P231" s="69">
        <f t="shared" si="842"/>
        <v>0</v>
      </c>
      <c r="Q231" s="69">
        <f t="shared" si="843"/>
        <v>0</v>
      </c>
      <c r="R231" s="69">
        <f t="shared" si="844"/>
        <v>12.36</v>
      </c>
      <c r="S231" s="69">
        <f t="shared" si="845"/>
        <v>30.900000000000002</v>
      </c>
      <c r="T231" s="69">
        <f t="shared" si="846"/>
        <v>661.26</v>
      </c>
      <c r="U231" s="69">
        <f>5*$U$5+600+500</f>
        <v>1550</v>
      </c>
      <c r="V231" s="151">
        <f t="shared" si="847"/>
        <v>0</v>
      </c>
      <c r="W231" s="151">
        <f t="shared" si="847"/>
        <v>0</v>
      </c>
      <c r="X231" s="67">
        <f t="shared" si="848"/>
        <v>1550</v>
      </c>
      <c r="Y231" s="113">
        <f t="shared" si="849"/>
        <v>487.77794117647068</v>
      </c>
      <c r="Z231" s="69">
        <f t="shared" si="850"/>
        <v>165.315</v>
      </c>
      <c r="AA231" s="69">
        <f t="shared" si="851"/>
        <v>387.5</v>
      </c>
      <c r="AB231" s="70">
        <f t="shared" si="852"/>
        <v>3251.8529411764707</v>
      </c>
      <c r="AC231" s="67">
        <f t="shared" si="853"/>
        <v>618</v>
      </c>
      <c r="AD231" s="67">
        <f t="shared" si="853"/>
        <v>0</v>
      </c>
      <c r="AE231" s="67">
        <f t="shared" si="853"/>
        <v>0</v>
      </c>
      <c r="AF231" s="67">
        <f t="shared" si="853"/>
        <v>12.36</v>
      </c>
      <c r="AG231" s="67">
        <f t="shared" si="853"/>
        <v>30.900000000000002</v>
      </c>
      <c r="AH231" s="67">
        <f t="shared" si="853"/>
        <v>661.26</v>
      </c>
      <c r="AI231" s="67">
        <f t="shared" si="853"/>
        <v>1550</v>
      </c>
      <c r="AJ231" s="67">
        <f t="shared" si="853"/>
        <v>0</v>
      </c>
      <c r="AK231" s="67">
        <f t="shared" si="853"/>
        <v>0</v>
      </c>
      <c r="AL231" s="67">
        <f t="shared" si="853"/>
        <v>1550</v>
      </c>
      <c r="AM231" s="67">
        <f t="shared" si="853"/>
        <v>487.77794117647068</v>
      </c>
      <c r="AN231" s="67">
        <f t="shared" si="853"/>
        <v>165.315</v>
      </c>
      <c r="AO231" s="67">
        <f t="shared" si="853"/>
        <v>387.5</v>
      </c>
      <c r="AP231" s="67">
        <f t="shared" si="854"/>
        <v>487.77794117647068</v>
      </c>
      <c r="AQ231" s="71">
        <f t="shared" si="855"/>
        <v>2699.0379411764707</v>
      </c>
      <c r="AR231" s="71">
        <f t="shared" si="856"/>
        <v>552.81500000000005</v>
      </c>
      <c r="AS231" s="71">
        <f t="shared" si="857"/>
        <v>3251.8529411764707</v>
      </c>
      <c r="AT231" s="84"/>
    </row>
    <row r="232" spans="1:67" outlineLevel="1" x14ac:dyDescent="0.25">
      <c r="A232" s="60"/>
      <c r="B232" s="72" t="s">
        <v>169</v>
      </c>
      <c r="C232" s="62">
        <v>1</v>
      </c>
      <c r="D232" s="68" t="s">
        <v>65</v>
      </c>
      <c r="E232" s="64">
        <f t="shared" si="858"/>
        <v>2922</v>
      </c>
      <c r="F232" s="65">
        <f t="shared" si="859"/>
        <v>2922</v>
      </c>
      <c r="G232" s="107"/>
      <c r="H232" s="108">
        <f>H177</f>
        <v>1600</v>
      </c>
      <c r="I232" s="67">
        <v>300</v>
      </c>
      <c r="J232" s="67">
        <f t="shared" si="655"/>
        <v>48</v>
      </c>
      <c r="K232" s="54">
        <v>0</v>
      </c>
      <c r="L232" s="67">
        <f t="shared" si="840"/>
        <v>1600</v>
      </c>
      <c r="M232" s="67">
        <f t="shared" si="840"/>
        <v>300</v>
      </c>
      <c r="N232" s="67">
        <f t="shared" si="840"/>
        <v>48</v>
      </c>
      <c r="O232" s="67">
        <f t="shared" si="841"/>
        <v>1948</v>
      </c>
      <c r="P232" s="69">
        <f t="shared" si="842"/>
        <v>0</v>
      </c>
      <c r="Q232" s="69">
        <f t="shared" si="843"/>
        <v>0</v>
      </c>
      <c r="R232" s="69">
        <f t="shared" si="844"/>
        <v>38.96</v>
      </c>
      <c r="S232" s="69">
        <v>0</v>
      </c>
      <c r="T232" s="69">
        <f t="shared" si="846"/>
        <v>1986.96</v>
      </c>
      <c r="U232" s="69">
        <v>0</v>
      </c>
      <c r="V232" s="151">
        <f t="shared" si="847"/>
        <v>0</v>
      </c>
      <c r="W232" s="151">
        <f t="shared" si="847"/>
        <v>0</v>
      </c>
      <c r="X232" s="67">
        <f t="shared" si="848"/>
        <v>0</v>
      </c>
      <c r="Y232" s="113">
        <f t="shared" si="849"/>
        <v>438.3</v>
      </c>
      <c r="Z232" s="69">
        <f t="shared" si="850"/>
        <v>496.74</v>
      </c>
      <c r="AA232" s="69">
        <f t="shared" si="851"/>
        <v>0</v>
      </c>
      <c r="AB232" s="70">
        <f t="shared" si="852"/>
        <v>2922</v>
      </c>
      <c r="AC232" s="67">
        <f t="shared" si="853"/>
        <v>1948</v>
      </c>
      <c r="AD232" s="67">
        <f t="shared" si="853"/>
        <v>0</v>
      </c>
      <c r="AE232" s="67">
        <f t="shared" si="853"/>
        <v>0</v>
      </c>
      <c r="AF232" s="67">
        <f t="shared" si="853"/>
        <v>38.96</v>
      </c>
      <c r="AG232" s="67">
        <f t="shared" si="853"/>
        <v>0</v>
      </c>
      <c r="AH232" s="67">
        <f t="shared" si="853"/>
        <v>1986.96</v>
      </c>
      <c r="AI232" s="67">
        <f t="shared" si="853"/>
        <v>0</v>
      </c>
      <c r="AJ232" s="67">
        <f t="shared" si="853"/>
        <v>0</v>
      </c>
      <c r="AK232" s="67">
        <f t="shared" si="853"/>
        <v>0</v>
      </c>
      <c r="AL232" s="67">
        <f t="shared" si="853"/>
        <v>0</v>
      </c>
      <c r="AM232" s="67">
        <f t="shared" si="853"/>
        <v>438.3</v>
      </c>
      <c r="AN232" s="67">
        <f t="shared" si="853"/>
        <v>496.74</v>
      </c>
      <c r="AO232" s="67">
        <f t="shared" si="853"/>
        <v>0</v>
      </c>
      <c r="AP232" s="67">
        <f t="shared" si="854"/>
        <v>438.3</v>
      </c>
      <c r="AQ232" s="71">
        <f t="shared" si="855"/>
        <v>2425.2600000000002</v>
      </c>
      <c r="AR232" s="71">
        <f t="shared" si="856"/>
        <v>496.74</v>
      </c>
      <c r="AS232" s="71">
        <f t="shared" si="857"/>
        <v>2922</v>
      </c>
      <c r="AT232" s="84"/>
    </row>
    <row r="233" spans="1:67" outlineLevel="1" x14ac:dyDescent="0.25">
      <c r="A233" s="60"/>
      <c r="B233" s="72" t="s">
        <v>170</v>
      </c>
      <c r="C233" s="62">
        <v>1</v>
      </c>
      <c r="D233" s="68" t="s">
        <v>65</v>
      </c>
      <c r="E233" s="64">
        <f t="shared" si="858"/>
        <v>900</v>
      </c>
      <c r="F233" s="65">
        <f t="shared" si="859"/>
        <v>900</v>
      </c>
      <c r="G233" s="147"/>
      <c r="H233" s="67">
        <v>0</v>
      </c>
      <c r="I233" s="67">
        <v>0</v>
      </c>
      <c r="J233" s="67">
        <f t="shared" si="655"/>
        <v>0</v>
      </c>
      <c r="K233" s="54">
        <v>0</v>
      </c>
      <c r="L233" s="67">
        <f t="shared" si="840"/>
        <v>0</v>
      </c>
      <c r="M233" s="67">
        <f t="shared" si="840"/>
        <v>0</v>
      </c>
      <c r="N233" s="67">
        <f t="shared" si="840"/>
        <v>0</v>
      </c>
      <c r="O233" s="67">
        <f t="shared" si="841"/>
        <v>0</v>
      </c>
      <c r="P233" s="69">
        <f t="shared" si="842"/>
        <v>0</v>
      </c>
      <c r="Q233" s="69">
        <f t="shared" si="843"/>
        <v>0</v>
      </c>
      <c r="R233" s="69">
        <f t="shared" si="844"/>
        <v>0</v>
      </c>
      <c r="S233" s="69">
        <v>0</v>
      </c>
      <c r="T233" s="69">
        <f t="shared" si="846"/>
        <v>0</v>
      </c>
      <c r="U233" s="69">
        <v>0</v>
      </c>
      <c r="V233" s="151">
        <f t="shared" si="847"/>
        <v>0</v>
      </c>
      <c r="W233" s="151">
        <f t="shared" si="847"/>
        <v>900</v>
      </c>
      <c r="X233" s="67">
        <f t="shared" si="848"/>
        <v>900</v>
      </c>
      <c r="Y233" s="113">
        <v>0</v>
      </c>
      <c r="Z233" s="69">
        <f t="shared" si="850"/>
        <v>0</v>
      </c>
      <c r="AA233" s="69">
        <v>0</v>
      </c>
      <c r="AB233" s="70">
        <f t="shared" si="852"/>
        <v>900</v>
      </c>
      <c r="AC233" s="67">
        <f t="shared" si="853"/>
        <v>0</v>
      </c>
      <c r="AD233" s="67">
        <f t="shared" si="853"/>
        <v>0</v>
      </c>
      <c r="AE233" s="67">
        <f t="shared" si="853"/>
        <v>0</v>
      </c>
      <c r="AF233" s="67">
        <f t="shared" si="853"/>
        <v>0</v>
      </c>
      <c r="AG233" s="67">
        <f t="shared" si="853"/>
        <v>0</v>
      </c>
      <c r="AH233" s="67">
        <f t="shared" si="853"/>
        <v>0</v>
      </c>
      <c r="AI233" s="67">
        <f t="shared" si="853"/>
        <v>0</v>
      </c>
      <c r="AJ233" s="67">
        <f t="shared" si="853"/>
        <v>0</v>
      </c>
      <c r="AK233" s="67">
        <f t="shared" si="853"/>
        <v>900</v>
      </c>
      <c r="AL233" s="67">
        <f t="shared" si="853"/>
        <v>900</v>
      </c>
      <c r="AM233" s="67">
        <f t="shared" si="853"/>
        <v>0</v>
      </c>
      <c r="AN233" s="67">
        <f t="shared" si="853"/>
        <v>0</v>
      </c>
      <c r="AO233" s="67">
        <f t="shared" si="853"/>
        <v>0</v>
      </c>
      <c r="AP233" s="67">
        <f t="shared" si="854"/>
        <v>900</v>
      </c>
      <c r="AQ233" s="71">
        <f t="shared" si="855"/>
        <v>900</v>
      </c>
      <c r="AR233" s="71">
        <f t="shared" si="856"/>
        <v>0</v>
      </c>
      <c r="AS233" s="71">
        <f t="shared" si="857"/>
        <v>900</v>
      </c>
      <c r="AT233" s="84"/>
    </row>
    <row r="234" spans="1:67" outlineLevel="1" x14ac:dyDescent="0.25">
      <c r="A234" s="60"/>
      <c r="B234" s="72" t="s">
        <v>171</v>
      </c>
      <c r="C234" s="62">
        <v>1</v>
      </c>
      <c r="D234" s="68" t="s">
        <v>65</v>
      </c>
      <c r="E234" s="64">
        <f t="shared" si="858"/>
        <v>1200</v>
      </c>
      <c r="F234" s="65">
        <f t="shared" si="859"/>
        <v>1200</v>
      </c>
      <c r="G234" s="147"/>
      <c r="H234" s="67">
        <v>0</v>
      </c>
      <c r="I234" s="67">
        <v>0</v>
      </c>
      <c r="J234" s="67">
        <f t="shared" si="655"/>
        <v>0</v>
      </c>
      <c r="K234" s="54">
        <v>0</v>
      </c>
      <c r="L234" s="67">
        <f t="shared" si="840"/>
        <v>0</v>
      </c>
      <c r="M234" s="67">
        <f t="shared" si="840"/>
        <v>0</v>
      </c>
      <c r="N234" s="67">
        <f t="shared" si="840"/>
        <v>0</v>
      </c>
      <c r="O234" s="67">
        <f t="shared" si="841"/>
        <v>0</v>
      </c>
      <c r="P234" s="69">
        <f t="shared" si="842"/>
        <v>0</v>
      </c>
      <c r="Q234" s="69">
        <f t="shared" si="843"/>
        <v>0</v>
      </c>
      <c r="R234" s="69">
        <f t="shared" si="844"/>
        <v>0</v>
      </c>
      <c r="S234" s="69">
        <v>0</v>
      </c>
      <c r="T234" s="69">
        <f t="shared" si="846"/>
        <v>0</v>
      </c>
      <c r="U234" s="69">
        <v>0</v>
      </c>
      <c r="V234" s="151">
        <f t="shared" si="847"/>
        <v>1200</v>
      </c>
      <c r="W234" s="151">
        <f t="shared" si="847"/>
        <v>0</v>
      </c>
      <c r="X234" s="67">
        <f t="shared" si="848"/>
        <v>1200</v>
      </c>
      <c r="Y234" s="113">
        <v>0</v>
      </c>
      <c r="Z234" s="69">
        <f t="shared" si="850"/>
        <v>0</v>
      </c>
      <c r="AA234" s="69">
        <v>0</v>
      </c>
      <c r="AB234" s="70">
        <f t="shared" si="852"/>
        <v>1200</v>
      </c>
      <c r="AC234" s="67">
        <f t="shared" si="853"/>
        <v>0</v>
      </c>
      <c r="AD234" s="67">
        <f t="shared" si="853"/>
        <v>0</v>
      </c>
      <c r="AE234" s="67">
        <f t="shared" si="853"/>
        <v>0</v>
      </c>
      <c r="AF234" s="67">
        <f t="shared" si="853"/>
        <v>0</v>
      </c>
      <c r="AG234" s="67">
        <f t="shared" si="853"/>
        <v>0</v>
      </c>
      <c r="AH234" s="67">
        <f t="shared" si="853"/>
        <v>0</v>
      </c>
      <c r="AI234" s="67">
        <f t="shared" si="853"/>
        <v>0</v>
      </c>
      <c r="AJ234" s="67">
        <f t="shared" si="853"/>
        <v>1200</v>
      </c>
      <c r="AK234" s="67">
        <f t="shared" si="853"/>
        <v>0</v>
      </c>
      <c r="AL234" s="67">
        <f t="shared" si="853"/>
        <v>1200</v>
      </c>
      <c r="AM234" s="67">
        <f t="shared" si="853"/>
        <v>0</v>
      </c>
      <c r="AN234" s="67">
        <f t="shared" si="853"/>
        <v>0</v>
      </c>
      <c r="AO234" s="67">
        <f t="shared" si="853"/>
        <v>0</v>
      </c>
      <c r="AP234" s="67">
        <f t="shared" si="854"/>
        <v>0</v>
      </c>
      <c r="AQ234" s="71">
        <f t="shared" si="855"/>
        <v>1200</v>
      </c>
      <c r="AR234" s="71">
        <f t="shared" si="856"/>
        <v>0</v>
      </c>
      <c r="AS234" s="71">
        <f t="shared" si="857"/>
        <v>1200</v>
      </c>
      <c r="AT234" s="84"/>
    </row>
    <row r="235" spans="1:67" ht="15.75" outlineLevel="1" thickBot="1" x14ac:dyDescent="0.3">
      <c r="A235" s="60"/>
      <c r="B235" s="61"/>
      <c r="C235" s="62"/>
      <c r="D235" s="63"/>
      <c r="E235" s="64"/>
      <c r="F235" s="65"/>
      <c r="G235" s="107"/>
      <c r="H235" s="108"/>
      <c r="I235" s="108"/>
      <c r="J235" s="67"/>
      <c r="K235" s="21"/>
      <c r="L235" s="67"/>
      <c r="M235" s="67"/>
      <c r="N235" s="67"/>
      <c r="O235" s="67"/>
      <c r="P235" s="69"/>
      <c r="Q235" s="69"/>
      <c r="R235" s="69"/>
      <c r="S235" s="69"/>
      <c r="T235" s="69"/>
      <c r="U235" s="69"/>
      <c r="V235" s="151"/>
      <c r="W235" s="151"/>
      <c r="X235" s="69"/>
      <c r="Y235" s="69"/>
      <c r="Z235" s="67"/>
      <c r="AA235" s="69"/>
      <c r="AB235" s="69"/>
      <c r="AC235" s="69"/>
      <c r="AD235" s="69"/>
      <c r="AE235" s="69"/>
      <c r="AF235" s="69"/>
      <c r="AG235" s="69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84"/>
    </row>
    <row r="236" spans="1:67" ht="15.75" thickBot="1" x14ac:dyDescent="0.3">
      <c r="A236" s="48"/>
      <c r="B236" s="49" t="s">
        <v>179</v>
      </c>
      <c r="C236" s="50"/>
      <c r="D236" s="51"/>
      <c r="E236" s="52"/>
      <c r="F236" s="53">
        <f>SUM(F237:F239)</f>
        <v>632.04948974324986</v>
      </c>
      <c r="G236" s="98"/>
      <c r="H236" s="55"/>
      <c r="I236" s="55"/>
      <c r="J236" s="56"/>
      <c r="K236" s="57"/>
      <c r="L236" s="58"/>
      <c r="M236" s="58"/>
      <c r="N236" s="58"/>
      <c r="O236" s="57"/>
      <c r="P236" s="58"/>
      <c r="Q236" s="56"/>
      <c r="R236" s="56"/>
      <c r="S236" s="56"/>
      <c r="T236" s="56"/>
      <c r="U236" s="73"/>
      <c r="V236" s="21"/>
      <c r="W236" s="56"/>
      <c r="X236" s="56"/>
      <c r="Y236" s="56"/>
      <c r="Z236" s="57"/>
      <c r="AA236" s="56"/>
      <c r="AB236" s="56"/>
      <c r="AC236" s="59">
        <f t="shared" ref="AC236:AS236" si="860">+SUM(AC237:AC239)</f>
        <v>310.33899999999994</v>
      </c>
      <c r="AD236" s="59">
        <f t="shared" si="860"/>
        <v>0</v>
      </c>
      <c r="AE236" s="59">
        <f t="shared" si="860"/>
        <v>0</v>
      </c>
      <c r="AF236" s="59">
        <f t="shared" si="860"/>
        <v>6.2067799999999993</v>
      </c>
      <c r="AG236" s="59">
        <f t="shared" si="860"/>
        <v>15.516949999999998</v>
      </c>
      <c r="AH236" s="59">
        <f t="shared" si="860"/>
        <v>332.06272999999993</v>
      </c>
      <c r="AI236" s="59">
        <f t="shared" si="860"/>
        <v>90</v>
      </c>
      <c r="AJ236" s="59">
        <f t="shared" si="860"/>
        <v>29.544391099999999</v>
      </c>
      <c r="AK236" s="59">
        <f t="shared" si="860"/>
        <v>25.323763799999995</v>
      </c>
      <c r="AL236" s="59">
        <f t="shared" si="860"/>
        <v>144.86815489999998</v>
      </c>
      <c r="AM236" s="59">
        <f t="shared" si="860"/>
        <v>63.309409499999987</v>
      </c>
      <c r="AN236" s="59">
        <f t="shared" si="860"/>
        <v>63.92207552499999</v>
      </c>
      <c r="AO236" s="59">
        <f t="shared" si="860"/>
        <v>27.887119818249996</v>
      </c>
      <c r="AP236" s="59">
        <f t="shared" si="860"/>
        <v>88.633173299999982</v>
      </c>
      <c r="AQ236" s="59">
        <f t="shared" si="860"/>
        <v>540.24029439999993</v>
      </c>
      <c r="AR236" s="59">
        <f t="shared" si="860"/>
        <v>91.809195343249982</v>
      </c>
      <c r="AS236" s="59">
        <f t="shared" si="860"/>
        <v>632.04948974324986</v>
      </c>
      <c r="AT236" s="83" t="str">
        <f>IF(F236=AS236,"Matching","Not Matching")</f>
        <v>Matching</v>
      </c>
      <c r="AU236" s="134">
        <f t="shared" ref="AU236" si="861">SUM(AC236:AG236)</f>
        <v>332.06272999999993</v>
      </c>
      <c r="AV236" s="135">
        <f t="shared" ref="AV236" si="862">AU236/AS236</f>
        <v>0.52537457175211066</v>
      </c>
      <c r="AW236" s="134">
        <f t="shared" ref="AW236" si="863">AI236</f>
        <v>90</v>
      </c>
      <c r="AX236" s="135">
        <f t="shared" ref="AX236" si="864">AW236/AS236</f>
        <v>0.14239391291425557</v>
      </c>
      <c r="AY236" s="134">
        <f t="shared" ref="AY236" si="865">AJ236</f>
        <v>29.544391099999999</v>
      </c>
      <c r="AZ236" s="135">
        <f t="shared" ref="AZ236" si="866">AY236/AS236</f>
        <v>4.6743793926645641E-2</v>
      </c>
      <c r="BA236" s="134">
        <f t="shared" ref="BA236" si="867">AK236+AM236</f>
        <v>88.633173299999982</v>
      </c>
      <c r="BB236" s="135">
        <f t="shared" ref="BB236" si="868">BA236/AS236</f>
        <v>0.14023138177993691</v>
      </c>
      <c r="BC236" s="134">
        <f t="shared" ref="BC236" si="869">AN236+AO236</f>
        <v>91.809195343249982</v>
      </c>
      <c r="BD236" s="135">
        <f t="shared" ref="BD236" si="870">BC236/AS236</f>
        <v>0.14525633962705131</v>
      </c>
      <c r="BE236" s="82" t="str">
        <f t="shared" ref="BE236" si="871">IF((AU236+AW236+AY236+BA236+BC236)=AS236,"Matching","Not Matching")</f>
        <v>Matching</v>
      </c>
      <c r="BF236" s="134">
        <f>AQ236</f>
        <v>540.24029439999993</v>
      </c>
      <c r="BG236" s="135">
        <f t="shared" ref="BG236" si="872">BF236/AS236</f>
        <v>0.8547436603729488</v>
      </c>
      <c r="BH236" s="134">
        <f t="shared" ref="BH236" si="873">AR236</f>
        <v>91.809195343249982</v>
      </c>
      <c r="BI236" s="135">
        <f t="shared" ref="BI236" si="874">BH236/AS236</f>
        <v>0.14525633962705131</v>
      </c>
      <c r="BJ236" s="82" t="str">
        <f t="shared" ref="BJ236" si="875">IF((BH236+BF236)=AS236,"Matching","Not Matching")</f>
        <v>Matching</v>
      </c>
      <c r="BK236" s="134">
        <f>AS236*1.081</f>
        <v>683.24549841245312</v>
      </c>
      <c r="BL236" s="134">
        <f t="shared" ref="BL236" si="876">ROUND(BK236,-1)</f>
        <v>680</v>
      </c>
    </row>
    <row r="237" spans="1:67" ht="15.75" outlineLevel="1" thickBot="1" x14ac:dyDescent="0.3">
      <c r="A237" s="60"/>
      <c r="B237" s="61"/>
      <c r="C237" s="62"/>
      <c r="D237" s="63"/>
      <c r="E237" s="64"/>
      <c r="F237" s="65"/>
      <c r="G237" s="98"/>
      <c r="H237" s="55"/>
      <c r="I237" s="55"/>
      <c r="J237" s="41">
        <f>'Financial Data'!$C$17</f>
        <v>0</v>
      </c>
      <c r="K237" s="57"/>
      <c r="L237" s="58"/>
      <c r="M237" s="58"/>
      <c r="N237" s="58"/>
      <c r="O237" s="57"/>
      <c r="P237" s="58"/>
      <c r="Q237" s="56"/>
      <c r="R237" s="56"/>
      <c r="S237" s="69"/>
      <c r="T237" s="56"/>
      <c r="U237" s="73"/>
      <c r="V237" s="41">
        <f>'Financial Data'!$C$18</f>
        <v>7.0000000000000007E-2</v>
      </c>
      <c r="W237" s="41">
        <f>'Financial Data'!$C$19</f>
        <v>0.06</v>
      </c>
      <c r="X237" s="56"/>
      <c r="Y237" s="56"/>
      <c r="Z237" s="114">
        <f>'Financial Data'!$C$20</f>
        <v>0.1925</v>
      </c>
      <c r="AA237" s="115">
        <f>'Financial Data'!C21</f>
        <v>0.1925</v>
      </c>
      <c r="AB237" s="56"/>
      <c r="AC237" s="56"/>
      <c r="AD237" s="56"/>
      <c r="AE237" s="69"/>
      <c r="AF237" s="69"/>
      <c r="AG237" s="69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136"/>
    </row>
    <row r="238" spans="1:67" outlineLevel="1" x14ac:dyDescent="0.25">
      <c r="A238" s="60"/>
      <c r="B238" s="81" t="s">
        <v>181</v>
      </c>
      <c r="C238" s="62">
        <v>1</v>
      </c>
      <c r="D238" s="68" t="s">
        <v>65</v>
      </c>
      <c r="E238" s="64">
        <f>AB238</f>
        <v>632.04948974324986</v>
      </c>
      <c r="F238" s="65">
        <f>C238*E238</f>
        <v>632.04948974324986</v>
      </c>
      <c r="G238" s="99"/>
      <c r="H238" s="85">
        <f>159.1+142.2</f>
        <v>301.29999999999995</v>
      </c>
      <c r="I238" s="67">
        <v>0</v>
      </c>
      <c r="J238" s="67">
        <f>H238*$J$4</f>
        <v>9.0389999999999979</v>
      </c>
      <c r="K238" s="54">
        <v>0</v>
      </c>
      <c r="L238" s="67">
        <f t="shared" ref="L238:N238" si="877">H238*(1-$K238)</f>
        <v>301.29999999999995</v>
      </c>
      <c r="M238" s="67">
        <f t="shared" si="877"/>
        <v>0</v>
      </c>
      <c r="N238" s="67">
        <f t="shared" si="877"/>
        <v>9.0389999999999979</v>
      </c>
      <c r="O238" s="67">
        <f>(L238+M238+N238)</f>
        <v>310.33899999999994</v>
      </c>
      <c r="P238" s="69">
        <f t="shared" ref="P238" si="878">O238*$P$4</f>
        <v>0</v>
      </c>
      <c r="Q238" s="69">
        <f t="shared" ref="Q238" si="879">(O238+P238)*$Q$4</f>
        <v>0</v>
      </c>
      <c r="R238" s="69">
        <f t="shared" ref="R238" si="880">(O238+P238)*$R$4</f>
        <v>6.2067799999999993</v>
      </c>
      <c r="S238" s="69">
        <f t="shared" ref="S238" si="881">(O238+P238)*$S$4</f>
        <v>15.516949999999998</v>
      </c>
      <c r="T238" s="69">
        <f>SUM(O238:S238)</f>
        <v>332.06272999999993</v>
      </c>
      <c r="U238" s="69">
        <f>1*90</f>
        <v>90</v>
      </c>
      <c r="V238" s="69">
        <f>(T238+U238)*$V$237</f>
        <v>29.544391099999999</v>
      </c>
      <c r="W238" s="69">
        <f>(T238+U238)*$W$237</f>
        <v>25.323763799999995</v>
      </c>
      <c r="X238" s="67">
        <f>SUM(U238:W238)</f>
        <v>144.86815489999998</v>
      </c>
      <c r="Y238" s="69">
        <f>(T238+U238)*$Y$4</f>
        <v>63.309409499999987</v>
      </c>
      <c r="Z238" s="69">
        <f>T238*$Z$237</f>
        <v>63.92207552499999</v>
      </c>
      <c r="AA238" s="69">
        <f>X238*$AA$237</f>
        <v>27.887119818249996</v>
      </c>
      <c r="AB238" s="70">
        <f>T238+X238+Y238+Z238+AA238</f>
        <v>632.04948974324986</v>
      </c>
      <c r="AC238" s="67">
        <f t="shared" ref="AC238:AO238" si="882">O238*$C238</f>
        <v>310.33899999999994</v>
      </c>
      <c r="AD238" s="67">
        <f t="shared" si="882"/>
        <v>0</v>
      </c>
      <c r="AE238" s="67">
        <f t="shared" si="882"/>
        <v>0</v>
      </c>
      <c r="AF238" s="67">
        <f t="shared" si="882"/>
        <v>6.2067799999999993</v>
      </c>
      <c r="AG238" s="67">
        <f t="shared" si="882"/>
        <v>15.516949999999998</v>
      </c>
      <c r="AH238" s="67">
        <f t="shared" si="882"/>
        <v>332.06272999999993</v>
      </c>
      <c r="AI238" s="67">
        <f t="shared" si="882"/>
        <v>90</v>
      </c>
      <c r="AJ238" s="67">
        <f t="shared" si="882"/>
        <v>29.544391099999999</v>
      </c>
      <c r="AK238" s="67">
        <f t="shared" si="882"/>
        <v>25.323763799999995</v>
      </c>
      <c r="AL238" s="67">
        <f t="shared" si="882"/>
        <v>144.86815489999998</v>
      </c>
      <c r="AM238" s="67">
        <f t="shared" si="882"/>
        <v>63.309409499999987</v>
      </c>
      <c r="AN238" s="67">
        <f t="shared" si="882"/>
        <v>63.92207552499999</v>
      </c>
      <c r="AO238" s="67">
        <f t="shared" si="882"/>
        <v>27.887119818249996</v>
      </c>
      <c r="AP238" s="67">
        <f>AM238+AK238</f>
        <v>88.633173299999982</v>
      </c>
      <c r="AQ238" s="71">
        <f>AM238+AL238+AH238</f>
        <v>540.24029439999993</v>
      </c>
      <c r="AR238" s="71">
        <f>AO238+AN238</f>
        <v>91.809195343249982</v>
      </c>
      <c r="AS238" s="71">
        <f>AH238+AL238+AM238+AO238+AN238</f>
        <v>632.04948974324986</v>
      </c>
      <c r="AT238" s="84"/>
    </row>
    <row r="239" spans="1:67" ht="15.75" outlineLevel="1" thickBot="1" x14ac:dyDescent="0.3">
      <c r="A239" s="75"/>
      <c r="B239" s="76"/>
      <c r="C239" s="77"/>
      <c r="D239" s="78"/>
      <c r="E239" s="79"/>
      <c r="F239" s="80"/>
      <c r="G239" s="98"/>
      <c r="H239" s="67"/>
      <c r="I239" s="67"/>
      <c r="J239" s="67"/>
      <c r="K239" s="21"/>
      <c r="L239" s="67"/>
      <c r="M239" s="67"/>
      <c r="N239" s="67"/>
      <c r="O239" s="67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7"/>
      <c r="AC239" s="67"/>
      <c r="AD239" s="67"/>
      <c r="AE239" s="69"/>
      <c r="AF239" s="69"/>
      <c r="AG239" s="69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84"/>
    </row>
    <row r="240" spans="1:67" ht="15.75" thickBot="1" x14ac:dyDescent="0.3">
      <c r="A240" s="48"/>
      <c r="B240" s="263" t="s">
        <v>180</v>
      </c>
      <c r="C240" s="50"/>
      <c r="D240" s="51"/>
      <c r="E240" s="52"/>
      <c r="F240" s="53">
        <f>SUM(F241:F243)</f>
        <v>788.50952402024996</v>
      </c>
      <c r="G240" s="98"/>
      <c r="H240" s="55"/>
      <c r="I240" s="55"/>
      <c r="J240" s="56"/>
      <c r="K240" s="57"/>
      <c r="L240" s="58"/>
      <c r="M240" s="58"/>
      <c r="N240" s="58"/>
      <c r="O240" s="57"/>
      <c r="P240" s="58"/>
      <c r="Q240" s="56"/>
      <c r="R240" s="56"/>
      <c r="S240" s="56"/>
      <c r="T240" s="56"/>
      <c r="U240" s="73"/>
      <c r="V240" s="21"/>
      <c r="W240" s="56"/>
      <c r="X240" s="56"/>
      <c r="Y240" s="56"/>
      <c r="Z240" s="57"/>
      <c r="AA240" s="56"/>
      <c r="AB240" s="56"/>
      <c r="AC240" s="59">
        <f t="shared" ref="AC240:AS240" si="883">+SUM(AC241:AC243)</f>
        <v>407.983</v>
      </c>
      <c r="AD240" s="59">
        <f t="shared" si="883"/>
        <v>0</v>
      </c>
      <c r="AE240" s="59">
        <f t="shared" si="883"/>
        <v>0</v>
      </c>
      <c r="AF240" s="59">
        <f t="shared" si="883"/>
        <v>8.1596600000000006</v>
      </c>
      <c r="AG240" s="59">
        <f t="shared" si="883"/>
        <v>20.399150000000002</v>
      </c>
      <c r="AH240" s="59">
        <f t="shared" si="883"/>
        <v>436.54181</v>
      </c>
      <c r="AI240" s="59">
        <f t="shared" si="883"/>
        <v>90</v>
      </c>
      <c r="AJ240" s="59">
        <f t="shared" si="883"/>
        <v>36.8579267</v>
      </c>
      <c r="AK240" s="59">
        <f t="shared" si="883"/>
        <v>31.592508599999995</v>
      </c>
      <c r="AL240" s="59">
        <f t="shared" si="883"/>
        <v>158.45043530000001</v>
      </c>
      <c r="AM240" s="59">
        <f t="shared" si="883"/>
        <v>78.981271499999991</v>
      </c>
      <c r="AN240" s="59">
        <f t="shared" si="883"/>
        <v>84.034298425000003</v>
      </c>
      <c r="AO240" s="59">
        <f t="shared" si="883"/>
        <v>30.501708795250003</v>
      </c>
      <c r="AP240" s="59">
        <f t="shared" si="883"/>
        <v>110.57378009999999</v>
      </c>
      <c r="AQ240" s="59">
        <f t="shared" si="883"/>
        <v>673.97351679999997</v>
      </c>
      <c r="AR240" s="59">
        <f t="shared" si="883"/>
        <v>114.53600722025001</v>
      </c>
      <c r="AS240" s="59">
        <f t="shared" si="883"/>
        <v>788.50952402024996</v>
      </c>
      <c r="AT240" s="83" t="str">
        <f>IF(F240=AS240,"Matching","Not Matching")</f>
        <v>Matching</v>
      </c>
      <c r="AU240" s="134">
        <f t="shared" ref="AU240" si="884">SUM(AC240:AG240)</f>
        <v>436.54181</v>
      </c>
      <c r="AV240" s="135">
        <f t="shared" ref="AV240" si="885">AU240/AS240</f>
        <v>0.55362908969605429</v>
      </c>
      <c r="AW240" s="134">
        <f t="shared" ref="AW240" si="886">AI240</f>
        <v>90</v>
      </c>
      <c r="AX240" s="135">
        <f t="shared" ref="AX240" si="887">AW240/AS240</f>
        <v>0.11413939497031196</v>
      </c>
      <c r="AY240" s="134">
        <f t="shared" ref="AY240" si="888">AJ240</f>
        <v>36.8579267</v>
      </c>
      <c r="AZ240" s="135">
        <f t="shared" ref="AZ240" si="889">AY240/AS240</f>
        <v>4.6743793926645634E-2</v>
      </c>
      <c r="BA240" s="134">
        <f t="shared" ref="BA240" si="890">AK240+AM240</f>
        <v>110.57378009999999</v>
      </c>
      <c r="BB240" s="135">
        <f t="shared" ref="BB240" si="891">BA240/AS240</f>
        <v>0.14023138177993691</v>
      </c>
      <c r="BC240" s="134">
        <f t="shared" ref="BC240" si="892">AN240+AO240</f>
        <v>114.53600722025001</v>
      </c>
      <c r="BD240" s="135">
        <f t="shared" ref="BD240" si="893">BC240/AS240</f>
        <v>0.14525633962705134</v>
      </c>
      <c r="BE240" s="82" t="str">
        <f t="shared" ref="BE240" si="894">IF((AU240+AW240+AY240+BA240+BC240)=AS240,"Matching","Not Matching")</f>
        <v>Matching</v>
      </c>
      <c r="BF240" s="134">
        <f>AQ240</f>
        <v>673.97351679999997</v>
      </c>
      <c r="BG240" s="135">
        <f t="shared" ref="BG240" si="895">BF240/AS240</f>
        <v>0.85474366037294869</v>
      </c>
      <c r="BH240" s="134">
        <f t="shared" ref="BH240" si="896">AR240</f>
        <v>114.53600722025001</v>
      </c>
      <c r="BI240" s="135">
        <f t="shared" ref="BI240" si="897">BH240/AS240</f>
        <v>0.14525633962705134</v>
      </c>
      <c r="BJ240" s="82" t="str">
        <f t="shared" ref="BJ240" si="898">IF((BH240+BF240)=AS240,"Matching","Not Matching")</f>
        <v>Matching</v>
      </c>
      <c r="BK240" s="134">
        <f>AS240*1.081</f>
        <v>852.37879546589022</v>
      </c>
      <c r="BL240" s="134">
        <f t="shared" ref="BL240" si="899">ROUND(BK240,-1)</f>
        <v>850</v>
      </c>
    </row>
    <row r="241" spans="1:69" outlineLevel="1" x14ac:dyDescent="0.25">
      <c r="A241" s="60"/>
      <c r="B241" s="61"/>
      <c r="C241" s="62"/>
      <c r="D241" s="63"/>
      <c r="E241" s="64"/>
      <c r="F241" s="65"/>
      <c r="G241" s="98"/>
      <c r="H241" s="55"/>
      <c r="I241" s="55"/>
      <c r="X241" s="56"/>
      <c r="Y241" s="56"/>
      <c r="AB241" s="56"/>
      <c r="AC241" s="56"/>
      <c r="AD241" s="56"/>
      <c r="AE241" s="69"/>
      <c r="AF241" s="69"/>
      <c r="AG241" s="69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136"/>
    </row>
    <row r="242" spans="1:69" outlineLevel="1" x14ac:dyDescent="0.25">
      <c r="A242" s="60"/>
      <c r="B242" s="81" t="s">
        <v>182</v>
      </c>
      <c r="C242" s="62">
        <v>1</v>
      </c>
      <c r="D242" s="68" t="s">
        <v>65</v>
      </c>
      <c r="E242" s="64">
        <f>AB242</f>
        <v>788.50952402024996</v>
      </c>
      <c r="F242" s="65">
        <f>C242*E242</f>
        <v>788.50952402024996</v>
      </c>
      <c r="G242" s="99"/>
      <c r="H242" s="85">
        <v>396.1</v>
      </c>
      <c r="I242" s="67">
        <v>0</v>
      </c>
      <c r="J242" s="67">
        <f>H242*$J$4</f>
        <v>11.883000000000001</v>
      </c>
      <c r="K242" s="54">
        <v>0</v>
      </c>
      <c r="L242" s="67">
        <f t="shared" ref="L242:N242" si="900">H242*(1-$K242)</f>
        <v>396.1</v>
      </c>
      <c r="M242" s="67">
        <f t="shared" si="900"/>
        <v>0</v>
      </c>
      <c r="N242" s="67">
        <f t="shared" si="900"/>
        <v>11.883000000000001</v>
      </c>
      <c r="O242" s="67">
        <f>(L242+M242+N242)</f>
        <v>407.983</v>
      </c>
      <c r="P242" s="69">
        <f t="shared" ref="P242" si="901">O242*$P$4</f>
        <v>0</v>
      </c>
      <c r="Q242" s="69">
        <f t="shared" ref="Q242" si="902">(O242+P242)*$Q$4</f>
        <v>0</v>
      </c>
      <c r="R242" s="69">
        <f t="shared" ref="R242" si="903">(O242+P242)*$R$4</f>
        <v>8.1596600000000006</v>
      </c>
      <c r="S242" s="69">
        <f t="shared" ref="S242" si="904">(O242+P242)*$S$4</f>
        <v>20.399150000000002</v>
      </c>
      <c r="T242" s="69">
        <f>SUM(O242:S242)</f>
        <v>436.54181</v>
      </c>
      <c r="U242" s="69">
        <f>1*90</f>
        <v>90</v>
      </c>
      <c r="V242" s="69">
        <f>(T242+U242)*$V$237</f>
        <v>36.8579267</v>
      </c>
      <c r="W242" s="69">
        <f>(T242+U242)*$W$237</f>
        <v>31.592508599999995</v>
      </c>
      <c r="X242" s="67">
        <f>SUM(U242:W242)</f>
        <v>158.45043530000001</v>
      </c>
      <c r="Y242" s="69">
        <f>(T242+U242)*$Y$4</f>
        <v>78.981271499999991</v>
      </c>
      <c r="Z242" s="69">
        <f>T242*$Z$237</f>
        <v>84.034298425000003</v>
      </c>
      <c r="AA242" s="69">
        <f>X242*$AA$237</f>
        <v>30.501708795250003</v>
      </c>
      <c r="AB242" s="70">
        <f>T242+X242+Y242+Z242+AA242</f>
        <v>788.50952402024996</v>
      </c>
      <c r="AC242" s="67">
        <f t="shared" ref="AC242:AO242" si="905">O242*$C242</f>
        <v>407.983</v>
      </c>
      <c r="AD242" s="67">
        <f t="shared" si="905"/>
        <v>0</v>
      </c>
      <c r="AE242" s="67">
        <f t="shared" si="905"/>
        <v>0</v>
      </c>
      <c r="AF242" s="67">
        <f t="shared" si="905"/>
        <v>8.1596600000000006</v>
      </c>
      <c r="AG242" s="67">
        <f t="shared" si="905"/>
        <v>20.399150000000002</v>
      </c>
      <c r="AH242" s="67">
        <f t="shared" si="905"/>
        <v>436.54181</v>
      </c>
      <c r="AI242" s="67">
        <f t="shared" si="905"/>
        <v>90</v>
      </c>
      <c r="AJ242" s="67">
        <f t="shared" si="905"/>
        <v>36.8579267</v>
      </c>
      <c r="AK242" s="67">
        <f t="shared" si="905"/>
        <v>31.592508599999995</v>
      </c>
      <c r="AL242" s="67">
        <f t="shared" si="905"/>
        <v>158.45043530000001</v>
      </c>
      <c r="AM242" s="67">
        <f t="shared" si="905"/>
        <v>78.981271499999991</v>
      </c>
      <c r="AN242" s="67">
        <f t="shared" si="905"/>
        <v>84.034298425000003</v>
      </c>
      <c r="AO242" s="67">
        <f t="shared" si="905"/>
        <v>30.501708795250003</v>
      </c>
      <c r="AP242" s="67">
        <f>AM242+AK242</f>
        <v>110.57378009999999</v>
      </c>
      <c r="AQ242" s="71">
        <f>AM242+AL242+AH242</f>
        <v>673.97351679999997</v>
      </c>
      <c r="AR242" s="71">
        <f>AO242+AN242</f>
        <v>114.53600722025001</v>
      </c>
      <c r="AS242" s="71">
        <f>AH242+AL242+AM242+AO242+AN242</f>
        <v>788.50952402024996</v>
      </c>
      <c r="AT242" s="84"/>
    </row>
    <row r="243" spans="1:69" ht="15.75" outlineLevel="1" thickBot="1" x14ac:dyDescent="0.3">
      <c r="A243" s="75"/>
      <c r="B243" s="76"/>
      <c r="C243" s="77"/>
      <c r="D243" s="78"/>
      <c r="E243" s="79"/>
      <c r="F243" s="80"/>
      <c r="G243" s="98"/>
      <c r="H243" s="67"/>
      <c r="I243" s="67"/>
      <c r="J243" s="67"/>
      <c r="K243" s="21"/>
      <c r="L243" s="67"/>
      <c r="M243" s="67"/>
      <c r="N243" s="67"/>
      <c r="O243" s="67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7"/>
      <c r="AC243" s="67"/>
      <c r="AD243" s="67"/>
      <c r="AE243" s="69"/>
      <c r="AF243" s="69"/>
      <c r="AG243" s="69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84"/>
    </row>
    <row r="244" spans="1:69" ht="15.75" thickBot="1" x14ac:dyDescent="0.3">
      <c r="A244" s="48"/>
      <c r="B244" s="49" t="s">
        <v>210</v>
      </c>
      <c r="C244" s="50"/>
      <c r="D244" s="51"/>
      <c r="E244" s="52"/>
      <c r="F244" s="53"/>
      <c r="G244" s="98"/>
      <c r="H244" s="55"/>
      <c r="I244" s="55"/>
      <c r="J244" s="56"/>
      <c r="K244" s="57"/>
      <c r="L244" s="58"/>
      <c r="M244" s="58"/>
      <c r="N244" s="58"/>
      <c r="O244" s="57"/>
      <c r="P244" s="58"/>
      <c r="Q244" s="56"/>
      <c r="R244" s="56"/>
      <c r="S244" s="56"/>
      <c r="T244" s="56"/>
      <c r="U244" s="73"/>
      <c r="V244" s="21"/>
      <c r="W244" s="56"/>
      <c r="X244" s="56"/>
      <c r="Y244" s="56"/>
      <c r="Z244" s="57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</row>
    <row r="245" spans="1:69" ht="15.75" outlineLevel="1" thickBot="1" x14ac:dyDescent="0.3">
      <c r="A245" s="60"/>
      <c r="B245" s="61"/>
      <c r="C245" s="62"/>
      <c r="D245" s="63"/>
      <c r="E245" s="64"/>
      <c r="F245" s="65"/>
      <c r="G245" s="98"/>
      <c r="H245" s="55"/>
      <c r="I245" s="55"/>
      <c r="X245" s="56"/>
      <c r="Y245" s="56"/>
      <c r="AB245" s="56"/>
      <c r="AC245" s="56"/>
      <c r="AD245" s="56"/>
      <c r="AE245" s="69"/>
      <c r="AF245" s="69"/>
      <c r="AG245" s="69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136"/>
    </row>
    <row r="246" spans="1:69" ht="15.75" outlineLevel="1" thickBot="1" x14ac:dyDescent="0.3">
      <c r="A246" s="60"/>
      <c r="B246" s="81" t="str">
        <f>G246&amp;" puissance "&amp;'Technical Data'!C39</f>
        <v>Reserva 6.3 puissance 6.3 kWh</v>
      </c>
      <c r="C246" s="62">
        <v>1</v>
      </c>
      <c r="D246" s="68" t="s">
        <v>65</v>
      </c>
      <c r="E246" s="64">
        <f>AB246</f>
        <v>4451.133990674999</v>
      </c>
      <c r="F246" s="65">
        <f>C246*E246</f>
        <v>4451.133990674999</v>
      </c>
      <c r="G246" s="99" t="str">
        <f>'Financial Data'!B65</f>
        <v>Reserva 6.3</v>
      </c>
      <c r="H246" s="85">
        <f>'Financial Data'!C65</f>
        <v>2303.85</v>
      </c>
      <c r="I246" s="67">
        <v>120</v>
      </c>
      <c r="J246" s="67">
        <f>H246*$J$237</f>
        <v>0</v>
      </c>
      <c r="K246" s="54">
        <v>0</v>
      </c>
      <c r="L246" s="67">
        <f t="shared" ref="L246:N255" si="906">H246*(1-$K246)</f>
        <v>2303.85</v>
      </c>
      <c r="M246" s="67">
        <f t="shared" si="906"/>
        <v>120</v>
      </c>
      <c r="N246" s="67">
        <f t="shared" si="906"/>
        <v>0</v>
      </c>
      <c r="O246" s="67">
        <f>(L246+M246+N246)</f>
        <v>2423.85</v>
      </c>
      <c r="P246" s="69">
        <f t="shared" ref="P246:P255" si="907">O246*$P$4</f>
        <v>0</v>
      </c>
      <c r="Q246" s="69">
        <f t="shared" ref="Q246:Q255" si="908">(O246+P246)*$Q$4</f>
        <v>0</v>
      </c>
      <c r="R246" s="69">
        <f t="shared" ref="R246:R255" si="909">(O246+P246)*$R$4</f>
        <v>48.476999999999997</v>
      </c>
      <c r="S246" s="69">
        <v>140</v>
      </c>
      <c r="T246" s="69">
        <f>SUM(O246:S246)</f>
        <v>2612.3269999999998</v>
      </c>
      <c r="U246" s="69">
        <f>4*90</f>
        <v>360</v>
      </c>
      <c r="V246" s="69">
        <f>(T246+U246)*$V$237</f>
        <v>208.06289000000001</v>
      </c>
      <c r="W246" s="69">
        <f>(T246+U246)*$W$237</f>
        <v>178.33961999999997</v>
      </c>
      <c r="X246" s="67">
        <f>SUM(U246:W246)</f>
        <v>746.40251000000001</v>
      </c>
      <c r="Y246" s="69">
        <f>(T246+U246)*$Y$4</f>
        <v>445.84904999999998</v>
      </c>
      <c r="Z246" s="69">
        <f>T246*$Z$237</f>
        <v>502.87294749999995</v>
      </c>
      <c r="AA246" s="69">
        <f>X246*$AA$237</f>
        <v>143.68248317500002</v>
      </c>
      <c r="AB246" s="70">
        <f>T246+X246+Y246+Z246+AA246</f>
        <v>4451.133990674999</v>
      </c>
      <c r="AC246" s="59">
        <f t="shared" ref="AC246:AO255" si="910">O246*$C246</f>
        <v>2423.85</v>
      </c>
      <c r="AD246" s="59">
        <f t="shared" si="910"/>
        <v>0</v>
      </c>
      <c r="AE246" s="59">
        <f t="shared" si="910"/>
        <v>0</v>
      </c>
      <c r="AF246" s="59">
        <f t="shared" si="910"/>
        <v>48.476999999999997</v>
      </c>
      <c r="AG246" s="59">
        <f t="shared" si="910"/>
        <v>140</v>
      </c>
      <c r="AH246" s="59">
        <f t="shared" si="910"/>
        <v>2612.3269999999998</v>
      </c>
      <c r="AI246" s="59">
        <f t="shared" si="910"/>
        <v>360</v>
      </c>
      <c r="AJ246" s="59">
        <f t="shared" si="910"/>
        <v>208.06289000000001</v>
      </c>
      <c r="AK246" s="59">
        <f t="shared" si="910"/>
        <v>178.33961999999997</v>
      </c>
      <c r="AL246" s="59">
        <f t="shared" si="910"/>
        <v>746.40251000000001</v>
      </c>
      <c r="AM246" s="59">
        <f t="shared" si="910"/>
        <v>445.84904999999998</v>
      </c>
      <c r="AN246" s="59">
        <f t="shared" si="910"/>
        <v>502.87294749999995</v>
      </c>
      <c r="AO246" s="59">
        <f t="shared" si="910"/>
        <v>143.68248317500002</v>
      </c>
      <c r="AP246" s="59">
        <f>AM246+AK246</f>
        <v>624.18867</v>
      </c>
      <c r="AQ246" s="59">
        <f>AM246+AL246+AH246</f>
        <v>3804.5785599999999</v>
      </c>
      <c r="AR246" s="59">
        <f>AO246+AN246</f>
        <v>646.55543067500003</v>
      </c>
      <c r="AS246" s="59">
        <f>AH246+AL246+AM246+AO246+AN246</f>
        <v>4451.133990674999</v>
      </c>
      <c r="AT246" s="83" t="str">
        <f>IF(F246=AS246,"Matching","Not Matching")</f>
        <v>Matching</v>
      </c>
      <c r="AU246" s="134">
        <f t="shared" ref="AU246:AU255" si="911">SUM(AC246:AG246)</f>
        <v>2612.3269999999998</v>
      </c>
      <c r="AV246" s="135">
        <f t="shared" ref="AV246:AV255" si="912">AU246/AS246</f>
        <v>0.58689021841911559</v>
      </c>
      <c r="AW246" s="134">
        <f t="shared" ref="AW246:AW255" si="913">AI246</f>
        <v>360</v>
      </c>
      <c r="AX246" s="135">
        <f t="shared" ref="AX246:AX255" si="914">AW246/AS246</f>
        <v>8.0878266247250682E-2</v>
      </c>
      <c r="AY246" s="134">
        <f t="shared" ref="AY246:AY255" si="915">AJ246</f>
        <v>208.06289000000001</v>
      </c>
      <c r="AZ246" s="135">
        <f t="shared" ref="AZ246:AZ255" si="916">AY246/AS246</f>
        <v>4.6743793926645641E-2</v>
      </c>
      <c r="BA246" s="134">
        <f t="shared" ref="BA246:BA255" si="917">AK246+AM246</f>
        <v>624.18867</v>
      </c>
      <c r="BB246" s="135">
        <f t="shared" ref="BB246:BB255" si="918">BA246/AS246</f>
        <v>0.14023138177993694</v>
      </c>
      <c r="BC246" s="134">
        <f t="shared" ref="BC246:BC255" si="919">AN246+AO246</f>
        <v>646.55543067500003</v>
      </c>
      <c r="BD246" s="135">
        <f t="shared" ref="BD246:BD255" si="920">BC246/AS246</f>
        <v>0.14525633962705134</v>
      </c>
      <c r="BE246" s="82" t="str">
        <f t="shared" ref="BE246:BE255" si="921">IF((AU246+AW246+AY246+BA246+BC246)=AS246,"Matching","Not Matching")</f>
        <v>Matching</v>
      </c>
      <c r="BF246" s="134">
        <f>AQ246</f>
        <v>3804.5785599999999</v>
      </c>
      <c r="BG246" s="135">
        <f t="shared" ref="BG246:BG255" si="922">BF246/AS246</f>
        <v>0.85474366037294891</v>
      </c>
      <c r="BH246" s="134">
        <f t="shared" ref="BH246:BH255" si="923">AR246</f>
        <v>646.55543067500003</v>
      </c>
      <c r="BI246" s="135">
        <f t="shared" ref="BI246:BI255" si="924">BH246/AS246</f>
        <v>0.14525633962705134</v>
      </c>
      <c r="BJ246" s="82" t="str">
        <f t="shared" ref="BJ246:BJ255" si="925">IF((BH246+BF246)=AS246,"Matching","Not Matching")</f>
        <v>Matching</v>
      </c>
      <c r="BK246" s="134">
        <f>AS246*1.081</f>
        <v>4811.6758439196738</v>
      </c>
      <c r="BL246" s="134">
        <f t="shared" ref="BL246:BL255" si="926">ROUND(BK246,-1)</f>
        <v>4810</v>
      </c>
    </row>
    <row r="247" spans="1:69" ht="15.75" outlineLevel="1" thickBot="1" x14ac:dyDescent="0.3">
      <c r="A247" s="60"/>
      <c r="B247" s="81" t="str">
        <f>G247&amp;" puissance "&amp;'Technical Data'!C40</f>
        <v>Reserva 9.5 puissance 9.5 kWh</v>
      </c>
      <c r="C247" s="62">
        <v>1</v>
      </c>
      <c r="D247" s="68" t="s">
        <v>65</v>
      </c>
      <c r="E247" s="64">
        <f>AB247</f>
        <v>5835.2678952000015</v>
      </c>
      <c r="F247" s="65">
        <f>C247*E247</f>
        <v>5835.2678952000015</v>
      </c>
      <c r="G247" s="99" t="str">
        <f>'Financial Data'!B66</f>
        <v>Reserva 9.5</v>
      </c>
      <c r="H247" s="85">
        <f>'Financial Data'!C66</f>
        <v>3090.4</v>
      </c>
      <c r="I247" s="67">
        <v>220</v>
      </c>
      <c r="J247" s="67">
        <f>H247*$J$237</f>
        <v>0</v>
      </c>
      <c r="K247" s="54">
        <v>0</v>
      </c>
      <c r="L247" s="67">
        <f t="shared" si="906"/>
        <v>3090.4</v>
      </c>
      <c r="M247" s="67">
        <f t="shared" si="906"/>
        <v>220</v>
      </c>
      <c r="N247" s="67">
        <f t="shared" si="906"/>
        <v>0</v>
      </c>
      <c r="O247" s="67">
        <f>(L247+M247+N247)</f>
        <v>3310.4</v>
      </c>
      <c r="P247" s="69">
        <f t="shared" si="907"/>
        <v>0</v>
      </c>
      <c r="Q247" s="69">
        <f t="shared" si="908"/>
        <v>0</v>
      </c>
      <c r="R247" s="69">
        <f t="shared" si="909"/>
        <v>66.207999999999998</v>
      </c>
      <c r="S247" s="69">
        <v>160</v>
      </c>
      <c r="T247" s="69">
        <f>SUM(O247:S247)</f>
        <v>3536.6080000000002</v>
      </c>
      <c r="U247" s="69">
        <f>U246</f>
        <v>360</v>
      </c>
      <c r="V247" s="69">
        <f>(T247+U247)*$V$237</f>
        <v>272.76256000000006</v>
      </c>
      <c r="W247" s="69">
        <f>(T247+U247)*$W$237</f>
        <v>233.79648</v>
      </c>
      <c r="X247" s="67">
        <f>SUM(U247:W247)</f>
        <v>866.5590400000001</v>
      </c>
      <c r="Y247" s="69">
        <f>(T247+U247)*$Y$4</f>
        <v>584.49120000000005</v>
      </c>
      <c r="Z247" s="69">
        <f>T247*$Z$237</f>
        <v>680.79704000000004</v>
      </c>
      <c r="AA247" s="69">
        <f>X247*$AA$237</f>
        <v>166.81261520000001</v>
      </c>
      <c r="AB247" s="70">
        <f>T247+X247+Y247+Z247+AA247</f>
        <v>5835.2678952000015</v>
      </c>
      <c r="AC247" s="59">
        <f t="shared" si="910"/>
        <v>3310.4</v>
      </c>
      <c r="AD247" s="59">
        <f t="shared" si="910"/>
        <v>0</v>
      </c>
      <c r="AE247" s="59">
        <f t="shared" si="910"/>
        <v>0</v>
      </c>
      <c r="AF247" s="59">
        <f t="shared" si="910"/>
        <v>66.207999999999998</v>
      </c>
      <c r="AG247" s="59">
        <f t="shared" si="910"/>
        <v>160</v>
      </c>
      <c r="AH247" s="59">
        <f t="shared" si="910"/>
        <v>3536.6080000000002</v>
      </c>
      <c r="AI247" s="59">
        <f t="shared" si="910"/>
        <v>360</v>
      </c>
      <c r="AJ247" s="59">
        <f t="shared" si="910"/>
        <v>272.76256000000006</v>
      </c>
      <c r="AK247" s="59">
        <f t="shared" si="910"/>
        <v>233.79648</v>
      </c>
      <c r="AL247" s="59">
        <f t="shared" si="910"/>
        <v>866.5590400000001</v>
      </c>
      <c r="AM247" s="59">
        <f t="shared" si="910"/>
        <v>584.49120000000005</v>
      </c>
      <c r="AN247" s="59">
        <f t="shared" si="910"/>
        <v>680.79704000000004</v>
      </c>
      <c r="AO247" s="59">
        <f t="shared" si="910"/>
        <v>166.81261520000001</v>
      </c>
      <c r="AP247" s="59">
        <f>AM247+AK247</f>
        <v>818.28768000000002</v>
      </c>
      <c r="AQ247" s="59">
        <f>AM247+AL247+AH247</f>
        <v>4987.6582400000007</v>
      </c>
      <c r="AR247" s="59">
        <f>AO247+AN247</f>
        <v>847.60965520000002</v>
      </c>
      <c r="AS247" s="59">
        <f>AH247+AL247+AM247+AO247+AN247</f>
        <v>5835.2678952000015</v>
      </c>
      <c r="AT247" s="83" t="str">
        <f>IF(F247=AS247,"Matching","Not Matching")</f>
        <v>Matching</v>
      </c>
      <c r="AU247" s="134">
        <f t="shared" si="911"/>
        <v>3536.6080000000002</v>
      </c>
      <c r="AV247" s="135">
        <f t="shared" si="912"/>
        <v>0.60607465904164526</v>
      </c>
      <c r="AW247" s="134">
        <f t="shared" si="913"/>
        <v>360</v>
      </c>
      <c r="AX247" s="135">
        <f t="shared" si="914"/>
        <v>6.169382562472072E-2</v>
      </c>
      <c r="AY247" s="134">
        <f t="shared" si="915"/>
        <v>272.76256000000006</v>
      </c>
      <c r="AZ247" s="135">
        <f t="shared" si="916"/>
        <v>4.6743793926645634E-2</v>
      </c>
      <c r="BA247" s="134">
        <f t="shared" si="917"/>
        <v>818.28768000000002</v>
      </c>
      <c r="BB247" s="135">
        <f t="shared" si="918"/>
        <v>0.14023138177993685</v>
      </c>
      <c r="BC247" s="134">
        <f t="shared" si="919"/>
        <v>847.60965520000002</v>
      </c>
      <c r="BD247" s="135">
        <f t="shared" si="920"/>
        <v>0.14525633962705126</v>
      </c>
      <c r="BE247" s="82" t="str">
        <f t="shared" si="921"/>
        <v>Matching</v>
      </c>
      <c r="BF247" s="134">
        <f>AQ247</f>
        <v>4987.6582400000007</v>
      </c>
      <c r="BG247" s="135">
        <f t="shared" si="922"/>
        <v>0.85474366037294858</v>
      </c>
      <c r="BH247" s="134">
        <f t="shared" si="923"/>
        <v>847.60965520000002</v>
      </c>
      <c r="BI247" s="135">
        <f t="shared" si="924"/>
        <v>0.14525633962705126</v>
      </c>
      <c r="BJ247" s="82" t="str">
        <f t="shared" si="925"/>
        <v>Matching</v>
      </c>
      <c r="BK247" s="134">
        <f>AS247*1.081</f>
        <v>6307.9245947112013</v>
      </c>
      <c r="BL247" s="134">
        <f t="shared" si="926"/>
        <v>6310</v>
      </c>
    </row>
    <row r="248" spans="1:69" ht="15.75" outlineLevel="1" thickBot="1" x14ac:dyDescent="0.3">
      <c r="A248" s="60"/>
      <c r="B248" s="81" t="str">
        <f>G248&amp;" puissance "&amp;'Technical Data'!C41</f>
        <v>Reserva 12.6 puissance 12.6 kWh</v>
      </c>
      <c r="C248" s="62">
        <v>1</v>
      </c>
      <c r="D248" s="68" t="s">
        <v>65</v>
      </c>
      <c r="E248" s="64">
        <f>AB248</f>
        <v>7036.62737595</v>
      </c>
      <c r="F248" s="65">
        <f>C248*E248</f>
        <v>7036.62737595</v>
      </c>
      <c r="G248" s="99" t="str">
        <f>'Financial Data'!B67</f>
        <v>Reserva 12.6</v>
      </c>
      <c r="H248" s="85">
        <f>'Financial Data'!C67</f>
        <v>3876.9</v>
      </c>
      <c r="I248" s="67">
        <v>220</v>
      </c>
      <c r="J248" s="67">
        <f>H248*$J$237</f>
        <v>0</v>
      </c>
      <c r="K248" s="54">
        <v>0</v>
      </c>
      <c r="L248" s="67">
        <f t="shared" si="906"/>
        <v>3876.9</v>
      </c>
      <c r="M248" s="67">
        <f t="shared" si="906"/>
        <v>220</v>
      </c>
      <c r="N248" s="67">
        <f t="shared" si="906"/>
        <v>0</v>
      </c>
      <c r="O248" s="67">
        <f>(L248+M248+N248)</f>
        <v>4096.8999999999996</v>
      </c>
      <c r="P248" s="69">
        <f t="shared" si="907"/>
        <v>0</v>
      </c>
      <c r="Q248" s="69">
        <f t="shared" si="908"/>
        <v>0</v>
      </c>
      <c r="R248" s="69">
        <f t="shared" si="909"/>
        <v>81.937999999999988</v>
      </c>
      <c r="S248" s="69">
        <v>160</v>
      </c>
      <c r="T248" s="69">
        <f>SUM(O248:S248)</f>
        <v>4338.8379999999997</v>
      </c>
      <c r="U248" s="69">
        <f>U247</f>
        <v>360</v>
      </c>
      <c r="V248" s="69">
        <f>(T248+U248)*$V$237</f>
        <v>328.91865999999999</v>
      </c>
      <c r="W248" s="69">
        <f>(T248+U248)*$W$237</f>
        <v>281.93027999999998</v>
      </c>
      <c r="X248" s="67">
        <f>SUM(U248:W248)</f>
        <v>970.84894000000008</v>
      </c>
      <c r="Y248" s="69">
        <f>(T248+U248)*$Y$4</f>
        <v>704.82569999999998</v>
      </c>
      <c r="Z248" s="69">
        <f>T248*$Z$237</f>
        <v>835.226315</v>
      </c>
      <c r="AA248" s="69">
        <f>X248*$AA$237</f>
        <v>186.88842095000001</v>
      </c>
      <c r="AB248" s="70">
        <f>T248+X248+Y248+Z248+AA248</f>
        <v>7036.62737595</v>
      </c>
      <c r="AC248" s="59">
        <f t="shared" si="910"/>
        <v>4096.8999999999996</v>
      </c>
      <c r="AD248" s="59">
        <f t="shared" si="910"/>
        <v>0</v>
      </c>
      <c r="AE248" s="59">
        <f t="shared" si="910"/>
        <v>0</v>
      </c>
      <c r="AF248" s="59">
        <f t="shared" si="910"/>
        <v>81.937999999999988</v>
      </c>
      <c r="AG248" s="59">
        <f t="shared" si="910"/>
        <v>160</v>
      </c>
      <c r="AH248" s="59">
        <f t="shared" si="910"/>
        <v>4338.8379999999997</v>
      </c>
      <c r="AI248" s="59">
        <f t="shared" si="910"/>
        <v>360</v>
      </c>
      <c r="AJ248" s="59">
        <f t="shared" si="910"/>
        <v>328.91865999999999</v>
      </c>
      <c r="AK248" s="59">
        <f t="shared" si="910"/>
        <v>281.93027999999998</v>
      </c>
      <c r="AL248" s="59">
        <f t="shared" si="910"/>
        <v>970.84894000000008</v>
      </c>
      <c r="AM248" s="59">
        <f t="shared" si="910"/>
        <v>704.82569999999998</v>
      </c>
      <c r="AN248" s="59">
        <f t="shared" si="910"/>
        <v>835.226315</v>
      </c>
      <c r="AO248" s="59">
        <f t="shared" si="910"/>
        <v>186.88842095000001</v>
      </c>
      <c r="AP248" s="59">
        <f>AM248+AK248</f>
        <v>986.75597999999991</v>
      </c>
      <c r="AQ248" s="59">
        <f>AM248+AL248+AH248</f>
        <v>6014.5126399999999</v>
      </c>
      <c r="AR248" s="59">
        <f>AO248+AN248</f>
        <v>1022.1147359500001</v>
      </c>
      <c r="AS248" s="59">
        <f>AH248+AL248+AM248+AO248+AN248</f>
        <v>7036.62737595</v>
      </c>
      <c r="AT248" s="83" t="str">
        <f>IF(F248=AS248,"Matching","Not Matching")</f>
        <v>Matching</v>
      </c>
      <c r="AU248" s="134">
        <f t="shared" si="911"/>
        <v>4338.8379999999997</v>
      </c>
      <c r="AV248" s="135">
        <f t="shared" si="912"/>
        <v>0.61660761159947342</v>
      </c>
      <c r="AW248" s="134">
        <f t="shared" si="913"/>
        <v>360</v>
      </c>
      <c r="AX248" s="135">
        <f t="shared" si="914"/>
        <v>5.1160873066892668E-2</v>
      </c>
      <c r="AY248" s="134">
        <f t="shared" si="915"/>
        <v>328.91865999999999</v>
      </c>
      <c r="AZ248" s="135">
        <f t="shared" si="916"/>
        <v>4.6743793926645627E-2</v>
      </c>
      <c r="BA248" s="134">
        <f t="shared" si="917"/>
        <v>986.75597999999991</v>
      </c>
      <c r="BB248" s="135">
        <f t="shared" si="918"/>
        <v>0.14023138177993688</v>
      </c>
      <c r="BC248" s="134">
        <f t="shared" si="919"/>
        <v>1022.1147359500001</v>
      </c>
      <c r="BD248" s="135">
        <f t="shared" si="920"/>
        <v>0.14525633962705131</v>
      </c>
      <c r="BE248" s="82" t="str">
        <f t="shared" si="921"/>
        <v>Matching</v>
      </c>
      <c r="BF248" s="134">
        <f>AQ248</f>
        <v>6014.5126399999999</v>
      </c>
      <c r="BG248" s="135">
        <f t="shared" si="922"/>
        <v>0.85474366037294869</v>
      </c>
      <c r="BH248" s="134">
        <f t="shared" si="923"/>
        <v>1022.1147359500001</v>
      </c>
      <c r="BI248" s="135">
        <f t="shared" si="924"/>
        <v>0.14525633962705131</v>
      </c>
      <c r="BJ248" s="82" t="str">
        <f t="shared" si="925"/>
        <v>Matching</v>
      </c>
      <c r="BK248" s="134">
        <f>AS248*1.081</f>
        <v>7606.5941934019493</v>
      </c>
      <c r="BL248" s="134">
        <f t="shared" si="926"/>
        <v>7610</v>
      </c>
    </row>
    <row r="249" spans="1:69" ht="15.75" outlineLevel="1" thickBot="1" x14ac:dyDescent="0.3">
      <c r="A249" s="60"/>
      <c r="B249" s="81" t="str">
        <f>G249&amp;" puissance "&amp;'Technical Data'!C42</f>
        <v>Reserva 15.8 puissance 15.8 kWh</v>
      </c>
      <c r="C249" s="62">
        <v>1</v>
      </c>
      <c r="D249" s="68" t="s">
        <v>65</v>
      </c>
      <c r="E249" s="64">
        <f>AB249</f>
        <v>8238.0632304749997</v>
      </c>
      <c r="F249" s="65">
        <f>C249*E249</f>
        <v>8238.0632304749997</v>
      </c>
      <c r="G249" s="99" t="str">
        <f>'Financial Data'!B68</f>
        <v>Reserva 15.8</v>
      </c>
      <c r="H249" s="85">
        <f>'Financial Data'!C68</f>
        <v>4663.45</v>
      </c>
      <c r="I249" s="67">
        <v>220</v>
      </c>
      <c r="J249" s="67">
        <f>H249*$J$237</f>
        <v>0</v>
      </c>
      <c r="K249" s="54">
        <v>0</v>
      </c>
      <c r="L249" s="67">
        <f t="shared" si="906"/>
        <v>4663.45</v>
      </c>
      <c r="M249" s="67">
        <f t="shared" si="906"/>
        <v>220</v>
      </c>
      <c r="N249" s="67">
        <f t="shared" si="906"/>
        <v>0</v>
      </c>
      <c r="O249" s="67">
        <f>(L249+M249+N249)</f>
        <v>4883.45</v>
      </c>
      <c r="P249" s="69">
        <f t="shared" si="907"/>
        <v>0</v>
      </c>
      <c r="Q249" s="69">
        <f t="shared" si="908"/>
        <v>0</v>
      </c>
      <c r="R249" s="69">
        <f t="shared" si="909"/>
        <v>97.668999999999997</v>
      </c>
      <c r="S249" s="69">
        <v>160</v>
      </c>
      <c r="T249" s="69">
        <f>SUM(O249:S249)</f>
        <v>5141.1189999999997</v>
      </c>
      <c r="U249" s="69">
        <f>U248</f>
        <v>360</v>
      </c>
      <c r="V249" s="69">
        <f>(T249+U249)*$V$237</f>
        <v>385.07832999999999</v>
      </c>
      <c r="W249" s="69">
        <f>(T249+U249)*$W$237</f>
        <v>330.06713999999999</v>
      </c>
      <c r="X249" s="67">
        <f>SUM(U249:W249)</f>
        <v>1075.1454699999999</v>
      </c>
      <c r="Y249" s="69">
        <f>(T249+U249)*$Y$4</f>
        <v>825.16784999999993</v>
      </c>
      <c r="Z249" s="69">
        <f>T249*$Z$237</f>
        <v>989.66540750000001</v>
      </c>
      <c r="AA249" s="69">
        <f>X249*$AA$237</f>
        <v>206.96550297499999</v>
      </c>
      <c r="AB249" s="70">
        <f>T249+X249+Y249+Z249+AA249</f>
        <v>8238.0632304749997</v>
      </c>
      <c r="AC249" s="59">
        <f t="shared" si="910"/>
        <v>4883.45</v>
      </c>
      <c r="AD249" s="59">
        <f t="shared" si="910"/>
        <v>0</v>
      </c>
      <c r="AE249" s="59">
        <f t="shared" si="910"/>
        <v>0</v>
      </c>
      <c r="AF249" s="59">
        <f t="shared" si="910"/>
        <v>97.668999999999997</v>
      </c>
      <c r="AG249" s="59">
        <f t="shared" si="910"/>
        <v>160</v>
      </c>
      <c r="AH249" s="59">
        <f t="shared" si="910"/>
        <v>5141.1189999999997</v>
      </c>
      <c r="AI249" s="59">
        <f t="shared" si="910"/>
        <v>360</v>
      </c>
      <c r="AJ249" s="59">
        <f t="shared" si="910"/>
        <v>385.07832999999999</v>
      </c>
      <c r="AK249" s="59">
        <f t="shared" si="910"/>
        <v>330.06713999999999</v>
      </c>
      <c r="AL249" s="59">
        <f t="shared" si="910"/>
        <v>1075.1454699999999</v>
      </c>
      <c r="AM249" s="59">
        <f t="shared" si="910"/>
        <v>825.16784999999993</v>
      </c>
      <c r="AN249" s="59">
        <f t="shared" si="910"/>
        <v>989.66540750000001</v>
      </c>
      <c r="AO249" s="59">
        <f t="shared" si="910"/>
        <v>206.96550297499999</v>
      </c>
      <c r="AP249" s="59">
        <f>AM249+AK249</f>
        <v>1155.2349899999999</v>
      </c>
      <c r="AQ249" s="59">
        <f>AM249+AL249+AH249</f>
        <v>7041.4323199999999</v>
      </c>
      <c r="AR249" s="59">
        <f>AO249+AN249</f>
        <v>1196.6309104750001</v>
      </c>
      <c r="AS249" s="59">
        <f>AH249+AL249+AM249+AO249+AN249</f>
        <v>8238.0632304749997</v>
      </c>
      <c r="AT249" s="83" t="str">
        <f>IF(F249=AS249,"Matching","Not Matching")</f>
        <v>Matching</v>
      </c>
      <c r="AU249" s="134">
        <f t="shared" si="911"/>
        <v>5141.1189999999997</v>
      </c>
      <c r="AV249" s="135">
        <f t="shared" si="912"/>
        <v>0.62406889291423506</v>
      </c>
      <c r="AW249" s="134">
        <f t="shared" si="913"/>
        <v>360</v>
      </c>
      <c r="AX249" s="135">
        <f t="shared" si="914"/>
        <v>4.3699591752131124E-2</v>
      </c>
      <c r="AY249" s="134">
        <f t="shared" si="915"/>
        <v>385.07832999999999</v>
      </c>
      <c r="AZ249" s="135">
        <f t="shared" si="916"/>
        <v>4.6743793926645634E-2</v>
      </c>
      <c r="BA249" s="134">
        <f t="shared" si="917"/>
        <v>1155.2349899999999</v>
      </c>
      <c r="BB249" s="135">
        <f t="shared" si="918"/>
        <v>0.14023138177993688</v>
      </c>
      <c r="BC249" s="134">
        <f t="shared" si="919"/>
        <v>1196.6309104750001</v>
      </c>
      <c r="BD249" s="135">
        <f t="shared" si="920"/>
        <v>0.14525633962705131</v>
      </c>
      <c r="BE249" s="82" t="str">
        <f t="shared" si="921"/>
        <v>Matching</v>
      </c>
      <c r="BF249" s="134">
        <f>AQ249</f>
        <v>7041.4323199999999</v>
      </c>
      <c r="BG249" s="135">
        <f t="shared" si="922"/>
        <v>0.85474366037294869</v>
      </c>
      <c r="BH249" s="134">
        <f t="shared" si="923"/>
        <v>1196.6309104750001</v>
      </c>
      <c r="BI249" s="135">
        <f t="shared" si="924"/>
        <v>0.14525633962705131</v>
      </c>
      <c r="BJ249" s="82" t="str">
        <f t="shared" si="925"/>
        <v>Matching</v>
      </c>
      <c r="BK249" s="134">
        <f>AS249*1.081</f>
        <v>8905.3463521434751</v>
      </c>
      <c r="BL249" s="134">
        <f t="shared" si="926"/>
        <v>8910</v>
      </c>
    </row>
    <row r="250" spans="1:69" ht="15.75" outlineLevel="1" thickBot="1" x14ac:dyDescent="0.3">
      <c r="A250" s="60"/>
      <c r="B250" s="81" t="str">
        <f>G250&amp;" puissance "&amp;'Technical Data'!C43</f>
        <v>Reserva Pro 12.0 puissance 12 kWh</v>
      </c>
      <c r="C250" s="62">
        <v>1</v>
      </c>
      <c r="D250" s="68" t="s">
        <v>65</v>
      </c>
      <c r="E250" s="64">
        <f t="shared" ref="E250:E255" si="927">AB250</f>
        <v>7925.9236120500009</v>
      </c>
      <c r="F250" s="65">
        <f t="shared" ref="F250:F255" si="928">C250*E250</f>
        <v>7925.9236120500009</v>
      </c>
      <c r="G250" s="99" t="str">
        <f>'Financial Data'!B69</f>
        <v>Reserva Pro 12.0</v>
      </c>
      <c r="H250" s="85">
        <f>'Financial Data'!C69</f>
        <v>4459.1000000000004</v>
      </c>
      <c r="I250" s="67">
        <v>220</v>
      </c>
      <c r="J250" s="67">
        <f t="shared" ref="J250:J255" si="929">H250*$J$237</f>
        <v>0</v>
      </c>
      <c r="K250" s="54">
        <v>0</v>
      </c>
      <c r="L250" s="67">
        <f t="shared" si="906"/>
        <v>4459.1000000000004</v>
      </c>
      <c r="M250" s="67">
        <f t="shared" si="906"/>
        <v>220</v>
      </c>
      <c r="N250" s="67">
        <f t="shared" si="906"/>
        <v>0</v>
      </c>
      <c r="O250" s="67">
        <f t="shared" ref="O250:O255" si="930">(L250+M250+N250)</f>
        <v>4679.1000000000004</v>
      </c>
      <c r="P250" s="69">
        <f t="shared" si="907"/>
        <v>0</v>
      </c>
      <c r="Q250" s="69">
        <f t="shared" si="908"/>
        <v>0</v>
      </c>
      <c r="R250" s="69">
        <f t="shared" si="909"/>
        <v>93.582000000000008</v>
      </c>
      <c r="S250" s="69">
        <v>160</v>
      </c>
      <c r="T250" s="69">
        <f t="shared" ref="T250:T255" si="931">SUM(O250:S250)</f>
        <v>4932.6820000000007</v>
      </c>
      <c r="U250" s="69">
        <f t="shared" ref="U250:U255" si="932">U249</f>
        <v>360</v>
      </c>
      <c r="V250" s="69">
        <f t="shared" ref="V250:V255" si="933">(T250+U250)*$V$237</f>
        <v>370.48774000000009</v>
      </c>
      <c r="W250" s="69">
        <f t="shared" ref="W250:W255" si="934">(T250+U250)*$W$237</f>
        <v>317.56092000000001</v>
      </c>
      <c r="X250" s="67">
        <f t="shared" ref="X250:X255" si="935">SUM(U250:W250)</f>
        <v>1048.0486599999999</v>
      </c>
      <c r="Y250" s="69">
        <f t="shared" ref="Y250:Y255" si="936">(T250+U250)*$Y$4</f>
        <v>793.90230000000008</v>
      </c>
      <c r="Z250" s="69">
        <f t="shared" ref="Z250:Z255" si="937">T250*$Z$237</f>
        <v>949.54128500000013</v>
      </c>
      <c r="AA250" s="69">
        <f t="shared" ref="AA250:AA255" si="938">X250*$AA$237</f>
        <v>201.74936704999999</v>
      </c>
      <c r="AB250" s="70">
        <f t="shared" ref="AB250:AB255" si="939">T250+X250+Y250+Z250+AA250</f>
        <v>7925.9236120500009</v>
      </c>
      <c r="AC250" s="59">
        <f t="shared" si="910"/>
        <v>4679.1000000000004</v>
      </c>
      <c r="AD250" s="59">
        <f t="shared" si="910"/>
        <v>0</v>
      </c>
      <c r="AE250" s="59">
        <f t="shared" si="910"/>
        <v>0</v>
      </c>
      <c r="AF250" s="59">
        <f t="shared" si="910"/>
        <v>93.582000000000008</v>
      </c>
      <c r="AG250" s="59">
        <f t="shared" si="910"/>
        <v>160</v>
      </c>
      <c r="AH250" s="59">
        <f t="shared" si="910"/>
        <v>4932.6820000000007</v>
      </c>
      <c r="AI250" s="59">
        <f t="shared" si="910"/>
        <v>360</v>
      </c>
      <c r="AJ250" s="59">
        <f t="shared" si="910"/>
        <v>370.48774000000009</v>
      </c>
      <c r="AK250" s="59">
        <f t="shared" si="910"/>
        <v>317.56092000000001</v>
      </c>
      <c r="AL250" s="59">
        <f t="shared" si="910"/>
        <v>1048.0486599999999</v>
      </c>
      <c r="AM250" s="59">
        <f t="shared" si="910"/>
        <v>793.90230000000008</v>
      </c>
      <c r="AN250" s="59">
        <f t="shared" si="910"/>
        <v>949.54128500000013</v>
      </c>
      <c r="AO250" s="59">
        <f t="shared" si="910"/>
        <v>201.74936704999999</v>
      </c>
      <c r="AP250" s="59">
        <f t="shared" ref="AP250:AP255" si="940">AM250+AK250</f>
        <v>1111.4632200000001</v>
      </c>
      <c r="AQ250" s="59">
        <f t="shared" ref="AQ250:AQ255" si="941">AM250+AL250+AH250</f>
        <v>6774.6329600000008</v>
      </c>
      <c r="AR250" s="59">
        <f t="shared" ref="AR250:AR255" si="942">AO250+AN250</f>
        <v>1151.2906520500001</v>
      </c>
      <c r="AS250" s="59">
        <f t="shared" ref="AS250:AS255" si="943">AH250+AL250+AM250+AO250+AN250</f>
        <v>7925.9236120500009</v>
      </c>
      <c r="AT250" s="83" t="str">
        <f t="shared" ref="AT250:AT255" si="944">IF(F250=AS250,"Matching","Not Matching")</f>
        <v>Matching</v>
      </c>
      <c r="AU250" s="134">
        <f t="shared" si="911"/>
        <v>4932.6820000000007</v>
      </c>
      <c r="AV250" s="135">
        <f t="shared" si="912"/>
        <v>0.62234791065872852</v>
      </c>
      <c r="AW250" s="134">
        <f t="shared" si="913"/>
        <v>360</v>
      </c>
      <c r="AX250" s="135">
        <f t="shared" si="914"/>
        <v>4.5420574007637673E-2</v>
      </c>
      <c r="AY250" s="134">
        <f t="shared" si="915"/>
        <v>370.48774000000009</v>
      </c>
      <c r="AZ250" s="135">
        <f t="shared" si="916"/>
        <v>4.6743793926645641E-2</v>
      </c>
      <c r="BA250" s="134">
        <f t="shared" si="917"/>
        <v>1111.4632200000001</v>
      </c>
      <c r="BB250" s="135">
        <f t="shared" si="918"/>
        <v>0.14023138177993688</v>
      </c>
      <c r="BC250" s="134">
        <f t="shared" si="919"/>
        <v>1151.2906520500001</v>
      </c>
      <c r="BD250" s="135">
        <f t="shared" si="920"/>
        <v>0.14525633962705128</v>
      </c>
      <c r="BE250" s="82" t="str">
        <f t="shared" si="921"/>
        <v>Matching</v>
      </c>
      <c r="BF250" s="134">
        <f t="shared" ref="BF250:BF255" si="945">AQ250</f>
        <v>6774.6329600000008</v>
      </c>
      <c r="BG250" s="135">
        <f t="shared" si="922"/>
        <v>0.85474366037294869</v>
      </c>
      <c r="BH250" s="134">
        <f t="shared" si="923"/>
        <v>1151.2906520500001</v>
      </c>
      <c r="BI250" s="135">
        <f t="shared" si="924"/>
        <v>0.14525633962705128</v>
      </c>
      <c r="BJ250" s="82" t="str">
        <f t="shared" si="925"/>
        <v>Matching</v>
      </c>
      <c r="BK250" s="134">
        <f t="shared" ref="BK250:BK255" si="946">AS250*1.081</f>
        <v>8567.9234246260512</v>
      </c>
      <c r="BL250" s="134">
        <f t="shared" si="926"/>
        <v>8570</v>
      </c>
    </row>
    <row r="251" spans="1:69" ht="15.75" outlineLevel="1" thickBot="1" x14ac:dyDescent="0.3">
      <c r="A251" s="60"/>
      <c r="B251" s="81" t="str">
        <f>G251&amp;" puissance "&amp;'Technical Data'!C44</f>
        <v>Reserva Pro 16.0 puissance 16 kWh</v>
      </c>
      <c r="C251" s="62">
        <v>1</v>
      </c>
      <c r="D251" s="68" t="s">
        <v>65</v>
      </c>
      <c r="E251" s="64">
        <f t="shared" si="927"/>
        <v>9770.5793996249995</v>
      </c>
      <c r="F251" s="65">
        <f t="shared" si="928"/>
        <v>9770.5793996249995</v>
      </c>
      <c r="G251" s="99" t="str">
        <f>'Financial Data'!B70</f>
        <v>Reserva Pro 16.0</v>
      </c>
      <c r="H251" s="85">
        <f>'Financial Data'!C70</f>
        <v>5666.75</v>
      </c>
      <c r="I251" s="67">
        <v>220</v>
      </c>
      <c r="J251" s="67">
        <f t="shared" si="929"/>
        <v>0</v>
      </c>
      <c r="K251" s="54">
        <v>0</v>
      </c>
      <c r="L251" s="67">
        <f t="shared" si="906"/>
        <v>5666.75</v>
      </c>
      <c r="M251" s="67">
        <f t="shared" si="906"/>
        <v>220</v>
      </c>
      <c r="N251" s="67">
        <f t="shared" si="906"/>
        <v>0</v>
      </c>
      <c r="O251" s="67">
        <f t="shared" si="930"/>
        <v>5886.75</v>
      </c>
      <c r="P251" s="69">
        <f t="shared" si="907"/>
        <v>0</v>
      </c>
      <c r="Q251" s="69">
        <f t="shared" si="908"/>
        <v>0</v>
      </c>
      <c r="R251" s="69">
        <f t="shared" si="909"/>
        <v>117.735</v>
      </c>
      <c r="S251" s="69">
        <v>160</v>
      </c>
      <c r="T251" s="69">
        <f t="shared" si="931"/>
        <v>6164.4849999999997</v>
      </c>
      <c r="U251" s="69">
        <f t="shared" si="932"/>
        <v>360</v>
      </c>
      <c r="V251" s="69">
        <f t="shared" si="933"/>
        <v>456.71395000000001</v>
      </c>
      <c r="W251" s="69">
        <f t="shared" si="934"/>
        <v>391.46909999999997</v>
      </c>
      <c r="X251" s="67">
        <f t="shared" si="935"/>
        <v>1208.1830500000001</v>
      </c>
      <c r="Y251" s="69">
        <f t="shared" si="936"/>
        <v>978.67274999999995</v>
      </c>
      <c r="Z251" s="69">
        <f t="shared" si="937"/>
        <v>1186.6633624999999</v>
      </c>
      <c r="AA251" s="69">
        <f t="shared" si="938"/>
        <v>232.57523712500003</v>
      </c>
      <c r="AB251" s="70">
        <f t="shared" si="939"/>
        <v>9770.5793996249995</v>
      </c>
      <c r="AC251" s="59">
        <f t="shared" si="910"/>
        <v>5886.75</v>
      </c>
      <c r="AD251" s="59">
        <f t="shared" si="910"/>
        <v>0</v>
      </c>
      <c r="AE251" s="59">
        <f t="shared" si="910"/>
        <v>0</v>
      </c>
      <c r="AF251" s="59">
        <f t="shared" si="910"/>
        <v>117.735</v>
      </c>
      <c r="AG251" s="59">
        <f t="shared" si="910"/>
        <v>160</v>
      </c>
      <c r="AH251" s="59">
        <f t="shared" si="910"/>
        <v>6164.4849999999997</v>
      </c>
      <c r="AI251" s="59">
        <f t="shared" si="910"/>
        <v>360</v>
      </c>
      <c r="AJ251" s="59">
        <f t="shared" si="910"/>
        <v>456.71395000000001</v>
      </c>
      <c r="AK251" s="59">
        <f t="shared" si="910"/>
        <v>391.46909999999997</v>
      </c>
      <c r="AL251" s="59">
        <f t="shared" si="910"/>
        <v>1208.1830500000001</v>
      </c>
      <c r="AM251" s="59">
        <f t="shared" si="910"/>
        <v>978.67274999999995</v>
      </c>
      <c r="AN251" s="59">
        <f t="shared" si="910"/>
        <v>1186.6633624999999</v>
      </c>
      <c r="AO251" s="59">
        <f t="shared" si="910"/>
        <v>232.57523712500003</v>
      </c>
      <c r="AP251" s="59">
        <f t="shared" si="940"/>
        <v>1370.14185</v>
      </c>
      <c r="AQ251" s="59">
        <f t="shared" si="941"/>
        <v>8351.3407999999999</v>
      </c>
      <c r="AR251" s="59">
        <f t="shared" si="942"/>
        <v>1419.238599625</v>
      </c>
      <c r="AS251" s="59">
        <f t="shared" si="943"/>
        <v>9770.5793996249995</v>
      </c>
      <c r="AT251" s="83" t="str">
        <f t="shared" si="944"/>
        <v>Matching</v>
      </c>
      <c r="AU251" s="134">
        <f t="shared" si="911"/>
        <v>6164.4849999999997</v>
      </c>
      <c r="AV251" s="135">
        <f t="shared" si="912"/>
        <v>0.63092317741531234</v>
      </c>
      <c r="AW251" s="134">
        <f t="shared" si="913"/>
        <v>360</v>
      </c>
      <c r="AX251" s="135">
        <f t="shared" si="914"/>
        <v>3.684530725105381E-2</v>
      </c>
      <c r="AY251" s="134">
        <f t="shared" si="915"/>
        <v>456.71395000000001</v>
      </c>
      <c r="AZ251" s="135">
        <f t="shared" si="916"/>
        <v>4.6743793926645634E-2</v>
      </c>
      <c r="BA251" s="134">
        <f t="shared" si="917"/>
        <v>1370.14185</v>
      </c>
      <c r="BB251" s="135">
        <f t="shared" si="918"/>
        <v>0.14023138177993691</v>
      </c>
      <c r="BC251" s="134">
        <f t="shared" si="919"/>
        <v>1419.238599625</v>
      </c>
      <c r="BD251" s="135">
        <f t="shared" si="920"/>
        <v>0.14525633962705131</v>
      </c>
      <c r="BE251" s="82" t="str">
        <f t="shared" si="921"/>
        <v>Matching</v>
      </c>
      <c r="BF251" s="134">
        <f t="shared" si="945"/>
        <v>8351.3407999999999</v>
      </c>
      <c r="BG251" s="135">
        <f t="shared" si="922"/>
        <v>0.85474366037294869</v>
      </c>
      <c r="BH251" s="134">
        <f t="shared" si="923"/>
        <v>1419.238599625</v>
      </c>
      <c r="BI251" s="135">
        <f t="shared" si="924"/>
        <v>0.14525633962705131</v>
      </c>
      <c r="BJ251" s="82" t="str">
        <f t="shared" si="925"/>
        <v>Matching</v>
      </c>
      <c r="BK251" s="134">
        <f t="shared" si="946"/>
        <v>10561.996330994623</v>
      </c>
      <c r="BL251" s="134">
        <f t="shared" si="926"/>
        <v>10560</v>
      </c>
    </row>
    <row r="252" spans="1:69" ht="15.75" outlineLevel="1" thickBot="1" x14ac:dyDescent="0.3">
      <c r="A252" s="60"/>
      <c r="B252" s="81" t="str">
        <f>G252&amp;" puissance "&amp;'Technical Data'!C45</f>
        <v>Reserva Pro 20.0 puissance 20 kWh</v>
      </c>
      <c r="C252" s="62">
        <v>1</v>
      </c>
      <c r="D252" s="68" t="s">
        <v>65</v>
      </c>
      <c r="E252" s="64">
        <f t="shared" si="927"/>
        <v>11615.235187199998</v>
      </c>
      <c r="F252" s="65">
        <f t="shared" si="928"/>
        <v>11615.235187199998</v>
      </c>
      <c r="G252" s="99" t="str">
        <f>'Financial Data'!B71</f>
        <v>Reserva Pro 20.0</v>
      </c>
      <c r="H252" s="85">
        <f>'Financial Data'!C71</f>
        <v>6874.4</v>
      </c>
      <c r="I252" s="67">
        <v>220</v>
      </c>
      <c r="J252" s="67">
        <f t="shared" si="929"/>
        <v>0</v>
      </c>
      <c r="K252" s="54">
        <v>0</v>
      </c>
      <c r="L252" s="67">
        <f t="shared" si="906"/>
        <v>6874.4</v>
      </c>
      <c r="M252" s="67">
        <f t="shared" si="906"/>
        <v>220</v>
      </c>
      <c r="N252" s="67">
        <f t="shared" si="906"/>
        <v>0</v>
      </c>
      <c r="O252" s="67">
        <f t="shared" si="930"/>
        <v>7094.4</v>
      </c>
      <c r="P252" s="69">
        <f t="shared" si="907"/>
        <v>0</v>
      </c>
      <c r="Q252" s="69">
        <f t="shared" si="908"/>
        <v>0</v>
      </c>
      <c r="R252" s="69">
        <f t="shared" si="909"/>
        <v>141.88800000000001</v>
      </c>
      <c r="S252" s="69">
        <v>160</v>
      </c>
      <c r="T252" s="69">
        <f t="shared" si="931"/>
        <v>7396.2879999999996</v>
      </c>
      <c r="U252" s="69">
        <f t="shared" si="932"/>
        <v>360</v>
      </c>
      <c r="V252" s="69">
        <f t="shared" si="933"/>
        <v>542.94015999999999</v>
      </c>
      <c r="W252" s="69">
        <f t="shared" si="934"/>
        <v>465.37727999999993</v>
      </c>
      <c r="X252" s="67">
        <f t="shared" si="935"/>
        <v>1368.3174399999998</v>
      </c>
      <c r="Y252" s="69">
        <f t="shared" si="936"/>
        <v>1163.4431999999999</v>
      </c>
      <c r="Z252" s="69">
        <f t="shared" si="937"/>
        <v>1423.7854399999999</v>
      </c>
      <c r="AA252" s="69">
        <f t="shared" si="938"/>
        <v>263.40110719999996</v>
      </c>
      <c r="AB252" s="70">
        <f t="shared" si="939"/>
        <v>11615.235187199998</v>
      </c>
      <c r="AC252" s="59">
        <f t="shared" si="910"/>
        <v>7094.4</v>
      </c>
      <c r="AD252" s="59">
        <f t="shared" si="910"/>
        <v>0</v>
      </c>
      <c r="AE252" s="59">
        <f t="shared" si="910"/>
        <v>0</v>
      </c>
      <c r="AF252" s="59">
        <f t="shared" si="910"/>
        <v>141.88800000000001</v>
      </c>
      <c r="AG252" s="59">
        <f t="shared" si="910"/>
        <v>160</v>
      </c>
      <c r="AH252" s="59">
        <f t="shared" si="910"/>
        <v>7396.2879999999996</v>
      </c>
      <c r="AI252" s="59">
        <f t="shared" si="910"/>
        <v>360</v>
      </c>
      <c r="AJ252" s="59">
        <f t="shared" si="910"/>
        <v>542.94015999999999</v>
      </c>
      <c r="AK252" s="59">
        <f t="shared" si="910"/>
        <v>465.37727999999993</v>
      </c>
      <c r="AL252" s="59">
        <f t="shared" si="910"/>
        <v>1368.3174399999998</v>
      </c>
      <c r="AM252" s="59">
        <f t="shared" si="910"/>
        <v>1163.4431999999999</v>
      </c>
      <c r="AN252" s="59">
        <f t="shared" si="910"/>
        <v>1423.7854399999999</v>
      </c>
      <c r="AO252" s="59">
        <f t="shared" si="910"/>
        <v>263.40110719999996</v>
      </c>
      <c r="AP252" s="59">
        <f t="shared" si="940"/>
        <v>1628.8204799999999</v>
      </c>
      <c r="AQ252" s="59">
        <f t="shared" si="941"/>
        <v>9928.0486399999991</v>
      </c>
      <c r="AR252" s="59">
        <f t="shared" si="942"/>
        <v>1687.1865471999999</v>
      </c>
      <c r="AS252" s="59">
        <f t="shared" si="943"/>
        <v>11615.235187199998</v>
      </c>
      <c r="AT252" s="83" t="str">
        <f t="shared" si="944"/>
        <v>Matching</v>
      </c>
      <c r="AU252" s="134">
        <f t="shared" si="911"/>
        <v>7396.2879999999996</v>
      </c>
      <c r="AV252" s="135">
        <f t="shared" si="912"/>
        <v>0.63677470845796713</v>
      </c>
      <c r="AW252" s="134">
        <f t="shared" si="913"/>
        <v>360</v>
      </c>
      <c r="AX252" s="135">
        <f t="shared" si="914"/>
        <v>3.0993776208399153E-2</v>
      </c>
      <c r="AY252" s="134">
        <f t="shared" si="915"/>
        <v>542.94015999999999</v>
      </c>
      <c r="AZ252" s="135">
        <f t="shared" si="916"/>
        <v>4.6743793926645641E-2</v>
      </c>
      <c r="BA252" s="134">
        <f t="shared" si="917"/>
        <v>1628.8204799999999</v>
      </c>
      <c r="BB252" s="135">
        <f t="shared" si="918"/>
        <v>0.14023138177993691</v>
      </c>
      <c r="BC252" s="134">
        <f t="shared" si="919"/>
        <v>1687.1865471999999</v>
      </c>
      <c r="BD252" s="135">
        <f t="shared" si="920"/>
        <v>0.14525633962705131</v>
      </c>
      <c r="BE252" s="82" t="str">
        <f t="shared" si="921"/>
        <v>Matching</v>
      </c>
      <c r="BF252" s="134">
        <f t="shared" si="945"/>
        <v>9928.0486399999991</v>
      </c>
      <c r="BG252" s="135">
        <f t="shared" si="922"/>
        <v>0.8547436603729488</v>
      </c>
      <c r="BH252" s="134">
        <f t="shared" si="923"/>
        <v>1687.1865471999999</v>
      </c>
      <c r="BI252" s="135">
        <f t="shared" si="924"/>
        <v>0.14525633962705131</v>
      </c>
      <c r="BJ252" s="82" t="str">
        <f t="shared" si="925"/>
        <v>Matching</v>
      </c>
      <c r="BK252" s="134">
        <f t="shared" si="946"/>
        <v>12556.069237363197</v>
      </c>
      <c r="BL252" s="134">
        <f t="shared" si="926"/>
        <v>12560</v>
      </c>
    </row>
    <row r="253" spans="1:69" ht="15.75" outlineLevel="1" thickBot="1" x14ac:dyDescent="0.3">
      <c r="A253" s="60"/>
      <c r="B253" s="81" t="str">
        <f>G253&amp;" puissance "&amp;'Technical Data'!C46</f>
        <v>Reserva Pro 24.0 puissance 24 kWh</v>
      </c>
      <c r="C253" s="62">
        <v>1</v>
      </c>
      <c r="D253" s="68" t="s">
        <v>65</v>
      </c>
      <c r="E253" s="64">
        <f t="shared" si="927"/>
        <v>13459.890974774999</v>
      </c>
      <c r="F253" s="65">
        <f t="shared" si="928"/>
        <v>13459.890974774999</v>
      </c>
      <c r="G253" s="99" t="str">
        <f>'Financial Data'!B72</f>
        <v>Reserva Pro 24.0</v>
      </c>
      <c r="H253" s="85">
        <f>'Financial Data'!C72</f>
        <v>8082.05</v>
      </c>
      <c r="I253" s="67">
        <v>220</v>
      </c>
      <c r="J253" s="67">
        <f t="shared" si="929"/>
        <v>0</v>
      </c>
      <c r="K253" s="54">
        <v>0</v>
      </c>
      <c r="L253" s="67">
        <f t="shared" si="906"/>
        <v>8082.05</v>
      </c>
      <c r="M253" s="67">
        <f t="shared" si="906"/>
        <v>220</v>
      </c>
      <c r="N253" s="67">
        <f t="shared" si="906"/>
        <v>0</v>
      </c>
      <c r="O253" s="67">
        <f t="shared" si="930"/>
        <v>8302.0499999999993</v>
      </c>
      <c r="P253" s="69">
        <f t="shared" si="907"/>
        <v>0</v>
      </c>
      <c r="Q253" s="69">
        <f t="shared" si="908"/>
        <v>0</v>
      </c>
      <c r="R253" s="69">
        <f t="shared" si="909"/>
        <v>166.041</v>
      </c>
      <c r="S253" s="69">
        <v>160</v>
      </c>
      <c r="T253" s="69">
        <f t="shared" si="931"/>
        <v>8628.0909999999985</v>
      </c>
      <c r="U253" s="69">
        <f t="shared" si="932"/>
        <v>360</v>
      </c>
      <c r="V253" s="69">
        <f t="shared" si="933"/>
        <v>629.16636999999992</v>
      </c>
      <c r="W253" s="69">
        <f t="shared" si="934"/>
        <v>539.28545999999994</v>
      </c>
      <c r="X253" s="67">
        <f t="shared" si="935"/>
        <v>1528.45183</v>
      </c>
      <c r="Y253" s="69">
        <f t="shared" si="936"/>
        <v>1348.2136499999997</v>
      </c>
      <c r="Z253" s="69">
        <f t="shared" si="937"/>
        <v>1660.9075174999998</v>
      </c>
      <c r="AA253" s="69">
        <f t="shared" si="938"/>
        <v>294.22697727500002</v>
      </c>
      <c r="AB253" s="70">
        <f t="shared" si="939"/>
        <v>13459.890974774999</v>
      </c>
      <c r="AC253" s="59">
        <f t="shared" si="910"/>
        <v>8302.0499999999993</v>
      </c>
      <c r="AD253" s="59">
        <f t="shared" si="910"/>
        <v>0</v>
      </c>
      <c r="AE253" s="59">
        <f t="shared" si="910"/>
        <v>0</v>
      </c>
      <c r="AF253" s="59">
        <f t="shared" si="910"/>
        <v>166.041</v>
      </c>
      <c r="AG253" s="59">
        <f t="shared" si="910"/>
        <v>160</v>
      </c>
      <c r="AH253" s="59">
        <f t="shared" si="910"/>
        <v>8628.0909999999985</v>
      </c>
      <c r="AI253" s="59">
        <f t="shared" si="910"/>
        <v>360</v>
      </c>
      <c r="AJ253" s="59">
        <f t="shared" si="910"/>
        <v>629.16636999999992</v>
      </c>
      <c r="AK253" s="59">
        <f t="shared" si="910"/>
        <v>539.28545999999994</v>
      </c>
      <c r="AL253" s="59">
        <f t="shared" si="910"/>
        <v>1528.45183</v>
      </c>
      <c r="AM253" s="59">
        <f t="shared" si="910"/>
        <v>1348.2136499999997</v>
      </c>
      <c r="AN253" s="59">
        <f t="shared" si="910"/>
        <v>1660.9075174999998</v>
      </c>
      <c r="AO253" s="59">
        <f t="shared" si="910"/>
        <v>294.22697727500002</v>
      </c>
      <c r="AP253" s="59">
        <f t="shared" si="940"/>
        <v>1887.4991099999997</v>
      </c>
      <c r="AQ253" s="59">
        <f t="shared" si="941"/>
        <v>11504.756479999998</v>
      </c>
      <c r="AR253" s="59">
        <f t="shared" si="942"/>
        <v>1955.1344947749999</v>
      </c>
      <c r="AS253" s="59">
        <f t="shared" si="943"/>
        <v>13459.890974774999</v>
      </c>
      <c r="AT253" s="83" t="str">
        <f t="shared" si="944"/>
        <v>Matching</v>
      </c>
      <c r="AU253" s="134">
        <f t="shared" si="911"/>
        <v>8628.0909999999985</v>
      </c>
      <c r="AV253" s="135">
        <f t="shared" si="912"/>
        <v>0.64102235420552722</v>
      </c>
      <c r="AW253" s="134">
        <f t="shared" si="913"/>
        <v>360</v>
      </c>
      <c r="AX253" s="135">
        <f t="shared" si="914"/>
        <v>2.6746130460838888E-2</v>
      </c>
      <c r="AY253" s="134">
        <f t="shared" si="915"/>
        <v>629.16636999999992</v>
      </c>
      <c r="AZ253" s="135">
        <f t="shared" si="916"/>
        <v>4.6743793926645634E-2</v>
      </c>
      <c r="BA253" s="134">
        <f t="shared" si="917"/>
        <v>1887.4991099999997</v>
      </c>
      <c r="BB253" s="135">
        <f t="shared" si="918"/>
        <v>0.14023138177993688</v>
      </c>
      <c r="BC253" s="134">
        <f t="shared" si="919"/>
        <v>1955.1344947749999</v>
      </c>
      <c r="BD253" s="135">
        <f t="shared" si="920"/>
        <v>0.14525633962705131</v>
      </c>
      <c r="BE253" s="82" t="str">
        <f t="shared" si="921"/>
        <v>Matching</v>
      </c>
      <c r="BF253" s="134">
        <f t="shared" si="945"/>
        <v>11504.756479999998</v>
      </c>
      <c r="BG253" s="135">
        <f t="shared" si="922"/>
        <v>0.85474366037294869</v>
      </c>
      <c r="BH253" s="134">
        <f t="shared" si="923"/>
        <v>1955.1344947749999</v>
      </c>
      <c r="BI253" s="135">
        <f t="shared" si="924"/>
        <v>0.14525633962705131</v>
      </c>
      <c r="BJ253" s="82" t="str">
        <f t="shared" si="925"/>
        <v>Matching</v>
      </c>
      <c r="BK253" s="134">
        <f t="shared" si="946"/>
        <v>14550.142143731773</v>
      </c>
      <c r="BL253" s="134">
        <f t="shared" si="926"/>
        <v>14550</v>
      </c>
    </row>
    <row r="254" spans="1:69" ht="15.75" outlineLevel="1" thickBot="1" x14ac:dyDescent="0.3">
      <c r="A254" s="60"/>
      <c r="B254" s="81" t="str">
        <f>G254&amp;" puissance "&amp;'Technical Data'!C47</f>
        <v>Reserva Pro 28.0 puissance 28 kWh</v>
      </c>
      <c r="C254" s="62">
        <v>1</v>
      </c>
      <c r="D254" s="68" t="s">
        <v>65</v>
      </c>
      <c r="E254" s="64">
        <f t="shared" si="927"/>
        <v>15304.623136124999</v>
      </c>
      <c r="F254" s="65">
        <f t="shared" si="928"/>
        <v>15304.623136124999</v>
      </c>
      <c r="G254" s="99" t="str">
        <f>'Financial Data'!B73</f>
        <v>Reserva Pro 28.0</v>
      </c>
      <c r="H254" s="85">
        <f>'Financial Data'!C73</f>
        <v>9289.75</v>
      </c>
      <c r="I254" s="67">
        <v>220</v>
      </c>
      <c r="J254" s="67">
        <f t="shared" si="929"/>
        <v>0</v>
      </c>
      <c r="K254" s="54">
        <v>0</v>
      </c>
      <c r="L254" s="67">
        <f t="shared" si="906"/>
        <v>9289.75</v>
      </c>
      <c r="M254" s="67">
        <f t="shared" si="906"/>
        <v>220</v>
      </c>
      <c r="N254" s="67">
        <f t="shared" si="906"/>
        <v>0</v>
      </c>
      <c r="O254" s="67">
        <f t="shared" si="930"/>
        <v>9509.75</v>
      </c>
      <c r="P254" s="69">
        <f t="shared" si="907"/>
        <v>0</v>
      </c>
      <c r="Q254" s="69">
        <f t="shared" si="908"/>
        <v>0</v>
      </c>
      <c r="R254" s="69">
        <f t="shared" si="909"/>
        <v>190.19499999999999</v>
      </c>
      <c r="S254" s="69">
        <v>160</v>
      </c>
      <c r="T254" s="69">
        <f t="shared" si="931"/>
        <v>9859.9449999999997</v>
      </c>
      <c r="U254" s="69">
        <f t="shared" si="932"/>
        <v>360</v>
      </c>
      <c r="V254" s="69">
        <f t="shared" si="933"/>
        <v>715.39615000000003</v>
      </c>
      <c r="W254" s="69">
        <f t="shared" si="934"/>
        <v>613.19669999999996</v>
      </c>
      <c r="X254" s="67">
        <f t="shared" si="935"/>
        <v>1688.59285</v>
      </c>
      <c r="Y254" s="69">
        <f t="shared" si="936"/>
        <v>1532.9917499999999</v>
      </c>
      <c r="Z254" s="69">
        <f t="shared" si="937"/>
        <v>1898.0394125</v>
      </c>
      <c r="AA254" s="69">
        <f t="shared" si="938"/>
        <v>325.05412362499999</v>
      </c>
      <c r="AB254" s="70">
        <f t="shared" si="939"/>
        <v>15304.623136124999</v>
      </c>
      <c r="AC254" s="59">
        <f t="shared" si="910"/>
        <v>9509.75</v>
      </c>
      <c r="AD254" s="59">
        <f t="shared" si="910"/>
        <v>0</v>
      </c>
      <c r="AE254" s="59">
        <f t="shared" si="910"/>
        <v>0</v>
      </c>
      <c r="AF254" s="59">
        <f t="shared" si="910"/>
        <v>190.19499999999999</v>
      </c>
      <c r="AG254" s="59">
        <f t="shared" si="910"/>
        <v>160</v>
      </c>
      <c r="AH254" s="59">
        <f t="shared" si="910"/>
        <v>9859.9449999999997</v>
      </c>
      <c r="AI254" s="59">
        <f t="shared" si="910"/>
        <v>360</v>
      </c>
      <c r="AJ254" s="59">
        <f t="shared" si="910"/>
        <v>715.39615000000003</v>
      </c>
      <c r="AK254" s="59">
        <f t="shared" si="910"/>
        <v>613.19669999999996</v>
      </c>
      <c r="AL254" s="59">
        <f t="shared" si="910"/>
        <v>1688.59285</v>
      </c>
      <c r="AM254" s="59">
        <f t="shared" si="910"/>
        <v>1532.9917499999999</v>
      </c>
      <c r="AN254" s="59">
        <f t="shared" si="910"/>
        <v>1898.0394125</v>
      </c>
      <c r="AO254" s="59">
        <f t="shared" si="910"/>
        <v>325.05412362499999</v>
      </c>
      <c r="AP254" s="59">
        <f t="shared" si="940"/>
        <v>2146.1884499999996</v>
      </c>
      <c r="AQ254" s="59">
        <f t="shared" si="941"/>
        <v>13081.5296</v>
      </c>
      <c r="AR254" s="59">
        <f t="shared" si="942"/>
        <v>2223.0935361249999</v>
      </c>
      <c r="AS254" s="59">
        <f t="shared" si="943"/>
        <v>15304.623136124999</v>
      </c>
      <c r="AT254" s="83" t="str">
        <f t="shared" si="944"/>
        <v>Matching</v>
      </c>
      <c r="AU254" s="134">
        <f t="shared" si="911"/>
        <v>9859.9449999999997</v>
      </c>
      <c r="AV254" s="135">
        <f t="shared" si="912"/>
        <v>0.64424618053656002</v>
      </c>
      <c r="AW254" s="134">
        <f t="shared" si="913"/>
        <v>360</v>
      </c>
      <c r="AX254" s="135">
        <f t="shared" si="914"/>
        <v>2.3522304129806163E-2</v>
      </c>
      <c r="AY254" s="134">
        <f t="shared" si="915"/>
        <v>715.39615000000003</v>
      </c>
      <c r="AZ254" s="135">
        <f t="shared" si="916"/>
        <v>4.6743793926645634E-2</v>
      </c>
      <c r="BA254" s="134">
        <f t="shared" si="917"/>
        <v>2146.1884499999996</v>
      </c>
      <c r="BB254" s="135">
        <f t="shared" si="918"/>
        <v>0.14023138177993688</v>
      </c>
      <c r="BC254" s="134">
        <f t="shared" si="919"/>
        <v>2223.0935361249999</v>
      </c>
      <c r="BD254" s="135">
        <f t="shared" si="920"/>
        <v>0.14525633962705131</v>
      </c>
      <c r="BE254" s="82" t="str">
        <f t="shared" si="921"/>
        <v>Matching</v>
      </c>
      <c r="BF254" s="134">
        <f t="shared" si="945"/>
        <v>13081.5296</v>
      </c>
      <c r="BG254" s="135">
        <f t="shared" si="922"/>
        <v>0.85474366037294869</v>
      </c>
      <c r="BH254" s="134">
        <f t="shared" si="923"/>
        <v>2223.0935361249999</v>
      </c>
      <c r="BI254" s="135">
        <f t="shared" si="924"/>
        <v>0.14525633962705131</v>
      </c>
      <c r="BJ254" s="82" t="str">
        <f t="shared" si="925"/>
        <v>Matching</v>
      </c>
      <c r="BK254" s="134">
        <f t="shared" si="946"/>
        <v>16544.297610151123</v>
      </c>
      <c r="BL254" s="134">
        <f t="shared" si="926"/>
        <v>16540</v>
      </c>
    </row>
    <row r="255" spans="1:69" ht="15.75" outlineLevel="1" thickBot="1" x14ac:dyDescent="0.3">
      <c r="A255" s="60"/>
      <c r="B255" s="81" t="str">
        <f>G255&amp;" puissance "&amp;'Technical Data'!C48</f>
        <v>Reserva Pro 32.0 puissance 32 kWh</v>
      </c>
      <c r="C255" s="62">
        <v>1</v>
      </c>
      <c r="D255" s="68" t="s">
        <v>65</v>
      </c>
      <c r="E255" s="64">
        <f t="shared" si="927"/>
        <v>17149.2789237</v>
      </c>
      <c r="F255" s="65">
        <f t="shared" si="928"/>
        <v>17149.2789237</v>
      </c>
      <c r="G255" s="99" t="str">
        <f>'Financial Data'!B74</f>
        <v>Reserva Pro 32.0</v>
      </c>
      <c r="H255" s="85">
        <f>'Financial Data'!C74</f>
        <v>10497.4</v>
      </c>
      <c r="I255" s="67">
        <v>220</v>
      </c>
      <c r="J255" s="67">
        <f t="shared" si="929"/>
        <v>0</v>
      </c>
      <c r="K255" s="54">
        <v>0</v>
      </c>
      <c r="L255" s="67">
        <f t="shared" si="906"/>
        <v>10497.4</v>
      </c>
      <c r="M255" s="67">
        <f t="shared" si="906"/>
        <v>220</v>
      </c>
      <c r="N255" s="67">
        <f t="shared" si="906"/>
        <v>0</v>
      </c>
      <c r="O255" s="67">
        <f t="shared" si="930"/>
        <v>10717.4</v>
      </c>
      <c r="P255" s="69">
        <f t="shared" si="907"/>
        <v>0</v>
      </c>
      <c r="Q255" s="69">
        <f t="shared" si="908"/>
        <v>0</v>
      </c>
      <c r="R255" s="69">
        <f t="shared" si="909"/>
        <v>214.34799999999998</v>
      </c>
      <c r="S255" s="69">
        <v>160</v>
      </c>
      <c r="T255" s="69">
        <f t="shared" si="931"/>
        <v>11091.748</v>
      </c>
      <c r="U255" s="69">
        <f t="shared" si="932"/>
        <v>360</v>
      </c>
      <c r="V255" s="69">
        <f t="shared" si="933"/>
        <v>801.62236000000007</v>
      </c>
      <c r="W255" s="69">
        <f t="shared" si="934"/>
        <v>687.10487999999998</v>
      </c>
      <c r="X255" s="67">
        <f t="shared" si="935"/>
        <v>1848.7272400000002</v>
      </c>
      <c r="Y255" s="69">
        <f t="shared" si="936"/>
        <v>1717.7621999999999</v>
      </c>
      <c r="Z255" s="69">
        <f t="shared" si="937"/>
        <v>2135.16149</v>
      </c>
      <c r="AA255" s="69">
        <f t="shared" si="938"/>
        <v>355.87999370000006</v>
      </c>
      <c r="AB255" s="70">
        <f t="shared" si="939"/>
        <v>17149.2789237</v>
      </c>
      <c r="AC255" s="59">
        <f t="shared" si="910"/>
        <v>10717.4</v>
      </c>
      <c r="AD255" s="59">
        <f t="shared" si="910"/>
        <v>0</v>
      </c>
      <c r="AE255" s="59">
        <f t="shared" si="910"/>
        <v>0</v>
      </c>
      <c r="AF255" s="59">
        <f t="shared" si="910"/>
        <v>214.34799999999998</v>
      </c>
      <c r="AG255" s="59">
        <f t="shared" si="910"/>
        <v>160</v>
      </c>
      <c r="AH255" s="59">
        <f t="shared" si="910"/>
        <v>11091.748</v>
      </c>
      <c r="AI255" s="59">
        <f t="shared" si="910"/>
        <v>360</v>
      </c>
      <c r="AJ255" s="59">
        <f t="shared" si="910"/>
        <v>801.62236000000007</v>
      </c>
      <c r="AK255" s="59">
        <f t="shared" si="910"/>
        <v>687.10487999999998</v>
      </c>
      <c r="AL255" s="59">
        <f t="shared" si="910"/>
        <v>1848.7272400000002</v>
      </c>
      <c r="AM255" s="59">
        <f t="shared" si="910"/>
        <v>1717.7621999999999</v>
      </c>
      <c r="AN255" s="59">
        <f t="shared" si="910"/>
        <v>2135.16149</v>
      </c>
      <c r="AO255" s="59">
        <f t="shared" si="910"/>
        <v>355.87999370000006</v>
      </c>
      <c r="AP255" s="59">
        <f t="shared" si="940"/>
        <v>2404.86708</v>
      </c>
      <c r="AQ255" s="59">
        <f t="shared" si="941"/>
        <v>14658.237440000001</v>
      </c>
      <c r="AR255" s="59">
        <f t="shared" si="942"/>
        <v>2491.0414836999998</v>
      </c>
      <c r="AS255" s="59">
        <f t="shared" si="943"/>
        <v>17149.2789237</v>
      </c>
      <c r="AT255" s="83" t="str">
        <f t="shared" si="944"/>
        <v>Matching</v>
      </c>
      <c r="AU255" s="134">
        <f t="shared" si="911"/>
        <v>11091.748</v>
      </c>
      <c r="AV255" s="135">
        <f t="shared" si="912"/>
        <v>0.64677634840211273</v>
      </c>
      <c r="AW255" s="134">
        <f t="shared" si="913"/>
        <v>360</v>
      </c>
      <c r="AX255" s="135">
        <f t="shared" si="914"/>
        <v>2.0992136264253444E-2</v>
      </c>
      <c r="AY255" s="134">
        <f t="shared" si="915"/>
        <v>801.62236000000007</v>
      </c>
      <c r="AZ255" s="135">
        <f t="shared" si="916"/>
        <v>4.6743793926645634E-2</v>
      </c>
      <c r="BA255" s="134">
        <f t="shared" si="917"/>
        <v>2404.86708</v>
      </c>
      <c r="BB255" s="135">
        <f t="shared" si="918"/>
        <v>0.14023138177993691</v>
      </c>
      <c r="BC255" s="134">
        <f t="shared" si="919"/>
        <v>2491.0414836999998</v>
      </c>
      <c r="BD255" s="135">
        <f t="shared" si="920"/>
        <v>0.14525633962705128</v>
      </c>
      <c r="BE255" s="82" t="str">
        <f t="shared" si="921"/>
        <v>Matching</v>
      </c>
      <c r="BF255" s="134">
        <f t="shared" si="945"/>
        <v>14658.237440000001</v>
      </c>
      <c r="BG255" s="135">
        <f t="shared" si="922"/>
        <v>0.8547436603729488</v>
      </c>
      <c r="BH255" s="134">
        <f t="shared" si="923"/>
        <v>2491.0414836999998</v>
      </c>
      <c r="BI255" s="135">
        <f t="shared" si="924"/>
        <v>0.14525633962705128</v>
      </c>
      <c r="BJ255" s="82" t="str">
        <f t="shared" si="925"/>
        <v>Matching</v>
      </c>
      <c r="BK255" s="134">
        <f t="shared" si="946"/>
        <v>18538.370516519699</v>
      </c>
      <c r="BL255" s="134">
        <f t="shared" si="926"/>
        <v>18540</v>
      </c>
    </row>
    <row r="256" spans="1:69" ht="15.75" outlineLevel="1" thickBot="1" x14ac:dyDescent="0.3">
      <c r="A256" s="75"/>
      <c r="B256" s="76"/>
      <c r="C256" s="77"/>
      <c r="D256" s="78"/>
      <c r="E256" s="79"/>
      <c r="F256" s="80"/>
      <c r="G256" s="98"/>
      <c r="H256" s="67"/>
      <c r="I256" s="67"/>
      <c r="J256" s="67"/>
      <c r="K256" s="21"/>
      <c r="L256" s="67"/>
      <c r="M256" s="67"/>
      <c r="N256" s="67"/>
      <c r="O256" s="67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7"/>
      <c r="AC256" s="67"/>
      <c r="AD256" s="67"/>
      <c r="AE256" s="69"/>
      <c r="AF256" s="69"/>
      <c r="AG256" s="69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84"/>
    </row>
    <row r="257" spans="1:64" ht="15.75" thickBot="1" x14ac:dyDescent="0.3">
      <c r="A257" s="48"/>
      <c r="B257" s="49" t="s">
        <v>67</v>
      </c>
      <c r="C257" s="50"/>
      <c r="D257" s="51"/>
      <c r="E257" s="52"/>
      <c r="F257" s="53">
        <f>SUM(F258:F260)</f>
        <v>3051.8780787000005</v>
      </c>
      <c r="G257" s="98"/>
      <c r="H257" s="55"/>
      <c r="I257" s="55"/>
      <c r="J257" s="56"/>
      <c r="K257" s="57"/>
      <c r="L257" s="58"/>
      <c r="M257" s="58"/>
      <c r="N257" s="58"/>
      <c r="O257" s="57"/>
      <c r="P257" s="58"/>
      <c r="Q257" s="56"/>
      <c r="R257" s="56"/>
      <c r="S257" s="56"/>
      <c r="T257" s="56"/>
      <c r="U257" s="73"/>
      <c r="V257" s="21"/>
      <c r="W257" s="56"/>
      <c r="X257" s="56"/>
      <c r="Y257" s="56"/>
      <c r="Z257" s="57"/>
      <c r="AA257" s="56"/>
      <c r="AB257" s="56"/>
      <c r="AC257" s="59">
        <f t="shared" ref="AC257:AS257" si="947">+SUM(AC258:AC260)</f>
        <v>1277.4000000000001</v>
      </c>
      <c r="AD257" s="59">
        <f t="shared" si="947"/>
        <v>0</v>
      </c>
      <c r="AE257" s="59">
        <f t="shared" si="947"/>
        <v>0</v>
      </c>
      <c r="AF257" s="59">
        <f t="shared" si="947"/>
        <v>25.548000000000002</v>
      </c>
      <c r="AG257" s="59">
        <f t="shared" si="947"/>
        <v>15</v>
      </c>
      <c r="AH257" s="59">
        <f t="shared" si="947"/>
        <v>1317.9480000000001</v>
      </c>
      <c r="AI257" s="59">
        <f t="shared" si="947"/>
        <v>720</v>
      </c>
      <c r="AJ257" s="59">
        <f t="shared" si="947"/>
        <v>142.65636000000001</v>
      </c>
      <c r="AK257" s="59">
        <f t="shared" si="947"/>
        <v>122.27688000000001</v>
      </c>
      <c r="AL257" s="59">
        <f t="shared" si="947"/>
        <v>984.93323999999996</v>
      </c>
      <c r="AM257" s="59">
        <f t="shared" si="947"/>
        <v>305.69220000000001</v>
      </c>
      <c r="AN257" s="59">
        <f t="shared" si="947"/>
        <v>253.70499000000004</v>
      </c>
      <c r="AO257" s="59">
        <f t="shared" si="947"/>
        <v>189.59964869999999</v>
      </c>
      <c r="AP257" s="59">
        <f t="shared" si="947"/>
        <v>427.96908000000002</v>
      </c>
      <c r="AQ257" s="59">
        <f t="shared" si="947"/>
        <v>2608.5734400000001</v>
      </c>
      <c r="AR257" s="59">
        <f t="shared" si="947"/>
        <v>443.30463870000005</v>
      </c>
      <c r="AS257" s="59">
        <f t="shared" si="947"/>
        <v>3051.8780787000005</v>
      </c>
      <c r="AT257" s="83" t="str">
        <f>IF(F257=AS257,"Matching","Not Matching")</f>
        <v>Matching</v>
      </c>
      <c r="AU257" s="134">
        <f t="shared" ref="AU257" si="948">SUM(AC257:AG257)</f>
        <v>1317.9480000000001</v>
      </c>
      <c r="AV257" s="135">
        <f t="shared" ref="AV257" si="949">AU257/AS257</f>
        <v>0.43184818200909342</v>
      </c>
      <c r="AW257" s="134">
        <f t="shared" ref="AW257" si="950">AI257</f>
        <v>720</v>
      </c>
      <c r="AX257" s="135">
        <f t="shared" ref="AX257" si="951">AW257/AS257</f>
        <v>0.23592030265727268</v>
      </c>
      <c r="AY257" s="134">
        <f t="shared" ref="AY257" si="952">AJ257</f>
        <v>142.65636000000001</v>
      </c>
      <c r="AZ257" s="135">
        <f t="shared" ref="AZ257" si="953">AY257/AS257</f>
        <v>4.6743793926645627E-2</v>
      </c>
      <c r="BA257" s="134">
        <f t="shared" ref="BA257" si="954">AK257+AM257</f>
        <v>427.96908000000002</v>
      </c>
      <c r="BB257" s="135">
        <f t="shared" ref="BB257" si="955">BA257/AS257</f>
        <v>0.14023138177993688</v>
      </c>
      <c r="BC257" s="134">
        <f t="shared" ref="BC257" si="956">AN257+AO257</f>
        <v>443.30463870000005</v>
      </c>
      <c r="BD257" s="135">
        <f t="shared" ref="BD257" si="957">BC257/AS257</f>
        <v>0.14525633962705128</v>
      </c>
      <c r="BE257" s="82" t="str">
        <f t="shared" ref="BE257" si="958">IF((AU257+AW257+AY257+BA257+BC257)=AS257,"Matching","Not Matching")</f>
        <v>Matching</v>
      </c>
      <c r="BF257" s="134">
        <f>AQ257</f>
        <v>2608.5734400000001</v>
      </c>
      <c r="BG257" s="135">
        <f t="shared" ref="BG257" si="959">BF257/AS257</f>
        <v>0.85474366037294858</v>
      </c>
      <c r="BH257" s="134">
        <f t="shared" ref="BH257" si="960">AR257</f>
        <v>443.30463870000005</v>
      </c>
      <c r="BI257" s="135">
        <f t="shared" ref="BI257" si="961">BH257/AS257</f>
        <v>0.14525633962705128</v>
      </c>
      <c r="BJ257" s="82" t="str">
        <f t="shared" ref="BJ257" si="962">IF((BH257+BF257)=AS257,"Matching","Not Matching")</f>
        <v>Matching</v>
      </c>
      <c r="BK257" s="134">
        <f>AS257*1.081</f>
        <v>3299.0802030747004</v>
      </c>
      <c r="BL257" s="134">
        <f t="shared" ref="BL257" si="963">ROUND(BK257,-1)</f>
        <v>3300</v>
      </c>
    </row>
    <row r="258" spans="1:64" outlineLevel="1" x14ac:dyDescent="0.25">
      <c r="A258" s="60"/>
      <c r="B258" s="61"/>
      <c r="C258" s="62"/>
      <c r="D258" s="63"/>
      <c r="E258" s="64"/>
      <c r="F258" s="65"/>
      <c r="G258" s="98"/>
      <c r="H258" s="55"/>
      <c r="I258" s="55"/>
      <c r="J258" s="56"/>
      <c r="K258" s="57"/>
      <c r="L258" s="58"/>
      <c r="M258" s="58"/>
      <c r="N258" s="58"/>
      <c r="O258" s="57"/>
      <c r="P258" s="58"/>
      <c r="Q258" s="56"/>
      <c r="R258" s="56"/>
      <c r="S258" s="56"/>
      <c r="T258" s="56"/>
      <c r="U258" s="73"/>
      <c r="V258" s="21"/>
      <c r="W258" s="56"/>
      <c r="X258" s="56"/>
      <c r="Y258" s="56"/>
      <c r="Z258" s="57"/>
      <c r="AA258" s="56"/>
      <c r="AB258" s="56"/>
      <c r="AC258" s="56"/>
      <c r="AD258" s="56"/>
      <c r="AE258" s="69"/>
      <c r="AF258" s="69"/>
      <c r="AG258" s="69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136"/>
    </row>
    <row r="259" spans="1:64" outlineLevel="1" x14ac:dyDescent="0.25">
      <c r="A259" s="60"/>
      <c r="B259" s="81" t="str">
        <f>G259</f>
        <v>Wattpilot Flex Home 22 C6 (up to 22kW)</v>
      </c>
      <c r="C259" s="62">
        <v>1</v>
      </c>
      <c r="D259" s="68" t="s">
        <v>65</v>
      </c>
      <c r="E259" s="64">
        <f>AB259</f>
        <v>3051.8780787000005</v>
      </c>
      <c r="F259" s="65">
        <f>C259*E259</f>
        <v>3051.8780787000005</v>
      </c>
      <c r="G259" s="99" t="str">
        <f>'Technical Data'!B53</f>
        <v>Wattpilot Flex Home 22 C6 (up to 22kW)</v>
      </c>
      <c r="H259" s="85">
        <f>'Financial Data'!C78</f>
        <v>677.4</v>
      </c>
      <c r="I259" s="67">
        <v>600</v>
      </c>
      <c r="J259" s="67">
        <f>H259*$J$237</f>
        <v>0</v>
      </c>
      <c r="K259" s="54">
        <v>0</v>
      </c>
      <c r="L259" s="67">
        <f t="shared" ref="L259:N259" si="964">H259*(1-$K259)</f>
        <v>677.4</v>
      </c>
      <c r="M259" s="67">
        <f t="shared" si="964"/>
        <v>600</v>
      </c>
      <c r="N259" s="67">
        <f t="shared" si="964"/>
        <v>0</v>
      </c>
      <c r="O259" s="67">
        <f>(L259+M259+N259)</f>
        <v>1277.4000000000001</v>
      </c>
      <c r="P259" s="69">
        <f t="shared" ref="P259" si="965">O259*$P$4</f>
        <v>0</v>
      </c>
      <c r="Q259" s="69">
        <f t="shared" ref="Q259" si="966">(O259+P259)*$Q$4</f>
        <v>0</v>
      </c>
      <c r="R259" s="69">
        <f t="shared" ref="R259" si="967">(O259+P259)*$R$4</f>
        <v>25.548000000000002</v>
      </c>
      <c r="S259" s="69">
        <v>15</v>
      </c>
      <c r="T259" s="69">
        <f>SUM(O259:S259)</f>
        <v>1317.9480000000001</v>
      </c>
      <c r="U259" s="69">
        <f>8*90</f>
        <v>720</v>
      </c>
      <c r="V259" s="69">
        <f>(T259+U259)*$V$237</f>
        <v>142.65636000000001</v>
      </c>
      <c r="W259" s="69">
        <f>(T259+U259)*$W$237</f>
        <v>122.27688000000001</v>
      </c>
      <c r="X259" s="67">
        <f>SUM(U259:W259)</f>
        <v>984.93323999999996</v>
      </c>
      <c r="Y259" s="69">
        <f>(T259+U259)*$Y$4</f>
        <v>305.69220000000001</v>
      </c>
      <c r="Z259" s="69">
        <f>T259*$Z$237</f>
        <v>253.70499000000004</v>
      </c>
      <c r="AA259" s="69">
        <f>X259*$AA$237</f>
        <v>189.59964869999999</v>
      </c>
      <c r="AB259" s="70">
        <f>T259+X259+Y259+Z259+AA259</f>
        <v>3051.8780787000005</v>
      </c>
      <c r="AC259" s="67">
        <f t="shared" ref="AC259:AO259" si="968">O259*$C259</f>
        <v>1277.4000000000001</v>
      </c>
      <c r="AD259" s="67">
        <f t="shared" si="968"/>
        <v>0</v>
      </c>
      <c r="AE259" s="67">
        <f t="shared" si="968"/>
        <v>0</v>
      </c>
      <c r="AF259" s="67">
        <f t="shared" si="968"/>
        <v>25.548000000000002</v>
      </c>
      <c r="AG259" s="67">
        <f t="shared" si="968"/>
        <v>15</v>
      </c>
      <c r="AH259" s="67">
        <f t="shared" si="968"/>
        <v>1317.9480000000001</v>
      </c>
      <c r="AI259" s="67">
        <f t="shared" si="968"/>
        <v>720</v>
      </c>
      <c r="AJ259" s="67">
        <f t="shared" si="968"/>
        <v>142.65636000000001</v>
      </c>
      <c r="AK259" s="67">
        <f t="shared" si="968"/>
        <v>122.27688000000001</v>
      </c>
      <c r="AL259" s="67">
        <f t="shared" si="968"/>
        <v>984.93323999999996</v>
      </c>
      <c r="AM259" s="67">
        <f t="shared" si="968"/>
        <v>305.69220000000001</v>
      </c>
      <c r="AN259" s="67">
        <f t="shared" si="968"/>
        <v>253.70499000000004</v>
      </c>
      <c r="AO259" s="67">
        <f t="shared" si="968"/>
        <v>189.59964869999999</v>
      </c>
      <c r="AP259" s="67">
        <f>AM259+AK259</f>
        <v>427.96908000000002</v>
      </c>
      <c r="AQ259" s="71">
        <f>AM259+AL259+AH259</f>
        <v>2608.5734400000001</v>
      </c>
      <c r="AR259" s="71">
        <f>AO259+AN259</f>
        <v>443.30463870000005</v>
      </c>
      <c r="AS259" s="71">
        <f>AH259+AL259+AM259+AO259+AN259</f>
        <v>3051.8780787000005</v>
      </c>
      <c r="AT259" s="84"/>
    </row>
    <row r="260" spans="1:64" ht="15.75" outlineLevel="1" thickBot="1" x14ac:dyDescent="0.3">
      <c r="A260" s="75"/>
      <c r="B260" s="76"/>
      <c r="C260" s="77"/>
      <c r="D260" s="78"/>
      <c r="E260" s="79"/>
      <c r="F260" s="80"/>
      <c r="G260" s="84"/>
      <c r="H260" s="67"/>
      <c r="I260" s="67"/>
      <c r="J260" s="67"/>
      <c r="K260" s="21"/>
      <c r="L260" s="67"/>
      <c r="M260" s="67"/>
      <c r="N260" s="67"/>
      <c r="O260" s="67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7"/>
      <c r="AC260" s="67"/>
      <c r="AD260" s="67"/>
      <c r="AE260" s="69"/>
      <c r="AF260" s="69"/>
      <c r="AG260" s="69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84"/>
    </row>
    <row r="261" spans="1:64" x14ac:dyDescent="0.25">
      <c r="J261" s="56"/>
      <c r="P261" s="58"/>
      <c r="Q261" s="56"/>
      <c r="R261" s="56"/>
      <c r="AT261" s="136"/>
    </row>
    <row r="262" spans="1:64" x14ac:dyDescent="0.25">
      <c r="AT262" s="84"/>
    </row>
  </sheetData>
  <mergeCells count="55">
    <mergeCell ref="AL2:AL4"/>
    <mergeCell ref="AM2:AM4"/>
    <mergeCell ref="AN2:AN4"/>
    <mergeCell ref="AO2:AO4"/>
    <mergeCell ref="AP2:AP4"/>
    <mergeCell ref="AF2:AF4"/>
    <mergeCell ref="AG2:AG4"/>
    <mergeCell ref="AH2:AH4"/>
    <mergeCell ref="AI2:AI4"/>
    <mergeCell ref="AJ2:AJ4"/>
    <mergeCell ref="AK2:AK4"/>
    <mergeCell ref="Y2:Y3"/>
    <mergeCell ref="Z2:Z3"/>
    <mergeCell ref="AA2:AA3"/>
    <mergeCell ref="AC2:AC4"/>
    <mergeCell ref="AD2:AD4"/>
    <mergeCell ref="AE2:AE4"/>
    <mergeCell ref="BN1:BN4"/>
    <mergeCell ref="BO1:BO4"/>
    <mergeCell ref="H2:K2"/>
    <mergeCell ref="L2:N2"/>
    <mergeCell ref="O2:O3"/>
    <mergeCell ref="P2:P3"/>
    <mergeCell ref="Q2:Q3"/>
    <mergeCell ref="R2:R3"/>
    <mergeCell ref="S2:S3"/>
    <mergeCell ref="T2:T3"/>
    <mergeCell ref="BA1:BB4"/>
    <mergeCell ref="BC1:BD4"/>
    <mergeCell ref="BF1:BG4"/>
    <mergeCell ref="BH1:BI4"/>
    <mergeCell ref="BK1:BL4"/>
    <mergeCell ref="BM1:BM4"/>
    <mergeCell ref="AQ1:AQ4"/>
    <mergeCell ref="AR1:AR4"/>
    <mergeCell ref="AS1:AS4"/>
    <mergeCell ref="AU1:AV4"/>
    <mergeCell ref="AW1:AX4"/>
    <mergeCell ref="AY1:AZ4"/>
    <mergeCell ref="U1:X1"/>
    <mergeCell ref="Z1:AA1"/>
    <mergeCell ref="AB1:AB4"/>
    <mergeCell ref="AC1:AH1"/>
    <mergeCell ref="AI1:AL1"/>
    <mergeCell ref="AN1:AO1"/>
    <mergeCell ref="U2:U3"/>
    <mergeCell ref="V2:V3"/>
    <mergeCell ref="W2:W3"/>
    <mergeCell ref="X2:X3"/>
    <mergeCell ref="A1:A2"/>
    <mergeCell ref="B1:B2"/>
    <mergeCell ref="C1:C2"/>
    <mergeCell ref="D1:D2"/>
    <mergeCell ref="H1:N1"/>
    <mergeCell ref="O1:T1"/>
  </mergeCells>
  <conditionalFormatting sqref="AT5">
    <cfRule type="containsText" dxfId="851" priority="287" operator="containsText" text="Not Matching">
      <formula>NOT(ISERROR(SEARCH(("Not Matching"),(AT5))))</formula>
    </cfRule>
    <cfRule type="containsText" dxfId="850" priority="288" operator="containsText" text="Matching">
      <formula>NOT(ISERROR(SEARCH(("Matching"),(AT5))))</formula>
    </cfRule>
  </conditionalFormatting>
  <conditionalFormatting sqref="AT16">
    <cfRule type="containsText" dxfId="849" priority="275" operator="containsText" text="Not Matching">
      <formula>NOT(ISERROR(SEARCH(("Not Matching"),(AT16))))</formula>
    </cfRule>
    <cfRule type="containsText" dxfId="848" priority="276" operator="containsText" text="Matching">
      <formula>NOT(ISERROR(SEARCH(("Matching"),(AT16))))</formula>
    </cfRule>
  </conditionalFormatting>
  <conditionalFormatting sqref="AT27">
    <cfRule type="containsText" dxfId="847" priority="269" operator="containsText" text="Not Matching">
      <formula>NOT(ISERROR(SEARCH(("Not Matching"),(AT27))))</formula>
    </cfRule>
    <cfRule type="containsText" dxfId="846" priority="270" operator="containsText" text="Matching">
      <formula>NOT(ISERROR(SEARCH(("Matching"),(AT27))))</formula>
    </cfRule>
  </conditionalFormatting>
  <conditionalFormatting sqref="AT38">
    <cfRule type="containsText" dxfId="845" priority="263" operator="containsText" text="Not Matching">
      <formula>NOT(ISERROR(SEARCH(("Not Matching"),(AT38))))</formula>
    </cfRule>
    <cfRule type="containsText" dxfId="844" priority="264" operator="containsText" text="Matching">
      <formula>NOT(ISERROR(SEARCH(("Matching"),(AT38))))</formula>
    </cfRule>
  </conditionalFormatting>
  <conditionalFormatting sqref="AT49">
    <cfRule type="containsText" dxfId="843" priority="257" operator="containsText" text="Not Matching">
      <formula>NOT(ISERROR(SEARCH(("Not Matching"),(AT49))))</formula>
    </cfRule>
    <cfRule type="containsText" dxfId="842" priority="258" operator="containsText" text="Matching">
      <formula>NOT(ISERROR(SEARCH(("Matching"),(AT49))))</formula>
    </cfRule>
  </conditionalFormatting>
  <conditionalFormatting sqref="AT60">
    <cfRule type="containsText" dxfId="841" priority="251" operator="containsText" text="Not Matching">
      <formula>NOT(ISERROR(SEARCH(("Not Matching"),(AT60))))</formula>
    </cfRule>
    <cfRule type="containsText" dxfId="840" priority="252" operator="containsText" text="Matching">
      <formula>NOT(ISERROR(SEARCH(("Matching"),(AT60))))</formula>
    </cfRule>
  </conditionalFormatting>
  <conditionalFormatting sqref="AT71">
    <cfRule type="containsText" dxfId="839" priority="245" operator="containsText" text="Not Matching">
      <formula>NOT(ISERROR(SEARCH(("Not Matching"),(AT71))))</formula>
    </cfRule>
    <cfRule type="containsText" dxfId="838" priority="246" operator="containsText" text="Matching">
      <formula>NOT(ISERROR(SEARCH(("Matching"),(AT71))))</formula>
    </cfRule>
  </conditionalFormatting>
  <conditionalFormatting sqref="AT82">
    <cfRule type="containsText" dxfId="837" priority="239" operator="containsText" text="Not Matching">
      <formula>NOT(ISERROR(SEARCH(("Not Matching"),(AT82))))</formula>
    </cfRule>
    <cfRule type="containsText" dxfId="836" priority="240" operator="containsText" text="Matching">
      <formula>NOT(ISERROR(SEARCH(("Matching"),(AT82))))</formula>
    </cfRule>
  </conditionalFormatting>
  <conditionalFormatting sqref="AT93">
    <cfRule type="containsText" dxfId="835" priority="233" operator="containsText" text="Not Matching">
      <formula>NOT(ISERROR(SEARCH(("Not Matching"),(AT93))))</formula>
    </cfRule>
    <cfRule type="containsText" dxfId="834" priority="234" operator="containsText" text="Matching">
      <formula>NOT(ISERROR(SEARCH(("Matching"),(AT93))))</formula>
    </cfRule>
  </conditionalFormatting>
  <conditionalFormatting sqref="AT104">
    <cfRule type="containsText" dxfId="833" priority="227" operator="containsText" text="Not Matching">
      <formula>NOT(ISERROR(SEARCH(("Not Matching"),(AT104))))</formula>
    </cfRule>
    <cfRule type="containsText" dxfId="832" priority="228" operator="containsText" text="Matching">
      <formula>NOT(ISERROR(SEARCH(("Matching"),(AT104))))</formula>
    </cfRule>
  </conditionalFormatting>
  <conditionalFormatting sqref="AT115">
    <cfRule type="containsText" dxfId="831" priority="221" operator="containsText" text="Not Matching">
      <formula>NOT(ISERROR(SEARCH(("Not Matching"),(AT115))))</formula>
    </cfRule>
    <cfRule type="containsText" dxfId="830" priority="222" operator="containsText" text="Matching">
      <formula>NOT(ISERROR(SEARCH(("Matching"),(AT115))))</formula>
    </cfRule>
  </conditionalFormatting>
  <conditionalFormatting sqref="AT126">
    <cfRule type="containsText" dxfId="829" priority="215" operator="containsText" text="Not Matching">
      <formula>NOT(ISERROR(SEARCH(("Not Matching"),(AT126))))</formula>
    </cfRule>
    <cfRule type="containsText" dxfId="828" priority="216" operator="containsText" text="Matching">
      <formula>NOT(ISERROR(SEARCH(("Matching"),(AT126))))</formula>
    </cfRule>
  </conditionalFormatting>
  <conditionalFormatting sqref="AT137">
    <cfRule type="containsText" dxfId="827" priority="209" operator="containsText" text="Not Matching">
      <formula>NOT(ISERROR(SEARCH(("Not Matching"),(AT137))))</formula>
    </cfRule>
    <cfRule type="containsText" dxfId="826" priority="210" operator="containsText" text="Matching">
      <formula>NOT(ISERROR(SEARCH(("Matching"),(AT137))))</formula>
    </cfRule>
  </conditionalFormatting>
  <conditionalFormatting sqref="AT148">
    <cfRule type="containsText" dxfId="825" priority="203" operator="containsText" text="Not Matching">
      <formula>NOT(ISERROR(SEARCH(("Not Matching"),(AT148))))</formula>
    </cfRule>
    <cfRule type="containsText" dxfId="824" priority="204" operator="containsText" text="Matching">
      <formula>NOT(ISERROR(SEARCH(("Matching"),(AT148))))</formula>
    </cfRule>
  </conditionalFormatting>
  <conditionalFormatting sqref="AT159">
    <cfRule type="containsText" dxfId="823" priority="197" operator="containsText" text="Not Matching">
      <formula>NOT(ISERROR(SEARCH(("Not Matching"),(AT159))))</formula>
    </cfRule>
    <cfRule type="containsText" dxfId="822" priority="198" operator="containsText" text="Matching">
      <formula>NOT(ISERROR(SEARCH(("Matching"),(AT159))))</formula>
    </cfRule>
  </conditionalFormatting>
  <conditionalFormatting sqref="AT170">
    <cfRule type="containsText" dxfId="821" priority="191" operator="containsText" text="Not Matching">
      <formula>NOT(ISERROR(SEARCH(("Not Matching"),(AT170))))</formula>
    </cfRule>
    <cfRule type="containsText" dxfId="820" priority="192" operator="containsText" text="Matching">
      <formula>NOT(ISERROR(SEARCH(("Matching"),(AT170))))</formula>
    </cfRule>
  </conditionalFormatting>
  <conditionalFormatting sqref="AT181">
    <cfRule type="containsText" dxfId="819" priority="185" operator="containsText" text="Not Matching">
      <formula>NOT(ISERROR(SEARCH(("Not Matching"),(AT181))))</formula>
    </cfRule>
    <cfRule type="containsText" dxfId="818" priority="186" operator="containsText" text="Matching">
      <formula>NOT(ISERROR(SEARCH(("Matching"),(AT181))))</formula>
    </cfRule>
  </conditionalFormatting>
  <conditionalFormatting sqref="AT192">
    <cfRule type="containsText" dxfId="817" priority="179" operator="containsText" text="Not Matching">
      <formula>NOT(ISERROR(SEARCH(("Not Matching"),(AT192))))</formula>
    </cfRule>
    <cfRule type="containsText" dxfId="816" priority="180" operator="containsText" text="Matching">
      <formula>NOT(ISERROR(SEARCH(("Matching"),(AT192))))</formula>
    </cfRule>
  </conditionalFormatting>
  <conditionalFormatting sqref="AT203">
    <cfRule type="containsText" dxfId="815" priority="173" operator="containsText" text="Not Matching">
      <formula>NOT(ISERROR(SEARCH(("Not Matching"),(AT203))))</formula>
    </cfRule>
    <cfRule type="containsText" dxfId="814" priority="174" operator="containsText" text="Matching">
      <formula>NOT(ISERROR(SEARCH(("Matching"),(AT203))))</formula>
    </cfRule>
  </conditionalFormatting>
  <conditionalFormatting sqref="AT214">
    <cfRule type="containsText" dxfId="813" priority="167" operator="containsText" text="Not Matching">
      <formula>NOT(ISERROR(SEARCH(("Not Matching"),(AT214))))</formula>
    </cfRule>
    <cfRule type="containsText" dxfId="812" priority="168" operator="containsText" text="Matching">
      <formula>NOT(ISERROR(SEARCH(("Matching"),(AT214))))</formula>
    </cfRule>
  </conditionalFormatting>
  <conditionalFormatting sqref="AT225">
    <cfRule type="containsText" dxfId="811" priority="161" operator="containsText" text="Not Matching">
      <formula>NOT(ISERROR(SEARCH(("Not Matching"),(AT225))))</formula>
    </cfRule>
    <cfRule type="containsText" dxfId="810" priority="162" operator="containsText" text="Matching">
      <formula>NOT(ISERROR(SEARCH(("Matching"),(AT225))))</formula>
    </cfRule>
  </conditionalFormatting>
  <conditionalFormatting sqref="AT257">
    <cfRule type="containsText" dxfId="769" priority="281" operator="containsText" text="Not Matching">
      <formula>NOT(ISERROR(SEARCH(("Not Matching"),(AT257))))</formula>
    </cfRule>
    <cfRule type="containsText" dxfId="768" priority="282" operator="containsText" text="Matching">
      <formula>NOT(ISERROR(SEARCH(("Matching"),(AT257))))</formula>
    </cfRule>
  </conditionalFormatting>
  <conditionalFormatting sqref="BE5">
    <cfRule type="containsText" dxfId="767" priority="283" operator="containsText" text="Not Matching">
      <formula>NOT(ISERROR(SEARCH(("Not Matching"),(BE5))))</formula>
    </cfRule>
    <cfRule type="containsText" dxfId="766" priority="284" operator="containsText" text="Matching">
      <formula>NOT(ISERROR(SEARCH(("Matching"),(BE5))))</formula>
    </cfRule>
  </conditionalFormatting>
  <conditionalFormatting sqref="BE16">
    <cfRule type="containsText" dxfId="765" priority="271" operator="containsText" text="Not Matching">
      <formula>NOT(ISERROR(SEARCH(("Not Matching"),(BE16))))</formula>
    </cfRule>
    <cfRule type="containsText" dxfId="764" priority="272" operator="containsText" text="Matching">
      <formula>NOT(ISERROR(SEARCH(("Matching"),(BE16))))</formula>
    </cfRule>
  </conditionalFormatting>
  <conditionalFormatting sqref="BE27">
    <cfRule type="containsText" dxfId="763" priority="265" operator="containsText" text="Not Matching">
      <formula>NOT(ISERROR(SEARCH(("Not Matching"),(BE27))))</formula>
    </cfRule>
    <cfRule type="containsText" dxfId="762" priority="266" operator="containsText" text="Matching">
      <formula>NOT(ISERROR(SEARCH(("Matching"),(BE27))))</formula>
    </cfRule>
  </conditionalFormatting>
  <conditionalFormatting sqref="BE38">
    <cfRule type="containsText" dxfId="761" priority="259" operator="containsText" text="Not Matching">
      <formula>NOT(ISERROR(SEARCH(("Not Matching"),(BE38))))</formula>
    </cfRule>
    <cfRule type="containsText" dxfId="760" priority="260" operator="containsText" text="Matching">
      <formula>NOT(ISERROR(SEARCH(("Matching"),(BE38))))</formula>
    </cfRule>
  </conditionalFormatting>
  <conditionalFormatting sqref="BE49">
    <cfRule type="containsText" dxfId="759" priority="253" operator="containsText" text="Not Matching">
      <formula>NOT(ISERROR(SEARCH(("Not Matching"),(BE49))))</formula>
    </cfRule>
    <cfRule type="containsText" dxfId="758" priority="254" operator="containsText" text="Matching">
      <formula>NOT(ISERROR(SEARCH(("Matching"),(BE49))))</formula>
    </cfRule>
  </conditionalFormatting>
  <conditionalFormatting sqref="BE60">
    <cfRule type="containsText" dxfId="757" priority="247" operator="containsText" text="Not Matching">
      <formula>NOT(ISERROR(SEARCH(("Not Matching"),(BE60))))</formula>
    </cfRule>
    <cfRule type="containsText" dxfId="756" priority="248" operator="containsText" text="Matching">
      <formula>NOT(ISERROR(SEARCH(("Matching"),(BE60))))</formula>
    </cfRule>
  </conditionalFormatting>
  <conditionalFormatting sqref="BE71">
    <cfRule type="containsText" dxfId="755" priority="241" operator="containsText" text="Not Matching">
      <formula>NOT(ISERROR(SEARCH(("Not Matching"),(BE71))))</formula>
    </cfRule>
    <cfRule type="containsText" dxfId="754" priority="242" operator="containsText" text="Matching">
      <formula>NOT(ISERROR(SEARCH(("Matching"),(BE71))))</formula>
    </cfRule>
  </conditionalFormatting>
  <conditionalFormatting sqref="BE82">
    <cfRule type="containsText" dxfId="753" priority="235" operator="containsText" text="Not Matching">
      <formula>NOT(ISERROR(SEARCH(("Not Matching"),(BE82))))</formula>
    </cfRule>
    <cfRule type="containsText" dxfId="752" priority="236" operator="containsText" text="Matching">
      <formula>NOT(ISERROR(SEARCH(("Matching"),(BE82))))</formula>
    </cfRule>
  </conditionalFormatting>
  <conditionalFormatting sqref="BE93">
    <cfRule type="containsText" dxfId="751" priority="229" operator="containsText" text="Not Matching">
      <formula>NOT(ISERROR(SEARCH(("Not Matching"),(BE93))))</formula>
    </cfRule>
    <cfRule type="containsText" dxfId="750" priority="230" operator="containsText" text="Matching">
      <formula>NOT(ISERROR(SEARCH(("Matching"),(BE93))))</formula>
    </cfRule>
  </conditionalFormatting>
  <conditionalFormatting sqref="BE104">
    <cfRule type="containsText" dxfId="749" priority="223" operator="containsText" text="Not Matching">
      <formula>NOT(ISERROR(SEARCH(("Not Matching"),(BE104))))</formula>
    </cfRule>
    <cfRule type="containsText" dxfId="748" priority="224" operator="containsText" text="Matching">
      <formula>NOT(ISERROR(SEARCH(("Matching"),(BE104))))</formula>
    </cfRule>
  </conditionalFormatting>
  <conditionalFormatting sqref="BE115">
    <cfRule type="containsText" dxfId="747" priority="217" operator="containsText" text="Not Matching">
      <formula>NOT(ISERROR(SEARCH(("Not Matching"),(BE115))))</formula>
    </cfRule>
    <cfRule type="containsText" dxfId="746" priority="218" operator="containsText" text="Matching">
      <formula>NOT(ISERROR(SEARCH(("Matching"),(BE115))))</formula>
    </cfRule>
  </conditionalFormatting>
  <conditionalFormatting sqref="BE126">
    <cfRule type="containsText" dxfId="745" priority="211" operator="containsText" text="Not Matching">
      <formula>NOT(ISERROR(SEARCH(("Not Matching"),(BE126))))</formula>
    </cfRule>
    <cfRule type="containsText" dxfId="744" priority="212" operator="containsText" text="Matching">
      <formula>NOT(ISERROR(SEARCH(("Matching"),(BE126))))</formula>
    </cfRule>
  </conditionalFormatting>
  <conditionalFormatting sqref="BE137">
    <cfRule type="containsText" dxfId="743" priority="205" operator="containsText" text="Not Matching">
      <formula>NOT(ISERROR(SEARCH(("Not Matching"),(BE137))))</formula>
    </cfRule>
    <cfRule type="containsText" dxfId="742" priority="206" operator="containsText" text="Matching">
      <formula>NOT(ISERROR(SEARCH(("Matching"),(BE137))))</formula>
    </cfRule>
  </conditionalFormatting>
  <conditionalFormatting sqref="BE148">
    <cfRule type="containsText" dxfId="741" priority="199" operator="containsText" text="Not Matching">
      <formula>NOT(ISERROR(SEARCH(("Not Matching"),(BE148))))</formula>
    </cfRule>
    <cfRule type="containsText" dxfId="740" priority="200" operator="containsText" text="Matching">
      <formula>NOT(ISERROR(SEARCH(("Matching"),(BE148))))</formula>
    </cfRule>
  </conditionalFormatting>
  <conditionalFormatting sqref="BE159">
    <cfRule type="containsText" dxfId="739" priority="193" operator="containsText" text="Not Matching">
      <formula>NOT(ISERROR(SEARCH(("Not Matching"),(BE159))))</formula>
    </cfRule>
    <cfRule type="containsText" dxfId="738" priority="194" operator="containsText" text="Matching">
      <formula>NOT(ISERROR(SEARCH(("Matching"),(BE159))))</formula>
    </cfRule>
  </conditionalFormatting>
  <conditionalFormatting sqref="BE170">
    <cfRule type="containsText" dxfId="737" priority="187" operator="containsText" text="Not Matching">
      <formula>NOT(ISERROR(SEARCH(("Not Matching"),(BE170))))</formula>
    </cfRule>
    <cfRule type="containsText" dxfId="736" priority="188" operator="containsText" text="Matching">
      <formula>NOT(ISERROR(SEARCH(("Matching"),(BE170))))</formula>
    </cfRule>
  </conditionalFormatting>
  <conditionalFormatting sqref="BE181">
    <cfRule type="containsText" dxfId="735" priority="181" operator="containsText" text="Not Matching">
      <formula>NOT(ISERROR(SEARCH(("Not Matching"),(BE181))))</formula>
    </cfRule>
    <cfRule type="containsText" dxfId="734" priority="182" operator="containsText" text="Matching">
      <formula>NOT(ISERROR(SEARCH(("Matching"),(BE181))))</formula>
    </cfRule>
  </conditionalFormatting>
  <conditionalFormatting sqref="BE192">
    <cfRule type="containsText" dxfId="733" priority="175" operator="containsText" text="Not Matching">
      <formula>NOT(ISERROR(SEARCH(("Not Matching"),(BE192))))</formula>
    </cfRule>
    <cfRule type="containsText" dxfId="732" priority="176" operator="containsText" text="Matching">
      <formula>NOT(ISERROR(SEARCH(("Matching"),(BE192))))</formula>
    </cfRule>
  </conditionalFormatting>
  <conditionalFormatting sqref="BE203">
    <cfRule type="containsText" dxfId="731" priority="169" operator="containsText" text="Not Matching">
      <formula>NOT(ISERROR(SEARCH(("Not Matching"),(BE203))))</formula>
    </cfRule>
    <cfRule type="containsText" dxfId="730" priority="170" operator="containsText" text="Matching">
      <formula>NOT(ISERROR(SEARCH(("Matching"),(BE203))))</formula>
    </cfRule>
  </conditionalFormatting>
  <conditionalFormatting sqref="BE214">
    <cfRule type="containsText" dxfId="729" priority="163" operator="containsText" text="Not Matching">
      <formula>NOT(ISERROR(SEARCH(("Not Matching"),(BE214))))</formula>
    </cfRule>
    <cfRule type="containsText" dxfId="728" priority="164" operator="containsText" text="Matching">
      <formula>NOT(ISERROR(SEARCH(("Matching"),(BE214))))</formula>
    </cfRule>
  </conditionalFormatting>
  <conditionalFormatting sqref="BE225">
    <cfRule type="containsText" dxfId="727" priority="157" operator="containsText" text="Not Matching">
      <formula>NOT(ISERROR(SEARCH(("Not Matching"),(BE225))))</formula>
    </cfRule>
    <cfRule type="containsText" dxfId="726" priority="158" operator="containsText" text="Matching">
      <formula>NOT(ISERROR(SEARCH(("Matching"),(BE225))))</formula>
    </cfRule>
  </conditionalFormatting>
  <conditionalFormatting sqref="BE257">
    <cfRule type="containsText" dxfId="685" priority="277" operator="containsText" text="Not Matching">
      <formula>NOT(ISERROR(SEARCH(("Not Matching"),(BE257))))</formula>
    </cfRule>
    <cfRule type="containsText" dxfId="684" priority="278" operator="containsText" text="Matching">
      <formula>NOT(ISERROR(SEARCH(("Matching"),(BE257))))</formula>
    </cfRule>
  </conditionalFormatting>
  <conditionalFormatting sqref="BJ5">
    <cfRule type="containsText" dxfId="683" priority="285" operator="containsText" text="Not Matching">
      <formula>NOT(ISERROR(SEARCH(("Not Matching"),(BJ5))))</formula>
    </cfRule>
    <cfRule type="containsText" dxfId="682" priority="286" operator="containsText" text="Matching">
      <formula>NOT(ISERROR(SEARCH(("Matching"),(BJ5))))</formula>
    </cfRule>
  </conditionalFormatting>
  <conditionalFormatting sqref="BJ16">
    <cfRule type="containsText" dxfId="681" priority="273" operator="containsText" text="Not Matching">
      <formula>NOT(ISERROR(SEARCH(("Not Matching"),(BJ16))))</formula>
    </cfRule>
    <cfRule type="containsText" dxfId="680" priority="274" operator="containsText" text="Matching">
      <formula>NOT(ISERROR(SEARCH(("Matching"),(BJ16))))</formula>
    </cfRule>
  </conditionalFormatting>
  <conditionalFormatting sqref="BJ27">
    <cfRule type="containsText" dxfId="679" priority="267" operator="containsText" text="Not Matching">
      <formula>NOT(ISERROR(SEARCH(("Not Matching"),(BJ27))))</formula>
    </cfRule>
    <cfRule type="containsText" dxfId="678" priority="268" operator="containsText" text="Matching">
      <formula>NOT(ISERROR(SEARCH(("Matching"),(BJ27))))</formula>
    </cfRule>
  </conditionalFormatting>
  <conditionalFormatting sqref="BJ38">
    <cfRule type="containsText" dxfId="677" priority="261" operator="containsText" text="Not Matching">
      <formula>NOT(ISERROR(SEARCH(("Not Matching"),(BJ38))))</formula>
    </cfRule>
    <cfRule type="containsText" dxfId="676" priority="262" operator="containsText" text="Matching">
      <formula>NOT(ISERROR(SEARCH(("Matching"),(BJ38))))</formula>
    </cfRule>
  </conditionalFormatting>
  <conditionalFormatting sqref="BJ49">
    <cfRule type="containsText" dxfId="675" priority="255" operator="containsText" text="Not Matching">
      <formula>NOT(ISERROR(SEARCH(("Not Matching"),(BJ49))))</formula>
    </cfRule>
    <cfRule type="containsText" dxfId="674" priority="256" operator="containsText" text="Matching">
      <formula>NOT(ISERROR(SEARCH(("Matching"),(BJ49))))</formula>
    </cfRule>
  </conditionalFormatting>
  <conditionalFormatting sqref="BJ60">
    <cfRule type="containsText" dxfId="673" priority="249" operator="containsText" text="Not Matching">
      <formula>NOT(ISERROR(SEARCH(("Not Matching"),(BJ60))))</formula>
    </cfRule>
    <cfRule type="containsText" dxfId="672" priority="250" operator="containsText" text="Matching">
      <formula>NOT(ISERROR(SEARCH(("Matching"),(BJ60))))</formula>
    </cfRule>
  </conditionalFormatting>
  <conditionalFormatting sqref="BJ71">
    <cfRule type="containsText" dxfId="671" priority="243" operator="containsText" text="Not Matching">
      <formula>NOT(ISERROR(SEARCH(("Not Matching"),(BJ71))))</formula>
    </cfRule>
    <cfRule type="containsText" dxfId="670" priority="244" operator="containsText" text="Matching">
      <formula>NOT(ISERROR(SEARCH(("Matching"),(BJ71))))</formula>
    </cfRule>
  </conditionalFormatting>
  <conditionalFormatting sqref="BJ82">
    <cfRule type="containsText" dxfId="669" priority="237" operator="containsText" text="Not Matching">
      <formula>NOT(ISERROR(SEARCH(("Not Matching"),(BJ82))))</formula>
    </cfRule>
    <cfRule type="containsText" dxfId="668" priority="238" operator="containsText" text="Matching">
      <formula>NOT(ISERROR(SEARCH(("Matching"),(BJ82))))</formula>
    </cfRule>
  </conditionalFormatting>
  <conditionalFormatting sqref="BJ93">
    <cfRule type="containsText" dxfId="667" priority="231" operator="containsText" text="Not Matching">
      <formula>NOT(ISERROR(SEARCH(("Not Matching"),(BJ93))))</formula>
    </cfRule>
    <cfRule type="containsText" dxfId="666" priority="232" operator="containsText" text="Matching">
      <formula>NOT(ISERROR(SEARCH(("Matching"),(BJ93))))</formula>
    </cfRule>
  </conditionalFormatting>
  <conditionalFormatting sqref="BJ104">
    <cfRule type="containsText" dxfId="665" priority="225" operator="containsText" text="Not Matching">
      <formula>NOT(ISERROR(SEARCH(("Not Matching"),(BJ104))))</formula>
    </cfRule>
    <cfRule type="containsText" dxfId="664" priority="226" operator="containsText" text="Matching">
      <formula>NOT(ISERROR(SEARCH(("Matching"),(BJ104))))</formula>
    </cfRule>
  </conditionalFormatting>
  <conditionalFormatting sqref="BJ115">
    <cfRule type="containsText" dxfId="663" priority="219" operator="containsText" text="Not Matching">
      <formula>NOT(ISERROR(SEARCH(("Not Matching"),(BJ115))))</formula>
    </cfRule>
    <cfRule type="containsText" dxfId="662" priority="220" operator="containsText" text="Matching">
      <formula>NOT(ISERROR(SEARCH(("Matching"),(BJ115))))</formula>
    </cfRule>
  </conditionalFormatting>
  <conditionalFormatting sqref="BJ126">
    <cfRule type="containsText" dxfId="661" priority="213" operator="containsText" text="Not Matching">
      <formula>NOT(ISERROR(SEARCH(("Not Matching"),(BJ126))))</formula>
    </cfRule>
    <cfRule type="containsText" dxfId="660" priority="214" operator="containsText" text="Matching">
      <formula>NOT(ISERROR(SEARCH(("Matching"),(BJ126))))</formula>
    </cfRule>
  </conditionalFormatting>
  <conditionalFormatting sqref="BJ137">
    <cfRule type="containsText" dxfId="659" priority="207" operator="containsText" text="Not Matching">
      <formula>NOT(ISERROR(SEARCH(("Not Matching"),(BJ137))))</formula>
    </cfRule>
    <cfRule type="containsText" dxfId="658" priority="208" operator="containsText" text="Matching">
      <formula>NOT(ISERROR(SEARCH(("Matching"),(BJ137))))</formula>
    </cfRule>
  </conditionalFormatting>
  <conditionalFormatting sqref="BJ148">
    <cfRule type="containsText" dxfId="657" priority="201" operator="containsText" text="Not Matching">
      <formula>NOT(ISERROR(SEARCH(("Not Matching"),(BJ148))))</formula>
    </cfRule>
    <cfRule type="containsText" dxfId="656" priority="202" operator="containsText" text="Matching">
      <formula>NOT(ISERROR(SEARCH(("Matching"),(BJ148))))</formula>
    </cfRule>
  </conditionalFormatting>
  <conditionalFormatting sqref="BJ159">
    <cfRule type="containsText" dxfId="655" priority="195" operator="containsText" text="Not Matching">
      <formula>NOT(ISERROR(SEARCH(("Not Matching"),(BJ159))))</formula>
    </cfRule>
    <cfRule type="containsText" dxfId="654" priority="196" operator="containsText" text="Matching">
      <formula>NOT(ISERROR(SEARCH(("Matching"),(BJ159))))</formula>
    </cfRule>
  </conditionalFormatting>
  <conditionalFormatting sqref="BJ170">
    <cfRule type="containsText" dxfId="653" priority="189" operator="containsText" text="Not Matching">
      <formula>NOT(ISERROR(SEARCH(("Not Matching"),(BJ170))))</formula>
    </cfRule>
    <cfRule type="containsText" dxfId="652" priority="190" operator="containsText" text="Matching">
      <formula>NOT(ISERROR(SEARCH(("Matching"),(BJ170))))</formula>
    </cfRule>
  </conditionalFormatting>
  <conditionalFormatting sqref="BJ181">
    <cfRule type="containsText" dxfId="651" priority="183" operator="containsText" text="Not Matching">
      <formula>NOT(ISERROR(SEARCH(("Not Matching"),(BJ181))))</formula>
    </cfRule>
    <cfRule type="containsText" dxfId="650" priority="184" operator="containsText" text="Matching">
      <formula>NOT(ISERROR(SEARCH(("Matching"),(BJ181))))</formula>
    </cfRule>
  </conditionalFormatting>
  <conditionalFormatting sqref="BJ192">
    <cfRule type="containsText" dxfId="649" priority="177" operator="containsText" text="Not Matching">
      <formula>NOT(ISERROR(SEARCH(("Not Matching"),(BJ192))))</formula>
    </cfRule>
    <cfRule type="containsText" dxfId="648" priority="178" operator="containsText" text="Matching">
      <formula>NOT(ISERROR(SEARCH(("Matching"),(BJ192))))</formula>
    </cfRule>
  </conditionalFormatting>
  <conditionalFormatting sqref="BJ203">
    <cfRule type="containsText" dxfId="647" priority="171" operator="containsText" text="Not Matching">
      <formula>NOT(ISERROR(SEARCH(("Not Matching"),(BJ203))))</formula>
    </cfRule>
    <cfRule type="containsText" dxfId="646" priority="172" operator="containsText" text="Matching">
      <formula>NOT(ISERROR(SEARCH(("Matching"),(BJ203))))</formula>
    </cfRule>
  </conditionalFormatting>
  <conditionalFormatting sqref="BJ214">
    <cfRule type="containsText" dxfId="645" priority="165" operator="containsText" text="Not Matching">
      <formula>NOT(ISERROR(SEARCH(("Not Matching"),(BJ214))))</formula>
    </cfRule>
    <cfRule type="containsText" dxfId="644" priority="166" operator="containsText" text="Matching">
      <formula>NOT(ISERROR(SEARCH(("Matching"),(BJ214))))</formula>
    </cfRule>
  </conditionalFormatting>
  <conditionalFormatting sqref="BJ225">
    <cfRule type="containsText" dxfId="643" priority="159" operator="containsText" text="Not Matching">
      <formula>NOT(ISERROR(SEARCH(("Not Matching"),(BJ225))))</formula>
    </cfRule>
    <cfRule type="containsText" dxfId="642" priority="160" operator="containsText" text="Matching">
      <formula>NOT(ISERROR(SEARCH(("Matching"),(BJ225))))</formula>
    </cfRule>
  </conditionalFormatting>
  <conditionalFormatting sqref="BJ257">
    <cfRule type="containsText" dxfId="601" priority="279" operator="containsText" text="Not Matching">
      <formula>NOT(ISERROR(SEARCH(("Not Matching"),(BJ257))))</formula>
    </cfRule>
    <cfRule type="containsText" dxfId="600" priority="280" operator="containsText" text="Matching">
      <formula>NOT(ISERROR(SEARCH(("Matching"),(BJ257))))</formula>
    </cfRule>
  </conditionalFormatting>
  <conditionalFormatting sqref="AT236">
    <cfRule type="containsText" dxfId="599" priority="35" operator="containsText" text="Not Matching">
      <formula>NOT(ISERROR(SEARCH(("Not Matching"),(AT236))))</formula>
    </cfRule>
    <cfRule type="containsText" dxfId="598" priority="36" operator="containsText" text="Matching">
      <formula>NOT(ISERROR(SEARCH(("Matching"),(AT236))))</formula>
    </cfRule>
  </conditionalFormatting>
  <conditionalFormatting sqref="BE236">
    <cfRule type="containsText" dxfId="597" priority="31" operator="containsText" text="Not Matching">
      <formula>NOT(ISERROR(SEARCH(("Not Matching"),(BE236))))</formula>
    </cfRule>
    <cfRule type="containsText" dxfId="596" priority="32" operator="containsText" text="Matching">
      <formula>NOT(ISERROR(SEARCH(("Matching"),(BE236))))</formula>
    </cfRule>
  </conditionalFormatting>
  <conditionalFormatting sqref="BJ236">
    <cfRule type="containsText" dxfId="595" priority="33" operator="containsText" text="Not Matching">
      <formula>NOT(ISERROR(SEARCH(("Not Matching"),(BJ236))))</formula>
    </cfRule>
    <cfRule type="containsText" dxfId="594" priority="34" operator="containsText" text="Matching">
      <formula>NOT(ISERROR(SEARCH(("Matching"),(BJ236))))</formula>
    </cfRule>
  </conditionalFormatting>
  <conditionalFormatting sqref="AT240">
    <cfRule type="containsText" dxfId="593" priority="29" operator="containsText" text="Not Matching">
      <formula>NOT(ISERROR(SEARCH(("Not Matching"),(AT240))))</formula>
    </cfRule>
    <cfRule type="containsText" dxfId="592" priority="30" operator="containsText" text="Matching">
      <formula>NOT(ISERROR(SEARCH(("Matching"),(AT240))))</formula>
    </cfRule>
  </conditionalFormatting>
  <conditionalFormatting sqref="BE240">
    <cfRule type="containsText" dxfId="591" priority="25" operator="containsText" text="Not Matching">
      <formula>NOT(ISERROR(SEARCH(("Not Matching"),(BE240))))</formula>
    </cfRule>
    <cfRule type="containsText" dxfId="590" priority="26" operator="containsText" text="Matching">
      <formula>NOT(ISERROR(SEARCH(("Matching"),(BE240))))</formula>
    </cfRule>
  </conditionalFormatting>
  <conditionalFormatting sqref="BJ240">
    <cfRule type="containsText" dxfId="589" priority="27" operator="containsText" text="Not Matching">
      <formula>NOT(ISERROR(SEARCH(("Not Matching"),(BJ240))))</formula>
    </cfRule>
    <cfRule type="containsText" dxfId="588" priority="28" operator="containsText" text="Matching">
      <formula>NOT(ISERROR(SEARCH(("Matching"),(BJ240))))</formula>
    </cfRule>
  </conditionalFormatting>
  <conditionalFormatting sqref="AT246">
    <cfRule type="containsText" dxfId="587" priority="23" operator="containsText" text="Not Matching">
      <formula>NOT(ISERROR(SEARCH(("Not Matching"),(AT246))))</formula>
    </cfRule>
    <cfRule type="containsText" dxfId="586" priority="24" operator="containsText" text="Matching">
      <formula>NOT(ISERROR(SEARCH(("Matching"),(AT246))))</formula>
    </cfRule>
  </conditionalFormatting>
  <conditionalFormatting sqref="BE246">
    <cfRule type="containsText" dxfId="585" priority="19" operator="containsText" text="Not Matching">
      <formula>NOT(ISERROR(SEARCH(("Not Matching"),(BE246))))</formula>
    </cfRule>
    <cfRule type="containsText" dxfId="584" priority="20" operator="containsText" text="Matching">
      <formula>NOT(ISERROR(SEARCH(("Matching"),(BE246))))</formula>
    </cfRule>
  </conditionalFormatting>
  <conditionalFormatting sqref="BJ246">
    <cfRule type="containsText" dxfId="583" priority="21" operator="containsText" text="Not Matching">
      <formula>NOT(ISERROR(SEARCH(("Not Matching"),(BJ246))))</formula>
    </cfRule>
    <cfRule type="containsText" dxfId="582" priority="22" operator="containsText" text="Matching">
      <formula>NOT(ISERROR(SEARCH(("Matching"),(BJ246))))</formula>
    </cfRule>
  </conditionalFormatting>
  <conditionalFormatting sqref="AT247">
    <cfRule type="containsText" dxfId="581" priority="17" operator="containsText" text="Not Matching">
      <formula>NOT(ISERROR(SEARCH(("Not Matching"),(AT247))))</formula>
    </cfRule>
    <cfRule type="containsText" dxfId="580" priority="18" operator="containsText" text="Matching">
      <formula>NOT(ISERROR(SEARCH(("Matching"),(AT247))))</formula>
    </cfRule>
  </conditionalFormatting>
  <conditionalFormatting sqref="BE247">
    <cfRule type="containsText" dxfId="579" priority="13" operator="containsText" text="Not Matching">
      <formula>NOT(ISERROR(SEARCH(("Not Matching"),(BE247))))</formula>
    </cfRule>
    <cfRule type="containsText" dxfId="578" priority="14" operator="containsText" text="Matching">
      <formula>NOT(ISERROR(SEARCH(("Matching"),(BE247))))</formula>
    </cfRule>
  </conditionalFormatting>
  <conditionalFormatting sqref="BJ247">
    <cfRule type="containsText" dxfId="577" priority="15" operator="containsText" text="Not Matching">
      <formula>NOT(ISERROR(SEARCH(("Not Matching"),(BJ247))))</formula>
    </cfRule>
    <cfRule type="containsText" dxfId="576" priority="16" operator="containsText" text="Matching">
      <formula>NOT(ISERROR(SEARCH(("Matching"),(BJ247))))</formula>
    </cfRule>
  </conditionalFormatting>
  <conditionalFormatting sqref="AT248">
    <cfRule type="containsText" dxfId="575" priority="11" operator="containsText" text="Not Matching">
      <formula>NOT(ISERROR(SEARCH(("Not Matching"),(AT248))))</formula>
    </cfRule>
    <cfRule type="containsText" dxfId="574" priority="12" operator="containsText" text="Matching">
      <formula>NOT(ISERROR(SEARCH(("Matching"),(AT248))))</formula>
    </cfRule>
  </conditionalFormatting>
  <conditionalFormatting sqref="BE248">
    <cfRule type="containsText" dxfId="573" priority="7" operator="containsText" text="Not Matching">
      <formula>NOT(ISERROR(SEARCH(("Not Matching"),(BE248))))</formula>
    </cfRule>
    <cfRule type="containsText" dxfId="572" priority="8" operator="containsText" text="Matching">
      <formula>NOT(ISERROR(SEARCH(("Matching"),(BE248))))</formula>
    </cfRule>
  </conditionalFormatting>
  <conditionalFormatting sqref="BJ248">
    <cfRule type="containsText" dxfId="571" priority="9" operator="containsText" text="Not Matching">
      <formula>NOT(ISERROR(SEARCH(("Not Matching"),(BJ248))))</formula>
    </cfRule>
    <cfRule type="containsText" dxfId="570" priority="10" operator="containsText" text="Matching">
      <formula>NOT(ISERROR(SEARCH(("Matching"),(BJ248))))</formula>
    </cfRule>
  </conditionalFormatting>
  <conditionalFormatting sqref="AT249:AT255">
    <cfRule type="containsText" dxfId="569" priority="5" operator="containsText" text="Not Matching">
      <formula>NOT(ISERROR(SEARCH(("Not Matching"),(AT249))))</formula>
    </cfRule>
    <cfRule type="containsText" dxfId="568" priority="6" operator="containsText" text="Matching">
      <formula>NOT(ISERROR(SEARCH(("Matching"),(AT249))))</formula>
    </cfRule>
  </conditionalFormatting>
  <conditionalFormatting sqref="BE249:BE255">
    <cfRule type="containsText" dxfId="567" priority="1" operator="containsText" text="Not Matching">
      <formula>NOT(ISERROR(SEARCH(("Not Matching"),(BE249))))</formula>
    </cfRule>
    <cfRule type="containsText" dxfId="566" priority="2" operator="containsText" text="Matching">
      <formula>NOT(ISERROR(SEARCH(("Matching"),(BE249))))</formula>
    </cfRule>
  </conditionalFormatting>
  <conditionalFormatting sqref="BJ249:BJ255">
    <cfRule type="containsText" dxfId="565" priority="3" operator="containsText" text="Not Matching">
      <formula>NOT(ISERROR(SEARCH(("Not Matching"),(BJ249))))</formula>
    </cfRule>
    <cfRule type="containsText" dxfId="564" priority="4" operator="containsText" text="Matching">
      <formula>NOT(ISERROR(SEARCH(("Matching"),(BJ249))))</formula>
    </cfRule>
  </conditionalFormatting>
  <printOptions horizontalCentered="1" headings="1"/>
  <pageMargins left="0.7" right="0.7" top="0.75" bottom="0.75" header="0.3" footer="0.3"/>
  <pageSetup paperSize="9" scale="72" fitToHeight="0" orientation="portrait" r:id="rId1"/>
  <headerFooter>
    <oddHeader>&amp;A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64D86-8E41-497B-AB19-EFEF4D2A1919}">
          <x14:formula1>
            <xm:f>'Technical Data'!$I$3:$I$8</xm:f>
          </x14:formula1>
          <xm:sqref>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BF29-B980-4266-9CF8-042C34E9F318}">
  <sheetPr codeName="Sheet11">
    <tabColor theme="1" tint="0.14999847407452621"/>
    <outlinePr summaryBelow="0" summaryRight="0"/>
    <pageSetUpPr fitToPage="1"/>
  </sheetPr>
  <dimension ref="A1:BQ251"/>
  <sheetViews>
    <sheetView showGridLines="0" view="pageBreakPreview" zoomScale="80" zoomScaleNormal="100" zoomScaleSheetLayoutView="80" workbookViewId="0">
      <pane xSplit="6" ySplit="4" topLeftCell="G5" activePane="bottomRight" state="frozen"/>
      <selection activeCell="E7" sqref="E7"/>
      <selection pane="topRight" activeCell="E7" sqref="E7"/>
      <selection pane="bottomLeft" activeCell="E7" sqref="E7"/>
      <selection pane="bottomRight" activeCell="B4" sqref="B4"/>
    </sheetView>
  </sheetViews>
  <sheetFormatPr defaultColWidth="14.42578125" defaultRowHeight="15" outlineLevelRow="1" x14ac:dyDescent="0.25"/>
  <cols>
    <col min="1" max="1" width="3.42578125" bestFit="1" customWidth="1"/>
    <col min="2" max="2" width="60.85546875" bestFit="1" customWidth="1"/>
    <col min="3" max="3" width="11" customWidth="1"/>
    <col min="4" max="4" width="9.85546875" bestFit="1" customWidth="1"/>
    <col min="5" max="6" width="15.5703125" bestFit="1" customWidth="1"/>
    <col min="7" max="7" width="40.28515625" bestFit="1" customWidth="1"/>
    <col min="8" max="8" width="15.140625" bestFit="1" customWidth="1"/>
    <col min="9" max="9" width="13.7109375" bestFit="1" customWidth="1"/>
    <col min="10" max="10" width="11.28515625" bestFit="1" customWidth="1"/>
    <col min="11" max="11" width="8" bestFit="1" customWidth="1"/>
    <col min="12" max="12" width="15.140625" bestFit="1" customWidth="1"/>
    <col min="13" max="13" width="12.28515625" bestFit="1" customWidth="1"/>
    <col min="14" max="14" width="11.28515625" bestFit="1" customWidth="1"/>
    <col min="15" max="15" width="15.140625" bestFit="1" customWidth="1"/>
    <col min="16" max="16" width="12.140625" bestFit="1" customWidth="1"/>
    <col min="17" max="17" width="10.5703125" bestFit="1" customWidth="1"/>
    <col min="18" max="19" width="12.7109375" bestFit="1" customWidth="1"/>
    <col min="20" max="20" width="15.5703125" bestFit="1" customWidth="1"/>
    <col min="21" max="21" width="15.28515625" bestFit="1" customWidth="1"/>
    <col min="22" max="22" width="14.42578125" bestFit="1" customWidth="1"/>
    <col min="23" max="23" width="15.28515625" bestFit="1" customWidth="1"/>
    <col min="24" max="24" width="13.85546875" bestFit="1" customWidth="1"/>
    <col min="25" max="25" width="16.5703125" bestFit="1" customWidth="1"/>
    <col min="26" max="26" width="14.42578125" bestFit="1" customWidth="1"/>
    <col min="27" max="27" width="13.42578125" bestFit="1" customWidth="1"/>
    <col min="28" max="28" width="15.140625" bestFit="1" customWidth="1"/>
    <col min="29" max="29" width="15.5703125" bestFit="1" customWidth="1"/>
    <col min="30" max="30" width="11.5703125" bestFit="1" customWidth="1"/>
    <col min="31" max="31" width="9.5703125" bestFit="1" customWidth="1"/>
    <col min="32" max="33" width="12.7109375" bestFit="1" customWidth="1"/>
    <col min="34" max="34" width="15.5703125" bestFit="1" customWidth="1"/>
    <col min="35" max="36" width="14.42578125" bestFit="1" customWidth="1"/>
    <col min="37" max="37" width="15.28515625" bestFit="1" customWidth="1"/>
    <col min="38" max="38" width="15.5703125" bestFit="1" customWidth="1"/>
    <col min="39" max="39" width="16" bestFit="1" customWidth="1"/>
    <col min="40" max="42" width="14.42578125" bestFit="1" customWidth="1"/>
    <col min="43" max="43" width="15.5703125" bestFit="1" customWidth="1"/>
    <col min="44" max="44" width="14.42578125" bestFit="1" customWidth="1"/>
    <col min="45" max="45" width="15.5703125" bestFit="1" customWidth="1"/>
    <col min="46" max="46" width="14.85546875" style="126" bestFit="1" customWidth="1"/>
    <col min="47" max="47" width="15.5703125" bestFit="1" customWidth="1"/>
    <col min="48" max="48" width="6.5703125" bestFit="1" customWidth="1"/>
    <col min="49" max="49" width="14.42578125" bestFit="1" customWidth="1"/>
    <col min="50" max="50" width="6.5703125" bestFit="1" customWidth="1"/>
    <col min="51" max="51" width="14.42578125" bestFit="1" customWidth="1"/>
    <col min="52" max="52" width="5.5703125" bestFit="1" customWidth="1"/>
    <col min="53" max="53" width="14.42578125" bestFit="1" customWidth="1"/>
    <col min="54" max="54" width="6.5703125" bestFit="1" customWidth="1"/>
    <col min="55" max="55" width="14.42578125" bestFit="1" customWidth="1"/>
    <col min="56" max="56" width="6.5703125" bestFit="1" customWidth="1"/>
    <col min="57" max="57" width="14.85546875" bestFit="1" customWidth="1"/>
    <col min="58" max="58" width="15.5703125" bestFit="1" customWidth="1"/>
    <col min="59" max="59" width="6.5703125" bestFit="1" customWidth="1"/>
    <col min="60" max="60" width="14.42578125" bestFit="1" customWidth="1"/>
    <col min="61" max="61" width="6.5703125" bestFit="1" customWidth="1"/>
    <col min="62" max="62" width="14.85546875" bestFit="1" customWidth="1"/>
    <col min="63" max="64" width="15.5703125" bestFit="1" customWidth="1"/>
    <col min="65" max="65" width="14.42578125" bestFit="1" customWidth="1"/>
    <col min="66" max="66" width="15.5703125" bestFit="1" customWidth="1"/>
    <col min="67" max="67" width="14.42578125" bestFit="1" customWidth="1"/>
  </cols>
  <sheetData>
    <row r="1" spans="1:67" ht="15.75" thickBot="1" x14ac:dyDescent="0.3">
      <c r="A1" s="220" t="s">
        <v>8</v>
      </c>
      <c r="B1" s="221" t="s">
        <v>9</v>
      </c>
      <c r="C1" s="222" t="s">
        <v>10</v>
      </c>
      <c r="D1" s="221" t="s">
        <v>11</v>
      </c>
      <c r="E1" s="19" t="s">
        <v>12</v>
      </c>
      <c r="F1" s="20" t="s">
        <v>13</v>
      </c>
      <c r="H1" s="219" t="s">
        <v>14</v>
      </c>
      <c r="I1" s="202"/>
      <c r="J1" s="202"/>
      <c r="K1" s="202"/>
      <c r="L1" s="202"/>
      <c r="M1" s="202"/>
      <c r="N1" s="202"/>
      <c r="O1" s="219" t="s">
        <v>15</v>
      </c>
      <c r="P1" s="202"/>
      <c r="Q1" s="202"/>
      <c r="R1" s="202"/>
      <c r="S1" s="202"/>
      <c r="T1" s="203"/>
      <c r="U1" s="201" t="s">
        <v>16</v>
      </c>
      <c r="V1" s="202"/>
      <c r="W1" s="202"/>
      <c r="X1" s="203"/>
      <c r="Y1" s="22" t="s">
        <v>17</v>
      </c>
      <c r="Z1" s="204" t="s">
        <v>18</v>
      </c>
      <c r="AA1" s="203"/>
      <c r="AB1" s="205" t="s">
        <v>19</v>
      </c>
      <c r="AC1" s="219" t="s">
        <v>20</v>
      </c>
      <c r="AD1" s="202"/>
      <c r="AE1" s="202"/>
      <c r="AF1" s="202"/>
      <c r="AG1" s="202"/>
      <c r="AH1" s="203"/>
      <c r="AI1" s="201" t="s">
        <v>21</v>
      </c>
      <c r="AJ1" s="202"/>
      <c r="AK1" s="202"/>
      <c r="AL1" s="203"/>
      <c r="AM1" s="22" t="s">
        <v>17</v>
      </c>
      <c r="AN1" s="204" t="s">
        <v>22</v>
      </c>
      <c r="AO1" s="203"/>
      <c r="AP1" s="23" t="s">
        <v>23</v>
      </c>
      <c r="AQ1" s="205" t="s">
        <v>24</v>
      </c>
      <c r="AR1" s="205" t="s">
        <v>25</v>
      </c>
      <c r="AS1" s="205" t="s">
        <v>26</v>
      </c>
      <c r="AT1" s="84"/>
      <c r="AU1" s="226" t="s">
        <v>68</v>
      </c>
      <c r="AV1" s="226"/>
      <c r="AW1" s="226" t="s">
        <v>69</v>
      </c>
      <c r="AX1" s="226"/>
      <c r="AY1" s="226" t="s">
        <v>70</v>
      </c>
      <c r="AZ1" s="226"/>
      <c r="BA1" s="237" t="s">
        <v>156</v>
      </c>
      <c r="BB1" s="237"/>
      <c r="BC1" s="234" t="s">
        <v>18</v>
      </c>
      <c r="BD1" s="234"/>
      <c r="BE1" s="74"/>
      <c r="BF1" s="240" t="s">
        <v>71</v>
      </c>
      <c r="BG1" s="241"/>
      <c r="BH1" s="255" t="s">
        <v>18</v>
      </c>
      <c r="BI1" s="256"/>
      <c r="BJ1" s="74"/>
      <c r="BK1" s="249" t="s">
        <v>72</v>
      </c>
      <c r="BL1" s="250"/>
      <c r="BM1" s="246" t="s">
        <v>73</v>
      </c>
      <c r="BN1" s="246" t="s">
        <v>143</v>
      </c>
      <c r="BO1" s="246" t="s">
        <v>144</v>
      </c>
    </row>
    <row r="2" spans="1:67" ht="15.75" thickBot="1" x14ac:dyDescent="0.3">
      <c r="A2" s="217"/>
      <c r="B2" s="210"/>
      <c r="C2" s="210"/>
      <c r="D2" s="210"/>
      <c r="E2" s="24" t="s">
        <v>27</v>
      </c>
      <c r="F2" s="25" t="s">
        <v>27</v>
      </c>
      <c r="H2" s="229" t="s">
        <v>28</v>
      </c>
      <c r="I2" s="230"/>
      <c r="J2" s="230"/>
      <c r="K2" s="231"/>
      <c r="L2" s="229" t="s">
        <v>29</v>
      </c>
      <c r="M2" s="230"/>
      <c r="N2" s="230"/>
      <c r="O2" s="215" t="s">
        <v>30</v>
      </c>
      <c r="P2" s="208" t="s">
        <v>31</v>
      </c>
      <c r="Q2" s="208" t="s">
        <v>32</v>
      </c>
      <c r="R2" s="208" t="s">
        <v>33</v>
      </c>
      <c r="S2" s="208" t="s">
        <v>34</v>
      </c>
      <c r="T2" s="211" t="s">
        <v>35</v>
      </c>
      <c r="U2" s="215" t="s">
        <v>36</v>
      </c>
      <c r="V2" s="208" t="s">
        <v>37</v>
      </c>
      <c r="W2" s="208" t="s">
        <v>38</v>
      </c>
      <c r="X2" s="211" t="s">
        <v>39</v>
      </c>
      <c r="Y2" s="208" t="s">
        <v>40</v>
      </c>
      <c r="Z2" s="208" t="s">
        <v>41</v>
      </c>
      <c r="AA2" s="208" t="s">
        <v>42</v>
      </c>
      <c r="AB2" s="206"/>
      <c r="AC2" s="215" t="s">
        <v>43</v>
      </c>
      <c r="AD2" s="208" t="s">
        <v>44</v>
      </c>
      <c r="AE2" s="208" t="s">
        <v>45</v>
      </c>
      <c r="AF2" s="208" t="s">
        <v>46</v>
      </c>
      <c r="AG2" s="208" t="s">
        <v>47</v>
      </c>
      <c r="AH2" s="211" t="s">
        <v>48</v>
      </c>
      <c r="AI2" s="215" t="s">
        <v>49</v>
      </c>
      <c r="AJ2" s="208" t="s">
        <v>50</v>
      </c>
      <c r="AK2" s="208" t="s">
        <v>51</v>
      </c>
      <c r="AL2" s="211" t="s">
        <v>52</v>
      </c>
      <c r="AM2" s="214" t="s">
        <v>53</v>
      </c>
      <c r="AN2" s="208" t="s">
        <v>54</v>
      </c>
      <c r="AO2" s="208" t="s">
        <v>55</v>
      </c>
      <c r="AP2" s="214" t="s">
        <v>56</v>
      </c>
      <c r="AQ2" s="206"/>
      <c r="AR2" s="206"/>
      <c r="AS2" s="206"/>
      <c r="AT2" s="84"/>
      <c r="AU2" s="227"/>
      <c r="AV2" s="227"/>
      <c r="AW2" s="227"/>
      <c r="AX2" s="227"/>
      <c r="AY2" s="227"/>
      <c r="AZ2" s="227"/>
      <c r="BA2" s="238"/>
      <c r="BB2" s="238"/>
      <c r="BC2" s="235"/>
      <c r="BD2" s="235"/>
      <c r="BF2" s="242"/>
      <c r="BG2" s="243"/>
      <c r="BH2" s="257"/>
      <c r="BI2" s="258"/>
      <c r="BK2" s="251"/>
      <c r="BL2" s="252"/>
      <c r="BM2" s="247"/>
      <c r="BN2" s="247"/>
      <c r="BO2" s="247"/>
    </row>
    <row r="3" spans="1:67" ht="15.75" thickBot="1" x14ac:dyDescent="0.3">
      <c r="A3" s="26"/>
      <c r="B3" s="101" t="s">
        <v>130</v>
      </c>
      <c r="C3" s="27"/>
      <c r="D3" s="28"/>
      <c r="E3" s="29"/>
      <c r="F3" s="30"/>
      <c r="G3" s="98"/>
      <c r="H3" s="31" t="s">
        <v>57</v>
      </c>
      <c r="I3" s="32" t="s">
        <v>58</v>
      </c>
      <c r="J3" s="32" t="s">
        <v>59</v>
      </c>
      <c r="K3" s="33" t="s">
        <v>60</v>
      </c>
      <c r="L3" s="31" t="s">
        <v>57</v>
      </c>
      <c r="M3" s="32" t="s">
        <v>58</v>
      </c>
      <c r="N3" s="32" t="s">
        <v>59</v>
      </c>
      <c r="O3" s="232"/>
      <c r="P3" s="218"/>
      <c r="Q3" s="218"/>
      <c r="R3" s="218"/>
      <c r="S3" s="218"/>
      <c r="T3" s="233"/>
      <c r="U3" s="232"/>
      <c r="V3" s="218"/>
      <c r="W3" s="218"/>
      <c r="X3" s="233"/>
      <c r="Y3" s="218"/>
      <c r="Z3" s="218"/>
      <c r="AA3" s="218"/>
      <c r="AB3" s="206"/>
      <c r="AC3" s="216"/>
      <c r="AD3" s="209"/>
      <c r="AE3" s="209"/>
      <c r="AF3" s="209"/>
      <c r="AG3" s="209"/>
      <c r="AH3" s="212"/>
      <c r="AI3" s="216"/>
      <c r="AJ3" s="209"/>
      <c r="AK3" s="209"/>
      <c r="AL3" s="212"/>
      <c r="AM3" s="206"/>
      <c r="AN3" s="209"/>
      <c r="AO3" s="209"/>
      <c r="AP3" s="206"/>
      <c r="AQ3" s="206"/>
      <c r="AR3" s="206"/>
      <c r="AS3" s="206"/>
      <c r="AT3" s="84"/>
      <c r="AU3" s="227"/>
      <c r="AV3" s="227"/>
      <c r="AW3" s="227"/>
      <c r="AX3" s="227"/>
      <c r="AY3" s="227"/>
      <c r="AZ3" s="227"/>
      <c r="BA3" s="238"/>
      <c r="BB3" s="238"/>
      <c r="BC3" s="235"/>
      <c r="BD3" s="235"/>
      <c r="BF3" s="242"/>
      <c r="BG3" s="243"/>
      <c r="BH3" s="257"/>
      <c r="BI3" s="258"/>
      <c r="BK3" s="251"/>
      <c r="BL3" s="252"/>
      <c r="BM3" s="247"/>
      <c r="BN3" s="247"/>
      <c r="BO3" s="247"/>
    </row>
    <row r="4" spans="1:67" ht="16.5" thickTop="1" thickBot="1" x14ac:dyDescent="0.3">
      <c r="A4" s="34"/>
      <c r="B4" s="149" t="s">
        <v>207</v>
      </c>
      <c r="C4" s="35"/>
      <c r="D4" s="36"/>
      <c r="E4" s="37"/>
      <c r="F4" s="38"/>
      <c r="G4" s="98"/>
      <c r="H4" s="39"/>
      <c r="I4" s="40"/>
      <c r="J4" s="41">
        <f>'Financial Data'!$C$3</f>
        <v>0.03</v>
      </c>
      <c r="K4" s="42"/>
      <c r="L4" s="39"/>
      <c r="M4" s="40"/>
      <c r="N4" s="117"/>
      <c r="O4" s="43"/>
      <c r="P4" s="41">
        <f>'Financial Data'!C4</f>
        <v>0</v>
      </c>
      <c r="Q4" s="41">
        <f>'Financial Data'!C5</f>
        <v>0</v>
      </c>
      <c r="R4" s="41">
        <f>'Financial Data'!C6</f>
        <v>0.02</v>
      </c>
      <c r="S4" s="41">
        <f>'Financial Data'!C7</f>
        <v>0.05</v>
      </c>
      <c r="T4" s="44"/>
      <c r="U4" s="112">
        <f>'Financial Data'!C8</f>
        <v>65</v>
      </c>
      <c r="V4" s="112">
        <f>'Financial Data'!C10</f>
        <v>1200</v>
      </c>
      <c r="W4" s="112">
        <f>'Financial Data'!C11</f>
        <v>900</v>
      </c>
      <c r="X4" s="45"/>
      <c r="Y4" s="46">
        <f>'Financial Data'!C12</f>
        <v>0.15</v>
      </c>
      <c r="Z4" s="41">
        <f>'Financial Data'!C13</f>
        <v>0.25</v>
      </c>
      <c r="AA4" s="47">
        <f>'Financial Data'!C14</f>
        <v>0.25</v>
      </c>
      <c r="AB4" s="207"/>
      <c r="AC4" s="217"/>
      <c r="AD4" s="210"/>
      <c r="AE4" s="210"/>
      <c r="AF4" s="210"/>
      <c r="AG4" s="210"/>
      <c r="AH4" s="213"/>
      <c r="AI4" s="217"/>
      <c r="AJ4" s="210"/>
      <c r="AK4" s="210"/>
      <c r="AL4" s="213"/>
      <c r="AM4" s="207"/>
      <c r="AN4" s="210"/>
      <c r="AO4" s="210"/>
      <c r="AP4" s="207"/>
      <c r="AQ4" s="207"/>
      <c r="AR4" s="207"/>
      <c r="AS4" s="207"/>
      <c r="AT4" s="136"/>
      <c r="AU4" s="228"/>
      <c r="AV4" s="228"/>
      <c r="AW4" s="228"/>
      <c r="AX4" s="228"/>
      <c r="AY4" s="228"/>
      <c r="AZ4" s="228"/>
      <c r="BA4" s="239"/>
      <c r="BB4" s="239"/>
      <c r="BC4" s="236"/>
      <c r="BD4" s="236"/>
      <c r="BF4" s="244"/>
      <c r="BG4" s="245"/>
      <c r="BH4" s="259"/>
      <c r="BI4" s="260"/>
      <c r="BK4" s="253"/>
      <c r="BL4" s="254"/>
      <c r="BM4" s="248"/>
      <c r="BN4" s="248"/>
      <c r="BO4" s="248"/>
    </row>
    <row r="5" spans="1:67" ht="15.75" thickBot="1" x14ac:dyDescent="0.3">
      <c r="A5" s="48">
        <v>31</v>
      </c>
      <c r="B5" s="49" t="s">
        <v>61</v>
      </c>
      <c r="C5" s="50" t="s">
        <v>62</v>
      </c>
      <c r="D5" s="51">
        <f>ROUNDUP((A5*465)/1000,2)</f>
        <v>14.42</v>
      </c>
      <c r="E5" s="52"/>
      <c r="F5" s="53">
        <f>SUM(F6:F15)</f>
        <v>30594.495264705882</v>
      </c>
      <c r="G5" s="107"/>
      <c r="H5" s="110"/>
      <c r="I5" s="110"/>
      <c r="J5" s="56"/>
      <c r="K5" s="57"/>
      <c r="L5" s="58"/>
      <c r="M5" s="58"/>
      <c r="N5" s="58"/>
      <c r="O5" s="57"/>
      <c r="P5" s="58"/>
      <c r="Q5" s="56"/>
      <c r="R5" s="56"/>
      <c r="S5" s="56"/>
      <c r="T5" s="56"/>
      <c r="U5" s="112">
        <f>'Financial Data'!C9</f>
        <v>90</v>
      </c>
      <c r="V5" s="152"/>
      <c r="W5" s="153"/>
      <c r="X5" s="56"/>
      <c r="Y5" s="56"/>
      <c r="Z5" s="57"/>
      <c r="AA5" s="56"/>
      <c r="AB5" s="56"/>
      <c r="AC5" s="59">
        <f>+SUM(AC6:AC15)</f>
        <v>12555.754000000001</v>
      </c>
      <c r="AD5" s="59">
        <f t="shared" ref="AD5" si="0">+SUM(AD6:AD15)</f>
        <v>0</v>
      </c>
      <c r="AE5" s="59">
        <f t="shared" ref="AE5" si="1">+SUM(AE6:AE15)</f>
        <v>0</v>
      </c>
      <c r="AF5" s="59">
        <f t="shared" ref="AF5" si="2">+SUM(AF6:AF15)</f>
        <v>251.11508000000001</v>
      </c>
      <c r="AG5" s="59">
        <f t="shared" ref="AG5" si="3">+SUM(AG6:AG15)</f>
        <v>530.3877</v>
      </c>
      <c r="AH5" s="59">
        <f t="shared" ref="AH5" si="4">+SUM(AH6:AH15)</f>
        <v>13337.25678</v>
      </c>
      <c r="AI5" s="59">
        <f t="shared" ref="AI5" si="5">+SUM(AI6:AI15)</f>
        <v>6039</v>
      </c>
      <c r="AJ5" s="59">
        <f t="shared" ref="AJ5" si="6">+SUM(AJ6:AJ15)</f>
        <v>1200</v>
      </c>
      <c r="AK5" s="59">
        <f t="shared" ref="AK5" si="7">+SUM(AK6:AK15)</f>
        <v>900</v>
      </c>
      <c r="AL5" s="59">
        <f t="shared" ref="AL5" si="8">+SUM(AL6:AL15)</f>
        <v>8139</v>
      </c>
      <c r="AM5" s="59">
        <f t="shared" ref="AM5" si="9">+SUM(AM6:AM15)</f>
        <v>4274.174289705883</v>
      </c>
      <c r="AN5" s="59">
        <f t="shared" ref="AN5" si="10">+SUM(AN6:AN15)</f>
        <v>3334.3141949999999</v>
      </c>
      <c r="AO5" s="59">
        <f t="shared" ref="AO5" si="11">+SUM(AO6:AO15)</f>
        <v>1509.75</v>
      </c>
      <c r="AP5" s="59">
        <f t="shared" ref="AP5" si="12">+SUM(AP6:AP15)</f>
        <v>5174.174289705883</v>
      </c>
      <c r="AQ5" s="59">
        <f t="shared" ref="AQ5" si="13">+SUM(AQ6:AQ15)</f>
        <v>25750.431069705883</v>
      </c>
      <c r="AR5" s="59">
        <f t="shared" ref="AR5" si="14">+SUM(AR6:AR15)</f>
        <v>4844.0641949999999</v>
      </c>
      <c r="AS5" s="59">
        <f t="shared" ref="AS5" si="15">+SUM(AS6:AS15)</f>
        <v>30594.495264705885</v>
      </c>
      <c r="AT5" s="83" t="str">
        <f>IF(F5=AS5,"Matching","Not Matching")</f>
        <v>Matching</v>
      </c>
      <c r="AU5" s="134">
        <f t="shared" ref="AU5" si="16">SUM(AC5:AG5)</f>
        <v>13337.25678</v>
      </c>
      <c r="AV5" s="135">
        <f t="shared" ref="AV5" si="17">AU5/AS5</f>
        <v>0.43593648676355162</v>
      </c>
      <c r="AW5" s="134">
        <f t="shared" ref="AW5" si="18">AI5</f>
        <v>6039</v>
      </c>
      <c r="AX5" s="135">
        <f t="shared" ref="AX5" si="19">AW5/AS5</f>
        <v>0.19738845003815605</v>
      </c>
      <c r="AY5" s="134">
        <f t="shared" ref="AY5" si="20">AJ5</f>
        <v>1200</v>
      </c>
      <c r="AZ5" s="135">
        <f t="shared" ref="AZ5" si="21">AY5/AS5</f>
        <v>3.9222742183438859E-2</v>
      </c>
      <c r="BA5" s="134">
        <f t="shared" ref="BA5" si="22">AK5+AM5</f>
        <v>5174.174289705883</v>
      </c>
      <c r="BB5" s="135">
        <f t="shared" ref="BB5" si="23">BA5/AS5</f>
        <v>0.16912108681442645</v>
      </c>
      <c r="BC5" s="134">
        <f t="shared" ref="BC5" si="24">AN5+AO5</f>
        <v>4844.0641949999999</v>
      </c>
      <c r="BD5" s="135">
        <f t="shared" ref="BD5" si="25">BC5/AS5</f>
        <v>0.15833123420042691</v>
      </c>
      <c r="BE5" s="82" t="str">
        <f t="shared" ref="BE5" si="26">IF((AU5+AW5+AY5+BA5+BC5)=AS5,"Matching","Not Matching")</f>
        <v>Matching</v>
      </c>
      <c r="BF5" s="134">
        <f>AQ5</f>
        <v>25750.431069705883</v>
      </c>
      <c r="BG5" s="135">
        <f t="shared" ref="BG5" si="27">BF5/AS5</f>
        <v>0.84166876579957295</v>
      </c>
      <c r="BH5" s="134">
        <f t="shared" ref="BH5" si="28">AR5</f>
        <v>4844.0641949999999</v>
      </c>
      <c r="BI5" s="135">
        <f t="shared" ref="BI5" si="29">BH5/AS5</f>
        <v>0.15833123420042691</v>
      </c>
      <c r="BJ5" s="82" t="str">
        <f t="shared" ref="BJ5" si="30">IF((BH5+BF5)=AS5,"Matching","Not Matching")</f>
        <v>Matching</v>
      </c>
      <c r="BK5" s="134">
        <f>AS5*1.081</f>
        <v>33072.649381147057</v>
      </c>
      <c r="BL5" s="134">
        <f t="shared" ref="BL5" si="31">ROUND(BK5,-1)</f>
        <v>33070</v>
      </c>
      <c r="BM5" s="134">
        <f>D5*380</f>
        <v>5479.6</v>
      </c>
      <c r="BN5" s="134">
        <f t="shared" ref="BN5" si="32">BK5-BM5</f>
        <v>27593.049381147059</v>
      </c>
      <c r="BO5" s="134">
        <f>BK5/D5</f>
        <v>2293.5263093721956</v>
      </c>
    </row>
    <row r="6" spans="1:67" outlineLevel="1" x14ac:dyDescent="0.25">
      <c r="A6" s="60"/>
      <c r="B6" s="61"/>
      <c r="C6" s="62"/>
      <c r="D6" s="63"/>
      <c r="E6" s="64"/>
      <c r="F6" s="65"/>
      <c r="G6" s="107"/>
      <c r="H6" s="55"/>
      <c r="I6" s="273" t="s">
        <v>202</v>
      </c>
      <c r="J6" s="56"/>
      <c r="K6" s="57"/>
      <c r="L6" s="58"/>
      <c r="M6" s="58"/>
      <c r="N6" s="58"/>
      <c r="O6" s="57"/>
      <c r="P6" s="58"/>
      <c r="Q6" s="56"/>
      <c r="R6" s="56"/>
      <c r="S6" s="56"/>
      <c r="T6" s="56"/>
      <c r="U6" s="73"/>
      <c r="V6" s="152"/>
      <c r="W6" s="153"/>
      <c r="X6" s="56"/>
      <c r="Y6" s="56"/>
      <c r="Z6" s="57"/>
      <c r="AA6" s="56"/>
      <c r="AB6" s="56"/>
      <c r="AC6" s="56"/>
      <c r="AD6" s="56"/>
      <c r="AE6" s="69"/>
      <c r="AF6" s="69"/>
      <c r="AG6" s="69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136"/>
    </row>
    <row r="7" spans="1:67" outlineLevel="1" x14ac:dyDescent="0.25">
      <c r="A7" s="60"/>
      <c r="B7" s="61" t="str">
        <f>"Panneau solaire "&amp;G7</f>
        <v>Panneau solaire LONGi Hi-MO X10 Artist LR7-54HVB-485M</v>
      </c>
      <c r="C7" s="62">
        <f>A5</f>
        <v>31</v>
      </c>
      <c r="D7" s="68" t="s">
        <v>63</v>
      </c>
      <c r="E7" s="64">
        <f t="shared" ref="E7:E14" si="33">AB7</f>
        <v>266.65684558823523</v>
      </c>
      <c r="F7" s="65">
        <f t="shared" ref="F7:F14" si="34">C7*E7</f>
        <v>8266.3622132352921</v>
      </c>
      <c r="G7" s="107" t="str">
        <f>IF($B4="Jinko 455W Non Full Black",'Technical Data'!B3,IF($B4="Jinko 465W Full Black",'Technical Data'!B4,IF($B4="Longi 485W Non Full Black",'Technical Data'!B5,IF($B4="Longi 485W Full Black",'Technical Data'!B6,IF($B4="Aiko 480W Non Full Black",'Technical Data'!B7,IF($B4="Aiko 485W Full Black",'Technical Data'!B8,IF(ISBLANK($B4)," ")))))))</f>
        <v>LONGi Hi-MO X10 Artist LR7-54HVB-485M</v>
      </c>
      <c r="H7" s="102">
        <f>IF($B4="Jinko 455W Non Full Black",'Financial Data'!$C$25,IF($B4="Jinko 465W Full Black",'Financial Data'!$C$26,IF($B4="Longi 485W Non Full Black",'Financial Data'!$C$27,IF($B4="Longi 485W Full Black",'Financial Data'!$C$28,IF($B4="Aiko 480W Non Full Black",'Financial Data'!$C$29,IF($B4="Aiko 485W Full Black",'Financial Data'!$C$30,IF(ISBLANK($B4),'Technical Data'!#REF!)))))))</f>
        <v>105.55</v>
      </c>
      <c r="I7" s="85">
        <f>'Financial Data'!C518</f>
        <v>0</v>
      </c>
      <c r="J7" s="67">
        <f t="shared" ref="J7:J20" si="35">H7*$J$4</f>
        <v>3.1664999999999996</v>
      </c>
      <c r="K7" s="54">
        <v>0</v>
      </c>
      <c r="L7" s="67">
        <f t="shared" ref="L7:N14" si="36">H7*(1-$K7)</f>
        <v>105.55</v>
      </c>
      <c r="M7" s="67">
        <f t="shared" si="36"/>
        <v>0</v>
      </c>
      <c r="N7" s="67">
        <f t="shared" si="36"/>
        <v>3.1664999999999996</v>
      </c>
      <c r="O7" s="67">
        <f t="shared" ref="O7:O14" si="37">(L7+M7+N7)</f>
        <v>108.7165</v>
      </c>
      <c r="P7" s="69">
        <f t="shared" ref="P7:P14" si="38">O7*$P$4</f>
        <v>0</v>
      </c>
      <c r="Q7" s="69">
        <f t="shared" ref="Q7:Q14" si="39">(O7+P7)*$Q$4</f>
        <v>0</v>
      </c>
      <c r="R7" s="69">
        <f t="shared" ref="R7:R14" si="40">(O7+P7)*$R$4</f>
        <v>2.1743299999999999</v>
      </c>
      <c r="S7" s="69">
        <f t="shared" ref="S7:S11" si="41">(O7+P7)*$S$4</f>
        <v>5.4358250000000004</v>
      </c>
      <c r="T7" s="69">
        <f t="shared" ref="T7:T14" si="42">SUM(O7:S7)</f>
        <v>116.32665499999999</v>
      </c>
      <c r="U7" s="69">
        <f>1*$U$4</f>
        <v>65</v>
      </c>
      <c r="V7" s="69">
        <v>0</v>
      </c>
      <c r="W7" s="69">
        <v>0</v>
      </c>
      <c r="X7" s="67">
        <f t="shared" ref="X7:X14" si="43">SUM(U7:W7)</f>
        <v>65</v>
      </c>
      <c r="Y7" s="113">
        <f t="shared" ref="Y7:Y12" si="44">$Y$4/(1-$Y$4)*(T7+X7+Z7+AA7)</f>
        <v>39.998526838235293</v>
      </c>
      <c r="Z7" s="69">
        <f t="shared" ref="Z7:Z14" si="45">T7*$Z$4</f>
        <v>29.081663749999997</v>
      </c>
      <c r="AA7" s="69">
        <f t="shared" ref="AA7:AA12" si="46">X7*$AA$4</f>
        <v>16.25</v>
      </c>
      <c r="AB7" s="70">
        <f t="shared" ref="AB7:AB14" si="47">T7+X7+Y7+Z7+AA7</f>
        <v>266.65684558823523</v>
      </c>
      <c r="AC7" s="67">
        <f t="shared" ref="AC7:AO14" si="48">O7*$C7</f>
        <v>3370.2114999999999</v>
      </c>
      <c r="AD7" s="67">
        <f t="shared" si="48"/>
        <v>0</v>
      </c>
      <c r="AE7" s="67">
        <f t="shared" si="48"/>
        <v>0</v>
      </c>
      <c r="AF7" s="67">
        <f t="shared" si="48"/>
        <v>67.404229999999998</v>
      </c>
      <c r="AG7" s="67">
        <f t="shared" si="48"/>
        <v>168.51057500000002</v>
      </c>
      <c r="AH7" s="67">
        <f t="shared" si="48"/>
        <v>3606.1263049999998</v>
      </c>
      <c r="AI7" s="67">
        <f t="shared" si="48"/>
        <v>2015</v>
      </c>
      <c r="AJ7" s="67">
        <f t="shared" si="48"/>
        <v>0</v>
      </c>
      <c r="AK7" s="67">
        <f t="shared" si="48"/>
        <v>0</v>
      </c>
      <c r="AL7" s="67">
        <f t="shared" si="48"/>
        <v>2015</v>
      </c>
      <c r="AM7" s="67">
        <f t="shared" si="48"/>
        <v>1239.9543319852942</v>
      </c>
      <c r="AN7" s="67">
        <f t="shared" si="48"/>
        <v>901.53157624999994</v>
      </c>
      <c r="AO7" s="67">
        <f t="shared" si="48"/>
        <v>503.75</v>
      </c>
      <c r="AP7" s="67">
        <f t="shared" ref="AP7:AP14" si="49">AM7+AK7</f>
        <v>1239.9543319852942</v>
      </c>
      <c r="AQ7" s="71">
        <f t="shared" ref="AQ7:AQ14" si="50">AM7+AL7+AH7</f>
        <v>6861.0806369852944</v>
      </c>
      <c r="AR7" s="71">
        <f t="shared" ref="AR7:AR14" si="51">AO7+AN7</f>
        <v>1405.2815762499999</v>
      </c>
      <c r="AS7" s="71">
        <f t="shared" ref="AS7:AS14" si="52">AH7+AL7+AM7+AO7+AN7</f>
        <v>8266.3622132352939</v>
      </c>
      <c r="AT7" s="84"/>
    </row>
    <row r="8" spans="1:67" outlineLevel="1" x14ac:dyDescent="0.25">
      <c r="A8" s="60"/>
      <c r="B8" s="61" t="str">
        <f>"Onduleur Fronius "&amp;G8</f>
        <v>Onduleur Fronius Verto 15.0 Plus SPD 1+2</v>
      </c>
      <c r="C8" s="62">
        <v>1</v>
      </c>
      <c r="D8" s="68" t="s">
        <v>63</v>
      </c>
      <c r="E8" s="64">
        <f t="shared" si="33"/>
        <v>4927.1404044117653</v>
      </c>
      <c r="F8" s="65">
        <f t="shared" si="34"/>
        <v>4927.1404044117653</v>
      </c>
      <c r="G8" s="99" t="str">
        <f>'Technical Data'!B27</f>
        <v>Verto 15.0 Plus SPD 1+2</v>
      </c>
      <c r="H8" s="85">
        <f>'Financial Data'!C50</f>
        <v>2714.75</v>
      </c>
      <c r="I8" s="85">
        <f>'Financial Data'!C55</f>
        <v>166.85</v>
      </c>
      <c r="J8" s="67">
        <f t="shared" si="35"/>
        <v>81.442499999999995</v>
      </c>
      <c r="K8" s="54">
        <v>0</v>
      </c>
      <c r="L8" s="67">
        <f t="shared" si="36"/>
        <v>2714.75</v>
      </c>
      <c r="M8" s="67">
        <f t="shared" si="36"/>
        <v>166.85</v>
      </c>
      <c r="N8" s="67">
        <f t="shared" si="36"/>
        <v>81.442499999999995</v>
      </c>
      <c r="O8" s="67">
        <f t="shared" si="37"/>
        <v>2963.0425</v>
      </c>
      <c r="P8" s="69">
        <f t="shared" si="38"/>
        <v>0</v>
      </c>
      <c r="Q8" s="69">
        <f t="shared" si="39"/>
        <v>0</v>
      </c>
      <c r="R8" s="69">
        <f t="shared" si="40"/>
        <v>59.260850000000005</v>
      </c>
      <c r="S8" s="69">
        <f t="shared" si="41"/>
        <v>148.15212500000001</v>
      </c>
      <c r="T8" s="69">
        <f t="shared" si="42"/>
        <v>3170.4554750000002</v>
      </c>
      <c r="U8" s="69">
        <f>2*$U$5</f>
        <v>180</v>
      </c>
      <c r="V8" s="69">
        <v>0</v>
      </c>
      <c r="W8" s="69">
        <v>0</v>
      </c>
      <c r="X8" s="67">
        <f t="shared" si="43"/>
        <v>180</v>
      </c>
      <c r="Y8" s="113">
        <f t="shared" si="44"/>
        <v>739.07106066176482</v>
      </c>
      <c r="Z8" s="69">
        <f t="shared" si="45"/>
        <v>792.61386875000005</v>
      </c>
      <c r="AA8" s="69">
        <f t="shared" si="46"/>
        <v>45</v>
      </c>
      <c r="AB8" s="70">
        <f t="shared" si="47"/>
        <v>4927.1404044117653</v>
      </c>
      <c r="AC8" s="67">
        <f t="shared" si="48"/>
        <v>2963.0425</v>
      </c>
      <c r="AD8" s="67">
        <f t="shared" si="48"/>
        <v>0</v>
      </c>
      <c r="AE8" s="67">
        <f t="shared" si="48"/>
        <v>0</v>
      </c>
      <c r="AF8" s="67">
        <f t="shared" si="48"/>
        <v>59.260850000000005</v>
      </c>
      <c r="AG8" s="67">
        <f t="shared" si="48"/>
        <v>148.15212500000001</v>
      </c>
      <c r="AH8" s="67">
        <f t="shared" si="48"/>
        <v>3170.4554750000002</v>
      </c>
      <c r="AI8" s="67">
        <f t="shared" si="48"/>
        <v>180</v>
      </c>
      <c r="AJ8" s="67">
        <f t="shared" si="48"/>
        <v>0</v>
      </c>
      <c r="AK8" s="67">
        <f t="shared" si="48"/>
        <v>0</v>
      </c>
      <c r="AL8" s="67">
        <f t="shared" si="48"/>
        <v>180</v>
      </c>
      <c r="AM8" s="67">
        <f t="shared" si="48"/>
        <v>739.07106066176482</v>
      </c>
      <c r="AN8" s="67">
        <f t="shared" si="48"/>
        <v>792.61386875000005</v>
      </c>
      <c r="AO8" s="67">
        <f t="shared" si="48"/>
        <v>45</v>
      </c>
      <c r="AP8" s="67">
        <f t="shared" si="49"/>
        <v>739.07106066176482</v>
      </c>
      <c r="AQ8" s="71">
        <f t="shared" si="50"/>
        <v>4089.5265356617651</v>
      </c>
      <c r="AR8" s="71">
        <f t="shared" si="51"/>
        <v>837.61386875000005</v>
      </c>
      <c r="AS8" s="71">
        <f t="shared" si="52"/>
        <v>4927.1404044117653</v>
      </c>
      <c r="AT8" s="84"/>
    </row>
    <row r="9" spans="1:67" outlineLevel="1" x14ac:dyDescent="0.25">
      <c r="A9" s="60"/>
      <c r="B9" s="61" t="s">
        <v>64</v>
      </c>
      <c r="C9" s="62">
        <v>1</v>
      </c>
      <c r="D9" s="68" t="s">
        <v>65</v>
      </c>
      <c r="E9" s="64">
        <f t="shared" si="33"/>
        <v>1139.625</v>
      </c>
      <c r="F9" s="65">
        <f t="shared" si="34"/>
        <v>1139.625</v>
      </c>
      <c r="G9" s="147"/>
      <c r="H9" s="67">
        <v>450</v>
      </c>
      <c r="I9" s="67">
        <v>0</v>
      </c>
      <c r="J9" s="67">
        <f t="shared" si="35"/>
        <v>13.5</v>
      </c>
      <c r="K9" s="54">
        <v>0</v>
      </c>
      <c r="L9" s="67">
        <f t="shared" si="36"/>
        <v>450</v>
      </c>
      <c r="M9" s="67">
        <f t="shared" si="36"/>
        <v>0</v>
      </c>
      <c r="N9" s="67">
        <f t="shared" si="36"/>
        <v>13.5</v>
      </c>
      <c r="O9" s="67">
        <f t="shared" si="37"/>
        <v>463.5</v>
      </c>
      <c r="P9" s="69">
        <f t="shared" si="38"/>
        <v>0</v>
      </c>
      <c r="Q9" s="69">
        <f t="shared" si="39"/>
        <v>0</v>
      </c>
      <c r="R9" s="69">
        <f t="shared" si="40"/>
        <v>9.27</v>
      </c>
      <c r="S9" s="69">
        <f t="shared" si="41"/>
        <v>23.175000000000001</v>
      </c>
      <c r="T9" s="69">
        <f t="shared" si="42"/>
        <v>495.94499999999999</v>
      </c>
      <c r="U9" s="69">
        <f>(C7/10)*$U$5</f>
        <v>279</v>
      </c>
      <c r="V9" s="69">
        <v>0</v>
      </c>
      <c r="W9" s="69">
        <v>0</v>
      </c>
      <c r="X9" s="67">
        <f t="shared" si="43"/>
        <v>279</v>
      </c>
      <c r="Y9" s="113">
        <f t="shared" si="44"/>
        <v>170.94374999999999</v>
      </c>
      <c r="Z9" s="69">
        <f t="shared" si="45"/>
        <v>123.98625</v>
      </c>
      <c r="AA9" s="69">
        <f t="shared" si="46"/>
        <v>69.75</v>
      </c>
      <c r="AB9" s="70">
        <f t="shared" si="47"/>
        <v>1139.625</v>
      </c>
      <c r="AC9" s="67">
        <f t="shared" si="48"/>
        <v>463.5</v>
      </c>
      <c r="AD9" s="67">
        <f t="shared" si="48"/>
        <v>0</v>
      </c>
      <c r="AE9" s="67">
        <f t="shared" si="48"/>
        <v>0</v>
      </c>
      <c r="AF9" s="67">
        <f t="shared" si="48"/>
        <v>9.27</v>
      </c>
      <c r="AG9" s="67">
        <f t="shared" si="48"/>
        <v>23.175000000000001</v>
      </c>
      <c r="AH9" s="67">
        <f t="shared" si="48"/>
        <v>495.94499999999999</v>
      </c>
      <c r="AI9" s="67">
        <f t="shared" si="48"/>
        <v>279</v>
      </c>
      <c r="AJ9" s="67">
        <f t="shared" si="48"/>
        <v>0</v>
      </c>
      <c r="AK9" s="67">
        <f t="shared" si="48"/>
        <v>0</v>
      </c>
      <c r="AL9" s="67">
        <f t="shared" si="48"/>
        <v>279</v>
      </c>
      <c r="AM9" s="67">
        <f t="shared" si="48"/>
        <v>170.94374999999999</v>
      </c>
      <c r="AN9" s="67">
        <f t="shared" si="48"/>
        <v>123.98625</v>
      </c>
      <c r="AO9" s="67">
        <f t="shared" si="48"/>
        <v>69.75</v>
      </c>
      <c r="AP9" s="67">
        <f t="shared" si="49"/>
        <v>170.94374999999999</v>
      </c>
      <c r="AQ9" s="71">
        <f t="shared" si="50"/>
        <v>945.88875000000007</v>
      </c>
      <c r="AR9" s="71">
        <f t="shared" si="51"/>
        <v>193.73624999999998</v>
      </c>
      <c r="AS9" s="71">
        <f t="shared" si="52"/>
        <v>1139.625</v>
      </c>
      <c r="AT9" s="84"/>
    </row>
    <row r="10" spans="1:67" outlineLevel="1" x14ac:dyDescent="0.25">
      <c r="A10" s="60"/>
      <c r="B10" s="61" t="s">
        <v>172</v>
      </c>
      <c r="C10" s="62">
        <f>A5</f>
        <v>31</v>
      </c>
      <c r="D10" s="68" t="s">
        <v>63</v>
      </c>
      <c r="E10" s="64">
        <f t="shared" si="33"/>
        <v>257.66176470588238</v>
      </c>
      <c r="F10" s="65">
        <f t="shared" si="34"/>
        <v>7987.5147058823541</v>
      </c>
      <c r="G10" s="107"/>
      <c r="H10" s="67">
        <v>100</v>
      </c>
      <c r="I10" s="67">
        <v>0</v>
      </c>
      <c r="J10" s="67">
        <f t="shared" si="35"/>
        <v>3</v>
      </c>
      <c r="K10" s="54">
        <v>0</v>
      </c>
      <c r="L10" s="67">
        <f t="shared" si="36"/>
        <v>100</v>
      </c>
      <c r="M10" s="67">
        <f t="shared" si="36"/>
        <v>0</v>
      </c>
      <c r="N10" s="67">
        <f t="shared" si="36"/>
        <v>3</v>
      </c>
      <c r="O10" s="67">
        <f t="shared" si="37"/>
        <v>103</v>
      </c>
      <c r="P10" s="69">
        <f t="shared" si="38"/>
        <v>0</v>
      </c>
      <c r="Q10" s="69">
        <f t="shared" si="39"/>
        <v>0</v>
      </c>
      <c r="R10" s="69">
        <f t="shared" si="40"/>
        <v>2.06</v>
      </c>
      <c r="S10" s="69">
        <f t="shared" si="41"/>
        <v>5.15</v>
      </c>
      <c r="T10" s="69">
        <f t="shared" si="42"/>
        <v>110.21000000000001</v>
      </c>
      <c r="U10" s="69">
        <f>1*$U$4</f>
        <v>65</v>
      </c>
      <c r="V10" s="69">
        <v>0</v>
      </c>
      <c r="W10" s="69">
        <v>0</v>
      </c>
      <c r="X10" s="67">
        <f t="shared" si="43"/>
        <v>65</v>
      </c>
      <c r="Y10" s="113">
        <f t="shared" si="44"/>
        <v>38.649264705882359</v>
      </c>
      <c r="Z10" s="69">
        <f t="shared" si="45"/>
        <v>27.552500000000002</v>
      </c>
      <c r="AA10" s="69">
        <f t="shared" si="46"/>
        <v>16.25</v>
      </c>
      <c r="AB10" s="70">
        <f t="shared" si="47"/>
        <v>257.66176470588238</v>
      </c>
      <c r="AC10" s="67">
        <f t="shared" si="48"/>
        <v>3193</v>
      </c>
      <c r="AD10" s="67">
        <f t="shared" si="48"/>
        <v>0</v>
      </c>
      <c r="AE10" s="67">
        <f t="shared" si="48"/>
        <v>0</v>
      </c>
      <c r="AF10" s="67">
        <f t="shared" si="48"/>
        <v>63.86</v>
      </c>
      <c r="AG10" s="67">
        <f t="shared" si="48"/>
        <v>159.65</v>
      </c>
      <c r="AH10" s="67">
        <f t="shared" si="48"/>
        <v>3416.51</v>
      </c>
      <c r="AI10" s="67">
        <f t="shared" si="48"/>
        <v>2015</v>
      </c>
      <c r="AJ10" s="67">
        <f t="shared" si="48"/>
        <v>0</v>
      </c>
      <c r="AK10" s="67">
        <f t="shared" si="48"/>
        <v>0</v>
      </c>
      <c r="AL10" s="67">
        <f t="shared" si="48"/>
        <v>2015</v>
      </c>
      <c r="AM10" s="67">
        <f t="shared" si="48"/>
        <v>1198.1272058823531</v>
      </c>
      <c r="AN10" s="67">
        <f t="shared" si="48"/>
        <v>854.12750000000005</v>
      </c>
      <c r="AO10" s="67">
        <f t="shared" si="48"/>
        <v>503.75</v>
      </c>
      <c r="AP10" s="67">
        <f t="shared" si="49"/>
        <v>1198.1272058823531</v>
      </c>
      <c r="AQ10" s="71">
        <f t="shared" si="50"/>
        <v>6629.6372058823536</v>
      </c>
      <c r="AR10" s="71">
        <f t="shared" si="51"/>
        <v>1357.8775000000001</v>
      </c>
      <c r="AS10" s="71">
        <f t="shared" si="52"/>
        <v>7987.5147058823532</v>
      </c>
      <c r="AT10" s="84"/>
    </row>
    <row r="11" spans="1:67" outlineLevel="1" x14ac:dyDescent="0.25">
      <c r="A11" s="60"/>
      <c r="B11" s="61" t="s">
        <v>66</v>
      </c>
      <c r="C11" s="62">
        <v>1</v>
      </c>
      <c r="D11" s="68" t="s">
        <v>65</v>
      </c>
      <c r="E11" s="64">
        <f t="shared" si="33"/>
        <v>3251.8529411764707</v>
      </c>
      <c r="F11" s="65">
        <f t="shared" si="34"/>
        <v>3251.8529411764707</v>
      </c>
      <c r="G11" s="107"/>
      <c r="H11" s="67">
        <v>600</v>
      </c>
      <c r="I11" s="67">
        <v>0</v>
      </c>
      <c r="J11" s="67">
        <f t="shared" si="35"/>
        <v>18</v>
      </c>
      <c r="K11" s="54">
        <v>0</v>
      </c>
      <c r="L11" s="67">
        <f t="shared" si="36"/>
        <v>600</v>
      </c>
      <c r="M11" s="67">
        <f t="shared" si="36"/>
        <v>0</v>
      </c>
      <c r="N11" s="67">
        <f t="shared" si="36"/>
        <v>18</v>
      </c>
      <c r="O11" s="67">
        <f t="shared" si="37"/>
        <v>618</v>
      </c>
      <c r="P11" s="69">
        <f t="shared" si="38"/>
        <v>0</v>
      </c>
      <c r="Q11" s="69">
        <f t="shared" si="39"/>
        <v>0</v>
      </c>
      <c r="R11" s="69">
        <f t="shared" si="40"/>
        <v>12.36</v>
      </c>
      <c r="S11" s="69">
        <f t="shared" si="41"/>
        <v>30.900000000000002</v>
      </c>
      <c r="T11" s="69">
        <f t="shared" si="42"/>
        <v>661.26</v>
      </c>
      <c r="U11" s="69">
        <f>5*$U$5+600+500</f>
        <v>1550</v>
      </c>
      <c r="V11" s="69">
        <v>0</v>
      </c>
      <c r="W11" s="69">
        <v>0</v>
      </c>
      <c r="X11" s="67">
        <f t="shared" si="43"/>
        <v>1550</v>
      </c>
      <c r="Y11" s="113">
        <f t="shared" si="44"/>
        <v>487.77794117647068</v>
      </c>
      <c r="Z11" s="69">
        <f t="shared" si="45"/>
        <v>165.315</v>
      </c>
      <c r="AA11" s="69">
        <f t="shared" si="46"/>
        <v>387.5</v>
      </c>
      <c r="AB11" s="70">
        <f t="shared" si="47"/>
        <v>3251.8529411764707</v>
      </c>
      <c r="AC11" s="67">
        <f t="shared" si="48"/>
        <v>618</v>
      </c>
      <c r="AD11" s="67">
        <f t="shared" si="48"/>
        <v>0</v>
      </c>
      <c r="AE11" s="67">
        <f t="shared" si="48"/>
        <v>0</v>
      </c>
      <c r="AF11" s="67">
        <f t="shared" si="48"/>
        <v>12.36</v>
      </c>
      <c r="AG11" s="67">
        <f t="shared" si="48"/>
        <v>30.900000000000002</v>
      </c>
      <c r="AH11" s="67">
        <f t="shared" si="48"/>
        <v>661.26</v>
      </c>
      <c r="AI11" s="67">
        <f t="shared" si="48"/>
        <v>1550</v>
      </c>
      <c r="AJ11" s="67">
        <f t="shared" si="48"/>
        <v>0</v>
      </c>
      <c r="AK11" s="67">
        <f t="shared" si="48"/>
        <v>0</v>
      </c>
      <c r="AL11" s="67">
        <f t="shared" si="48"/>
        <v>1550</v>
      </c>
      <c r="AM11" s="67">
        <f t="shared" si="48"/>
        <v>487.77794117647068</v>
      </c>
      <c r="AN11" s="67">
        <f t="shared" si="48"/>
        <v>165.315</v>
      </c>
      <c r="AO11" s="67">
        <f t="shared" si="48"/>
        <v>387.5</v>
      </c>
      <c r="AP11" s="67">
        <f t="shared" si="49"/>
        <v>487.77794117647068</v>
      </c>
      <c r="AQ11" s="71">
        <f t="shared" si="50"/>
        <v>2699.0379411764707</v>
      </c>
      <c r="AR11" s="71">
        <f t="shared" si="51"/>
        <v>552.81500000000005</v>
      </c>
      <c r="AS11" s="71">
        <f t="shared" si="52"/>
        <v>3251.8529411764707</v>
      </c>
      <c r="AT11" s="84"/>
    </row>
    <row r="12" spans="1:67" outlineLevel="1" x14ac:dyDescent="0.25">
      <c r="A12" s="60"/>
      <c r="B12" s="72" t="s">
        <v>169</v>
      </c>
      <c r="C12" s="62">
        <v>1</v>
      </c>
      <c r="D12" s="68" t="s">
        <v>65</v>
      </c>
      <c r="E12" s="64">
        <f t="shared" si="33"/>
        <v>2922</v>
      </c>
      <c r="F12" s="65">
        <f t="shared" si="34"/>
        <v>2922</v>
      </c>
      <c r="G12" s="107"/>
      <c r="H12" s="67">
        <v>1600</v>
      </c>
      <c r="I12" s="67">
        <v>300</v>
      </c>
      <c r="J12" s="67">
        <f t="shared" si="35"/>
        <v>48</v>
      </c>
      <c r="K12" s="54">
        <v>0</v>
      </c>
      <c r="L12" s="67">
        <f t="shared" si="36"/>
        <v>1600</v>
      </c>
      <c r="M12" s="67">
        <f t="shared" si="36"/>
        <v>300</v>
      </c>
      <c r="N12" s="67">
        <f t="shared" si="36"/>
        <v>48</v>
      </c>
      <c r="O12" s="67">
        <f t="shared" si="37"/>
        <v>1948</v>
      </c>
      <c r="P12" s="69">
        <f t="shared" si="38"/>
        <v>0</v>
      </c>
      <c r="Q12" s="69">
        <f t="shared" si="39"/>
        <v>0</v>
      </c>
      <c r="R12" s="69">
        <f t="shared" si="40"/>
        <v>38.96</v>
      </c>
      <c r="S12" s="69">
        <v>0</v>
      </c>
      <c r="T12" s="69">
        <f t="shared" si="42"/>
        <v>1986.96</v>
      </c>
      <c r="U12" s="69">
        <v>0</v>
      </c>
      <c r="V12" s="69">
        <v>0</v>
      </c>
      <c r="W12" s="69">
        <v>0</v>
      </c>
      <c r="X12" s="67">
        <f t="shared" si="43"/>
        <v>0</v>
      </c>
      <c r="Y12" s="113">
        <f t="shared" si="44"/>
        <v>438.3</v>
      </c>
      <c r="Z12" s="69">
        <f t="shared" si="45"/>
        <v>496.74</v>
      </c>
      <c r="AA12" s="69">
        <f t="shared" si="46"/>
        <v>0</v>
      </c>
      <c r="AB12" s="70">
        <f t="shared" si="47"/>
        <v>2922</v>
      </c>
      <c r="AC12" s="67">
        <f t="shared" si="48"/>
        <v>1948</v>
      </c>
      <c r="AD12" s="67">
        <f t="shared" si="48"/>
        <v>0</v>
      </c>
      <c r="AE12" s="67">
        <f t="shared" si="48"/>
        <v>0</v>
      </c>
      <c r="AF12" s="67">
        <f t="shared" si="48"/>
        <v>38.96</v>
      </c>
      <c r="AG12" s="67">
        <f t="shared" si="48"/>
        <v>0</v>
      </c>
      <c r="AH12" s="67">
        <f t="shared" si="48"/>
        <v>1986.96</v>
      </c>
      <c r="AI12" s="67">
        <f t="shared" si="48"/>
        <v>0</v>
      </c>
      <c r="AJ12" s="67">
        <f t="shared" si="48"/>
        <v>0</v>
      </c>
      <c r="AK12" s="67">
        <f t="shared" si="48"/>
        <v>0</v>
      </c>
      <c r="AL12" s="67">
        <f t="shared" si="48"/>
        <v>0</v>
      </c>
      <c r="AM12" s="67">
        <f t="shared" si="48"/>
        <v>438.3</v>
      </c>
      <c r="AN12" s="67">
        <f t="shared" si="48"/>
        <v>496.74</v>
      </c>
      <c r="AO12" s="67">
        <f t="shared" si="48"/>
        <v>0</v>
      </c>
      <c r="AP12" s="67">
        <f t="shared" si="49"/>
        <v>438.3</v>
      </c>
      <c r="AQ12" s="71">
        <f t="shared" si="50"/>
        <v>2425.2600000000002</v>
      </c>
      <c r="AR12" s="71">
        <f t="shared" si="51"/>
        <v>496.74</v>
      </c>
      <c r="AS12" s="71">
        <f t="shared" si="52"/>
        <v>2922</v>
      </c>
      <c r="AT12" s="84"/>
    </row>
    <row r="13" spans="1:67" outlineLevel="1" x14ac:dyDescent="0.25">
      <c r="A13" s="60"/>
      <c r="B13" s="72" t="s">
        <v>170</v>
      </c>
      <c r="C13" s="62">
        <v>1</v>
      </c>
      <c r="D13" s="68" t="s">
        <v>65</v>
      </c>
      <c r="E13" s="64">
        <f t="shared" si="33"/>
        <v>900</v>
      </c>
      <c r="F13" s="65">
        <f t="shared" si="34"/>
        <v>900</v>
      </c>
      <c r="G13" s="147"/>
      <c r="H13" s="67">
        <v>0</v>
      </c>
      <c r="I13" s="67">
        <v>0</v>
      </c>
      <c r="J13" s="67">
        <f t="shared" si="35"/>
        <v>0</v>
      </c>
      <c r="K13" s="54">
        <v>0</v>
      </c>
      <c r="L13" s="67">
        <f t="shared" si="36"/>
        <v>0</v>
      </c>
      <c r="M13" s="67">
        <f t="shared" si="36"/>
        <v>0</v>
      </c>
      <c r="N13" s="67">
        <f t="shared" si="36"/>
        <v>0</v>
      </c>
      <c r="O13" s="67">
        <f t="shared" si="37"/>
        <v>0</v>
      </c>
      <c r="P13" s="69">
        <f t="shared" si="38"/>
        <v>0</v>
      </c>
      <c r="Q13" s="69">
        <f t="shared" si="39"/>
        <v>0</v>
      </c>
      <c r="R13" s="69">
        <f t="shared" si="40"/>
        <v>0</v>
      </c>
      <c r="S13" s="69">
        <v>0</v>
      </c>
      <c r="T13" s="69">
        <f t="shared" si="42"/>
        <v>0</v>
      </c>
      <c r="U13" s="69">
        <v>0</v>
      </c>
      <c r="V13" s="69">
        <v>0</v>
      </c>
      <c r="W13" s="69">
        <f>$W$4</f>
        <v>900</v>
      </c>
      <c r="X13" s="67">
        <f t="shared" si="43"/>
        <v>900</v>
      </c>
      <c r="Y13" s="113">
        <v>0</v>
      </c>
      <c r="Z13" s="69">
        <f t="shared" si="45"/>
        <v>0</v>
      </c>
      <c r="AA13" s="69">
        <v>0</v>
      </c>
      <c r="AB13" s="70">
        <f t="shared" si="47"/>
        <v>900</v>
      </c>
      <c r="AC13" s="67">
        <f t="shared" si="48"/>
        <v>0</v>
      </c>
      <c r="AD13" s="67">
        <f t="shared" si="48"/>
        <v>0</v>
      </c>
      <c r="AE13" s="67">
        <f t="shared" si="48"/>
        <v>0</v>
      </c>
      <c r="AF13" s="67">
        <f t="shared" si="48"/>
        <v>0</v>
      </c>
      <c r="AG13" s="67">
        <f t="shared" si="48"/>
        <v>0</v>
      </c>
      <c r="AH13" s="67">
        <f t="shared" si="48"/>
        <v>0</v>
      </c>
      <c r="AI13" s="67">
        <f t="shared" si="48"/>
        <v>0</v>
      </c>
      <c r="AJ13" s="67">
        <f t="shared" si="48"/>
        <v>0</v>
      </c>
      <c r="AK13" s="67">
        <f t="shared" si="48"/>
        <v>900</v>
      </c>
      <c r="AL13" s="67">
        <f t="shared" si="48"/>
        <v>900</v>
      </c>
      <c r="AM13" s="67">
        <f t="shared" si="48"/>
        <v>0</v>
      </c>
      <c r="AN13" s="67">
        <f t="shared" si="48"/>
        <v>0</v>
      </c>
      <c r="AO13" s="67">
        <f t="shared" si="48"/>
        <v>0</v>
      </c>
      <c r="AP13" s="67">
        <f t="shared" si="49"/>
        <v>900</v>
      </c>
      <c r="AQ13" s="71">
        <f t="shared" si="50"/>
        <v>900</v>
      </c>
      <c r="AR13" s="71">
        <f t="shared" si="51"/>
        <v>0</v>
      </c>
      <c r="AS13" s="71">
        <f t="shared" si="52"/>
        <v>900</v>
      </c>
      <c r="AT13" s="84"/>
    </row>
    <row r="14" spans="1:67" outlineLevel="1" x14ac:dyDescent="0.25">
      <c r="A14" s="60"/>
      <c r="B14" s="72" t="s">
        <v>171</v>
      </c>
      <c r="C14" s="62">
        <v>1</v>
      </c>
      <c r="D14" s="68" t="s">
        <v>65</v>
      </c>
      <c r="E14" s="64">
        <f t="shared" si="33"/>
        <v>1200</v>
      </c>
      <c r="F14" s="65">
        <f t="shared" si="34"/>
        <v>1200</v>
      </c>
      <c r="G14" s="147"/>
      <c r="H14" s="67">
        <v>0</v>
      </c>
      <c r="I14" s="67">
        <v>0</v>
      </c>
      <c r="J14" s="67">
        <f t="shared" si="35"/>
        <v>0</v>
      </c>
      <c r="K14" s="54">
        <v>0</v>
      </c>
      <c r="L14" s="67">
        <f t="shared" si="36"/>
        <v>0</v>
      </c>
      <c r="M14" s="67">
        <f t="shared" si="36"/>
        <v>0</v>
      </c>
      <c r="N14" s="67">
        <f t="shared" si="36"/>
        <v>0</v>
      </c>
      <c r="O14" s="67">
        <f t="shared" si="37"/>
        <v>0</v>
      </c>
      <c r="P14" s="69">
        <f t="shared" si="38"/>
        <v>0</v>
      </c>
      <c r="Q14" s="69">
        <f t="shared" si="39"/>
        <v>0</v>
      </c>
      <c r="R14" s="69">
        <f t="shared" si="40"/>
        <v>0</v>
      </c>
      <c r="S14" s="69">
        <v>0</v>
      </c>
      <c r="T14" s="69">
        <f t="shared" si="42"/>
        <v>0</v>
      </c>
      <c r="U14" s="69">
        <v>0</v>
      </c>
      <c r="V14" s="69">
        <f>$V$4</f>
        <v>1200</v>
      </c>
      <c r="W14" s="69">
        <v>0</v>
      </c>
      <c r="X14" s="67">
        <f t="shared" si="43"/>
        <v>1200</v>
      </c>
      <c r="Y14" s="113">
        <v>0</v>
      </c>
      <c r="Z14" s="69">
        <f t="shared" si="45"/>
        <v>0</v>
      </c>
      <c r="AA14" s="69">
        <v>0</v>
      </c>
      <c r="AB14" s="70">
        <f t="shared" si="47"/>
        <v>1200</v>
      </c>
      <c r="AC14" s="67">
        <f t="shared" si="48"/>
        <v>0</v>
      </c>
      <c r="AD14" s="67">
        <f t="shared" si="48"/>
        <v>0</v>
      </c>
      <c r="AE14" s="67">
        <f t="shared" si="48"/>
        <v>0</v>
      </c>
      <c r="AF14" s="67">
        <f t="shared" si="48"/>
        <v>0</v>
      </c>
      <c r="AG14" s="67">
        <f t="shared" si="48"/>
        <v>0</v>
      </c>
      <c r="AH14" s="67">
        <f t="shared" si="48"/>
        <v>0</v>
      </c>
      <c r="AI14" s="67">
        <f t="shared" si="48"/>
        <v>0</v>
      </c>
      <c r="AJ14" s="67">
        <f t="shared" si="48"/>
        <v>1200</v>
      </c>
      <c r="AK14" s="67">
        <f t="shared" si="48"/>
        <v>0</v>
      </c>
      <c r="AL14" s="67">
        <f t="shared" si="48"/>
        <v>1200</v>
      </c>
      <c r="AM14" s="67">
        <f t="shared" si="48"/>
        <v>0</v>
      </c>
      <c r="AN14" s="67">
        <f t="shared" si="48"/>
        <v>0</v>
      </c>
      <c r="AO14" s="67">
        <f t="shared" si="48"/>
        <v>0</v>
      </c>
      <c r="AP14" s="67">
        <f t="shared" si="49"/>
        <v>0</v>
      </c>
      <c r="AQ14" s="71">
        <f t="shared" si="50"/>
        <v>1200</v>
      </c>
      <c r="AR14" s="71">
        <f t="shared" si="51"/>
        <v>0</v>
      </c>
      <c r="AS14" s="71">
        <f t="shared" si="52"/>
        <v>1200</v>
      </c>
      <c r="AT14" s="84"/>
    </row>
    <row r="15" spans="1:67" ht="15.75" outlineLevel="1" thickBot="1" x14ac:dyDescent="0.3">
      <c r="A15" s="60"/>
      <c r="B15" s="61"/>
      <c r="C15" s="62"/>
      <c r="D15" s="63"/>
      <c r="E15" s="64"/>
      <c r="F15" s="65"/>
      <c r="G15" s="107"/>
      <c r="H15" s="108"/>
      <c r="I15" s="108"/>
      <c r="J15" s="67"/>
      <c r="K15" s="21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151"/>
      <c r="W15" s="151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84"/>
    </row>
    <row r="16" spans="1:67" ht="15.75" thickBot="1" x14ac:dyDescent="0.3">
      <c r="A16" s="48">
        <f>A5+1</f>
        <v>32</v>
      </c>
      <c r="B16" s="49" t="s">
        <v>61</v>
      </c>
      <c r="C16" s="50" t="s">
        <v>62</v>
      </c>
      <c r="D16" s="51">
        <f>ROUNDUP((A16*465)/1000,2)</f>
        <v>14.88</v>
      </c>
      <c r="E16" s="52"/>
      <c r="F16" s="53">
        <f>SUM(F17:F26)</f>
        <v>31132.049169117647</v>
      </c>
      <c r="G16" s="107"/>
      <c r="H16" s="110"/>
      <c r="I16" s="110"/>
      <c r="J16" s="56"/>
      <c r="K16" s="57"/>
      <c r="L16" s="58"/>
      <c r="M16" s="58"/>
      <c r="N16" s="58"/>
      <c r="O16" s="57"/>
      <c r="P16" s="58"/>
      <c r="Q16" s="56"/>
      <c r="R16" s="56"/>
      <c r="S16" s="56"/>
      <c r="T16" s="56"/>
      <c r="U16" s="73"/>
      <c r="V16" s="152"/>
      <c r="W16" s="153"/>
      <c r="X16" s="56"/>
      <c r="Y16" s="56"/>
      <c r="Z16" s="57"/>
      <c r="AA16" s="56"/>
      <c r="AB16" s="56"/>
      <c r="AC16" s="59">
        <f>+SUM(AC17:AC26)</f>
        <v>12767.470499999999</v>
      </c>
      <c r="AD16" s="59">
        <f t="shared" ref="AD16" si="53">+SUM(AD17:AD26)</f>
        <v>0</v>
      </c>
      <c r="AE16" s="59">
        <f t="shared" ref="AE16" si="54">+SUM(AE17:AE26)</f>
        <v>0</v>
      </c>
      <c r="AF16" s="59">
        <f t="shared" ref="AF16" si="55">+SUM(AF17:AF26)</f>
        <v>255.34941000000001</v>
      </c>
      <c r="AG16" s="59">
        <f t="shared" ref="AG16" si="56">+SUM(AG17:AG26)</f>
        <v>540.973525</v>
      </c>
      <c r="AH16" s="59">
        <f t="shared" ref="AH16" si="57">+SUM(AH17:AH26)</f>
        <v>13563.793435</v>
      </c>
      <c r="AI16" s="59">
        <f t="shared" ref="AI16" si="58">+SUM(AI17:AI26)</f>
        <v>6178</v>
      </c>
      <c r="AJ16" s="59">
        <f t="shared" ref="AJ16" si="59">+SUM(AJ17:AJ26)</f>
        <v>1200</v>
      </c>
      <c r="AK16" s="59">
        <f t="shared" ref="AK16" si="60">+SUM(AK17:AK26)</f>
        <v>900</v>
      </c>
      <c r="AL16" s="59">
        <f t="shared" ref="AL16" si="61">+SUM(AL17:AL26)</f>
        <v>8278</v>
      </c>
      <c r="AM16" s="59">
        <f t="shared" ref="AM16" si="62">+SUM(AM17:AM26)</f>
        <v>4354.8073753676481</v>
      </c>
      <c r="AN16" s="59">
        <f t="shared" ref="AN16" si="63">+SUM(AN17:AN26)</f>
        <v>3390.9483587499999</v>
      </c>
      <c r="AO16" s="59">
        <f t="shared" ref="AO16" si="64">+SUM(AO17:AO26)</f>
        <v>1544.5</v>
      </c>
      <c r="AP16" s="59">
        <f t="shared" ref="AP16" si="65">+SUM(AP17:AP26)</f>
        <v>5254.8073753676481</v>
      </c>
      <c r="AQ16" s="59">
        <f t="shared" ref="AQ16" si="66">+SUM(AQ17:AQ26)</f>
        <v>26196.600810367643</v>
      </c>
      <c r="AR16" s="59">
        <f t="shared" ref="AR16" si="67">+SUM(AR17:AR26)</f>
        <v>4935.4483587499999</v>
      </c>
      <c r="AS16" s="59">
        <f t="shared" ref="AS16" si="68">+SUM(AS17:AS26)</f>
        <v>31132.049169117647</v>
      </c>
      <c r="AT16" s="83" t="str">
        <f>IF(F16=AS16,"Matching","Not Matching")</f>
        <v>Matching</v>
      </c>
      <c r="AU16" s="134">
        <f t="shared" ref="AU16" si="69">SUM(AC16:AG16)</f>
        <v>13563.793435</v>
      </c>
      <c r="AV16" s="135">
        <f t="shared" ref="AV16" si="70">AU16/AS16</f>
        <v>0.43568585419218098</v>
      </c>
      <c r="AW16" s="134">
        <f t="shared" ref="AW16" si="71">AI16</f>
        <v>6178</v>
      </c>
      <c r="AX16" s="135">
        <f t="shared" ref="AX16" si="72">AW16/AS16</f>
        <v>0.19844501614524138</v>
      </c>
      <c r="AY16" s="134">
        <f t="shared" ref="AY16" si="73">AJ16</f>
        <v>1200</v>
      </c>
      <c r="AZ16" s="135">
        <f t="shared" ref="AZ16" si="74">AY16/AS16</f>
        <v>3.8545487111409787E-2</v>
      </c>
      <c r="BA16" s="134">
        <f t="shared" ref="BA16" si="75">AK16+AM16</f>
        <v>5254.8073753676481</v>
      </c>
      <c r="BB16" s="135">
        <f t="shared" ref="BB16" si="76">BA16/AS16</f>
        <v>0.16879092496681231</v>
      </c>
      <c r="BC16" s="134">
        <f t="shared" ref="BC16" si="77">AN16+AO16</f>
        <v>4935.4483587499999</v>
      </c>
      <c r="BD16" s="135">
        <f t="shared" ref="BD16" si="78">BC16/AS16</f>
        <v>0.15853271758435558</v>
      </c>
      <c r="BE16" s="82" t="str">
        <f t="shared" ref="BE16" si="79">IF((AU16+AW16+AY16+BA16+BC16)=AS16,"Matching","Not Matching")</f>
        <v>Matching</v>
      </c>
      <c r="BF16" s="134">
        <f>AQ16</f>
        <v>26196.600810367643</v>
      </c>
      <c r="BG16" s="135">
        <f t="shared" ref="BG16" si="80">BF16/AS16</f>
        <v>0.84146728241564428</v>
      </c>
      <c r="BH16" s="134">
        <f t="shared" ref="BH16" si="81">AR16</f>
        <v>4935.4483587499999</v>
      </c>
      <c r="BI16" s="135">
        <f t="shared" ref="BI16" si="82">BH16/AS16</f>
        <v>0.15853271758435558</v>
      </c>
      <c r="BJ16" s="82" t="str">
        <f t="shared" ref="BJ16" si="83">IF((BH16+BF16)=AS16,"Matching","Not Matching")</f>
        <v>Matching</v>
      </c>
      <c r="BK16" s="134">
        <f>AS16*1.081</f>
        <v>33653.745151816176</v>
      </c>
      <c r="BL16" s="134">
        <f t="shared" ref="BL16" si="84">ROUND(BK16,-1)</f>
        <v>33650</v>
      </c>
      <c r="BM16" s="134">
        <f>D16*380</f>
        <v>5654.4000000000005</v>
      </c>
      <c r="BN16" s="134">
        <f t="shared" ref="BN16" si="85">BK16-BM16</f>
        <v>27999.345151816175</v>
      </c>
      <c r="BO16" s="134">
        <f>BK16/D16</f>
        <v>2261.6764214930226</v>
      </c>
    </row>
    <row r="17" spans="1:67" outlineLevel="1" x14ac:dyDescent="0.25">
      <c r="A17" s="60"/>
      <c r="B17" s="61"/>
      <c r="C17" s="62"/>
      <c r="D17" s="63"/>
      <c r="E17" s="64"/>
      <c r="F17" s="65"/>
      <c r="G17" s="107"/>
      <c r="H17" s="110"/>
      <c r="I17" s="110"/>
      <c r="J17" s="56"/>
      <c r="K17" s="57"/>
      <c r="L17" s="58"/>
      <c r="M17" s="58"/>
      <c r="N17" s="58"/>
      <c r="O17" s="57"/>
      <c r="P17" s="58"/>
      <c r="Q17" s="56"/>
      <c r="R17" s="56"/>
      <c r="S17" s="56"/>
      <c r="T17" s="56"/>
      <c r="U17" s="73"/>
      <c r="V17" s="152"/>
      <c r="W17" s="153"/>
      <c r="X17" s="56"/>
      <c r="Y17" s="56"/>
      <c r="Z17" s="57"/>
      <c r="AA17" s="56"/>
      <c r="AB17" s="56"/>
      <c r="AC17" s="56"/>
      <c r="AD17" s="56"/>
      <c r="AE17" s="69"/>
      <c r="AF17" s="69"/>
      <c r="AG17" s="69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136"/>
    </row>
    <row r="18" spans="1:67" outlineLevel="1" x14ac:dyDescent="0.25">
      <c r="A18" s="60"/>
      <c r="B18" s="61" t="str">
        <f>"Panneau solaire "&amp;G18</f>
        <v>Panneau solaire LONGi Hi-MO X10 Artist LR7-54HVB-485M</v>
      </c>
      <c r="C18" s="62">
        <f>A16</f>
        <v>32</v>
      </c>
      <c r="D18" s="68" t="s">
        <v>63</v>
      </c>
      <c r="E18" s="64">
        <f t="shared" ref="E18:E25" si="86">AB18</f>
        <v>266.65684558823523</v>
      </c>
      <c r="F18" s="65">
        <f t="shared" ref="F18:F25" si="87">C18*E18</f>
        <v>8533.0190588235273</v>
      </c>
      <c r="G18" s="107" t="str">
        <f>$G$7</f>
        <v>LONGi Hi-MO X10 Artist LR7-54HVB-485M</v>
      </c>
      <c r="H18" s="108">
        <f>H7</f>
        <v>105.55</v>
      </c>
      <c r="I18" s="108">
        <f t="shared" ref="H18:I19" si="88">I7</f>
        <v>0</v>
      </c>
      <c r="J18" s="67">
        <f t="shared" si="35"/>
        <v>3.1664999999999996</v>
      </c>
      <c r="K18" s="54">
        <v>0</v>
      </c>
      <c r="L18" s="67">
        <f t="shared" ref="L18:N25" si="89">H18*(1-$K18)</f>
        <v>105.55</v>
      </c>
      <c r="M18" s="67">
        <f t="shared" si="89"/>
        <v>0</v>
      </c>
      <c r="N18" s="67">
        <f t="shared" si="89"/>
        <v>3.1664999999999996</v>
      </c>
      <c r="O18" s="67">
        <f t="shared" ref="O18:O25" si="90">(L18+M18+N18)</f>
        <v>108.7165</v>
      </c>
      <c r="P18" s="69">
        <f t="shared" ref="P18:P25" si="91">O18*$P$4</f>
        <v>0</v>
      </c>
      <c r="Q18" s="69">
        <f t="shared" ref="Q18:Q25" si="92">(O18+P18)*$Q$4</f>
        <v>0</v>
      </c>
      <c r="R18" s="69">
        <f t="shared" ref="R18:R25" si="93">(O18+P18)*$R$4</f>
        <v>2.1743299999999999</v>
      </c>
      <c r="S18" s="69">
        <f t="shared" ref="S18:S22" si="94">(O18+P18)*$S$4</f>
        <v>5.4358250000000004</v>
      </c>
      <c r="T18" s="69">
        <f t="shared" ref="T18:T25" si="95">SUM(O18:S18)</f>
        <v>116.32665499999999</v>
      </c>
      <c r="U18" s="69">
        <f>1*$U$4</f>
        <v>65</v>
      </c>
      <c r="V18" s="151">
        <f t="shared" ref="V18:W25" si="96">V7</f>
        <v>0</v>
      </c>
      <c r="W18" s="151">
        <f t="shared" si="96"/>
        <v>0</v>
      </c>
      <c r="X18" s="67">
        <f t="shared" ref="X18:X25" si="97">SUM(U18:W18)</f>
        <v>65</v>
      </c>
      <c r="Y18" s="113">
        <f t="shared" ref="Y18:Y23" si="98">$Y$4/(1-$Y$4)*(T18+X18+Z18+AA18)</f>
        <v>39.998526838235293</v>
      </c>
      <c r="Z18" s="69">
        <f t="shared" ref="Z18:Z25" si="99">T18*$Z$4</f>
        <v>29.081663749999997</v>
      </c>
      <c r="AA18" s="69">
        <f t="shared" ref="AA18:AA23" si="100">X18*$AA$4</f>
        <v>16.25</v>
      </c>
      <c r="AB18" s="70">
        <f t="shared" ref="AB18:AB25" si="101">T18+X18+Y18+Z18+AA18</f>
        <v>266.65684558823523</v>
      </c>
      <c r="AC18" s="67">
        <f t="shared" ref="AC18:AO25" si="102">O18*$C18</f>
        <v>3478.9279999999999</v>
      </c>
      <c r="AD18" s="67">
        <f t="shared" si="102"/>
        <v>0</v>
      </c>
      <c r="AE18" s="67">
        <f t="shared" si="102"/>
        <v>0</v>
      </c>
      <c r="AF18" s="67">
        <f t="shared" si="102"/>
        <v>69.578559999999996</v>
      </c>
      <c r="AG18" s="67">
        <f t="shared" si="102"/>
        <v>173.94640000000001</v>
      </c>
      <c r="AH18" s="67">
        <f t="shared" si="102"/>
        <v>3722.4529599999996</v>
      </c>
      <c r="AI18" s="67">
        <f t="shared" si="102"/>
        <v>2080</v>
      </c>
      <c r="AJ18" s="67">
        <f t="shared" si="102"/>
        <v>0</v>
      </c>
      <c r="AK18" s="67">
        <f t="shared" si="102"/>
        <v>0</v>
      </c>
      <c r="AL18" s="67">
        <f t="shared" si="102"/>
        <v>2080</v>
      </c>
      <c r="AM18" s="67">
        <f t="shared" si="102"/>
        <v>1279.9528588235294</v>
      </c>
      <c r="AN18" s="67">
        <f t="shared" si="102"/>
        <v>930.61323999999991</v>
      </c>
      <c r="AO18" s="67">
        <f t="shared" si="102"/>
        <v>520</v>
      </c>
      <c r="AP18" s="67">
        <f t="shared" ref="AP18:AP25" si="103">AM18+AK18</f>
        <v>1279.9528588235294</v>
      </c>
      <c r="AQ18" s="71">
        <f t="shared" ref="AQ18:AQ25" si="104">AM18+AL18+AH18</f>
        <v>7082.4058188235285</v>
      </c>
      <c r="AR18" s="71">
        <f t="shared" ref="AR18:AR25" si="105">AO18+AN18</f>
        <v>1450.6132399999999</v>
      </c>
      <c r="AS18" s="71">
        <f t="shared" ref="AS18:AS25" si="106">AH18+AL18+AM18+AO18+AN18</f>
        <v>8533.0190588235291</v>
      </c>
      <c r="AT18" s="84"/>
    </row>
    <row r="19" spans="1:67" outlineLevel="1" x14ac:dyDescent="0.25">
      <c r="A19" s="60"/>
      <c r="B19" s="61" t="str">
        <f>"Onduleur Fronius "&amp;G19</f>
        <v>Onduleur Fronius Verto 15.0 Plus SPD 1+2</v>
      </c>
      <c r="C19" s="62">
        <v>1</v>
      </c>
      <c r="D19" s="68" t="s">
        <v>63</v>
      </c>
      <c r="E19" s="64">
        <f t="shared" si="86"/>
        <v>4927.1404044117653</v>
      </c>
      <c r="F19" s="65">
        <f t="shared" si="87"/>
        <v>4927.1404044117653</v>
      </c>
      <c r="G19" s="107" t="str">
        <f>$G$8</f>
        <v>Verto 15.0 Plus SPD 1+2</v>
      </c>
      <c r="H19" s="108">
        <f t="shared" si="88"/>
        <v>2714.75</v>
      </c>
      <c r="I19" s="108">
        <f t="shared" si="88"/>
        <v>166.85</v>
      </c>
      <c r="J19" s="67">
        <f t="shared" si="35"/>
        <v>81.442499999999995</v>
      </c>
      <c r="K19" s="54">
        <v>0</v>
      </c>
      <c r="L19" s="67">
        <f t="shared" si="89"/>
        <v>2714.75</v>
      </c>
      <c r="M19" s="67">
        <f t="shared" si="89"/>
        <v>166.85</v>
      </c>
      <c r="N19" s="67">
        <f t="shared" si="89"/>
        <v>81.442499999999995</v>
      </c>
      <c r="O19" s="67">
        <f t="shared" si="90"/>
        <v>2963.0425</v>
      </c>
      <c r="P19" s="69">
        <f t="shared" si="91"/>
        <v>0</v>
      </c>
      <c r="Q19" s="69">
        <f t="shared" si="92"/>
        <v>0</v>
      </c>
      <c r="R19" s="69">
        <f t="shared" si="93"/>
        <v>59.260850000000005</v>
      </c>
      <c r="S19" s="69">
        <f t="shared" si="94"/>
        <v>148.15212500000001</v>
      </c>
      <c r="T19" s="69">
        <f t="shared" si="95"/>
        <v>3170.4554750000002</v>
      </c>
      <c r="U19" s="69">
        <f>2*$U$5</f>
        <v>180</v>
      </c>
      <c r="V19" s="151">
        <f t="shared" si="96"/>
        <v>0</v>
      </c>
      <c r="W19" s="151">
        <f t="shared" si="96"/>
        <v>0</v>
      </c>
      <c r="X19" s="67">
        <f t="shared" si="97"/>
        <v>180</v>
      </c>
      <c r="Y19" s="113">
        <f t="shared" si="98"/>
        <v>739.07106066176482</v>
      </c>
      <c r="Z19" s="69">
        <f t="shared" si="99"/>
        <v>792.61386875000005</v>
      </c>
      <c r="AA19" s="69">
        <f t="shared" si="100"/>
        <v>45</v>
      </c>
      <c r="AB19" s="70">
        <f t="shared" si="101"/>
        <v>4927.1404044117653</v>
      </c>
      <c r="AC19" s="67">
        <f t="shared" si="102"/>
        <v>2963.0425</v>
      </c>
      <c r="AD19" s="67">
        <f t="shared" si="102"/>
        <v>0</v>
      </c>
      <c r="AE19" s="67">
        <f t="shared" si="102"/>
        <v>0</v>
      </c>
      <c r="AF19" s="67">
        <f t="shared" si="102"/>
        <v>59.260850000000005</v>
      </c>
      <c r="AG19" s="67">
        <f t="shared" si="102"/>
        <v>148.15212500000001</v>
      </c>
      <c r="AH19" s="67">
        <f t="shared" si="102"/>
        <v>3170.4554750000002</v>
      </c>
      <c r="AI19" s="67">
        <f t="shared" si="102"/>
        <v>180</v>
      </c>
      <c r="AJ19" s="67">
        <f t="shared" si="102"/>
        <v>0</v>
      </c>
      <c r="AK19" s="67">
        <f t="shared" si="102"/>
        <v>0</v>
      </c>
      <c r="AL19" s="67">
        <f t="shared" si="102"/>
        <v>180</v>
      </c>
      <c r="AM19" s="67">
        <f t="shared" si="102"/>
        <v>739.07106066176482</v>
      </c>
      <c r="AN19" s="67">
        <f t="shared" si="102"/>
        <v>792.61386875000005</v>
      </c>
      <c r="AO19" s="67">
        <f t="shared" si="102"/>
        <v>45</v>
      </c>
      <c r="AP19" s="67">
        <f t="shared" si="103"/>
        <v>739.07106066176482</v>
      </c>
      <c r="AQ19" s="71">
        <f t="shared" si="104"/>
        <v>4089.5265356617651</v>
      </c>
      <c r="AR19" s="71">
        <f t="shared" si="105"/>
        <v>837.61386875000005</v>
      </c>
      <c r="AS19" s="71">
        <f t="shared" si="106"/>
        <v>4927.1404044117653</v>
      </c>
      <c r="AT19" s="84"/>
    </row>
    <row r="20" spans="1:67" outlineLevel="1" x14ac:dyDescent="0.25">
      <c r="A20" s="60"/>
      <c r="B20" s="61" t="s">
        <v>64</v>
      </c>
      <c r="C20" s="62">
        <v>1</v>
      </c>
      <c r="D20" s="68" t="s">
        <v>65</v>
      </c>
      <c r="E20" s="64">
        <f t="shared" si="86"/>
        <v>1152.8602941176471</v>
      </c>
      <c r="F20" s="65">
        <f t="shared" si="87"/>
        <v>1152.8602941176471</v>
      </c>
      <c r="G20" s="107"/>
      <c r="H20" s="108">
        <f t="shared" ref="H20:I23" si="107">H9</f>
        <v>450</v>
      </c>
      <c r="I20" s="111">
        <f t="shared" si="107"/>
        <v>0</v>
      </c>
      <c r="J20" s="67">
        <f t="shared" si="35"/>
        <v>13.5</v>
      </c>
      <c r="K20" s="54">
        <v>0</v>
      </c>
      <c r="L20" s="67">
        <f t="shared" si="89"/>
        <v>450</v>
      </c>
      <c r="M20" s="67">
        <f t="shared" si="89"/>
        <v>0</v>
      </c>
      <c r="N20" s="67">
        <f t="shared" si="89"/>
        <v>13.5</v>
      </c>
      <c r="O20" s="67">
        <f t="shared" si="90"/>
        <v>463.5</v>
      </c>
      <c r="P20" s="69">
        <f t="shared" si="91"/>
        <v>0</v>
      </c>
      <c r="Q20" s="69">
        <f t="shared" si="92"/>
        <v>0</v>
      </c>
      <c r="R20" s="69">
        <f t="shared" si="93"/>
        <v>9.27</v>
      </c>
      <c r="S20" s="69">
        <f t="shared" si="94"/>
        <v>23.175000000000001</v>
      </c>
      <c r="T20" s="69">
        <f t="shared" si="95"/>
        <v>495.94499999999999</v>
      </c>
      <c r="U20" s="69">
        <f>(C18/10)*$U$5</f>
        <v>288</v>
      </c>
      <c r="V20" s="151">
        <f t="shared" si="96"/>
        <v>0</v>
      </c>
      <c r="W20" s="151">
        <f t="shared" si="96"/>
        <v>0</v>
      </c>
      <c r="X20" s="67">
        <f t="shared" si="97"/>
        <v>288</v>
      </c>
      <c r="Y20" s="113">
        <f t="shared" si="98"/>
        <v>172.92904411764707</v>
      </c>
      <c r="Z20" s="69">
        <f t="shared" si="99"/>
        <v>123.98625</v>
      </c>
      <c r="AA20" s="69">
        <f t="shared" si="100"/>
        <v>72</v>
      </c>
      <c r="AB20" s="70">
        <f t="shared" si="101"/>
        <v>1152.8602941176471</v>
      </c>
      <c r="AC20" s="67">
        <f t="shared" si="102"/>
        <v>463.5</v>
      </c>
      <c r="AD20" s="67">
        <f t="shared" si="102"/>
        <v>0</v>
      </c>
      <c r="AE20" s="67">
        <f t="shared" si="102"/>
        <v>0</v>
      </c>
      <c r="AF20" s="67">
        <f t="shared" si="102"/>
        <v>9.27</v>
      </c>
      <c r="AG20" s="67">
        <f t="shared" si="102"/>
        <v>23.175000000000001</v>
      </c>
      <c r="AH20" s="67">
        <f t="shared" si="102"/>
        <v>495.94499999999999</v>
      </c>
      <c r="AI20" s="67">
        <f t="shared" si="102"/>
        <v>288</v>
      </c>
      <c r="AJ20" s="67">
        <f t="shared" si="102"/>
        <v>0</v>
      </c>
      <c r="AK20" s="67">
        <f t="shared" si="102"/>
        <v>0</v>
      </c>
      <c r="AL20" s="67">
        <f t="shared" si="102"/>
        <v>288</v>
      </c>
      <c r="AM20" s="67">
        <f t="shared" si="102"/>
        <v>172.92904411764707</v>
      </c>
      <c r="AN20" s="67">
        <f t="shared" si="102"/>
        <v>123.98625</v>
      </c>
      <c r="AO20" s="67">
        <f t="shared" si="102"/>
        <v>72</v>
      </c>
      <c r="AP20" s="67">
        <f t="shared" si="103"/>
        <v>172.92904411764707</v>
      </c>
      <c r="AQ20" s="71">
        <f t="shared" si="104"/>
        <v>956.87404411764714</v>
      </c>
      <c r="AR20" s="71">
        <f t="shared" si="105"/>
        <v>195.98624999999998</v>
      </c>
      <c r="AS20" s="71">
        <f t="shared" si="106"/>
        <v>1152.8602941176468</v>
      </c>
      <c r="AT20" s="84"/>
    </row>
    <row r="21" spans="1:67" outlineLevel="1" x14ac:dyDescent="0.25">
      <c r="A21" s="60"/>
      <c r="B21" s="61" t="s">
        <v>172</v>
      </c>
      <c r="C21" s="62">
        <f>A16</f>
        <v>32</v>
      </c>
      <c r="D21" s="68" t="s">
        <v>63</v>
      </c>
      <c r="E21" s="64">
        <f t="shared" si="86"/>
        <v>257.66176470588238</v>
      </c>
      <c r="F21" s="65">
        <f t="shared" si="87"/>
        <v>8245.176470588236</v>
      </c>
      <c r="G21" s="107"/>
      <c r="H21" s="108">
        <f t="shared" si="107"/>
        <v>100</v>
      </c>
      <c r="I21" s="108">
        <f t="shared" si="107"/>
        <v>0</v>
      </c>
      <c r="J21" s="67">
        <f t="shared" ref="J21:J98" si="108">H21*$J$4</f>
        <v>3</v>
      </c>
      <c r="K21" s="54">
        <v>0</v>
      </c>
      <c r="L21" s="67">
        <f t="shared" si="89"/>
        <v>100</v>
      </c>
      <c r="M21" s="67">
        <f t="shared" si="89"/>
        <v>0</v>
      </c>
      <c r="N21" s="67">
        <f t="shared" si="89"/>
        <v>3</v>
      </c>
      <c r="O21" s="67">
        <f t="shared" si="90"/>
        <v>103</v>
      </c>
      <c r="P21" s="69">
        <f t="shared" si="91"/>
        <v>0</v>
      </c>
      <c r="Q21" s="69">
        <f t="shared" si="92"/>
        <v>0</v>
      </c>
      <c r="R21" s="69">
        <f t="shared" si="93"/>
        <v>2.06</v>
      </c>
      <c r="S21" s="69">
        <f t="shared" si="94"/>
        <v>5.15</v>
      </c>
      <c r="T21" s="69">
        <f t="shared" si="95"/>
        <v>110.21000000000001</v>
      </c>
      <c r="U21" s="69">
        <f>1*$U$4</f>
        <v>65</v>
      </c>
      <c r="V21" s="151">
        <f t="shared" si="96"/>
        <v>0</v>
      </c>
      <c r="W21" s="151">
        <f t="shared" si="96"/>
        <v>0</v>
      </c>
      <c r="X21" s="67">
        <f t="shared" si="97"/>
        <v>65</v>
      </c>
      <c r="Y21" s="113">
        <f t="shared" si="98"/>
        <v>38.649264705882359</v>
      </c>
      <c r="Z21" s="69">
        <f t="shared" si="99"/>
        <v>27.552500000000002</v>
      </c>
      <c r="AA21" s="69">
        <f t="shared" si="100"/>
        <v>16.25</v>
      </c>
      <c r="AB21" s="70">
        <f t="shared" si="101"/>
        <v>257.66176470588238</v>
      </c>
      <c r="AC21" s="67">
        <f t="shared" si="102"/>
        <v>3296</v>
      </c>
      <c r="AD21" s="67">
        <f t="shared" si="102"/>
        <v>0</v>
      </c>
      <c r="AE21" s="67">
        <f t="shared" si="102"/>
        <v>0</v>
      </c>
      <c r="AF21" s="67">
        <f t="shared" si="102"/>
        <v>65.92</v>
      </c>
      <c r="AG21" s="67">
        <f t="shared" si="102"/>
        <v>164.8</v>
      </c>
      <c r="AH21" s="67">
        <f t="shared" si="102"/>
        <v>3526.7200000000003</v>
      </c>
      <c r="AI21" s="67">
        <f t="shared" si="102"/>
        <v>2080</v>
      </c>
      <c r="AJ21" s="67">
        <f t="shared" si="102"/>
        <v>0</v>
      </c>
      <c r="AK21" s="67">
        <f t="shared" si="102"/>
        <v>0</v>
      </c>
      <c r="AL21" s="67">
        <f t="shared" si="102"/>
        <v>2080</v>
      </c>
      <c r="AM21" s="67">
        <f t="shared" si="102"/>
        <v>1236.7764705882355</v>
      </c>
      <c r="AN21" s="67">
        <f t="shared" si="102"/>
        <v>881.68000000000006</v>
      </c>
      <c r="AO21" s="67">
        <f t="shared" si="102"/>
        <v>520</v>
      </c>
      <c r="AP21" s="67">
        <f t="shared" si="103"/>
        <v>1236.7764705882355</v>
      </c>
      <c r="AQ21" s="71">
        <f t="shared" si="104"/>
        <v>6843.4964705882358</v>
      </c>
      <c r="AR21" s="71">
        <f t="shared" si="105"/>
        <v>1401.68</v>
      </c>
      <c r="AS21" s="71">
        <f t="shared" si="106"/>
        <v>8245.176470588236</v>
      </c>
      <c r="AT21" s="84"/>
    </row>
    <row r="22" spans="1:67" outlineLevel="1" x14ac:dyDescent="0.25">
      <c r="A22" s="60"/>
      <c r="B22" s="61" t="s">
        <v>66</v>
      </c>
      <c r="C22" s="62">
        <v>1</v>
      </c>
      <c r="D22" s="68" t="s">
        <v>65</v>
      </c>
      <c r="E22" s="64">
        <f t="shared" si="86"/>
        <v>3251.8529411764707</v>
      </c>
      <c r="F22" s="65">
        <f t="shared" si="87"/>
        <v>3251.8529411764707</v>
      </c>
      <c r="G22" s="107"/>
      <c r="H22" s="108">
        <f t="shared" si="107"/>
        <v>600</v>
      </c>
      <c r="I22" s="108">
        <f t="shared" si="107"/>
        <v>0</v>
      </c>
      <c r="J22" s="67">
        <f t="shared" si="108"/>
        <v>18</v>
      </c>
      <c r="K22" s="54">
        <v>0</v>
      </c>
      <c r="L22" s="67">
        <f t="shared" si="89"/>
        <v>600</v>
      </c>
      <c r="M22" s="67">
        <f t="shared" si="89"/>
        <v>0</v>
      </c>
      <c r="N22" s="67">
        <f t="shared" si="89"/>
        <v>18</v>
      </c>
      <c r="O22" s="67">
        <f t="shared" si="90"/>
        <v>618</v>
      </c>
      <c r="P22" s="69">
        <f t="shared" si="91"/>
        <v>0</v>
      </c>
      <c r="Q22" s="69">
        <f t="shared" si="92"/>
        <v>0</v>
      </c>
      <c r="R22" s="69">
        <f t="shared" si="93"/>
        <v>12.36</v>
      </c>
      <c r="S22" s="69">
        <f t="shared" si="94"/>
        <v>30.900000000000002</v>
      </c>
      <c r="T22" s="69">
        <f t="shared" si="95"/>
        <v>661.26</v>
      </c>
      <c r="U22" s="69">
        <f>5*$U$5+600+500</f>
        <v>1550</v>
      </c>
      <c r="V22" s="151">
        <f t="shared" si="96"/>
        <v>0</v>
      </c>
      <c r="W22" s="151">
        <f t="shared" si="96"/>
        <v>0</v>
      </c>
      <c r="X22" s="67">
        <f t="shared" si="97"/>
        <v>1550</v>
      </c>
      <c r="Y22" s="113">
        <f t="shared" si="98"/>
        <v>487.77794117647068</v>
      </c>
      <c r="Z22" s="69">
        <f t="shared" si="99"/>
        <v>165.315</v>
      </c>
      <c r="AA22" s="69">
        <f t="shared" si="100"/>
        <v>387.5</v>
      </c>
      <c r="AB22" s="70">
        <f t="shared" si="101"/>
        <v>3251.8529411764707</v>
      </c>
      <c r="AC22" s="67">
        <f t="shared" si="102"/>
        <v>618</v>
      </c>
      <c r="AD22" s="67">
        <f t="shared" si="102"/>
        <v>0</v>
      </c>
      <c r="AE22" s="67">
        <f t="shared" si="102"/>
        <v>0</v>
      </c>
      <c r="AF22" s="67">
        <f t="shared" si="102"/>
        <v>12.36</v>
      </c>
      <c r="AG22" s="67">
        <f t="shared" si="102"/>
        <v>30.900000000000002</v>
      </c>
      <c r="AH22" s="67">
        <f t="shared" si="102"/>
        <v>661.26</v>
      </c>
      <c r="AI22" s="67">
        <f t="shared" si="102"/>
        <v>1550</v>
      </c>
      <c r="AJ22" s="67">
        <f t="shared" si="102"/>
        <v>0</v>
      </c>
      <c r="AK22" s="67">
        <f t="shared" si="102"/>
        <v>0</v>
      </c>
      <c r="AL22" s="67">
        <f t="shared" si="102"/>
        <v>1550</v>
      </c>
      <c r="AM22" s="67">
        <f t="shared" si="102"/>
        <v>487.77794117647068</v>
      </c>
      <c r="AN22" s="67">
        <f t="shared" si="102"/>
        <v>165.315</v>
      </c>
      <c r="AO22" s="67">
        <f t="shared" si="102"/>
        <v>387.5</v>
      </c>
      <c r="AP22" s="67">
        <f t="shared" si="103"/>
        <v>487.77794117647068</v>
      </c>
      <c r="AQ22" s="71">
        <f t="shared" si="104"/>
        <v>2699.0379411764707</v>
      </c>
      <c r="AR22" s="71">
        <f t="shared" si="105"/>
        <v>552.81500000000005</v>
      </c>
      <c r="AS22" s="71">
        <f t="shared" si="106"/>
        <v>3251.8529411764707</v>
      </c>
      <c r="AT22" s="84"/>
    </row>
    <row r="23" spans="1:67" outlineLevel="1" x14ac:dyDescent="0.25">
      <c r="A23" s="60"/>
      <c r="B23" s="72" t="s">
        <v>169</v>
      </c>
      <c r="C23" s="62">
        <v>1</v>
      </c>
      <c r="D23" s="68" t="s">
        <v>65</v>
      </c>
      <c r="E23" s="64">
        <f t="shared" si="86"/>
        <v>2922</v>
      </c>
      <c r="F23" s="65">
        <f t="shared" si="87"/>
        <v>2922</v>
      </c>
      <c r="G23" s="107"/>
      <c r="H23" s="108">
        <f t="shared" si="107"/>
        <v>1600</v>
      </c>
      <c r="I23" s="108">
        <f t="shared" si="107"/>
        <v>300</v>
      </c>
      <c r="J23" s="67">
        <f t="shared" si="108"/>
        <v>48</v>
      </c>
      <c r="K23" s="54">
        <v>0</v>
      </c>
      <c r="L23" s="67">
        <f t="shared" si="89"/>
        <v>1600</v>
      </c>
      <c r="M23" s="67">
        <f t="shared" si="89"/>
        <v>300</v>
      </c>
      <c r="N23" s="67">
        <f t="shared" si="89"/>
        <v>48</v>
      </c>
      <c r="O23" s="67">
        <f t="shared" si="90"/>
        <v>1948</v>
      </c>
      <c r="P23" s="69">
        <f t="shared" si="91"/>
        <v>0</v>
      </c>
      <c r="Q23" s="69">
        <f t="shared" si="92"/>
        <v>0</v>
      </c>
      <c r="R23" s="69">
        <f t="shared" si="93"/>
        <v>38.96</v>
      </c>
      <c r="S23" s="69">
        <v>0</v>
      </c>
      <c r="T23" s="69">
        <f t="shared" si="95"/>
        <v>1986.96</v>
      </c>
      <c r="U23" s="69">
        <v>0</v>
      </c>
      <c r="V23" s="151">
        <f t="shared" si="96"/>
        <v>0</v>
      </c>
      <c r="W23" s="151">
        <f t="shared" si="96"/>
        <v>0</v>
      </c>
      <c r="X23" s="67">
        <f t="shared" si="97"/>
        <v>0</v>
      </c>
      <c r="Y23" s="113">
        <f t="shared" si="98"/>
        <v>438.3</v>
      </c>
      <c r="Z23" s="69">
        <f t="shared" si="99"/>
        <v>496.74</v>
      </c>
      <c r="AA23" s="69">
        <f t="shared" si="100"/>
        <v>0</v>
      </c>
      <c r="AB23" s="70">
        <f t="shared" si="101"/>
        <v>2922</v>
      </c>
      <c r="AC23" s="67">
        <f t="shared" si="102"/>
        <v>1948</v>
      </c>
      <c r="AD23" s="67">
        <f t="shared" si="102"/>
        <v>0</v>
      </c>
      <c r="AE23" s="67">
        <f t="shared" si="102"/>
        <v>0</v>
      </c>
      <c r="AF23" s="67">
        <f t="shared" si="102"/>
        <v>38.96</v>
      </c>
      <c r="AG23" s="67">
        <f t="shared" si="102"/>
        <v>0</v>
      </c>
      <c r="AH23" s="67">
        <f t="shared" si="102"/>
        <v>1986.96</v>
      </c>
      <c r="AI23" s="67">
        <f t="shared" si="102"/>
        <v>0</v>
      </c>
      <c r="AJ23" s="67">
        <f t="shared" si="102"/>
        <v>0</v>
      </c>
      <c r="AK23" s="67">
        <f t="shared" si="102"/>
        <v>0</v>
      </c>
      <c r="AL23" s="67">
        <f t="shared" si="102"/>
        <v>0</v>
      </c>
      <c r="AM23" s="67">
        <f t="shared" si="102"/>
        <v>438.3</v>
      </c>
      <c r="AN23" s="67">
        <f t="shared" si="102"/>
        <v>496.74</v>
      </c>
      <c r="AO23" s="67">
        <f t="shared" si="102"/>
        <v>0</v>
      </c>
      <c r="AP23" s="67">
        <f t="shared" si="103"/>
        <v>438.3</v>
      </c>
      <c r="AQ23" s="71">
        <f t="shared" si="104"/>
        <v>2425.2600000000002</v>
      </c>
      <c r="AR23" s="71">
        <f t="shared" si="105"/>
        <v>496.74</v>
      </c>
      <c r="AS23" s="71">
        <f t="shared" si="106"/>
        <v>2922</v>
      </c>
      <c r="AT23" s="84"/>
    </row>
    <row r="24" spans="1:67" outlineLevel="1" x14ac:dyDescent="0.25">
      <c r="A24" s="60"/>
      <c r="B24" s="72" t="s">
        <v>170</v>
      </c>
      <c r="C24" s="62">
        <v>1</v>
      </c>
      <c r="D24" s="68" t="s">
        <v>65</v>
      </c>
      <c r="E24" s="64">
        <f t="shared" si="86"/>
        <v>900</v>
      </c>
      <c r="F24" s="65">
        <f t="shared" si="87"/>
        <v>900</v>
      </c>
      <c r="G24" s="147"/>
      <c r="H24" s="67">
        <v>0</v>
      </c>
      <c r="I24" s="67">
        <v>0</v>
      </c>
      <c r="J24" s="67">
        <f t="shared" si="108"/>
        <v>0</v>
      </c>
      <c r="K24" s="54">
        <v>0</v>
      </c>
      <c r="L24" s="67">
        <f t="shared" si="89"/>
        <v>0</v>
      </c>
      <c r="M24" s="67">
        <f t="shared" si="89"/>
        <v>0</v>
      </c>
      <c r="N24" s="67">
        <f t="shared" si="89"/>
        <v>0</v>
      </c>
      <c r="O24" s="67">
        <f t="shared" si="90"/>
        <v>0</v>
      </c>
      <c r="P24" s="69">
        <f t="shared" si="91"/>
        <v>0</v>
      </c>
      <c r="Q24" s="69">
        <f t="shared" si="92"/>
        <v>0</v>
      </c>
      <c r="R24" s="69">
        <f t="shared" si="93"/>
        <v>0</v>
      </c>
      <c r="S24" s="69">
        <v>0</v>
      </c>
      <c r="T24" s="69">
        <f t="shared" si="95"/>
        <v>0</v>
      </c>
      <c r="U24" s="69">
        <v>0</v>
      </c>
      <c r="V24" s="151">
        <f t="shared" si="96"/>
        <v>0</v>
      </c>
      <c r="W24" s="151">
        <f t="shared" si="96"/>
        <v>900</v>
      </c>
      <c r="X24" s="67">
        <f t="shared" si="97"/>
        <v>900</v>
      </c>
      <c r="Y24" s="113">
        <v>0</v>
      </c>
      <c r="Z24" s="69">
        <f t="shared" si="99"/>
        <v>0</v>
      </c>
      <c r="AA24" s="69">
        <v>0</v>
      </c>
      <c r="AB24" s="70">
        <f t="shared" si="101"/>
        <v>900</v>
      </c>
      <c r="AC24" s="67">
        <f t="shared" si="102"/>
        <v>0</v>
      </c>
      <c r="AD24" s="67">
        <f t="shared" si="102"/>
        <v>0</v>
      </c>
      <c r="AE24" s="67">
        <f t="shared" si="102"/>
        <v>0</v>
      </c>
      <c r="AF24" s="67">
        <f t="shared" si="102"/>
        <v>0</v>
      </c>
      <c r="AG24" s="67">
        <f t="shared" si="102"/>
        <v>0</v>
      </c>
      <c r="AH24" s="67">
        <f t="shared" si="102"/>
        <v>0</v>
      </c>
      <c r="AI24" s="67">
        <f t="shared" si="102"/>
        <v>0</v>
      </c>
      <c r="AJ24" s="67">
        <f t="shared" si="102"/>
        <v>0</v>
      </c>
      <c r="AK24" s="67">
        <f t="shared" si="102"/>
        <v>900</v>
      </c>
      <c r="AL24" s="67">
        <f t="shared" si="102"/>
        <v>900</v>
      </c>
      <c r="AM24" s="67">
        <f t="shared" si="102"/>
        <v>0</v>
      </c>
      <c r="AN24" s="67">
        <f t="shared" si="102"/>
        <v>0</v>
      </c>
      <c r="AO24" s="67">
        <f t="shared" si="102"/>
        <v>0</v>
      </c>
      <c r="AP24" s="67">
        <f t="shared" si="103"/>
        <v>900</v>
      </c>
      <c r="AQ24" s="71">
        <f t="shared" si="104"/>
        <v>900</v>
      </c>
      <c r="AR24" s="71">
        <f t="shared" si="105"/>
        <v>0</v>
      </c>
      <c r="AS24" s="71">
        <f t="shared" si="106"/>
        <v>900</v>
      </c>
      <c r="AT24" s="84"/>
    </row>
    <row r="25" spans="1:67" outlineLevel="1" x14ac:dyDescent="0.25">
      <c r="A25" s="60"/>
      <c r="B25" s="72" t="s">
        <v>171</v>
      </c>
      <c r="C25" s="62">
        <v>1</v>
      </c>
      <c r="D25" s="68" t="s">
        <v>65</v>
      </c>
      <c r="E25" s="64">
        <f t="shared" si="86"/>
        <v>1200</v>
      </c>
      <c r="F25" s="65">
        <f t="shared" si="87"/>
        <v>1200</v>
      </c>
      <c r="G25" s="147"/>
      <c r="H25" s="67">
        <v>0</v>
      </c>
      <c r="I25" s="67">
        <v>0</v>
      </c>
      <c r="J25" s="67">
        <f t="shared" si="108"/>
        <v>0</v>
      </c>
      <c r="K25" s="54">
        <v>0</v>
      </c>
      <c r="L25" s="67">
        <f t="shared" si="89"/>
        <v>0</v>
      </c>
      <c r="M25" s="67">
        <f t="shared" si="89"/>
        <v>0</v>
      </c>
      <c r="N25" s="67">
        <f t="shared" si="89"/>
        <v>0</v>
      </c>
      <c r="O25" s="67">
        <f t="shared" si="90"/>
        <v>0</v>
      </c>
      <c r="P25" s="69">
        <f t="shared" si="91"/>
        <v>0</v>
      </c>
      <c r="Q25" s="69">
        <f t="shared" si="92"/>
        <v>0</v>
      </c>
      <c r="R25" s="69">
        <f t="shared" si="93"/>
        <v>0</v>
      </c>
      <c r="S25" s="69">
        <v>0</v>
      </c>
      <c r="T25" s="69">
        <f t="shared" si="95"/>
        <v>0</v>
      </c>
      <c r="U25" s="69">
        <v>0</v>
      </c>
      <c r="V25" s="151">
        <f t="shared" si="96"/>
        <v>1200</v>
      </c>
      <c r="W25" s="151">
        <f t="shared" si="96"/>
        <v>0</v>
      </c>
      <c r="X25" s="67">
        <f t="shared" si="97"/>
        <v>1200</v>
      </c>
      <c r="Y25" s="113">
        <v>0</v>
      </c>
      <c r="Z25" s="69">
        <f t="shared" si="99"/>
        <v>0</v>
      </c>
      <c r="AA25" s="69">
        <v>0</v>
      </c>
      <c r="AB25" s="70">
        <f t="shared" si="101"/>
        <v>1200</v>
      </c>
      <c r="AC25" s="67">
        <f t="shared" si="102"/>
        <v>0</v>
      </c>
      <c r="AD25" s="67">
        <f t="shared" si="102"/>
        <v>0</v>
      </c>
      <c r="AE25" s="67">
        <f t="shared" si="102"/>
        <v>0</v>
      </c>
      <c r="AF25" s="67">
        <f t="shared" si="102"/>
        <v>0</v>
      </c>
      <c r="AG25" s="67">
        <f t="shared" si="102"/>
        <v>0</v>
      </c>
      <c r="AH25" s="67">
        <f t="shared" si="102"/>
        <v>0</v>
      </c>
      <c r="AI25" s="67">
        <f t="shared" si="102"/>
        <v>0</v>
      </c>
      <c r="AJ25" s="67">
        <f t="shared" si="102"/>
        <v>1200</v>
      </c>
      <c r="AK25" s="67">
        <f t="shared" si="102"/>
        <v>0</v>
      </c>
      <c r="AL25" s="67">
        <f t="shared" si="102"/>
        <v>1200</v>
      </c>
      <c r="AM25" s="67">
        <f t="shared" si="102"/>
        <v>0</v>
      </c>
      <c r="AN25" s="67">
        <f t="shared" si="102"/>
        <v>0</v>
      </c>
      <c r="AO25" s="67">
        <f t="shared" si="102"/>
        <v>0</v>
      </c>
      <c r="AP25" s="67">
        <f t="shared" si="103"/>
        <v>0</v>
      </c>
      <c r="AQ25" s="71">
        <f t="shared" si="104"/>
        <v>1200</v>
      </c>
      <c r="AR25" s="71">
        <f t="shared" si="105"/>
        <v>0</v>
      </c>
      <c r="AS25" s="71">
        <f t="shared" si="106"/>
        <v>1200</v>
      </c>
      <c r="AT25" s="84"/>
    </row>
    <row r="26" spans="1:67" ht="15.75" outlineLevel="1" thickBot="1" x14ac:dyDescent="0.3">
      <c r="A26" s="60"/>
      <c r="B26" s="61"/>
      <c r="C26" s="62"/>
      <c r="D26" s="63"/>
      <c r="E26" s="64"/>
      <c r="F26" s="65"/>
      <c r="G26" s="107"/>
      <c r="H26" s="108"/>
      <c r="I26" s="108"/>
      <c r="J26" s="67"/>
      <c r="K26" s="21"/>
      <c r="L26" s="67"/>
      <c r="M26" s="67"/>
      <c r="N26" s="67"/>
      <c r="O26" s="67"/>
      <c r="P26" s="69"/>
      <c r="Q26" s="69"/>
      <c r="R26" s="69"/>
      <c r="S26" s="69"/>
      <c r="T26" s="69"/>
      <c r="U26" s="69"/>
      <c r="V26" s="151"/>
      <c r="W26" s="151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84"/>
    </row>
    <row r="27" spans="1:67" ht="15.75" thickBot="1" x14ac:dyDescent="0.3">
      <c r="A27" s="48">
        <f>A16+1</f>
        <v>33</v>
      </c>
      <c r="B27" s="49" t="s">
        <v>61</v>
      </c>
      <c r="C27" s="50" t="s">
        <v>62</v>
      </c>
      <c r="D27" s="51">
        <f>ROUNDUP((A27*465)/1000,2)</f>
        <v>15.35</v>
      </c>
      <c r="E27" s="52"/>
      <c r="F27" s="53">
        <f>SUM(F28:F37)</f>
        <v>31669.603073529412</v>
      </c>
      <c r="G27" s="107"/>
      <c r="H27" s="110"/>
      <c r="I27" s="110"/>
      <c r="J27" s="56"/>
      <c r="K27" s="57"/>
      <c r="L27" s="58"/>
      <c r="M27" s="58"/>
      <c r="N27" s="58"/>
      <c r="O27" s="57"/>
      <c r="P27" s="58"/>
      <c r="Q27" s="56"/>
      <c r="R27" s="56"/>
      <c r="S27" s="56"/>
      <c r="T27" s="56"/>
      <c r="U27" s="73"/>
      <c r="V27" s="152"/>
      <c r="W27" s="153"/>
      <c r="X27" s="56"/>
      <c r="Y27" s="56"/>
      <c r="Z27" s="57"/>
      <c r="AA27" s="56"/>
      <c r="AB27" s="56"/>
      <c r="AC27" s="59">
        <f>+SUM(AC28:AC37)</f>
        <v>12979.187</v>
      </c>
      <c r="AD27" s="59">
        <f t="shared" ref="AD27" si="109">+SUM(AD28:AD37)</f>
        <v>0</v>
      </c>
      <c r="AE27" s="59">
        <f t="shared" ref="AE27" si="110">+SUM(AE28:AE37)</f>
        <v>0</v>
      </c>
      <c r="AF27" s="59">
        <f t="shared" ref="AF27" si="111">+SUM(AF28:AF37)</f>
        <v>259.58373999999998</v>
      </c>
      <c r="AG27" s="59">
        <f t="shared" ref="AG27" si="112">+SUM(AG28:AG37)</f>
        <v>551.55934999999999</v>
      </c>
      <c r="AH27" s="59">
        <f t="shared" ref="AH27" si="113">+SUM(AH28:AH37)</f>
        <v>13790.330089999999</v>
      </c>
      <c r="AI27" s="59">
        <f t="shared" ref="AI27" si="114">+SUM(AI28:AI37)</f>
        <v>6317</v>
      </c>
      <c r="AJ27" s="59">
        <f t="shared" ref="AJ27" si="115">+SUM(AJ28:AJ37)</f>
        <v>1200</v>
      </c>
      <c r="AK27" s="59">
        <f t="shared" ref="AK27" si="116">+SUM(AK28:AK37)</f>
        <v>900</v>
      </c>
      <c r="AL27" s="59">
        <f t="shared" ref="AL27" si="117">+SUM(AL28:AL37)</f>
        <v>8417</v>
      </c>
      <c r="AM27" s="59">
        <f t="shared" ref="AM27" si="118">+SUM(AM28:AM37)</f>
        <v>4435.4404610294123</v>
      </c>
      <c r="AN27" s="59">
        <f t="shared" ref="AN27" si="119">+SUM(AN28:AN37)</f>
        <v>3447.5825224999999</v>
      </c>
      <c r="AO27" s="59">
        <f t="shared" ref="AO27" si="120">+SUM(AO28:AO37)</f>
        <v>1579.25</v>
      </c>
      <c r="AP27" s="59">
        <f t="shared" ref="AP27" si="121">+SUM(AP28:AP37)</f>
        <v>5335.4404610294123</v>
      </c>
      <c r="AQ27" s="59">
        <f t="shared" ref="AQ27" si="122">+SUM(AQ28:AQ37)</f>
        <v>26642.770551029411</v>
      </c>
      <c r="AR27" s="59">
        <f t="shared" ref="AR27" si="123">+SUM(AR28:AR37)</f>
        <v>5026.8325224999999</v>
      </c>
      <c r="AS27" s="59">
        <f t="shared" ref="AS27" si="124">+SUM(AS28:AS37)</f>
        <v>31669.603073529415</v>
      </c>
      <c r="AT27" s="83" t="str">
        <f>IF(F27=AS27,"Matching","Not Matching")</f>
        <v>Matching</v>
      </c>
      <c r="AU27" s="134">
        <f t="shared" ref="AU27" si="125">SUM(AC27:AG27)</f>
        <v>13790.330089999999</v>
      </c>
      <c r="AV27" s="135">
        <f t="shared" ref="AV27" si="126">AU27/AS27</f>
        <v>0.43544373000135417</v>
      </c>
      <c r="AW27" s="134">
        <f t="shared" ref="AW27" si="127">AI27</f>
        <v>6317</v>
      </c>
      <c r="AX27" s="135">
        <f t="shared" ref="AX27" si="128">AW27/AS27</f>
        <v>0.19946571434234281</v>
      </c>
      <c r="AY27" s="134">
        <f t="shared" ref="AY27" si="129">AJ27</f>
        <v>1200</v>
      </c>
      <c r="AZ27" s="135">
        <f t="shared" ref="AZ27" si="130">AY27/AS27</f>
        <v>3.7891223240590688E-2</v>
      </c>
      <c r="BA27" s="134">
        <f t="shared" ref="BA27" si="131">AK27+AM27</f>
        <v>5335.4404610294123</v>
      </c>
      <c r="BB27" s="135">
        <f t="shared" ref="BB27" si="132">BA27/AS27</f>
        <v>0.16847197132978797</v>
      </c>
      <c r="BC27" s="134">
        <f t="shared" ref="BC27" si="133">AN27+AO27</f>
        <v>5026.8325224999999</v>
      </c>
      <c r="BD27" s="135">
        <f t="shared" ref="BD27" si="134">BC27/AS27</f>
        <v>0.15872736108592425</v>
      </c>
      <c r="BE27" s="82" t="str">
        <f t="shared" ref="BE27" si="135">IF((AU27+AW27+AY27+BA27+BC27)=AS27,"Matching","Not Matching")</f>
        <v>Matching</v>
      </c>
      <c r="BF27" s="134">
        <f>AQ27</f>
        <v>26642.770551029411</v>
      </c>
      <c r="BG27" s="135">
        <f t="shared" ref="BG27" si="136">BF27/AS27</f>
        <v>0.84127263891407555</v>
      </c>
      <c r="BH27" s="134">
        <f t="shared" ref="BH27" si="137">AR27</f>
        <v>5026.8325224999999</v>
      </c>
      <c r="BI27" s="135">
        <f t="shared" ref="BI27" si="138">BH27/AS27</f>
        <v>0.15872736108592425</v>
      </c>
      <c r="BJ27" s="82" t="str">
        <f t="shared" ref="BJ27" si="139">IF((BH27+BF27)=AS27,"Matching","Not Matching")</f>
        <v>Matching</v>
      </c>
      <c r="BK27" s="134">
        <f>AS27*1.081</f>
        <v>34234.840922485295</v>
      </c>
      <c r="BL27" s="134">
        <f t="shared" ref="BL27" si="140">ROUND(BK27,-1)</f>
        <v>34230</v>
      </c>
      <c r="BM27" s="134">
        <f>D27*380</f>
        <v>5833</v>
      </c>
      <c r="BN27" s="134">
        <f t="shared" ref="BN27" si="141">BK27-BM27</f>
        <v>28401.840922485295</v>
      </c>
      <c r="BO27" s="134">
        <f>BK27/D27</f>
        <v>2230.2827962531137</v>
      </c>
    </row>
    <row r="28" spans="1:67" outlineLevel="1" x14ac:dyDescent="0.25">
      <c r="A28" s="60"/>
      <c r="B28" s="61"/>
      <c r="C28" s="62"/>
      <c r="D28" s="63"/>
      <c r="E28" s="64"/>
      <c r="F28" s="65"/>
      <c r="G28" s="107"/>
      <c r="H28" s="110"/>
      <c r="I28" s="110"/>
      <c r="J28" s="56"/>
      <c r="K28" s="57"/>
      <c r="L28" s="58"/>
      <c r="M28" s="58"/>
      <c r="N28" s="58"/>
      <c r="O28" s="57"/>
      <c r="P28" s="58"/>
      <c r="Q28" s="56"/>
      <c r="R28" s="56"/>
      <c r="S28" s="56"/>
      <c r="T28" s="56"/>
      <c r="U28" s="73"/>
      <c r="V28" s="152"/>
      <c r="W28" s="153"/>
      <c r="X28" s="56"/>
      <c r="Y28" s="56"/>
      <c r="Z28" s="57"/>
      <c r="AA28" s="56"/>
      <c r="AB28" s="56"/>
      <c r="AC28" s="56"/>
      <c r="AD28" s="56"/>
      <c r="AE28" s="69"/>
      <c r="AF28" s="69"/>
      <c r="AG28" s="69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136"/>
    </row>
    <row r="29" spans="1:67" outlineLevel="1" x14ac:dyDescent="0.25">
      <c r="A29" s="60"/>
      <c r="B29" s="61" t="str">
        <f>"Panneau solaire "&amp;G29</f>
        <v>Panneau solaire LONGi Hi-MO X10 Artist LR7-54HVB-485M</v>
      </c>
      <c r="C29" s="62">
        <f>A27</f>
        <v>33</v>
      </c>
      <c r="D29" s="68" t="s">
        <v>63</v>
      </c>
      <c r="E29" s="64">
        <f t="shared" ref="E29" si="142">AB29</f>
        <v>266.65684558823523</v>
      </c>
      <c r="F29" s="65">
        <f t="shared" ref="F29" si="143">C29*E29</f>
        <v>8799.6759044117625</v>
      </c>
      <c r="G29" s="107" t="str">
        <f>$G$7</f>
        <v>LONGi Hi-MO X10 Artist LR7-54HVB-485M</v>
      </c>
      <c r="H29" s="108">
        <f>H18</f>
        <v>105.55</v>
      </c>
      <c r="I29" s="108">
        <f t="shared" ref="I29" si="144">I18</f>
        <v>0</v>
      </c>
      <c r="J29" s="67">
        <f t="shared" si="108"/>
        <v>3.1664999999999996</v>
      </c>
      <c r="K29" s="54">
        <v>0</v>
      </c>
      <c r="L29" s="67">
        <f t="shared" ref="L29:N36" si="145">H29*(1-$K29)</f>
        <v>105.55</v>
      </c>
      <c r="M29" s="67">
        <f t="shared" si="145"/>
        <v>0</v>
      </c>
      <c r="N29" s="67">
        <f t="shared" si="145"/>
        <v>3.1664999999999996</v>
      </c>
      <c r="O29" s="67">
        <f t="shared" ref="O29:O36" si="146">(L29+M29+N29)</f>
        <v>108.7165</v>
      </c>
      <c r="P29" s="69">
        <f t="shared" ref="P29:P36" si="147">O29*$P$4</f>
        <v>0</v>
      </c>
      <c r="Q29" s="69">
        <f t="shared" ref="Q29:Q36" si="148">(O29+P29)*$Q$4</f>
        <v>0</v>
      </c>
      <c r="R29" s="69">
        <f t="shared" ref="R29:R36" si="149">(O29+P29)*$R$4</f>
        <v>2.1743299999999999</v>
      </c>
      <c r="S29" s="69">
        <f t="shared" ref="S29:S33" si="150">(O29+P29)*$S$4</f>
        <v>5.4358250000000004</v>
      </c>
      <c r="T29" s="69">
        <f t="shared" ref="T29:T36" si="151">SUM(O29:S29)</f>
        <v>116.32665499999999</v>
      </c>
      <c r="U29" s="69">
        <f>1*$U$4</f>
        <v>65</v>
      </c>
      <c r="V29" s="151">
        <f t="shared" ref="V29:W29" si="152">V18</f>
        <v>0</v>
      </c>
      <c r="W29" s="151">
        <f t="shared" si="152"/>
        <v>0</v>
      </c>
      <c r="X29" s="67">
        <f t="shared" ref="X29:X36" si="153">SUM(U29:W29)</f>
        <v>65</v>
      </c>
      <c r="Y29" s="113">
        <f t="shared" ref="Y29:Y34" si="154">$Y$4/(1-$Y$4)*(T29+X29+Z29+AA29)</f>
        <v>39.998526838235293</v>
      </c>
      <c r="Z29" s="69">
        <f t="shared" ref="Z29:Z36" si="155">T29*$Z$4</f>
        <v>29.081663749999997</v>
      </c>
      <c r="AA29" s="69">
        <f t="shared" ref="AA29:AA34" si="156">X29*$AA$4</f>
        <v>16.25</v>
      </c>
      <c r="AB29" s="70">
        <f t="shared" ref="AB29:AB36" si="157">T29+X29+Y29+Z29+AA29</f>
        <v>266.65684558823523</v>
      </c>
      <c r="AC29" s="67">
        <f t="shared" ref="AC29:AO36" si="158">O29*$C29</f>
        <v>3587.6444999999999</v>
      </c>
      <c r="AD29" s="67">
        <f t="shared" si="158"/>
        <v>0</v>
      </c>
      <c r="AE29" s="67">
        <f t="shared" si="158"/>
        <v>0</v>
      </c>
      <c r="AF29" s="67">
        <f t="shared" si="158"/>
        <v>71.752889999999994</v>
      </c>
      <c r="AG29" s="67">
        <f t="shared" si="158"/>
        <v>179.38222500000001</v>
      </c>
      <c r="AH29" s="67">
        <f t="shared" si="158"/>
        <v>3838.7796149999995</v>
      </c>
      <c r="AI29" s="67">
        <f t="shared" si="158"/>
        <v>2145</v>
      </c>
      <c r="AJ29" s="67">
        <f t="shared" si="158"/>
        <v>0</v>
      </c>
      <c r="AK29" s="67">
        <f t="shared" si="158"/>
        <v>0</v>
      </c>
      <c r="AL29" s="67">
        <f t="shared" si="158"/>
        <v>2145</v>
      </c>
      <c r="AM29" s="67">
        <f t="shared" si="158"/>
        <v>1319.9513856617646</v>
      </c>
      <c r="AN29" s="67">
        <f t="shared" si="158"/>
        <v>959.69490374999987</v>
      </c>
      <c r="AO29" s="67">
        <f t="shared" si="158"/>
        <v>536.25</v>
      </c>
      <c r="AP29" s="67">
        <f t="shared" ref="AP29:AP36" si="159">AM29+AK29</f>
        <v>1319.9513856617646</v>
      </c>
      <c r="AQ29" s="71">
        <f t="shared" ref="AQ29:AQ36" si="160">AM29+AL29+AH29</f>
        <v>7303.7310006617645</v>
      </c>
      <c r="AR29" s="71">
        <f t="shared" ref="AR29:AR36" si="161">AO29+AN29</f>
        <v>1495.9449037499999</v>
      </c>
      <c r="AS29" s="71">
        <f t="shared" ref="AS29:AS36" si="162">AH29+AL29+AM29+AO29+AN29</f>
        <v>8799.6759044117643</v>
      </c>
      <c r="AT29" s="84"/>
    </row>
    <row r="30" spans="1:67" outlineLevel="1" x14ac:dyDescent="0.25">
      <c r="A30" s="60"/>
      <c r="B30" s="61" t="str">
        <f>"Onduleur Fronius "&amp;G30</f>
        <v>Onduleur Fronius Verto 15.0 Plus SPD 1+2</v>
      </c>
      <c r="C30" s="62">
        <v>1</v>
      </c>
      <c r="D30" s="68" t="s">
        <v>63</v>
      </c>
      <c r="E30" s="64">
        <f t="shared" ref="E29:E36" si="163">AB30</f>
        <v>4927.1404044117653</v>
      </c>
      <c r="F30" s="65">
        <f t="shared" ref="F29:F36" si="164">C30*E30</f>
        <v>4927.1404044117653</v>
      </c>
      <c r="G30" s="107" t="str">
        <f>$G$8</f>
        <v>Verto 15.0 Plus SPD 1+2</v>
      </c>
      <c r="H30" s="108">
        <f t="shared" ref="H30:I30" si="165">H19</f>
        <v>2714.75</v>
      </c>
      <c r="I30" s="108">
        <f t="shared" si="165"/>
        <v>166.85</v>
      </c>
      <c r="J30" s="67">
        <f t="shared" si="108"/>
        <v>81.442499999999995</v>
      </c>
      <c r="K30" s="54">
        <v>0</v>
      </c>
      <c r="L30" s="67">
        <f t="shared" si="145"/>
        <v>2714.75</v>
      </c>
      <c r="M30" s="67">
        <f t="shared" si="145"/>
        <v>166.85</v>
      </c>
      <c r="N30" s="67">
        <f t="shared" si="145"/>
        <v>81.442499999999995</v>
      </c>
      <c r="O30" s="67">
        <f t="shared" si="146"/>
        <v>2963.0425</v>
      </c>
      <c r="P30" s="69">
        <f t="shared" si="147"/>
        <v>0</v>
      </c>
      <c r="Q30" s="69">
        <f t="shared" si="148"/>
        <v>0</v>
      </c>
      <c r="R30" s="69">
        <f t="shared" si="149"/>
        <v>59.260850000000005</v>
      </c>
      <c r="S30" s="69">
        <f t="shared" si="150"/>
        <v>148.15212500000001</v>
      </c>
      <c r="T30" s="69">
        <f t="shared" si="151"/>
        <v>3170.4554750000002</v>
      </c>
      <c r="U30" s="69">
        <f>2*$U$5</f>
        <v>180</v>
      </c>
      <c r="V30" s="151">
        <f t="shared" ref="V30:W30" si="166">V19</f>
        <v>0</v>
      </c>
      <c r="W30" s="151">
        <f t="shared" si="166"/>
        <v>0</v>
      </c>
      <c r="X30" s="67">
        <f t="shared" si="153"/>
        <v>180</v>
      </c>
      <c r="Y30" s="113">
        <f t="shared" si="154"/>
        <v>739.07106066176482</v>
      </c>
      <c r="Z30" s="69">
        <f t="shared" si="155"/>
        <v>792.61386875000005</v>
      </c>
      <c r="AA30" s="69">
        <f t="shared" si="156"/>
        <v>45</v>
      </c>
      <c r="AB30" s="70">
        <f t="shared" si="157"/>
        <v>4927.1404044117653</v>
      </c>
      <c r="AC30" s="67">
        <f t="shared" si="158"/>
        <v>2963.0425</v>
      </c>
      <c r="AD30" s="67">
        <f t="shared" si="158"/>
        <v>0</v>
      </c>
      <c r="AE30" s="67">
        <f t="shared" si="158"/>
        <v>0</v>
      </c>
      <c r="AF30" s="67">
        <f t="shared" si="158"/>
        <v>59.260850000000005</v>
      </c>
      <c r="AG30" s="67">
        <f t="shared" si="158"/>
        <v>148.15212500000001</v>
      </c>
      <c r="AH30" s="67">
        <f t="shared" si="158"/>
        <v>3170.4554750000002</v>
      </c>
      <c r="AI30" s="67">
        <f t="shared" si="158"/>
        <v>180</v>
      </c>
      <c r="AJ30" s="67">
        <f t="shared" si="158"/>
        <v>0</v>
      </c>
      <c r="AK30" s="67">
        <f t="shared" si="158"/>
        <v>0</v>
      </c>
      <c r="AL30" s="67">
        <f t="shared" si="158"/>
        <v>180</v>
      </c>
      <c r="AM30" s="67">
        <f t="shared" si="158"/>
        <v>739.07106066176482</v>
      </c>
      <c r="AN30" s="67">
        <f t="shared" si="158"/>
        <v>792.61386875000005</v>
      </c>
      <c r="AO30" s="67">
        <f t="shared" si="158"/>
        <v>45</v>
      </c>
      <c r="AP30" s="67">
        <f t="shared" si="159"/>
        <v>739.07106066176482</v>
      </c>
      <c r="AQ30" s="71">
        <f t="shared" si="160"/>
        <v>4089.5265356617651</v>
      </c>
      <c r="AR30" s="71">
        <f t="shared" si="161"/>
        <v>837.61386875000005</v>
      </c>
      <c r="AS30" s="71">
        <f t="shared" si="162"/>
        <v>4927.1404044117653</v>
      </c>
      <c r="AT30" s="84"/>
    </row>
    <row r="31" spans="1:67" outlineLevel="1" x14ac:dyDescent="0.25">
      <c r="A31" s="60"/>
      <c r="B31" s="61" t="s">
        <v>64</v>
      </c>
      <c r="C31" s="62">
        <v>1</v>
      </c>
      <c r="D31" s="68" t="s">
        <v>65</v>
      </c>
      <c r="E31" s="64">
        <f t="shared" si="163"/>
        <v>1166.0955882352941</v>
      </c>
      <c r="F31" s="65">
        <f t="shared" si="164"/>
        <v>1166.0955882352941</v>
      </c>
      <c r="G31" s="107"/>
      <c r="H31" s="108">
        <f t="shared" ref="H31:I31" si="167">H20</f>
        <v>450</v>
      </c>
      <c r="I31" s="111">
        <f t="shared" si="167"/>
        <v>0</v>
      </c>
      <c r="J31" s="67">
        <f t="shared" si="108"/>
        <v>13.5</v>
      </c>
      <c r="K31" s="54">
        <v>0</v>
      </c>
      <c r="L31" s="67">
        <f t="shared" si="145"/>
        <v>450</v>
      </c>
      <c r="M31" s="67">
        <f t="shared" si="145"/>
        <v>0</v>
      </c>
      <c r="N31" s="67">
        <f t="shared" si="145"/>
        <v>13.5</v>
      </c>
      <c r="O31" s="67">
        <f t="shared" si="146"/>
        <v>463.5</v>
      </c>
      <c r="P31" s="69">
        <f t="shared" si="147"/>
        <v>0</v>
      </c>
      <c r="Q31" s="69">
        <f t="shared" si="148"/>
        <v>0</v>
      </c>
      <c r="R31" s="69">
        <f t="shared" si="149"/>
        <v>9.27</v>
      </c>
      <c r="S31" s="69">
        <f t="shared" si="150"/>
        <v>23.175000000000001</v>
      </c>
      <c r="T31" s="69">
        <f t="shared" si="151"/>
        <v>495.94499999999999</v>
      </c>
      <c r="U31" s="69">
        <f>(C29/10)*$U$5</f>
        <v>297</v>
      </c>
      <c r="V31" s="151">
        <f t="shared" ref="V31:W31" si="168">V20</f>
        <v>0</v>
      </c>
      <c r="W31" s="151">
        <f t="shared" si="168"/>
        <v>0</v>
      </c>
      <c r="X31" s="67">
        <f t="shared" si="153"/>
        <v>297</v>
      </c>
      <c r="Y31" s="113">
        <f t="shared" si="154"/>
        <v>174.91433823529414</v>
      </c>
      <c r="Z31" s="69">
        <f t="shared" si="155"/>
        <v>123.98625</v>
      </c>
      <c r="AA31" s="69">
        <f t="shared" si="156"/>
        <v>74.25</v>
      </c>
      <c r="AB31" s="70">
        <f t="shared" si="157"/>
        <v>1166.0955882352941</v>
      </c>
      <c r="AC31" s="67">
        <f t="shared" si="158"/>
        <v>463.5</v>
      </c>
      <c r="AD31" s="67">
        <f t="shared" si="158"/>
        <v>0</v>
      </c>
      <c r="AE31" s="67">
        <f t="shared" si="158"/>
        <v>0</v>
      </c>
      <c r="AF31" s="67">
        <f t="shared" si="158"/>
        <v>9.27</v>
      </c>
      <c r="AG31" s="67">
        <f t="shared" si="158"/>
        <v>23.175000000000001</v>
      </c>
      <c r="AH31" s="67">
        <f t="shared" si="158"/>
        <v>495.94499999999999</v>
      </c>
      <c r="AI31" s="67">
        <f t="shared" si="158"/>
        <v>297</v>
      </c>
      <c r="AJ31" s="67">
        <f t="shared" si="158"/>
        <v>0</v>
      </c>
      <c r="AK31" s="67">
        <f t="shared" si="158"/>
        <v>0</v>
      </c>
      <c r="AL31" s="67">
        <f t="shared" si="158"/>
        <v>297</v>
      </c>
      <c r="AM31" s="67">
        <f t="shared" si="158"/>
        <v>174.91433823529414</v>
      </c>
      <c r="AN31" s="67">
        <f t="shared" si="158"/>
        <v>123.98625</v>
      </c>
      <c r="AO31" s="67">
        <f t="shared" si="158"/>
        <v>74.25</v>
      </c>
      <c r="AP31" s="67">
        <f t="shared" si="159"/>
        <v>174.91433823529414</v>
      </c>
      <c r="AQ31" s="71">
        <f t="shared" si="160"/>
        <v>967.85933823529422</v>
      </c>
      <c r="AR31" s="71">
        <f t="shared" si="161"/>
        <v>198.23624999999998</v>
      </c>
      <c r="AS31" s="71">
        <f t="shared" si="162"/>
        <v>1166.0955882352941</v>
      </c>
      <c r="AT31" s="84"/>
    </row>
    <row r="32" spans="1:67" outlineLevel="1" x14ac:dyDescent="0.25">
      <c r="A32" s="60"/>
      <c r="B32" s="61" t="s">
        <v>172</v>
      </c>
      <c r="C32" s="62">
        <f>A27</f>
        <v>33</v>
      </c>
      <c r="D32" s="68" t="s">
        <v>63</v>
      </c>
      <c r="E32" s="64">
        <f t="shared" si="163"/>
        <v>257.66176470588238</v>
      </c>
      <c r="F32" s="65">
        <f t="shared" si="164"/>
        <v>8502.8382352941189</v>
      </c>
      <c r="G32" s="107"/>
      <c r="H32" s="108">
        <f t="shared" ref="H32:I32" si="169">H21</f>
        <v>100</v>
      </c>
      <c r="I32" s="108">
        <f t="shared" si="169"/>
        <v>0</v>
      </c>
      <c r="J32" s="67">
        <f t="shared" si="108"/>
        <v>3</v>
      </c>
      <c r="K32" s="54">
        <v>0</v>
      </c>
      <c r="L32" s="67">
        <f t="shared" si="145"/>
        <v>100</v>
      </c>
      <c r="M32" s="67">
        <f t="shared" si="145"/>
        <v>0</v>
      </c>
      <c r="N32" s="67">
        <f t="shared" si="145"/>
        <v>3</v>
      </c>
      <c r="O32" s="67">
        <f t="shared" si="146"/>
        <v>103</v>
      </c>
      <c r="P32" s="69">
        <f t="shared" si="147"/>
        <v>0</v>
      </c>
      <c r="Q32" s="69">
        <f t="shared" si="148"/>
        <v>0</v>
      </c>
      <c r="R32" s="69">
        <f t="shared" si="149"/>
        <v>2.06</v>
      </c>
      <c r="S32" s="69">
        <f t="shared" si="150"/>
        <v>5.15</v>
      </c>
      <c r="T32" s="69">
        <f t="shared" si="151"/>
        <v>110.21000000000001</v>
      </c>
      <c r="U32" s="69">
        <f>1*$U$4</f>
        <v>65</v>
      </c>
      <c r="V32" s="151">
        <f t="shared" ref="V32:W32" si="170">V21</f>
        <v>0</v>
      </c>
      <c r="W32" s="151">
        <f t="shared" si="170"/>
        <v>0</v>
      </c>
      <c r="X32" s="67">
        <f t="shared" si="153"/>
        <v>65</v>
      </c>
      <c r="Y32" s="113">
        <f t="shared" si="154"/>
        <v>38.649264705882359</v>
      </c>
      <c r="Z32" s="69">
        <f t="shared" si="155"/>
        <v>27.552500000000002</v>
      </c>
      <c r="AA32" s="69">
        <f t="shared" si="156"/>
        <v>16.25</v>
      </c>
      <c r="AB32" s="70">
        <f t="shared" si="157"/>
        <v>257.66176470588238</v>
      </c>
      <c r="AC32" s="67">
        <f t="shared" si="158"/>
        <v>3399</v>
      </c>
      <c r="AD32" s="67">
        <f t="shared" si="158"/>
        <v>0</v>
      </c>
      <c r="AE32" s="67">
        <f t="shared" si="158"/>
        <v>0</v>
      </c>
      <c r="AF32" s="67">
        <f t="shared" si="158"/>
        <v>67.98</v>
      </c>
      <c r="AG32" s="67">
        <f t="shared" si="158"/>
        <v>169.95000000000002</v>
      </c>
      <c r="AH32" s="67">
        <f t="shared" si="158"/>
        <v>3636.9300000000003</v>
      </c>
      <c r="AI32" s="67">
        <f t="shared" si="158"/>
        <v>2145</v>
      </c>
      <c r="AJ32" s="67">
        <f t="shared" si="158"/>
        <v>0</v>
      </c>
      <c r="AK32" s="67">
        <f t="shared" si="158"/>
        <v>0</v>
      </c>
      <c r="AL32" s="67">
        <f t="shared" si="158"/>
        <v>2145</v>
      </c>
      <c r="AM32" s="67">
        <f t="shared" si="158"/>
        <v>1275.4257352941179</v>
      </c>
      <c r="AN32" s="67">
        <f t="shared" si="158"/>
        <v>909.23250000000007</v>
      </c>
      <c r="AO32" s="67">
        <f t="shared" si="158"/>
        <v>536.25</v>
      </c>
      <c r="AP32" s="67">
        <f t="shared" si="159"/>
        <v>1275.4257352941179</v>
      </c>
      <c r="AQ32" s="71">
        <f t="shared" si="160"/>
        <v>7057.3557352941179</v>
      </c>
      <c r="AR32" s="71">
        <f t="shared" si="161"/>
        <v>1445.4825000000001</v>
      </c>
      <c r="AS32" s="71">
        <f t="shared" si="162"/>
        <v>8502.8382352941189</v>
      </c>
      <c r="AT32" s="84"/>
    </row>
    <row r="33" spans="1:67" outlineLevel="1" x14ac:dyDescent="0.25">
      <c r="A33" s="60"/>
      <c r="B33" s="61" t="s">
        <v>66</v>
      </c>
      <c r="C33" s="62">
        <v>1</v>
      </c>
      <c r="D33" s="68" t="s">
        <v>65</v>
      </c>
      <c r="E33" s="64">
        <f t="shared" si="163"/>
        <v>3251.8529411764707</v>
      </c>
      <c r="F33" s="65">
        <f t="shared" si="164"/>
        <v>3251.8529411764707</v>
      </c>
      <c r="G33" s="107"/>
      <c r="H33" s="108">
        <f t="shared" ref="H33:I33" si="171">H22</f>
        <v>600</v>
      </c>
      <c r="I33" s="108">
        <f t="shared" si="171"/>
        <v>0</v>
      </c>
      <c r="J33" s="67">
        <f t="shared" si="108"/>
        <v>18</v>
      </c>
      <c r="K33" s="54">
        <v>0</v>
      </c>
      <c r="L33" s="67">
        <f t="shared" si="145"/>
        <v>600</v>
      </c>
      <c r="M33" s="67">
        <f t="shared" si="145"/>
        <v>0</v>
      </c>
      <c r="N33" s="67">
        <f t="shared" si="145"/>
        <v>18</v>
      </c>
      <c r="O33" s="67">
        <f t="shared" si="146"/>
        <v>618</v>
      </c>
      <c r="P33" s="69">
        <f t="shared" si="147"/>
        <v>0</v>
      </c>
      <c r="Q33" s="69">
        <f t="shared" si="148"/>
        <v>0</v>
      </c>
      <c r="R33" s="69">
        <f t="shared" si="149"/>
        <v>12.36</v>
      </c>
      <c r="S33" s="69">
        <f t="shared" si="150"/>
        <v>30.900000000000002</v>
      </c>
      <c r="T33" s="69">
        <f t="shared" si="151"/>
        <v>661.26</v>
      </c>
      <c r="U33" s="69">
        <f>5*$U$5+600+500</f>
        <v>1550</v>
      </c>
      <c r="V33" s="151">
        <f t="shared" ref="V33:W33" si="172">V22</f>
        <v>0</v>
      </c>
      <c r="W33" s="151">
        <f t="shared" si="172"/>
        <v>0</v>
      </c>
      <c r="X33" s="67">
        <f t="shared" si="153"/>
        <v>1550</v>
      </c>
      <c r="Y33" s="113">
        <f t="shared" si="154"/>
        <v>487.77794117647068</v>
      </c>
      <c r="Z33" s="69">
        <f t="shared" si="155"/>
        <v>165.315</v>
      </c>
      <c r="AA33" s="69">
        <f t="shared" si="156"/>
        <v>387.5</v>
      </c>
      <c r="AB33" s="70">
        <f t="shared" si="157"/>
        <v>3251.8529411764707</v>
      </c>
      <c r="AC33" s="67">
        <f t="shared" si="158"/>
        <v>618</v>
      </c>
      <c r="AD33" s="67">
        <f t="shared" si="158"/>
        <v>0</v>
      </c>
      <c r="AE33" s="67">
        <f t="shared" si="158"/>
        <v>0</v>
      </c>
      <c r="AF33" s="67">
        <f t="shared" si="158"/>
        <v>12.36</v>
      </c>
      <c r="AG33" s="67">
        <f t="shared" si="158"/>
        <v>30.900000000000002</v>
      </c>
      <c r="AH33" s="67">
        <f t="shared" si="158"/>
        <v>661.26</v>
      </c>
      <c r="AI33" s="67">
        <f t="shared" si="158"/>
        <v>1550</v>
      </c>
      <c r="AJ33" s="67">
        <f t="shared" si="158"/>
        <v>0</v>
      </c>
      <c r="AK33" s="67">
        <f t="shared" si="158"/>
        <v>0</v>
      </c>
      <c r="AL33" s="67">
        <f t="shared" si="158"/>
        <v>1550</v>
      </c>
      <c r="AM33" s="67">
        <f t="shared" si="158"/>
        <v>487.77794117647068</v>
      </c>
      <c r="AN33" s="67">
        <f t="shared" si="158"/>
        <v>165.315</v>
      </c>
      <c r="AO33" s="67">
        <f t="shared" si="158"/>
        <v>387.5</v>
      </c>
      <c r="AP33" s="67">
        <f t="shared" si="159"/>
        <v>487.77794117647068</v>
      </c>
      <c r="AQ33" s="71">
        <f t="shared" si="160"/>
        <v>2699.0379411764707</v>
      </c>
      <c r="AR33" s="71">
        <f t="shared" si="161"/>
        <v>552.81500000000005</v>
      </c>
      <c r="AS33" s="71">
        <f t="shared" si="162"/>
        <v>3251.8529411764707</v>
      </c>
      <c r="AT33" s="84"/>
    </row>
    <row r="34" spans="1:67" outlineLevel="1" x14ac:dyDescent="0.25">
      <c r="A34" s="60"/>
      <c r="B34" s="72" t="s">
        <v>169</v>
      </c>
      <c r="C34" s="62">
        <v>1</v>
      </c>
      <c r="D34" s="68" t="s">
        <v>65</v>
      </c>
      <c r="E34" s="64">
        <f t="shared" si="163"/>
        <v>2922</v>
      </c>
      <c r="F34" s="65">
        <f t="shared" si="164"/>
        <v>2922</v>
      </c>
      <c r="G34" s="107"/>
      <c r="H34" s="108">
        <f t="shared" ref="H34:I34" si="173">H23</f>
        <v>1600</v>
      </c>
      <c r="I34" s="108">
        <f t="shared" si="173"/>
        <v>300</v>
      </c>
      <c r="J34" s="67">
        <f t="shared" si="108"/>
        <v>48</v>
      </c>
      <c r="K34" s="54">
        <v>0</v>
      </c>
      <c r="L34" s="67">
        <f t="shared" si="145"/>
        <v>1600</v>
      </c>
      <c r="M34" s="67">
        <f t="shared" si="145"/>
        <v>300</v>
      </c>
      <c r="N34" s="67">
        <f t="shared" si="145"/>
        <v>48</v>
      </c>
      <c r="O34" s="67">
        <f t="shared" si="146"/>
        <v>1948</v>
      </c>
      <c r="P34" s="69">
        <f t="shared" si="147"/>
        <v>0</v>
      </c>
      <c r="Q34" s="69">
        <f t="shared" si="148"/>
        <v>0</v>
      </c>
      <c r="R34" s="69">
        <f t="shared" si="149"/>
        <v>38.96</v>
      </c>
      <c r="S34" s="69">
        <v>0</v>
      </c>
      <c r="T34" s="69">
        <f t="shared" si="151"/>
        <v>1986.96</v>
      </c>
      <c r="U34" s="69">
        <v>0</v>
      </c>
      <c r="V34" s="151">
        <f t="shared" ref="V34:W34" si="174">V23</f>
        <v>0</v>
      </c>
      <c r="W34" s="151">
        <f t="shared" si="174"/>
        <v>0</v>
      </c>
      <c r="X34" s="67">
        <f t="shared" si="153"/>
        <v>0</v>
      </c>
      <c r="Y34" s="113">
        <f t="shared" si="154"/>
        <v>438.3</v>
      </c>
      <c r="Z34" s="69">
        <f t="shared" si="155"/>
        <v>496.74</v>
      </c>
      <c r="AA34" s="69">
        <f t="shared" si="156"/>
        <v>0</v>
      </c>
      <c r="AB34" s="70">
        <f t="shared" si="157"/>
        <v>2922</v>
      </c>
      <c r="AC34" s="67">
        <f t="shared" si="158"/>
        <v>1948</v>
      </c>
      <c r="AD34" s="67">
        <f t="shared" si="158"/>
        <v>0</v>
      </c>
      <c r="AE34" s="67">
        <f t="shared" si="158"/>
        <v>0</v>
      </c>
      <c r="AF34" s="67">
        <f t="shared" si="158"/>
        <v>38.96</v>
      </c>
      <c r="AG34" s="67">
        <f t="shared" si="158"/>
        <v>0</v>
      </c>
      <c r="AH34" s="67">
        <f t="shared" si="158"/>
        <v>1986.96</v>
      </c>
      <c r="AI34" s="67">
        <f t="shared" si="158"/>
        <v>0</v>
      </c>
      <c r="AJ34" s="67">
        <f t="shared" si="158"/>
        <v>0</v>
      </c>
      <c r="AK34" s="67">
        <f t="shared" si="158"/>
        <v>0</v>
      </c>
      <c r="AL34" s="67">
        <f t="shared" si="158"/>
        <v>0</v>
      </c>
      <c r="AM34" s="67">
        <f t="shared" si="158"/>
        <v>438.3</v>
      </c>
      <c r="AN34" s="67">
        <f t="shared" si="158"/>
        <v>496.74</v>
      </c>
      <c r="AO34" s="67">
        <f t="shared" si="158"/>
        <v>0</v>
      </c>
      <c r="AP34" s="67">
        <f t="shared" si="159"/>
        <v>438.3</v>
      </c>
      <c r="AQ34" s="71">
        <f t="shared" si="160"/>
        <v>2425.2600000000002</v>
      </c>
      <c r="AR34" s="71">
        <f t="shared" si="161"/>
        <v>496.74</v>
      </c>
      <c r="AS34" s="71">
        <f t="shared" si="162"/>
        <v>2922</v>
      </c>
      <c r="AT34" s="84"/>
    </row>
    <row r="35" spans="1:67" outlineLevel="1" x14ac:dyDescent="0.25">
      <c r="A35" s="60"/>
      <c r="B35" s="72" t="s">
        <v>170</v>
      </c>
      <c r="C35" s="62">
        <v>1</v>
      </c>
      <c r="D35" s="68" t="s">
        <v>65</v>
      </c>
      <c r="E35" s="64">
        <f t="shared" si="163"/>
        <v>900</v>
      </c>
      <c r="F35" s="65">
        <f t="shared" si="164"/>
        <v>900</v>
      </c>
      <c r="G35" s="147"/>
      <c r="H35" s="67">
        <v>0</v>
      </c>
      <c r="I35" s="67">
        <v>0</v>
      </c>
      <c r="J35" s="67">
        <f t="shared" ref="J35:J36" si="175">H35*$J$4</f>
        <v>0</v>
      </c>
      <c r="K35" s="54">
        <v>0</v>
      </c>
      <c r="L35" s="67">
        <f t="shared" si="145"/>
        <v>0</v>
      </c>
      <c r="M35" s="67">
        <f t="shared" si="145"/>
        <v>0</v>
      </c>
      <c r="N35" s="67">
        <f t="shared" si="145"/>
        <v>0</v>
      </c>
      <c r="O35" s="67">
        <f t="shared" si="146"/>
        <v>0</v>
      </c>
      <c r="P35" s="69">
        <f t="shared" si="147"/>
        <v>0</v>
      </c>
      <c r="Q35" s="69">
        <f t="shared" si="148"/>
        <v>0</v>
      </c>
      <c r="R35" s="69">
        <f t="shared" si="149"/>
        <v>0</v>
      </c>
      <c r="S35" s="69">
        <v>0</v>
      </c>
      <c r="T35" s="69">
        <f t="shared" si="151"/>
        <v>0</v>
      </c>
      <c r="U35" s="69">
        <v>0</v>
      </c>
      <c r="V35" s="151">
        <f t="shared" ref="V35:W35" si="176">V24</f>
        <v>0</v>
      </c>
      <c r="W35" s="151">
        <f t="shared" si="176"/>
        <v>900</v>
      </c>
      <c r="X35" s="67">
        <f t="shared" si="153"/>
        <v>900</v>
      </c>
      <c r="Y35" s="113">
        <v>0</v>
      </c>
      <c r="Z35" s="69">
        <f t="shared" si="155"/>
        <v>0</v>
      </c>
      <c r="AA35" s="69">
        <v>0</v>
      </c>
      <c r="AB35" s="70">
        <f t="shared" si="157"/>
        <v>900</v>
      </c>
      <c r="AC35" s="67">
        <f t="shared" si="158"/>
        <v>0</v>
      </c>
      <c r="AD35" s="67">
        <f t="shared" si="158"/>
        <v>0</v>
      </c>
      <c r="AE35" s="67">
        <f t="shared" si="158"/>
        <v>0</v>
      </c>
      <c r="AF35" s="67">
        <f t="shared" si="158"/>
        <v>0</v>
      </c>
      <c r="AG35" s="67">
        <f t="shared" si="158"/>
        <v>0</v>
      </c>
      <c r="AH35" s="67">
        <f t="shared" si="158"/>
        <v>0</v>
      </c>
      <c r="AI35" s="67">
        <f t="shared" si="158"/>
        <v>0</v>
      </c>
      <c r="AJ35" s="67">
        <f t="shared" si="158"/>
        <v>0</v>
      </c>
      <c r="AK35" s="67">
        <f t="shared" si="158"/>
        <v>900</v>
      </c>
      <c r="AL35" s="67">
        <f t="shared" si="158"/>
        <v>900</v>
      </c>
      <c r="AM35" s="67">
        <f t="shared" si="158"/>
        <v>0</v>
      </c>
      <c r="AN35" s="67">
        <f t="shared" si="158"/>
        <v>0</v>
      </c>
      <c r="AO35" s="67">
        <f t="shared" si="158"/>
        <v>0</v>
      </c>
      <c r="AP35" s="67">
        <f t="shared" si="159"/>
        <v>900</v>
      </c>
      <c r="AQ35" s="71">
        <f t="shared" si="160"/>
        <v>900</v>
      </c>
      <c r="AR35" s="71">
        <f t="shared" si="161"/>
        <v>0</v>
      </c>
      <c r="AS35" s="71">
        <f t="shared" si="162"/>
        <v>900</v>
      </c>
      <c r="AT35" s="84"/>
    </row>
    <row r="36" spans="1:67" outlineLevel="1" x14ac:dyDescent="0.25">
      <c r="A36" s="60"/>
      <c r="B36" s="72" t="s">
        <v>171</v>
      </c>
      <c r="C36" s="62">
        <v>1</v>
      </c>
      <c r="D36" s="68" t="s">
        <v>65</v>
      </c>
      <c r="E36" s="64">
        <f t="shared" si="163"/>
        <v>1200</v>
      </c>
      <c r="F36" s="65">
        <f t="shared" si="164"/>
        <v>1200</v>
      </c>
      <c r="G36" s="147"/>
      <c r="H36" s="67">
        <v>0</v>
      </c>
      <c r="I36" s="67">
        <v>0</v>
      </c>
      <c r="J36" s="67">
        <f t="shared" si="175"/>
        <v>0</v>
      </c>
      <c r="K36" s="54">
        <v>0</v>
      </c>
      <c r="L36" s="67">
        <f t="shared" si="145"/>
        <v>0</v>
      </c>
      <c r="M36" s="67">
        <f t="shared" si="145"/>
        <v>0</v>
      </c>
      <c r="N36" s="67">
        <f t="shared" si="145"/>
        <v>0</v>
      </c>
      <c r="O36" s="67">
        <f t="shared" si="146"/>
        <v>0</v>
      </c>
      <c r="P36" s="69">
        <f t="shared" si="147"/>
        <v>0</v>
      </c>
      <c r="Q36" s="69">
        <f t="shared" si="148"/>
        <v>0</v>
      </c>
      <c r="R36" s="69">
        <f t="shared" si="149"/>
        <v>0</v>
      </c>
      <c r="S36" s="69">
        <v>0</v>
      </c>
      <c r="T36" s="69">
        <f t="shared" si="151"/>
        <v>0</v>
      </c>
      <c r="U36" s="69">
        <v>0</v>
      </c>
      <c r="V36" s="151">
        <f t="shared" ref="V36:W36" si="177">V25</f>
        <v>1200</v>
      </c>
      <c r="W36" s="151">
        <f t="shared" si="177"/>
        <v>0</v>
      </c>
      <c r="X36" s="67">
        <f t="shared" si="153"/>
        <v>1200</v>
      </c>
      <c r="Y36" s="113">
        <v>0</v>
      </c>
      <c r="Z36" s="69">
        <f t="shared" si="155"/>
        <v>0</v>
      </c>
      <c r="AA36" s="69">
        <v>0</v>
      </c>
      <c r="AB36" s="70">
        <f t="shared" si="157"/>
        <v>1200</v>
      </c>
      <c r="AC36" s="67">
        <f t="shared" si="158"/>
        <v>0</v>
      </c>
      <c r="AD36" s="67">
        <f t="shared" si="158"/>
        <v>0</v>
      </c>
      <c r="AE36" s="67">
        <f t="shared" si="158"/>
        <v>0</v>
      </c>
      <c r="AF36" s="67">
        <f t="shared" si="158"/>
        <v>0</v>
      </c>
      <c r="AG36" s="67">
        <f t="shared" si="158"/>
        <v>0</v>
      </c>
      <c r="AH36" s="67">
        <f t="shared" si="158"/>
        <v>0</v>
      </c>
      <c r="AI36" s="67">
        <f t="shared" si="158"/>
        <v>0</v>
      </c>
      <c r="AJ36" s="67">
        <f t="shared" si="158"/>
        <v>1200</v>
      </c>
      <c r="AK36" s="67">
        <f t="shared" si="158"/>
        <v>0</v>
      </c>
      <c r="AL36" s="67">
        <f t="shared" si="158"/>
        <v>1200</v>
      </c>
      <c r="AM36" s="67">
        <f t="shared" si="158"/>
        <v>0</v>
      </c>
      <c r="AN36" s="67">
        <f t="shared" si="158"/>
        <v>0</v>
      </c>
      <c r="AO36" s="67">
        <f t="shared" si="158"/>
        <v>0</v>
      </c>
      <c r="AP36" s="67">
        <f t="shared" si="159"/>
        <v>0</v>
      </c>
      <c r="AQ36" s="71">
        <f t="shared" si="160"/>
        <v>1200</v>
      </c>
      <c r="AR36" s="71">
        <f t="shared" si="161"/>
        <v>0</v>
      </c>
      <c r="AS36" s="71">
        <f t="shared" si="162"/>
        <v>1200</v>
      </c>
      <c r="AT36" s="84"/>
    </row>
    <row r="37" spans="1:67" ht="15.75" outlineLevel="1" thickBot="1" x14ac:dyDescent="0.3">
      <c r="A37" s="60"/>
      <c r="B37" s="61"/>
      <c r="C37" s="62"/>
      <c r="D37" s="63"/>
      <c r="E37" s="64"/>
      <c r="F37" s="65"/>
      <c r="G37" s="107"/>
      <c r="H37" s="108"/>
      <c r="I37" s="108"/>
      <c r="J37" s="67"/>
      <c r="K37" s="21"/>
      <c r="L37" s="67"/>
      <c r="M37" s="67"/>
      <c r="N37" s="67"/>
      <c r="O37" s="67"/>
      <c r="P37" s="69"/>
      <c r="Q37" s="69"/>
      <c r="R37" s="69"/>
      <c r="S37" s="69"/>
      <c r="T37" s="69"/>
      <c r="U37" s="69"/>
      <c r="V37" s="151"/>
      <c r="W37" s="151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84"/>
    </row>
    <row r="38" spans="1:67" ht="15.75" thickBot="1" x14ac:dyDescent="0.3">
      <c r="A38" s="48">
        <f>A27+1</f>
        <v>34</v>
      </c>
      <c r="B38" s="49" t="s">
        <v>61</v>
      </c>
      <c r="C38" s="50" t="s">
        <v>62</v>
      </c>
      <c r="D38" s="51">
        <f>ROUNDUP((A38*465)/1000,2)</f>
        <v>15.81</v>
      </c>
      <c r="E38" s="52"/>
      <c r="F38" s="53">
        <f>SUM(F39:F48)</f>
        <v>32207.156977941177</v>
      </c>
      <c r="G38" s="107"/>
      <c r="H38" s="110"/>
      <c r="I38" s="110"/>
      <c r="J38" s="56"/>
      <c r="K38" s="57"/>
      <c r="L38" s="58"/>
      <c r="M38" s="58"/>
      <c r="N38" s="58"/>
      <c r="O38" s="57"/>
      <c r="P38" s="58"/>
      <c r="Q38" s="56"/>
      <c r="R38" s="56"/>
      <c r="S38" s="56"/>
      <c r="T38" s="56"/>
      <c r="U38" s="73"/>
      <c r="V38" s="152"/>
      <c r="W38" s="153"/>
      <c r="X38" s="56"/>
      <c r="Y38" s="56"/>
      <c r="Z38" s="57"/>
      <c r="AA38" s="56"/>
      <c r="AB38" s="56"/>
      <c r="AC38" s="59">
        <f>+SUM(AC39:AC48)</f>
        <v>13190.9035</v>
      </c>
      <c r="AD38" s="59">
        <f t="shared" ref="AD38" si="178">+SUM(AD39:AD48)</f>
        <v>0</v>
      </c>
      <c r="AE38" s="59">
        <f t="shared" ref="AE38" si="179">+SUM(AE39:AE48)</f>
        <v>0</v>
      </c>
      <c r="AF38" s="59">
        <f t="shared" ref="AF38" si="180">+SUM(AF39:AF48)</f>
        <v>263.81806999999998</v>
      </c>
      <c r="AG38" s="59">
        <f t="shared" ref="AG38" si="181">+SUM(AG39:AG48)</f>
        <v>562.14517499999999</v>
      </c>
      <c r="AH38" s="59">
        <f t="shared" ref="AH38" si="182">+SUM(AH39:AH48)</f>
        <v>14016.866744999999</v>
      </c>
      <c r="AI38" s="59">
        <f t="shared" ref="AI38" si="183">+SUM(AI39:AI48)</f>
        <v>6456</v>
      </c>
      <c r="AJ38" s="59">
        <f t="shared" ref="AJ38" si="184">+SUM(AJ39:AJ48)</f>
        <v>1200</v>
      </c>
      <c r="AK38" s="59">
        <f t="shared" ref="AK38" si="185">+SUM(AK39:AK48)</f>
        <v>900</v>
      </c>
      <c r="AL38" s="59">
        <f t="shared" ref="AL38" si="186">+SUM(AL39:AL48)</f>
        <v>8556</v>
      </c>
      <c r="AM38" s="59">
        <f t="shared" ref="AM38" si="187">+SUM(AM39:AM48)</f>
        <v>4516.0735466911774</v>
      </c>
      <c r="AN38" s="59">
        <f t="shared" ref="AN38" si="188">+SUM(AN39:AN48)</f>
        <v>3504.2166862499998</v>
      </c>
      <c r="AO38" s="59">
        <f t="shared" ref="AO38" si="189">+SUM(AO39:AO48)</f>
        <v>1614</v>
      </c>
      <c r="AP38" s="59">
        <f t="shared" ref="AP38" si="190">+SUM(AP39:AP48)</f>
        <v>5416.0735466911774</v>
      </c>
      <c r="AQ38" s="59">
        <f t="shared" ref="AQ38" si="191">+SUM(AQ39:AQ48)</f>
        <v>27088.940291691179</v>
      </c>
      <c r="AR38" s="59">
        <f t="shared" ref="AR38" si="192">+SUM(AR39:AR48)</f>
        <v>5118.2166862499998</v>
      </c>
      <c r="AS38" s="59">
        <f t="shared" ref="AS38" si="193">+SUM(AS39:AS48)</f>
        <v>32207.156977941177</v>
      </c>
      <c r="AT38" s="83" t="str">
        <f>IF(F38=AS38,"Matching","Not Matching")</f>
        <v>Matching</v>
      </c>
      <c r="AU38" s="134">
        <f t="shared" ref="AU38" si="194">SUM(AC38:AG38)</f>
        <v>14016.866744999999</v>
      </c>
      <c r="AV38" s="135">
        <f t="shared" ref="AV38" si="195">AU38/AS38</f>
        <v>0.43520968816341699</v>
      </c>
      <c r="AW38" s="134">
        <f t="shared" ref="AW38" si="196">AI38</f>
        <v>6456</v>
      </c>
      <c r="AX38" s="135">
        <f t="shared" ref="AX38" si="197">AW38/AS38</f>
        <v>0.20045234059068742</v>
      </c>
      <c r="AY38" s="134">
        <f t="shared" ref="AY38" si="198">AJ38</f>
        <v>1200</v>
      </c>
      <c r="AZ38" s="135">
        <f t="shared" ref="AZ38" si="199">AY38/AS38</f>
        <v>3.7258799366298778E-2</v>
      </c>
      <c r="BA38" s="134">
        <f t="shared" ref="BA38" si="200">AK38+AM38</f>
        <v>5416.0735466911774</v>
      </c>
      <c r="BB38" s="135">
        <f t="shared" ref="BB38" si="201">BA38/AS38</f>
        <v>0.16816366469107069</v>
      </c>
      <c r="BC38" s="134">
        <f t="shared" ref="BC38" si="202">AN38+AO38</f>
        <v>5118.2166862499998</v>
      </c>
      <c r="BD38" s="135">
        <f t="shared" ref="BD38" si="203">BC38/AS38</f>
        <v>0.1589155071885261</v>
      </c>
      <c r="BE38" s="82" t="str">
        <f t="shared" ref="BE38" si="204">IF((AU38+AW38+AY38+BA38+BC38)=AS38,"Matching","Not Matching")</f>
        <v>Matching</v>
      </c>
      <c r="BF38" s="134">
        <f>AQ38</f>
        <v>27088.940291691179</v>
      </c>
      <c r="BG38" s="135">
        <f t="shared" ref="BG38" si="205">BF38/AS38</f>
        <v>0.8410844928114739</v>
      </c>
      <c r="BH38" s="134">
        <f t="shared" ref="BH38" si="206">AR38</f>
        <v>5118.2166862499998</v>
      </c>
      <c r="BI38" s="135">
        <f t="shared" ref="BI38" si="207">BH38/AS38</f>
        <v>0.1589155071885261</v>
      </c>
      <c r="BJ38" s="82" t="str">
        <f t="shared" ref="BJ38" si="208">IF((BH38+BF38)=AS38,"Matching","Not Matching")</f>
        <v>Matching</v>
      </c>
      <c r="BK38" s="134">
        <f>AS38*1.081</f>
        <v>34815.936693154414</v>
      </c>
      <c r="BL38" s="134">
        <f t="shared" ref="BL38" si="209">ROUND(BK38,-1)</f>
        <v>34820</v>
      </c>
      <c r="BM38" s="134">
        <f>D38*380</f>
        <v>6007.8</v>
      </c>
      <c r="BN38" s="134">
        <f t="shared" ref="BN38" si="210">BK38-BM38</f>
        <v>28808.136693154414</v>
      </c>
      <c r="BO38" s="134">
        <f>BK38/D38</f>
        <v>2202.1465334063514</v>
      </c>
    </row>
    <row r="39" spans="1:67" outlineLevel="1" x14ac:dyDescent="0.25">
      <c r="A39" s="60"/>
      <c r="B39" s="61"/>
      <c r="C39" s="62"/>
      <c r="D39" s="63"/>
      <c r="E39" s="64"/>
      <c r="F39" s="65"/>
      <c r="G39" s="107"/>
      <c r="H39" s="110"/>
      <c r="I39" s="110"/>
      <c r="J39" s="56"/>
      <c r="K39" s="57"/>
      <c r="L39" s="58"/>
      <c r="M39" s="58"/>
      <c r="N39" s="58"/>
      <c r="O39" s="57"/>
      <c r="P39" s="58"/>
      <c r="Q39" s="56"/>
      <c r="R39" s="56"/>
      <c r="S39" s="56"/>
      <c r="T39" s="56"/>
      <c r="U39" s="73"/>
      <c r="V39" s="152"/>
      <c r="W39" s="153"/>
      <c r="X39" s="56"/>
      <c r="Y39" s="56"/>
      <c r="Z39" s="57"/>
      <c r="AA39" s="56"/>
      <c r="AB39" s="56"/>
      <c r="AC39" s="56"/>
      <c r="AD39" s="56"/>
      <c r="AE39" s="69"/>
      <c r="AF39" s="69"/>
      <c r="AG39" s="69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136"/>
    </row>
    <row r="40" spans="1:67" outlineLevel="1" x14ac:dyDescent="0.25">
      <c r="A40" s="60"/>
      <c r="B40" s="61" t="str">
        <f>"Panneau solaire "&amp;G40</f>
        <v>Panneau solaire LONGi Hi-MO X10 Artist LR7-54HVB-485M</v>
      </c>
      <c r="C40" s="62">
        <f>A38</f>
        <v>34</v>
      </c>
      <c r="D40" s="68" t="s">
        <v>63</v>
      </c>
      <c r="E40" s="64">
        <f t="shared" ref="E40" si="211">AB40</f>
        <v>266.65684558823523</v>
      </c>
      <c r="F40" s="65">
        <f t="shared" ref="F40" si="212">C40*E40</f>
        <v>9066.3327499999978</v>
      </c>
      <c r="G40" s="107" t="str">
        <f>$G$7</f>
        <v>LONGi Hi-MO X10 Artist LR7-54HVB-485M</v>
      </c>
      <c r="H40" s="108">
        <f>H29</f>
        <v>105.55</v>
      </c>
      <c r="I40" s="108">
        <f t="shared" ref="I40" si="213">I29</f>
        <v>0</v>
      </c>
      <c r="J40" s="67">
        <f t="shared" si="108"/>
        <v>3.1664999999999996</v>
      </c>
      <c r="K40" s="54">
        <v>0</v>
      </c>
      <c r="L40" s="67">
        <f t="shared" ref="L40:N47" si="214">H40*(1-$K40)</f>
        <v>105.55</v>
      </c>
      <c r="M40" s="67">
        <f t="shared" si="214"/>
        <v>0</v>
      </c>
      <c r="N40" s="67">
        <f t="shared" si="214"/>
        <v>3.1664999999999996</v>
      </c>
      <c r="O40" s="67">
        <f t="shared" ref="O40:O47" si="215">(L40+M40+N40)</f>
        <v>108.7165</v>
      </c>
      <c r="P40" s="69">
        <f t="shared" ref="P40:P47" si="216">O40*$P$4</f>
        <v>0</v>
      </c>
      <c r="Q40" s="69">
        <f t="shared" ref="Q40:Q47" si="217">(O40+P40)*$Q$4</f>
        <v>0</v>
      </c>
      <c r="R40" s="69">
        <f t="shared" ref="R40:R47" si="218">(O40+P40)*$R$4</f>
        <v>2.1743299999999999</v>
      </c>
      <c r="S40" s="69">
        <f t="shared" ref="S40:S44" si="219">(O40+P40)*$S$4</f>
        <v>5.4358250000000004</v>
      </c>
      <c r="T40" s="69">
        <f t="shared" ref="T40:T47" si="220">SUM(O40:S40)</f>
        <v>116.32665499999999</v>
      </c>
      <c r="U40" s="69">
        <f>1*$U$4</f>
        <v>65</v>
      </c>
      <c r="V40" s="151">
        <f t="shared" ref="V40:W40" si="221">V29</f>
        <v>0</v>
      </c>
      <c r="W40" s="151">
        <f t="shared" si="221"/>
        <v>0</v>
      </c>
      <c r="X40" s="67">
        <f t="shared" ref="X40:X47" si="222">SUM(U40:W40)</f>
        <v>65</v>
      </c>
      <c r="Y40" s="113">
        <f t="shared" ref="Y40:Y45" si="223">$Y$4/(1-$Y$4)*(T40+X40+Z40+AA40)</f>
        <v>39.998526838235293</v>
      </c>
      <c r="Z40" s="69">
        <f t="shared" ref="Z40:Z47" si="224">T40*$Z$4</f>
        <v>29.081663749999997</v>
      </c>
      <c r="AA40" s="69">
        <f t="shared" ref="AA40:AA45" si="225">X40*$AA$4</f>
        <v>16.25</v>
      </c>
      <c r="AB40" s="70">
        <f t="shared" ref="AB40:AB47" si="226">T40+X40+Y40+Z40+AA40</f>
        <v>266.65684558823523</v>
      </c>
      <c r="AC40" s="67">
        <f t="shared" ref="AC40:AO47" si="227">O40*$C40</f>
        <v>3696.3609999999999</v>
      </c>
      <c r="AD40" s="67">
        <f t="shared" si="227"/>
        <v>0</v>
      </c>
      <c r="AE40" s="67">
        <f t="shared" si="227"/>
        <v>0</v>
      </c>
      <c r="AF40" s="67">
        <f t="shared" si="227"/>
        <v>73.927219999999991</v>
      </c>
      <c r="AG40" s="67">
        <f t="shared" si="227"/>
        <v>184.81805</v>
      </c>
      <c r="AH40" s="67">
        <f t="shared" si="227"/>
        <v>3955.1062699999998</v>
      </c>
      <c r="AI40" s="67">
        <f t="shared" si="227"/>
        <v>2210</v>
      </c>
      <c r="AJ40" s="67">
        <f t="shared" si="227"/>
        <v>0</v>
      </c>
      <c r="AK40" s="67">
        <f t="shared" si="227"/>
        <v>0</v>
      </c>
      <c r="AL40" s="67">
        <f t="shared" si="227"/>
        <v>2210</v>
      </c>
      <c r="AM40" s="67">
        <f t="shared" si="227"/>
        <v>1359.9499125</v>
      </c>
      <c r="AN40" s="67">
        <f t="shared" si="227"/>
        <v>988.77656749999994</v>
      </c>
      <c r="AO40" s="67">
        <f t="shared" si="227"/>
        <v>552.5</v>
      </c>
      <c r="AP40" s="67">
        <f t="shared" ref="AP40:AP47" si="228">AM40+AK40</f>
        <v>1359.9499125</v>
      </c>
      <c r="AQ40" s="71">
        <f t="shared" ref="AQ40:AQ47" si="229">AM40+AL40+AH40</f>
        <v>7525.0561825000004</v>
      </c>
      <c r="AR40" s="71">
        <f t="shared" ref="AR40:AR47" si="230">AO40+AN40</f>
        <v>1541.2765675000001</v>
      </c>
      <c r="AS40" s="71">
        <f t="shared" ref="AS40:AS47" si="231">AH40+AL40+AM40+AO40+AN40</f>
        <v>9066.3327499999996</v>
      </c>
      <c r="AT40" s="84"/>
    </row>
    <row r="41" spans="1:67" outlineLevel="1" x14ac:dyDescent="0.25">
      <c r="A41" s="60"/>
      <c r="B41" s="61" t="str">
        <f>"Onduleur Fronius "&amp;G41</f>
        <v>Onduleur Fronius Verto 15.0 Plus SPD 1+2</v>
      </c>
      <c r="C41" s="62">
        <v>1</v>
      </c>
      <c r="D41" s="68" t="s">
        <v>63</v>
      </c>
      <c r="E41" s="64">
        <f t="shared" ref="E40:E47" si="232">AB41</f>
        <v>4927.1404044117653</v>
      </c>
      <c r="F41" s="65">
        <f t="shared" ref="F40:F47" si="233">C41*E41</f>
        <v>4927.1404044117653</v>
      </c>
      <c r="G41" s="107" t="str">
        <f>$G$8</f>
        <v>Verto 15.0 Plus SPD 1+2</v>
      </c>
      <c r="H41" s="108">
        <f t="shared" ref="H41:I41" si="234">H30</f>
        <v>2714.75</v>
      </c>
      <c r="I41" s="108">
        <f t="shared" si="234"/>
        <v>166.85</v>
      </c>
      <c r="J41" s="67">
        <f t="shared" si="108"/>
        <v>81.442499999999995</v>
      </c>
      <c r="K41" s="54">
        <v>0</v>
      </c>
      <c r="L41" s="67">
        <f t="shared" si="214"/>
        <v>2714.75</v>
      </c>
      <c r="M41" s="67">
        <f t="shared" si="214"/>
        <v>166.85</v>
      </c>
      <c r="N41" s="67">
        <f t="shared" si="214"/>
        <v>81.442499999999995</v>
      </c>
      <c r="O41" s="67">
        <f t="shared" si="215"/>
        <v>2963.0425</v>
      </c>
      <c r="P41" s="69">
        <f t="shared" si="216"/>
        <v>0</v>
      </c>
      <c r="Q41" s="69">
        <f t="shared" si="217"/>
        <v>0</v>
      </c>
      <c r="R41" s="69">
        <f t="shared" si="218"/>
        <v>59.260850000000005</v>
      </c>
      <c r="S41" s="69">
        <f t="shared" si="219"/>
        <v>148.15212500000001</v>
      </c>
      <c r="T41" s="69">
        <f t="shared" si="220"/>
        <v>3170.4554750000002</v>
      </c>
      <c r="U41" s="69">
        <f>2*$U$5</f>
        <v>180</v>
      </c>
      <c r="V41" s="151">
        <f t="shared" ref="V41:W41" si="235">V30</f>
        <v>0</v>
      </c>
      <c r="W41" s="151">
        <f t="shared" si="235"/>
        <v>0</v>
      </c>
      <c r="X41" s="67">
        <f t="shared" si="222"/>
        <v>180</v>
      </c>
      <c r="Y41" s="113">
        <f t="shared" si="223"/>
        <v>739.07106066176482</v>
      </c>
      <c r="Z41" s="69">
        <f t="shared" si="224"/>
        <v>792.61386875000005</v>
      </c>
      <c r="AA41" s="69">
        <f t="shared" si="225"/>
        <v>45</v>
      </c>
      <c r="AB41" s="70">
        <f t="shared" si="226"/>
        <v>4927.1404044117653</v>
      </c>
      <c r="AC41" s="67">
        <f t="shared" si="227"/>
        <v>2963.0425</v>
      </c>
      <c r="AD41" s="67">
        <f t="shared" si="227"/>
        <v>0</v>
      </c>
      <c r="AE41" s="67">
        <f t="shared" si="227"/>
        <v>0</v>
      </c>
      <c r="AF41" s="67">
        <f t="shared" si="227"/>
        <v>59.260850000000005</v>
      </c>
      <c r="AG41" s="67">
        <f t="shared" si="227"/>
        <v>148.15212500000001</v>
      </c>
      <c r="AH41" s="67">
        <f t="shared" si="227"/>
        <v>3170.4554750000002</v>
      </c>
      <c r="AI41" s="67">
        <f t="shared" si="227"/>
        <v>180</v>
      </c>
      <c r="AJ41" s="67">
        <f t="shared" si="227"/>
        <v>0</v>
      </c>
      <c r="AK41" s="67">
        <f t="shared" si="227"/>
        <v>0</v>
      </c>
      <c r="AL41" s="67">
        <f t="shared" si="227"/>
        <v>180</v>
      </c>
      <c r="AM41" s="67">
        <f t="shared" si="227"/>
        <v>739.07106066176482</v>
      </c>
      <c r="AN41" s="67">
        <f t="shared" si="227"/>
        <v>792.61386875000005</v>
      </c>
      <c r="AO41" s="67">
        <f t="shared" si="227"/>
        <v>45</v>
      </c>
      <c r="AP41" s="67">
        <f t="shared" si="228"/>
        <v>739.07106066176482</v>
      </c>
      <c r="AQ41" s="71">
        <f t="shared" si="229"/>
        <v>4089.5265356617651</v>
      </c>
      <c r="AR41" s="71">
        <f t="shared" si="230"/>
        <v>837.61386875000005</v>
      </c>
      <c r="AS41" s="71">
        <f t="shared" si="231"/>
        <v>4927.1404044117653</v>
      </c>
      <c r="AT41" s="84"/>
    </row>
    <row r="42" spans="1:67" outlineLevel="1" x14ac:dyDescent="0.25">
      <c r="A42" s="60"/>
      <c r="B42" s="61" t="s">
        <v>64</v>
      </c>
      <c r="C42" s="62">
        <v>1</v>
      </c>
      <c r="D42" s="68" t="s">
        <v>65</v>
      </c>
      <c r="E42" s="64">
        <f t="shared" si="232"/>
        <v>1179.330882352941</v>
      </c>
      <c r="F42" s="65">
        <f t="shared" si="233"/>
        <v>1179.330882352941</v>
      </c>
      <c r="G42" s="107"/>
      <c r="H42" s="108">
        <f t="shared" ref="H42:I42" si="236">H31</f>
        <v>450</v>
      </c>
      <c r="I42" s="111">
        <f t="shared" si="236"/>
        <v>0</v>
      </c>
      <c r="J42" s="67">
        <f t="shared" si="108"/>
        <v>13.5</v>
      </c>
      <c r="K42" s="54">
        <v>0</v>
      </c>
      <c r="L42" s="67">
        <f t="shared" si="214"/>
        <v>450</v>
      </c>
      <c r="M42" s="67">
        <f t="shared" si="214"/>
        <v>0</v>
      </c>
      <c r="N42" s="67">
        <f t="shared" si="214"/>
        <v>13.5</v>
      </c>
      <c r="O42" s="67">
        <f t="shared" si="215"/>
        <v>463.5</v>
      </c>
      <c r="P42" s="69">
        <f t="shared" si="216"/>
        <v>0</v>
      </c>
      <c r="Q42" s="69">
        <f t="shared" si="217"/>
        <v>0</v>
      </c>
      <c r="R42" s="69">
        <f t="shared" si="218"/>
        <v>9.27</v>
      </c>
      <c r="S42" s="69">
        <f t="shared" si="219"/>
        <v>23.175000000000001</v>
      </c>
      <c r="T42" s="69">
        <f t="shared" si="220"/>
        <v>495.94499999999999</v>
      </c>
      <c r="U42" s="69">
        <f>(C40/10)*$U$5</f>
        <v>306</v>
      </c>
      <c r="V42" s="151">
        <f t="shared" ref="V42:W42" si="237">V31</f>
        <v>0</v>
      </c>
      <c r="W42" s="151">
        <f t="shared" si="237"/>
        <v>0</v>
      </c>
      <c r="X42" s="67">
        <f t="shared" si="222"/>
        <v>306</v>
      </c>
      <c r="Y42" s="113">
        <f t="shared" si="223"/>
        <v>176.89963235294118</v>
      </c>
      <c r="Z42" s="69">
        <f t="shared" si="224"/>
        <v>123.98625</v>
      </c>
      <c r="AA42" s="69">
        <f t="shared" si="225"/>
        <v>76.5</v>
      </c>
      <c r="AB42" s="70">
        <f t="shared" si="226"/>
        <v>1179.330882352941</v>
      </c>
      <c r="AC42" s="67">
        <f t="shared" si="227"/>
        <v>463.5</v>
      </c>
      <c r="AD42" s="67">
        <f t="shared" si="227"/>
        <v>0</v>
      </c>
      <c r="AE42" s="67">
        <f t="shared" si="227"/>
        <v>0</v>
      </c>
      <c r="AF42" s="67">
        <f t="shared" si="227"/>
        <v>9.27</v>
      </c>
      <c r="AG42" s="67">
        <f t="shared" si="227"/>
        <v>23.175000000000001</v>
      </c>
      <c r="AH42" s="67">
        <f t="shared" si="227"/>
        <v>495.94499999999999</v>
      </c>
      <c r="AI42" s="67">
        <f t="shared" si="227"/>
        <v>306</v>
      </c>
      <c r="AJ42" s="67">
        <f t="shared" si="227"/>
        <v>0</v>
      </c>
      <c r="AK42" s="67">
        <f t="shared" si="227"/>
        <v>0</v>
      </c>
      <c r="AL42" s="67">
        <f t="shared" si="227"/>
        <v>306</v>
      </c>
      <c r="AM42" s="67">
        <f t="shared" si="227"/>
        <v>176.89963235294118</v>
      </c>
      <c r="AN42" s="67">
        <f t="shared" si="227"/>
        <v>123.98625</v>
      </c>
      <c r="AO42" s="67">
        <f t="shared" si="227"/>
        <v>76.5</v>
      </c>
      <c r="AP42" s="67">
        <f t="shared" si="228"/>
        <v>176.89963235294118</v>
      </c>
      <c r="AQ42" s="71">
        <f t="shared" si="229"/>
        <v>978.84463235294118</v>
      </c>
      <c r="AR42" s="71">
        <f t="shared" si="230"/>
        <v>200.48624999999998</v>
      </c>
      <c r="AS42" s="71">
        <f t="shared" si="231"/>
        <v>1179.330882352941</v>
      </c>
      <c r="AT42" s="84"/>
    </row>
    <row r="43" spans="1:67" outlineLevel="1" x14ac:dyDescent="0.25">
      <c r="A43" s="60"/>
      <c r="B43" s="61" t="s">
        <v>172</v>
      </c>
      <c r="C43" s="62">
        <f>A38</f>
        <v>34</v>
      </c>
      <c r="D43" s="68" t="s">
        <v>63</v>
      </c>
      <c r="E43" s="64">
        <f t="shared" si="232"/>
        <v>257.66176470588238</v>
      </c>
      <c r="F43" s="65">
        <f t="shared" si="233"/>
        <v>8760.5</v>
      </c>
      <c r="G43" s="107"/>
      <c r="H43" s="108">
        <f t="shared" ref="H43:I43" si="238">H32</f>
        <v>100</v>
      </c>
      <c r="I43" s="108">
        <f t="shared" si="238"/>
        <v>0</v>
      </c>
      <c r="J43" s="67">
        <f t="shared" si="108"/>
        <v>3</v>
      </c>
      <c r="K43" s="54">
        <v>0</v>
      </c>
      <c r="L43" s="67">
        <f t="shared" si="214"/>
        <v>100</v>
      </c>
      <c r="M43" s="67">
        <f t="shared" si="214"/>
        <v>0</v>
      </c>
      <c r="N43" s="67">
        <f t="shared" si="214"/>
        <v>3</v>
      </c>
      <c r="O43" s="67">
        <f t="shared" si="215"/>
        <v>103</v>
      </c>
      <c r="P43" s="69">
        <f t="shared" si="216"/>
        <v>0</v>
      </c>
      <c r="Q43" s="69">
        <f t="shared" si="217"/>
        <v>0</v>
      </c>
      <c r="R43" s="69">
        <f t="shared" si="218"/>
        <v>2.06</v>
      </c>
      <c r="S43" s="69">
        <f t="shared" si="219"/>
        <v>5.15</v>
      </c>
      <c r="T43" s="69">
        <f t="shared" si="220"/>
        <v>110.21000000000001</v>
      </c>
      <c r="U43" s="69">
        <f>1*$U$4</f>
        <v>65</v>
      </c>
      <c r="V43" s="151">
        <f t="shared" ref="V43:W43" si="239">V32</f>
        <v>0</v>
      </c>
      <c r="W43" s="151">
        <f t="shared" si="239"/>
        <v>0</v>
      </c>
      <c r="X43" s="67">
        <f t="shared" si="222"/>
        <v>65</v>
      </c>
      <c r="Y43" s="113">
        <f t="shared" si="223"/>
        <v>38.649264705882359</v>
      </c>
      <c r="Z43" s="69">
        <f t="shared" si="224"/>
        <v>27.552500000000002</v>
      </c>
      <c r="AA43" s="69">
        <f t="shared" si="225"/>
        <v>16.25</v>
      </c>
      <c r="AB43" s="70">
        <f t="shared" si="226"/>
        <v>257.66176470588238</v>
      </c>
      <c r="AC43" s="67">
        <f t="shared" si="227"/>
        <v>3502</v>
      </c>
      <c r="AD43" s="67">
        <f t="shared" si="227"/>
        <v>0</v>
      </c>
      <c r="AE43" s="67">
        <f t="shared" si="227"/>
        <v>0</v>
      </c>
      <c r="AF43" s="67">
        <f t="shared" si="227"/>
        <v>70.040000000000006</v>
      </c>
      <c r="AG43" s="67">
        <f t="shared" si="227"/>
        <v>175.10000000000002</v>
      </c>
      <c r="AH43" s="67">
        <f t="shared" si="227"/>
        <v>3747.1400000000003</v>
      </c>
      <c r="AI43" s="67">
        <f t="shared" si="227"/>
        <v>2210</v>
      </c>
      <c r="AJ43" s="67">
        <f t="shared" si="227"/>
        <v>0</v>
      </c>
      <c r="AK43" s="67">
        <f t="shared" si="227"/>
        <v>0</v>
      </c>
      <c r="AL43" s="67">
        <f t="shared" si="227"/>
        <v>2210</v>
      </c>
      <c r="AM43" s="67">
        <f t="shared" si="227"/>
        <v>1314.0750000000003</v>
      </c>
      <c r="AN43" s="67">
        <f t="shared" si="227"/>
        <v>936.78500000000008</v>
      </c>
      <c r="AO43" s="67">
        <f t="shared" si="227"/>
        <v>552.5</v>
      </c>
      <c r="AP43" s="67">
        <f t="shared" si="228"/>
        <v>1314.0750000000003</v>
      </c>
      <c r="AQ43" s="71">
        <f t="shared" si="229"/>
        <v>7271.2150000000001</v>
      </c>
      <c r="AR43" s="71">
        <f t="shared" si="230"/>
        <v>1489.2850000000001</v>
      </c>
      <c r="AS43" s="71">
        <f t="shared" si="231"/>
        <v>8760.5</v>
      </c>
      <c r="AT43" s="84"/>
    </row>
    <row r="44" spans="1:67" outlineLevel="1" x14ac:dyDescent="0.25">
      <c r="A44" s="60"/>
      <c r="B44" s="61" t="s">
        <v>66</v>
      </c>
      <c r="C44" s="62">
        <v>1</v>
      </c>
      <c r="D44" s="68" t="s">
        <v>65</v>
      </c>
      <c r="E44" s="64">
        <f t="shared" si="232"/>
        <v>3251.8529411764707</v>
      </c>
      <c r="F44" s="65">
        <f t="shared" si="233"/>
        <v>3251.8529411764707</v>
      </c>
      <c r="G44" s="107"/>
      <c r="H44" s="108">
        <f t="shared" ref="H44:I44" si="240">H33</f>
        <v>600</v>
      </c>
      <c r="I44" s="108">
        <f t="shared" si="240"/>
        <v>0</v>
      </c>
      <c r="J44" s="67">
        <f t="shared" si="108"/>
        <v>18</v>
      </c>
      <c r="K44" s="54">
        <v>0</v>
      </c>
      <c r="L44" s="67">
        <f t="shared" si="214"/>
        <v>600</v>
      </c>
      <c r="M44" s="67">
        <f t="shared" si="214"/>
        <v>0</v>
      </c>
      <c r="N44" s="67">
        <f t="shared" si="214"/>
        <v>18</v>
      </c>
      <c r="O44" s="67">
        <f t="shared" si="215"/>
        <v>618</v>
      </c>
      <c r="P44" s="69">
        <f t="shared" si="216"/>
        <v>0</v>
      </c>
      <c r="Q44" s="69">
        <f t="shared" si="217"/>
        <v>0</v>
      </c>
      <c r="R44" s="69">
        <f t="shared" si="218"/>
        <v>12.36</v>
      </c>
      <c r="S44" s="69">
        <f t="shared" si="219"/>
        <v>30.900000000000002</v>
      </c>
      <c r="T44" s="69">
        <f t="shared" si="220"/>
        <v>661.26</v>
      </c>
      <c r="U44" s="69">
        <f>5*$U$5+600+500</f>
        <v>1550</v>
      </c>
      <c r="V44" s="151">
        <f t="shared" ref="V44:W44" si="241">V33</f>
        <v>0</v>
      </c>
      <c r="W44" s="151">
        <f t="shared" si="241"/>
        <v>0</v>
      </c>
      <c r="X44" s="67">
        <f t="shared" si="222"/>
        <v>1550</v>
      </c>
      <c r="Y44" s="113">
        <f t="shared" si="223"/>
        <v>487.77794117647068</v>
      </c>
      <c r="Z44" s="69">
        <f t="shared" si="224"/>
        <v>165.315</v>
      </c>
      <c r="AA44" s="69">
        <f t="shared" si="225"/>
        <v>387.5</v>
      </c>
      <c r="AB44" s="70">
        <f t="shared" si="226"/>
        <v>3251.8529411764707</v>
      </c>
      <c r="AC44" s="67">
        <f t="shared" si="227"/>
        <v>618</v>
      </c>
      <c r="AD44" s="67">
        <f t="shared" si="227"/>
        <v>0</v>
      </c>
      <c r="AE44" s="67">
        <f t="shared" si="227"/>
        <v>0</v>
      </c>
      <c r="AF44" s="67">
        <f t="shared" si="227"/>
        <v>12.36</v>
      </c>
      <c r="AG44" s="67">
        <f t="shared" si="227"/>
        <v>30.900000000000002</v>
      </c>
      <c r="AH44" s="67">
        <f t="shared" si="227"/>
        <v>661.26</v>
      </c>
      <c r="AI44" s="67">
        <f t="shared" si="227"/>
        <v>1550</v>
      </c>
      <c r="AJ44" s="67">
        <f t="shared" si="227"/>
        <v>0</v>
      </c>
      <c r="AK44" s="67">
        <f t="shared" si="227"/>
        <v>0</v>
      </c>
      <c r="AL44" s="67">
        <f t="shared" si="227"/>
        <v>1550</v>
      </c>
      <c r="AM44" s="67">
        <f t="shared" si="227"/>
        <v>487.77794117647068</v>
      </c>
      <c r="AN44" s="67">
        <f t="shared" si="227"/>
        <v>165.315</v>
      </c>
      <c r="AO44" s="67">
        <f t="shared" si="227"/>
        <v>387.5</v>
      </c>
      <c r="AP44" s="67">
        <f t="shared" si="228"/>
        <v>487.77794117647068</v>
      </c>
      <c r="AQ44" s="71">
        <f t="shared" si="229"/>
        <v>2699.0379411764707</v>
      </c>
      <c r="AR44" s="71">
        <f t="shared" si="230"/>
        <v>552.81500000000005</v>
      </c>
      <c r="AS44" s="71">
        <f t="shared" si="231"/>
        <v>3251.8529411764707</v>
      </c>
      <c r="AT44" s="84"/>
    </row>
    <row r="45" spans="1:67" outlineLevel="1" x14ac:dyDescent="0.25">
      <c r="A45" s="60"/>
      <c r="B45" s="72" t="s">
        <v>169</v>
      </c>
      <c r="C45" s="62">
        <v>1</v>
      </c>
      <c r="D45" s="68" t="s">
        <v>65</v>
      </c>
      <c r="E45" s="64">
        <f t="shared" si="232"/>
        <v>2922</v>
      </c>
      <c r="F45" s="65">
        <f t="shared" si="233"/>
        <v>2922</v>
      </c>
      <c r="G45" s="107"/>
      <c r="H45" s="108">
        <f t="shared" ref="H45:I45" si="242">H34</f>
        <v>1600</v>
      </c>
      <c r="I45" s="108">
        <f t="shared" si="242"/>
        <v>300</v>
      </c>
      <c r="J45" s="67">
        <f t="shared" si="108"/>
        <v>48</v>
      </c>
      <c r="K45" s="54">
        <v>0</v>
      </c>
      <c r="L45" s="67">
        <f t="shared" si="214"/>
        <v>1600</v>
      </c>
      <c r="M45" s="67">
        <f t="shared" si="214"/>
        <v>300</v>
      </c>
      <c r="N45" s="67">
        <f t="shared" si="214"/>
        <v>48</v>
      </c>
      <c r="O45" s="67">
        <f t="shared" si="215"/>
        <v>1948</v>
      </c>
      <c r="P45" s="69">
        <f t="shared" si="216"/>
        <v>0</v>
      </c>
      <c r="Q45" s="69">
        <f t="shared" si="217"/>
        <v>0</v>
      </c>
      <c r="R45" s="69">
        <f t="shared" si="218"/>
        <v>38.96</v>
      </c>
      <c r="S45" s="69">
        <v>0</v>
      </c>
      <c r="T45" s="69">
        <f t="shared" si="220"/>
        <v>1986.96</v>
      </c>
      <c r="U45" s="69">
        <v>0</v>
      </c>
      <c r="V45" s="151">
        <f t="shared" ref="V45:W45" si="243">V34</f>
        <v>0</v>
      </c>
      <c r="W45" s="151">
        <f t="shared" si="243"/>
        <v>0</v>
      </c>
      <c r="X45" s="67">
        <f t="shared" si="222"/>
        <v>0</v>
      </c>
      <c r="Y45" s="113">
        <f t="shared" si="223"/>
        <v>438.3</v>
      </c>
      <c r="Z45" s="69">
        <f t="shared" si="224"/>
        <v>496.74</v>
      </c>
      <c r="AA45" s="69">
        <f t="shared" si="225"/>
        <v>0</v>
      </c>
      <c r="AB45" s="70">
        <f t="shared" si="226"/>
        <v>2922</v>
      </c>
      <c r="AC45" s="67">
        <f t="shared" si="227"/>
        <v>1948</v>
      </c>
      <c r="AD45" s="67">
        <f t="shared" si="227"/>
        <v>0</v>
      </c>
      <c r="AE45" s="67">
        <f t="shared" si="227"/>
        <v>0</v>
      </c>
      <c r="AF45" s="67">
        <f t="shared" si="227"/>
        <v>38.96</v>
      </c>
      <c r="AG45" s="67">
        <f t="shared" si="227"/>
        <v>0</v>
      </c>
      <c r="AH45" s="67">
        <f t="shared" si="227"/>
        <v>1986.96</v>
      </c>
      <c r="AI45" s="67">
        <f t="shared" si="227"/>
        <v>0</v>
      </c>
      <c r="AJ45" s="67">
        <f t="shared" si="227"/>
        <v>0</v>
      </c>
      <c r="AK45" s="67">
        <f t="shared" si="227"/>
        <v>0</v>
      </c>
      <c r="AL45" s="67">
        <f t="shared" si="227"/>
        <v>0</v>
      </c>
      <c r="AM45" s="67">
        <f t="shared" si="227"/>
        <v>438.3</v>
      </c>
      <c r="AN45" s="67">
        <f t="shared" si="227"/>
        <v>496.74</v>
      </c>
      <c r="AO45" s="67">
        <f t="shared" si="227"/>
        <v>0</v>
      </c>
      <c r="AP45" s="67">
        <f t="shared" si="228"/>
        <v>438.3</v>
      </c>
      <c r="AQ45" s="71">
        <f t="shared" si="229"/>
        <v>2425.2600000000002</v>
      </c>
      <c r="AR45" s="71">
        <f t="shared" si="230"/>
        <v>496.74</v>
      </c>
      <c r="AS45" s="71">
        <f t="shared" si="231"/>
        <v>2922</v>
      </c>
      <c r="AT45" s="84"/>
    </row>
    <row r="46" spans="1:67" outlineLevel="1" x14ac:dyDescent="0.25">
      <c r="A46" s="60"/>
      <c r="B46" s="72" t="s">
        <v>170</v>
      </c>
      <c r="C46" s="62">
        <v>1</v>
      </c>
      <c r="D46" s="68" t="s">
        <v>65</v>
      </c>
      <c r="E46" s="64">
        <f t="shared" si="232"/>
        <v>900</v>
      </c>
      <c r="F46" s="65">
        <f t="shared" si="233"/>
        <v>900</v>
      </c>
      <c r="G46" s="147"/>
      <c r="H46" s="67">
        <v>0</v>
      </c>
      <c r="I46" s="67">
        <v>0</v>
      </c>
      <c r="J46" s="67">
        <f t="shared" si="108"/>
        <v>0</v>
      </c>
      <c r="K46" s="54">
        <v>0</v>
      </c>
      <c r="L46" s="67">
        <f t="shared" si="214"/>
        <v>0</v>
      </c>
      <c r="M46" s="67">
        <f t="shared" si="214"/>
        <v>0</v>
      </c>
      <c r="N46" s="67">
        <f t="shared" si="214"/>
        <v>0</v>
      </c>
      <c r="O46" s="67">
        <f t="shared" si="215"/>
        <v>0</v>
      </c>
      <c r="P46" s="69">
        <f t="shared" si="216"/>
        <v>0</v>
      </c>
      <c r="Q46" s="69">
        <f t="shared" si="217"/>
        <v>0</v>
      </c>
      <c r="R46" s="69">
        <f t="shared" si="218"/>
        <v>0</v>
      </c>
      <c r="S46" s="69">
        <v>0</v>
      </c>
      <c r="T46" s="69">
        <f t="shared" si="220"/>
        <v>0</v>
      </c>
      <c r="U46" s="69">
        <v>0</v>
      </c>
      <c r="V46" s="151">
        <f t="shared" ref="V46:W46" si="244">V35</f>
        <v>0</v>
      </c>
      <c r="W46" s="151">
        <f t="shared" si="244"/>
        <v>900</v>
      </c>
      <c r="X46" s="67">
        <f t="shared" si="222"/>
        <v>900</v>
      </c>
      <c r="Y46" s="113">
        <v>0</v>
      </c>
      <c r="Z46" s="69">
        <f t="shared" si="224"/>
        <v>0</v>
      </c>
      <c r="AA46" s="69">
        <v>0</v>
      </c>
      <c r="AB46" s="70">
        <f t="shared" si="226"/>
        <v>900</v>
      </c>
      <c r="AC46" s="67">
        <f t="shared" si="227"/>
        <v>0</v>
      </c>
      <c r="AD46" s="67">
        <f t="shared" si="227"/>
        <v>0</v>
      </c>
      <c r="AE46" s="67">
        <f t="shared" si="227"/>
        <v>0</v>
      </c>
      <c r="AF46" s="67">
        <f t="shared" si="227"/>
        <v>0</v>
      </c>
      <c r="AG46" s="67">
        <f t="shared" si="227"/>
        <v>0</v>
      </c>
      <c r="AH46" s="67">
        <f t="shared" si="227"/>
        <v>0</v>
      </c>
      <c r="AI46" s="67">
        <f t="shared" si="227"/>
        <v>0</v>
      </c>
      <c r="AJ46" s="67">
        <f t="shared" si="227"/>
        <v>0</v>
      </c>
      <c r="AK46" s="67">
        <f t="shared" si="227"/>
        <v>900</v>
      </c>
      <c r="AL46" s="67">
        <f t="shared" si="227"/>
        <v>900</v>
      </c>
      <c r="AM46" s="67">
        <f t="shared" si="227"/>
        <v>0</v>
      </c>
      <c r="AN46" s="67">
        <f t="shared" si="227"/>
        <v>0</v>
      </c>
      <c r="AO46" s="67">
        <f t="shared" si="227"/>
        <v>0</v>
      </c>
      <c r="AP46" s="67">
        <f t="shared" si="228"/>
        <v>900</v>
      </c>
      <c r="AQ46" s="71">
        <f t="shared" si="229"/>
        <v>900</v>
      </c>
      <c r="AR46" s="71">
        <f t="shared" si="230"/>
        <v>0</v>
      </c>
      <c r="AS46" s="71">
        <f t="shared" si="231"/>
        <v>900</v>
      </c>
      <c r="AT46" s="84"/>
    </row>
    <row r="47" spans="1:67" outlineLevel="1" x14ac:dyDescent="0.25">
      <c r="A47" s="60"/>
      <c r="B47" s="72" t="s">
        <v>171</v>
      </c>
      <c r="C47" s="62">
        <v>1</v>
      </c>
      <c r="D47" s="68" t="s">
        <v>65</v>
      </c>
      <c r="E47" s="64">
        <f t="shared" si="232"/>
        <v>1200</v>
      </c>
      <c r="F47" s="65">
        <f t="shared" si="233"/>
        <v>1200</v>
      </c>
      <c r="G47" s="147"/>
      <c r="H47" s="67">
        <v>0</v>
      </c>
      <c r="I47" s="67">
        <v>0</v>
      </c>
      <c r="J47" s="67">
        <f t="shared" si="108"/>
        <v>0</v>
      </c>
      <c r="K47" s="54">
        <v>0</v>
      </c>
      <c r="L47" s="67">
        <f t="shared" si="214"/>
        <v>0</v>
      </c>
      <c r="M47" s="67">
        <f t="shared" si="214"/>
        <v>0</v>
      </c>
      <c r="N47" s="67">
        <f t="shared" si="214"/>
        <v>0</v>
      </c>
      <c r="O47" s="67">
        <f t="shared" si="215"/>
        <v>0</v>
      </c>
      <c r="P47" s="69">
        <f t="shared" si="216"/>
        <v>0</v>
      </c>
      <c r="Q47" s="69">
        <f t="shared" si="217"/>
        <v>0</v>
      </c>
      <c r="R47" s="69">
        <f t="shared" si="218"/>
        <v>0</v>
      </c>
      <c r="S47" s="69">
        <v>0</v>
      </c>
      <c r="T47" s="69">
        <f t="shared" si="220"/>
        <v>0</v>
      </c>
      <c r="U47" s="69">
        <v>0</v>
      </c>
      <c r="V47" s="151">
        <f t="shared" ref="V47:W47" si="245">V36</f>
        <v>1200</v>
      </c>
      <c r="W47" s="151">
        <f t="shared" si="245"/>
        <v>0</v>
      </c>
      <c r="X47" s="67">
        <f t="shared" si="222"/>
        <v>1200</v>
      </c>
      <c r="Y47" s="113">
        <v>0</v>
      </c>
      <c r="Z47" s="69">
        <f t="shared" si="224"/>
        <v>0</v>
      </c>
      <c r="AA47" s="69">
        <v>0</v>
      </c>
      <c r="AB47" s="70">
        <f t="shared" si="226"/>
        <v>1200</v>
      </c>
      <c r="AC47" s="67">
        <f t="shared" si="227"/>
        <v>0</v>
      </c>
      <c r="AD47" s="67">
        <f t="shared" si="227"/>
        <v>0</v>
      </c>
      <c r="AE47" s="67">
        <f t="shared" si="227"/>
        <v>0</v>
      </c>
      <c r="AF47" s="67">
        <f t="shared" si="227"/>
        <v>0</v>
      </c>
      <c r="AG47" s="67">
        <f t="shared" si="227"/>
        <v>0</v>
      </c>
      <c r="AH47" s="67">
        <f t="shared" si="227"/>
        <v>0</v>
      </c>
      <c r="AI47" s="67">
        <f t="shared" si="227"/>
        <v>0</v>
      </c>
      <c r="AJ47" s="67">
        <f t="shared" si="227"/>
        <v>1200</v>
      </c>
      <c r="AK47" s="67">
        <f t="shared" si="227"/>
        <v>0</v>
      </c>
      <c r="AL47" s="67">
        <f t="shared" si="227"/>
        <v>1200</v>
      </c>
      <c r="AM47" s="67">
        <f t="shared" si="227"/>
        <v>0</v>
      </c>
      <c r="AN47" s="67">
        <f t="shared" si="227"/>
        <v>0</v>
      </c>
      <c r="AO47" s="67">
        <f t="shared" si="227"/>
        <v>0</v>
      </c>
      <c r="AP47" s="67">
        <f t="shared" si="228"/>
        <v>0</v>
      </c>
      <c r="AQ47" s="71">
        <f t="shared" si="229"/>
        <v>1200</v>
      </c>
      <c r="AR47" s="71">
        <f t="shared" si="230"/>
        <v>0</v>
      </c>
      <c r="AS47" s="71">
        <f t="shared" si="231"/>
        <v>1200</v>
      </c>
      <c r="AT47" s="84"/>
    </row>
    <row r="48" spans="1:67" ht="15.75" outlineLevel="1" thickBot="1" x14ac:dyDescent="0.3">
      <c r="A48" s="60"/>
      <c r="B48" s="61"/>
      <c r="C48" s="62"/>
      <c r="D48" s="63"/>
      <c r="E48" s="64"/>
      <c r="F48" s="65"/>
      <c r="G48" s="98"/>
      <c r="H48" s="67"/>
      <c r="I48" s="67"/>
      <c r="J48" s="67"/>
      <c r="K48" s="21"/>
      <c r="L48" s="67"/>
      <c r="M48" s="67"/>
      <c r="N48" s="67"/>
      <c r="O48" s="67"/>
      <c r="P48" s="69"/>
      <c r="Q48" s="69"/>
      <c r="R48" s="69"/>
      <c r="S48" s="69"/>
      <c r="T48" s="69"/>
      <c r="U48" s="69"/>
      <c r="V48" s="151"/>
      <c r="W48" s="151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84"/>
    </row>
    <row r="49" spans="1:67" ht="15.75" thickBot="1" x14ac:dyDescent="0.3">
      <c r="A49" s="48">
        <f>A38+1</f>
        <v>35</v>
      </c>
      <c r="B49" s="49" t="s">
        <v>61</v>
      </c>
      <c r="C49" s="50" t="s">
        <v>62</v>
      </c>
      <c r="D49" s="51">
        <f>ROUNDUP((A49*465)/1000,2)</f>
        <v>16.28</v>
      </c>
      <c r="E49" s="52"/>
      <c r="F49" s="53">
        <f>SUM(F50:F59)</f>
        <v>33149.894705882354</v>
      </c>
      <c r="G49" s="98"/>
      <c r="H49" s="55"/>
      <c r="I49" s="55"/>
      <c r="J49" s="56"/>
      <c r="K49" s="57"/>
      <c r="L49" s="58"/>
      <c r="M49" s="58"/>
      <c r="N49" s="58"/>
      <c r="O49" s="57"/>
      <c r="P49" s="58"/>
      <c r="Q49" s="56"/>
      <c r="R49" s="56"/>
      <c r="S49" s="56"/>
      <c r="T49" s="56"/>
      <c r="U49" s="73"/>
      <c r="V49" s="152"/>
      <c r="W49" s="153"/>
      <c r="X49" s="56"/>
      <c r="Y49" s="56"/>
      <c r="Z49" s="57"/>
      <c r="AA49" s="56"/>
      <c r="AB49" s="56"/>
      <c r="AC49" s="59">
        <f>+SUM(AC50:AC59)</f>
        <v>13660.119999999999</v>
      </c>
      <c r="AD49" s="59">
        <f t="shared" ref="AD49" si="246">+SUM(AD50:AD59)</f>
        <v>0</v>
      </c>
      <c r="AE49" s="59">
        <f t="shared" ref="AE49" si="247">+SUM(AE50:AE59)</f>
        <v>0</v>
      </c>
      <c r="AF49" s="59">
        <f t="shared" ref="AF49" si="248">+SUM(AF50:AF59)</f>
        <v>273.20240000000001</v>
      </c>
      <c r="AG49" s="59">
        <f t="shared" ref="AG49" si="249">+SUM(AG50:AG59)</f>
        <v>585.60599999999999</v>
      </c>
      <c r="AH49" s="59">
        <f t="shared" ref="AH49" si="250">+SUM(AH50:AH59)</f>
        <v>14518.928400000001</v>
      </c>
      <c r="AI49" s="59">
        <f t="shared" ref="AI49" si="251">+SUM(AI50:AI59)</f>
        <v>6595</v>
      </c>
      <c r="AJ49" s="59">
        <f t="shared" ref="AJ49" si="252">+SUM(AJ50:AJ59)</f>
        <v>1200</v>
      </c>
      <c r="AK49" s="59">
        <f t="shared" ref="AK49" si="253">+SUM(AK50:AK59)</f>
        <v>900</v>
      </c>
      <c r="AL49" s="59">
        <f t="shared" ref="AL49" si="254">+SUM(AL50:AL59)</f>
        <v>8695</v>
      </c>
      <c r="AM49" s="59">
        <f t="shared" ref="AM49" si="255">+SUM(AM50:AM59)</f>
        <v>4657.4842058823533</v>
      </c>
      <c r="AN49" s="59">
        <f t="shared" ref="AN49" si="256">+SUM(AN50:AN59)</f>
        <v>3629.7321000000002</v>
      </c>
      <c r="AO49" s="59">
        <f t="shared" ref="AO49" si="257">+SUM(AO50:AO59)</f>
        <v>1648.75</v>
      </c>
      <c r="AP49" s="59">
        <f t="shared" ref="AP49" si="258">+SUM(AP50:AP59)</f>
        <v>5557.4842058823533</v>
      </c>
      <c r="AQ49" s="59">
        <f t="shared" ref="AQ49" si="259">+SUM(AQ50:AQ59)</f>
        <v>27871.412605882353</v>
      </c>
      <c r="AR49" s="59">
        <f t="shared" ref="AR49" si="260">+SUM(AR50:AR59)</f>
        <v>5278.4821000000002</v>
      </c>
      <c r="AS49" s="59">
        <f t="shared" ref="AS49" si="261">+SUM(AS50:AS59)</f>
        <v>33149.894705882354</v>
      </c>
      <c r="AT49" s="83" t="str">
        <f>IF(F49=AS49,"Matching","Not Matching")</f>
        <v>Matching</v>
      </c>
      <c r="AU49" s="134">
        <f t="shared" ref="AU49" si="262">SUM(AC49:AG49)</f>
        <v>14518.928399999999</v>
      </c>
      <c r="AV49" s="135">
        <f t="shared" ref="AV49" si="263">AU49/AS49</f>
        <v>0.43797811512878371</v>
      </c>
      <c r="AW49" s="134">
        <f t="shared" ref="AW49" si="264">AI49</f>
        <v>6595</v>
      </c>
      <c r="AX49" s="135">
        <f t="shared" ref="AX49" si="265">AW49/AS49</f>
        <v>0.19894482496892324</v>
      </c>
      <c r="AY49" s="134">
        <f t="shared" ref="AY49" si="266">AJ49</f>
        <v>1200</v>
      </c>
      <c r="AZ49" s="135">
        <f t="shared" ref="AZ49" si="267">AY49/AS49</f>
        <v>3.6199210001926899E-2</v>
      </c>
      <c r="BA49" s="134">
        <f t="shared" ref="BA49" si="268">AK49+AM49</f>
        <v>5557.4842058823533</v>
      </c>
      <c r="BB49" s="135">
        <f t="shared" ref="BB49" si="269">BA49/AS49</f>
        <v>0.16764711487593936</v>
      </c>
      <c r="BC49" s="134">
        <f t="shared" ref="BC49" si="270">AN49+AO49</f>
        <v>5278.4821000000002</v>
      </c>
      <c r="BD49" s="135">
        <f t="shared" ref="BD49" si="271">BC49/AS49</f>
        <v>0.15923073502442675</v>
      </c>
      <c r="BE49" s="82" t="str">
        <f t="shared" ref="BE49" si="272">IF((AU49+AW49+AY49+BA49+BC49)=AS49,"Matching","Not Matching")</f>
        <v>Not Matching</v>
      </c>
      <c r="BF49" s="134">
        <f>AQ49</f>
        <v>27871.412605882353</v>
      </c>
      <c r="BG49" s="135">
        <f t="shared" ref="BG49" si="273">BF49/AS49</f>
        <v>0.84076926497557325</v>
      </c>
      <c r="BH49" s="134">
        <f t="shared" ref="BH49" si="274">AR49</f>
        <v>5278.4821000000002</v>
      </c>
      <c r="BI49" s="135">
        <f t="shared" ref="BI49" si="275">BH49/AS49</f>
        <v>0.15923073502442675</v>
      </c>
      <c r="BJ49" s="82" t="str">
        <f t="shared" ref="BJ49" si="276">IF((BH49+BF49)=AS49,"Matching","Not Matching")</f>
        <v>Matching</v>
      </c>
      <c r="BK49" s="134">
        <f>AS49*1.081</f>
        <v>35835.036177058821</v>
      </c>
      <c r="BL49" s="134">
        <f t="shared" ref="BL49" si="277">ROUND(BK49,-1)</f>
        <v>35840</v>
      </c>
      <c r="BM49" s="134">
        <f>D49*380</f>
        <v>6186.4000000000005</v>
      </c>
      <c r="BN49" s="134">
        <f t="shared" ref="BN49" si="278">BK49-BM49</f>
        <v>29648.636177058819</v>
      </c>
      <c r="BO49" s="134">
        <f>BK49/D49</f>
        <v>2201.1692983451362</v>
      </c>
    </row>
    <row r="50" spans="1:67" outlineLevel="1" x14ac:dyDescent="0.25">
      <c r="A50" s="60"/>
      <c r="B50" s="61"/>
      <c r="C50" s="62"/>
      <c r="D50" s="63"/>
      <c r="E50" s="64"/>
      <c r="F50" s="65"/>
      <c r="G50" s="98"/>
      <c r="H50" s="55"/>
      <c r="I50" s="55"/>
      <c r="J50" s="56"/>
      <c r="K50" s="57"/>
      <c r="L50" s="58"/>
      <c r="M50" s="58"/>
      <c r="N50" s="58"/>
      <c r="O50" s="57"/>
      <c r="P50" s="58"/>
      <c r="Q50" s="56"/>
      <c r="R50" s="56"/>
      <c r="S50" s="56"/>
      <c r="T50" s="56"/>
      <c r="U50" s="73"/>
      <c r="V50" s="152"/>
      <c r="W50" s="153"/>
      <c r="X50" s="56"/>
      <c r="Y50" s="56"/>
      <c r="Z50" s="57"/>
      <c r="AA50" s="56"/>
      <c r="AB50" s="56"/>
      <c r="AC50" s="56"/>
      <c r="AD50" s="56"/>
      <c r="AE50" s="69"/>
      <c r="AF50" s="69"/>
      <c r="AG50" s="69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136"/>
    </row>
    <row r="51" spans="1:67" outlineLevel="1" x14ac:dyDescent="0.25">
      <c r="A51" s="60"/>
      <c r="B51" s="61" t="str">
        <f>"Panneau solaire "&amp;G51</f>
        <v>Panneau solaire LONGi Hi-MO X10 Artist LR7-54HVB-485M</v>
      </c>
      <c r="C51" s="62">
        <f>A49</f>
        <v>35</v>
      </c>
      <c r="D51" s="68" t="s">
        <v>63</v>
      </c>
      <c r="E51" s="64">
        <f t="shared" ref="E51" si="279">AB51</f>
        <v>266.65684558823523</v>
      </c>
      <c r="F51" s="65">
        <f t="shared" ref="F51" si="280">C51*E51</f>
        <v>9332.989595588233</v>
      </c>
      <c r="G51" s="107" t="str">
        <f>$G$7</f>
        <v>LONGi Hi-MO X10 Artist LR7-54HVB-485M</v>
      </c>
      <c r="H51" s="108">
        <f>H40</f>
        <v>105.55</v>
      </c>
      <c r="I51" s="108">
        <f t="shared" ref="I51" si="281">I40</f>
        <v>0</v>
      </c>
      <c r="J51" s="67">
        <f t="shared" si="108"/>
        <v>3.1664999999999996</v>
      </c>
      <c r="K51" s="54">
        <v>0</v>
      </c>
      <c r="L51" s="67">
        <f t="shared" ref="L51:N58" si="282">H51*(1-$K51)</f>
        <v>105.55</v>
      </c>
      <c r="M51" s="67">
        <f t="shared" si="282"/>
        <v>0</v>
      </c>
      <c r="N51" s="67">
        <f t="shared" si="282"/>
        <v>3.1664999999999996</v>
      </c>
      <c r="O51" s="67">
        <f t="shared" ref="O51:O58" si="283">(L51+M51+N51)</f>
        <v>108.7165</v>
      </c>
      <c r="P51" s="69">
        <f t="shared" ref="P51:P58" si="284">O51*$P$4</f>
        <v>0</v>
      </c>
      <c r="Q51" s="69">
        <f t="shared" ref="Q51:Q58" si="285">(O51+P51)*$Q$4</f>
        <v>0</v>
      </c>
      <c r="R51" s="69">
        <f t="shared" ref="R51:R58" si="286">(O51+P51)*$R$4</f>
        <v>2.1743299999999999</v>
      </c>
      <c r="S51" s="69">
        <f t="shared" ref="S51:S55" si="287">(O51+P51)*$S$4</f>
        <v>5.4358250000000004</v>
      </c>
      <c r="T51" s="69">
        <f t="shared" ref="T51:T58" si="288">SUM(O51:S51)</f>
        <v>116.32665499999999</v>
      </c>
      <c r="U51" s="69">
        <f>1*$U$4</f>
        <v>65</v>
      </c>
      <c r="V51" s="151">
        <f t="shared" ref="V51:W51" si="289">V40</f>
        <v>0</v>
      </c>
      <c r="W51" s="151">
        <f t="shared" si="289"/>
        <v>0</v>
      </c>
      <c r="X51" s="67">
        <f t="shared" ref="X51:X58" si="290">SUM(U51:W51)</f>
        <v>65</v>
      </c>
      <c r="Y51" s="113">
        <f t="shared" ref="Y51:Y56" si="291">$Y$4/(1-$Y$4)*(T51+X51+Z51+AA51)</f>
        <v>39.998526838235293</v>
      </c>
      <c r="Z51" s="69">
        <f t="shared" ref="Z51:Z58" si="292">T51*$Z$4</f>
        <v>29.081663749999997</v>
      </c>
      <c r="AA51" s="69">
        <f t="shared" ref="AA51:AA56" si="293">X51*$AA$4</f>
        <v>16.25</v>
      </c>
      <c r="AB51" s="70">
        <f t="shared" ref="AB51:AB58" si="294">T51+X51+Y51+Z51+AA51</f>
        <v>266.65684558823523</v>
      </c>
      <c r="AC51" s="67">
        <f t="shared" ref="AC51:AO58" si="295">O51*$C51</f>
        <v>3805.0774999999999</v>
      </c>
      <c r="AD51" s="67">
        <f t="shared" si="295"/>
        <v>0</v>
      </c>
      <c r="AE51" s="67">
        <f t="shared" si="295"/>
        <v>0</v>
      </c>
      <c r="AF51" s="67">
        <f t="shared" si="295"/>
        <v>76.101549999999989</v>
      </c>
      <c r="AG51" s="67">
        <f t="shared" si="295"/>
        <v>190.25387500000002</v>
      </c>
      <c r="AH51" s="67">
        <f t="shared" si="295"/>
        <v>4071.4329249999996</v>
      </c>
      <c r="AI51" s="67">
        <f t="shared" si="295"/>
        <v>2275</v>
      </c>
      <c r="AJ51" s="67">
        <f t="shared" si="295"/>
        <v>0</v>
      </c>
      <c r="AK51" s="67">
        <f t="shared" si="295"/>
        <v>0</v>
      </c>
      <c r="AL51" s="67">
        <f t="shared" si="295"/>
        <v>2275</v>
      </c>
      <c r="AM51" s="67">
        <f t="shared" si="295"/>
        <v>1399.9484393382352</v>
      </c>
      <c r="AN51" s="67">
        <f t="shared" si="295"/>
        <v>1017.8582312499999</v>
      </c>
      <c r="AO51" s="67">
        <f t="shared" si="295"/>
        <v>568.75</v>
      </c>
      <c r="AP51" s="67">
        <f t="shared" ref="AP51:AP58" si="296">AM51+AK51</f>
        <v>1399.9484393382352</v>
      </c>
      <c r="AQ51" s="71">
        <f t="shared" ref="AQ51:AQ58" si="297">AM51+AL51+AH51</f>
        <v>7746.3813643382346</v>
      </c>
      <c r="AR51" s="71">
        <f t="shared" ref="AR51:AR58" si="298">AO51+AN51</f>
        <v>1586.6082312499998</v>
      </c>
      <c r="AS51" s="71">
        <f t="shared" ref="AS51:AS58" si="299">AH51+AL51+AM51+AO51+AN51</f>
        <v>9332.9895955882348</v>
      </c>
      <c r="AT51" s="84"/>
    </row>
    <row r="52" spans="1:67" outlineLevel="1" x14ac:dyDescent="0.25">
      <c r="A52" s="60"/>
      <c r="B52" s="61" t="str">
        <f>"Onduleur Fronius "&amp;G52</f>
        <v>Onduleur Fronius Verto 15.0 Plus SPD 1+2</v>
      </c>
      <c r="C52" s="62">
        <v>1</v>
      </c>
      <c r="D52" s="68" t="s">
        <v>63</v>
      </c>
      <c r="E52" s="64">
        <f t="shared" ref="E51:E58" si="300">AB52</f>
        <v>4927.1404044117653</v>
      </c>
      <c r="F52" s="65">
        <f t="shared" ref="F51:F58" si="301">C52*E52</f>
        <v>4927.1404044117653</v>
      </c>
      <c r="G52" s="107" t="str">
        <f>$G$8</f>
        <v>Verto 15.0 Plus SPD 1+2</v>
      </c>
      <c r="H52" s="108">
        <f t="shared" ref="H52:I52" si="302">H41</f>
        <v>2714.75</v>
      </c>
      <c r="I52" s="108">
        <f t="shared" si="302"/>
        <v>166.85</v>
      </c>
      <c r="J52" s="67">
        <f t="shared" si="108"/>
        <v>81.442499999999995</v>
      </c>
      <c r="K52" s="54">
        <v>0</v>
      </c>
      <c r="L52" s="67">
        <f t="shared" si="282"/>
        <v>2714.75</v>
      </c>
      <c r="M52" s="67">
        <f t="shared" si="282"/>
        <v>166.85</v>
      </c>
      <c r="N52" s="67">
        <f t="shared" si="282"/>
        <v>81.442499999999995</v>
      </c>
      <c r="O52" s="67">
        <f t="shared" si="283"/>
        <v>2963.0425</v>
      </c>
      <c r="P52" s="69">
        <f t="shared" si="284"/>
        <v>0</v>
      </c>
      <c r="Q52" s="69">
        <f t="shared" si="285"/>
        <v>0</v>
      </c>
      <c r="R52" s="69">
        <f t="shared" si="286"/>
        <v>59.260850000000005</v>
      </c>
      <c r="S52" s="69">
        <f t="shared" si="287"/>
        <v>148.15212500000001</v>
      </c>
      <c r="T52" s="69">
        <f t="shared" si="288"/>
        <v>3170.4554750000002</v>
      </c>
      <c r="U52" s="69">
        <f>2*$U$5</f>
        <v>180</v>
      </c>
      <c r="V52" s="151">
        <f t="shared" ref="V52:W52" si="303">V41</f>
        <v>0</v>
      </c>
      <c r="W52" s="151">
        <f t="shared" si="303"/>
        <v>0</v>
      </c>
      <c r="X52" s="67">
        <f t="shared" si="290"/>
        <v>180</v>
      </c>
      <c r="Y52" s="113">
        <f t="shared" si="291"/>
        <v>739.07106066176482</v>
      </c>
      <c r="Z52" s="69">
        <f t="shared" si="292"/>
        <v>792.61386875000005</v>
      </c>
      <c r="AA52" s="69">
        <f t="shared" si="293"/>
        <v>45</v>
      </c>
      <c r="AB52" s="70">
        <f t="shared" si="294"/>
        <v>4927.1404044117653</v>
      </c>
      <c r="AC52" s="67">
        <f t="shared" si="295"/>
        <v>2963.0425</v>
      </c>
      <c r="AD52" s="67">
        <f t="shared" si="295"/>
        <v>0</v>
      </c>
      <c r="AE52" s="67">
        <f t="shared" si="295"/>
        <v>0</v>
      </c>
      <c r="AF52" s="67">
        <f t="shared" si="295"/>
        <v>59.260850000000005</v>
      </c>
      <c r="AG52" s="67">
        <f t="shared" si="295"/>
        <v>148.15212500000001</v>
      </c>
      <c r="AH52" s="67">
        <f t="shared" si="295"/>
        <v>3170.4554750000002</v>
      </c>
      <c r="AI52" s="67">
        <f t="shared" si="295"/>
        <v>180</v>
      </c>
      <c r="AJ52" s="67">
        <f t="shared" si="295"/>
        <v>0</v>
      </c>
      <c r="AK52" s="67">
        <f t="shared" si="295"/>
        <v>0</v>
      </c>
      <c r="AL52" s="67">
        <f t="shared" si="295"/>
        <v>180</v>
      </c>
      <c r="AM52" s="67">
        <f t="shared" si="295"/>
        <v>739.07106066176482</v>
      </c>
      <c r="AN52" s="67">
        <f t="shared" si="295"/>
        <v>792.61386875000005</v>
      </c>
      <c r="AO52" s="67">
        <f t="shared" si="295"/>
        <v>45</v>
      </c>
      <c r="AP52" s="67">
        <f t="shared" si="296"/>
        <v>739.07106066176482</v>
      </c>
      <c r="AQ52" s="71">
        <f t="shared" si="297"/>
        <v>4089.5265356617651</v>
      </c>
      <c r="AR52" s="71">
        <f t="shared" si="298"/>
        <v>837.61386875000005</v>
      </c>
      <c r="AS52" s="71">
        <f t="shared" si="299"/>
        <v>4927.1404044117653</v>
      </c>
      <c r="AT52" s="84"/>
    </row>
    <row r="53" spans="1:67" outlineLevel="1" x14ac:dyDescent="0.25">
      <c r="A53" s="60"/>
      <c r="B53" s="61" t="s">
        <v>64</v>
      </c>
      <c r="C53" s="62">
        <v>1</v>
      </c>
      <c r="D53" s="68" t="s">
        <v>65</v>
      </c>
      <c r="E53" s="64">
        <f t="shared" si="300"/>
        <v>1435.6764705882354</v>
      </c>
      <c r="F53" s="65">
        <f t="shared" si="301"/>
        <v>1435.6764705882354</v>
      </c>
      <c r="G53" s="107"/>
      <c r="H53" s="85">
        <v>600</v>
      </c>
      <c r="I53" s="111">
        <v>0</v>
      </c>
      <c r="J53" s="67">
        <f t="shared" si="108"/>
        <v>18</v>
      </c>
      <c r="K53" s="54">
        <v>0</v>
      </c>
      <c r="L53" s="67">
        <f t="shared" si="282"/>
        <v>600</v>
      </c>
      <c r="M53" s="67">
        <f t="shared" si="282"/>
        <v>0</v>
      </c>
      <c r="N53" s="67">
        <f t="shared" si="282"/>
        <v>18</v>
      </c>
      <c r="O53" s="67">
        <f t="shared" si="283"/>
        <v>618</v>
      </c>
      <c r="P53" s="69">
        <f t="shared" si="284"/>
        <v>0</v>
      </c>
      <c r="Q53" s="69">
        <f t="shared" si="285"/>
        <v>0</v>
      </c>
      <c r="R53" s="69">
        <f t="shared" si="286"/>
        <v>12.36</v>
      </c>
      <c r="S53" s="69">
        <f t="shared" si="287"/>
        <v>30.900000000000002</v>
      </c>
      <c r="T53" s="69">
        <f t="shared" si="288"/>
        <v>661.26</v>
      </c>
      <c r="U53" s="69">
        <f>(C51/10)*$U$5</f>
        <v>315</v>
      </c>
      <c r="V53" s="151">
        <f t="shared" ref="V53:W53" si="304">V42</f>
        <v>0</v>
      </c>
      <c r="W53" s="151">
        <f t="shared" si="304"/>
        <v>0</v>
      </c>
      <c r="X53" s="67">
        <f t="shared" si="290"/>
        <v>315</v>
      </c>
      <c r="Y53" s="113">
        <f t="shared" si="291"/>
        <v>215.35147058823532</v>
      </c>
      <c r="Z53" s="69">
        <f t="shared" si="292"/>
        <v>165.315</v>
      </c>
      <c r="AA53" s="69">
        <f t="shared" si="293"/>
        <v>78.75</v>
      </c>
      <c r="AB53" s="70">
        <f t="shared" si="294"/>
        <v>1435.6764705882354</v>
      </c>
      <c r="AC53" s="67">
        <f t="shared" si="295"/>
        <v>618</v>
      </c>
      <c r="AD53" s="67">
        <f t="shared" si="295"/>
        <v>0</v>
      </c>
      <c r="AE53" s="67">
        <f t="shared" si="295"/>
        <v>0</v>
      </c>
      <c r="AF53" s="67">
        <f t="shared" si="295"/>
        <v>12.36</v>
      </c>
      <c r="AG53" s="67">
        <f t="shared" si="295"/>
        <v>30.900000000000002</v>
      </c>
      <c r="AH53" s="67">
        <f t="shared" si="295"/>
        <v>661.26</v>
      </c>
      <c r="AI53" s="67">
        <f t="shared" si="295"/>
        <v>315</v>
      </c>
      <c r="AJ53" s="67">
        <f t="shared" si="295"/>
        <v>0</v>
      </c>
      <c r="AK53" s="67">
        <f t="shared" si="295"/>
        <v>0</v>
      </c>
      <c r="AL53" s="67">
        <f t="shared" si="295"/>
        <v>315</v>
      </c>
      <c r="AM53" s="67">
        <f t="shared" si="295"/>
        <v>215.35147058823532</v>
      </c>
      <c r="AN53" s="67">
        <f t="shared" si="295"/>
        <v>165.315</v>
      </c>
      <c r="AO53" s="67">
        <f t="shared" si="295"/>
        <v>78.75</v>
      </c>
      <c r="AP53" s="67">
        <f t="shared" si="296"/>
        <v>215.35147058823532</v>
      </c>
      <c r="AQ53" s="71">
        <f t="shared" si="297"/>
        <v>1191.6114705882353</v>
      </c>
      <c r="AR53" s="71">
        <f t="shared" si="298"/>
        <v>244.065</v>
      </c>
      <c r="AS53" s="71">
        <f t="shared" si="299"/>
        <v>1435.6764705882354</v>
      </c>
      <c r="AT53" s="84"/>
    </row>
    <row r="54" spans="1:67" outlineLevel="1" x14ac:dyDescent="0.25">
      <c r="A54" s="60"/>
      <c r="B54" s="61" t="s">
        <v>172</v>
      </c>
      <c r="C54" s="62">
        <f>A49</f>
        <v>35</v>
      </c>
      <c r="D54" s="68" t="s">
        <v>63</v>
      </c>
      <c r="E54" s="64">
        <f t="shared" si="300"/>
        <v>257.66176470588238</v>
      </c>
      <c r="F54" s="65">
        <f t="shared" si="301"/>
        <v>9018.1617647058829</v>
      </c>
      <c r="G54" s="107"/>
      <c r="H54" s="108">
        <f t="shared" ref="H54:I54" si="305">H43</f>
        <v>100</v>
      </c>
      <c r="I54" s="108">
        <f t="shared" si="305"/>
        <v>0</v>
      </c>
      <c r="J54" s="67">
        <f t="shared" si="108"/>
        <v>3</v>
      </c>
      <c r="K54" s="54">
        <v>0</v>
      </c>
      <c r="L54" s="67">
        <f t="shared" si="282"/>
        <v>100</v>
      </c>
      <c r="M54" s="67">
        <f t="shared" si="282"/>
        <v>0</v>
      </c>
      <c r="N54" s="67">
        <f t="shared" si="282"/>
        <v>3</v>
      </c>
      <c r="O54" s="67">
        <f t="shared" si="283"/>
        <v>103</v>
      </c>
      <c r="P54" s="69">
        <f t="shared" si="284"/>
        <v>0</v>
      </c>
      <c r="Q54" s="69">
        <f t="shared" si="285"/>
        <v>0</v>
      </c>
      <c r="R54" s="69">
        <f t="shared" si="286"/>
        <v>2.06</v>
      </c>
      <c r="S54" s="69">
        <f t="shared" si="287"/>
        <v>5.15</v>
      </c>
      <c r="T54" s="69">
        <f t="shared" si="288"/>
        <v>110.21000000000001</v>
      </c>
      <c r="U54" s="69">
        <f>1*$U$4</f>
        <v>65</v>
      </c>
      <c r="V54" s="151">
        <f t="shared" ref="V54:W54" si="306">V43</f>
        <v>0</v>
      </c>
      <c r="W54" s="151">
        <f t="shared" si="306"/>
        <v>0</v>
      </c>
      <c r="X54" s="67">
        <f t="shared" si="290"/>
        <v>65</v>
      </c>
      <c r="Y54" s="113">
        <f t="shared" si="291"/>
        <v>38.649264705882359</v>
      </c>
      <c r="Z54" s="69">
        <f t="shared" si="292"/>
        <v>27.552500000000002</v>
      </c>
      <c r="AA54" s="69">
        <f t="shared" si="293"/>
        <v>16.25</v>
      </c>
      <c r="AB54" s="70">
        <f t="shared" si="294"/>
        <v>257.66176470588238</v>
      </c>
      <c r="AC54" s="67">
        <f t="shared" si="295"/>
        <v>3605</v>
      </c>
      <c r="AD54" s="67">
        <f t="shared" si="295"/>
        <v>0</v>
      </c>
      <c r="AE54" s="67">
        <f t="shared" si="295"/>
        <v>0</v>
      </c>
      <c r="AF54" s="67">
        <f t="shared" si="295"/>
        <v>72.100000000000009</v>
      </c>
      <c r="AG54" s="67">
        <f t="shared" si="295"/>
        <v>180.25</v>
      </c>
      <c r="AH54" s="67">
        <f t="shared" si="295"/>
        <v>3857.3500000000004</v>
      </c>
      <c r="AI54" s="67">
        <f t="shared" si="295"/>
        <v>2275</v>
      </c>
      <c r="AJ54" s="67">
        <f t="shared" si="295"/>
        <v>0</v>
      </c>
      <c r="AK54" s="67">
        <f t="shared" si="295"/>
        <v>0</v>
      </c>
      <c r="AL54" s="67">
        <f t="shared" si="295"/>
        <v>2275</v>
      </c>
      <c r="AM54" s="67">
        <f t="shared" si="295"/>
        <v>1352.7242647058827</v>
      </c>
      <c r="AN54" s="67">
        <f t="shared" si="295"/>
        <v>964.33750000000009</v>
      </c>
      <c r="AO54" s="67">
        <f t="shared" si="295"/>
        <v>568.75</v>
      </c>
      <c r="AP54" s="67">
        <f t="shared" si="296"/>
        <v>1352.7242647058827</v>
      </c>
      <c r="AQ54" s="71">
        <f t="shared" si="297"/>
        <v>7485.0742647058833</v>
      </c>
      <c r="AR54" s="71">
        <f t="shared" si="298"/>
        <v>1533.0875000000001</v>
      </c>
      <c r="AS54" s="71">
        <f t="shared" si="299"/>
        <v>9018.1617647058829</v>
      </c>
      <c r="AT54" s="84"/>
    </row>
    <row r="55" spans="1:67" outlineLevel="1" x14ac:dyDescent="0.25">
      <c r="A55" s="60"/>
      <c r="B55" s="61" t="s">
        <v>66</v>
      </c>
      <c r="C55" s="62">
        <v>1</v>
      </c>
      <c r="D55" s="68" t="s">
        <v>65</v>
      </c>
      <c r="E55" s="64">
        <f t="shared" si="300"/>
        <v>3413.9264705882347</v>
      </c>
      <c r="F55" s="65">
        <f t="shared" si="301"/>
        <v>3413.9264705882347</v>
      </c>
      <c r="G55" s="107"/>
      <c r="H55" s="85">
        <v>700</v>
      </c>
      <c r="I55" s="108">
        <f>I44</f>
        <v>0</v>
      </c>
      <c r="J55" s="67">
        <f t="shared" si="108"/>
        <v>21</v>
      </c>
      <c r="K55" s="54">
        <v>0</v>
      </c>
      <c r="L55" s="67">
        <f t="shared" si="282"/>
        <v>700</v>
      </c>
      <c r="M55" s="67">
        <f t="shared" si="282"/>
        <v>0</v>
      </c>
      <c r="N55" s="67">
        <f t="shared" si="282"/>
        <v>21</v>
      </c>
      <c r="O55" s="67">
        <f t="shared" si="283"/>
        <v>721</v>
      </c>
      <c r="P55" s="69">
        <f t="shared" si="284"/>
        <v>0</v>
      </c>
      <c r="Q55" s="69">
        <f t="shared" si="285"/>
        <v>0</v>
      </c>
      <c r="R55" s="69">
        <f t="shared" si="286"/>
        <v>14.42</v>
      </c>
      <c r="S55" s="69">
        <f t="shared" si="287"/>
        <v>36.050000000000004</v>
      </c>
      <c r="T55" s="69">
        <f t="shared" si="288"/>
        <v>771.46999999999991</v>
      </c>
      <c r="U55" s="69">
        <f>5*$U$5+600+500</f>
        <v>1550</v>
      </c>
      <c r="V55" s="151">
        <f t="shared" ref="V55:W55" si="307">V44</f>
        <v>0</v>
      </c>
      <c r="W55" s="151">
        <f t="shared" si="307"/>
        <v>0</v>
      </c>
      <c r="X55" s="67">
        <f t="shared" si="290"/>
        <v>1550</v>
      </c>
      <c r="Y55" s="113">
        <f t="shared" si="291"/>
        <v>512.08897058823527</v>
      </c>
      <c r="Z55" s="69">
        <f t="shared" si="292"/>
        <v>192.86749999999998</v>
      </c>
      <c r="AA55" s="69">
        <f t="shared" si="293"/>
        <v>387.5</v>
      </c>
      <c r="AB55" s="70">
        <f t="shared" si="294"/>
        <v>3413.9264705882347</v>
      </c>
      <c r="AC55" s="67">
        <f t="shared" si="295"/>
        <v>721</v>
      </c>
      <c r="AD55" s="67">
        <f t="shared" si="295"/>
        <v>0</v>
      </c>
      <c r="AE55" s="67">
        <f t="shared" si="295"/>
        <v>0</v>
      </c>
      <c r="AF55" s="67">
        <f t="shared" si="295"/>
        <v>14.42</v>
      </c>
      <c r="AG55" s="67">
        <f t="shared" si="295"/>
        <v>36.050000000000004</v>
      </c>
      <c r="AH55" s="67">
        <f t="shared" si="295"/>
        <v>771.46999999999991</v>
      </c>
      <c r="AI55" s="67">
        <f t="shared" si="295"/>
        <v>1550</v>
      </c>
      <c r="AJ55" s="67">
        <f t="shared" si="295"/>
        <v>0</v>
      </c>
      <c r="AK55" s="67">
        <f t="shared" si="295"/>
        <v>0</v>
      </c>
      <c r="AL55" s="67">
        <f t="shared" si="295"/>
        <v>1550</v>
      </c>
      <c r="AM55" s="67">
        <f t="shared" si="295"/>
        <v>512.08897058823527</v>
      </c>
      <c r="AN55" s="67">
        <f t="shared" si="295"/>
        <v>192.86749999999998</v>
      </c>
      <c r="AO55" s="67">
        <f t="shared" si="295"/>
        <v>387.5</v>
      </c>
      <c r="AP55" s="67">
        <f t="shared" si="296"/>
        <v>512.08897058823527</v>
      </c>
      <c r="AQ55" s="71">
        <f t="shared" si="297"/>
        <v>2833.5589705882353</v>
      </c>
      <c r="AR55" s="71">
        <f t="shared" si="298"/>
        <v>580.36749999999995</v>
      </c>
      <c r="AS55" s="71">
        <f t="shared" si="299"/>
        <v>3413.9264705882347</v>
      </c>
      <c r="AT55" s="84"/>
    </row>
    <row r="56" spans="1:67" outlineLevel="1" x14ac:dyDescent="0.25">
      <c r="A56" s="60"/>
      <c r="B56" s="72" t="s">
        <v>169</v>
      </c>
      <c r="C56" s="62">
        <v>1</v>
      </c>
      <c r="D56" s="68" t="s">
        <v>65</v>
      </c>
      <c r="E56" s="64">
        <f t="shared" si="300"/>
        <v>2922</v>
      </c>
      <c r="F56" s="65">
        <f t="shared" si="301"/>
        <v>2922</v>
      </c>
      <c r="G56" s="107"/>
      <c r="H56" s="108">
        <f t="shared" ref="H56:I56" si="308">H45</f>
        <v>1600</v>
      </c>
      <c r="I56" s="108">
        <f t="shared" si="308"/>
        <v>300</v>
      </c>
      <c r="J56" s="67">
        <f t="shared" si="108"/>
        <v>48</v>
      </c>
      <c r="K56" s="54">
        <v>0</v>
      </c>
      <c r="L56" s="67">
        <f t="shared" si="282"/>
        <v>1600</v>
      </c>
      <c r="M56" s="67">
        <f t="shared" si="282"/>
        <v>300</v>
      </c>
      <c r="N56" s="67">
        <f t="shared" si="282"/>
        <v>48</v>
      </c>
      <c r="O56" s="67">
        <f t="shared" si="283"/>
        <v>1948</v>
      </c>
      <c r="P56" s="69">
        <f t="shared" si="284"/>
        <v>0</v>
      </c>
      <c r="Q56" s="69">
        <f t="shared" si="285"/>
        <v>0</v>
      </c>
      <c r="R56" s="69">
        <f t="shared" si="286"/>
        <v>38.96</v>
      </c>
      <c r="S56" s="69">
        <v>0</v>
      </c>
      <c r="T56" s="69">
        <f t="shared" si="288"/>
        <v>1986.96</v>
      </c>
      <c r="U56" s="69">
        <v>0</v>
      </c>
      <c r="V56" s="151">
        <f t="shared" ref="V56:W56" si="309">V45</f>
        <v>0</v>
      </c>
      <c r="W56" s="151">
        <f t="shared" si="309"/>
        <v>0</v>
      </c>
      <c r="X56" s="67">
        <f t="shared" si="290"/>
        <v>0</v>
      </c>
      <c r="Y56" s="113">
        <f t="shared" si="291"/>
        <v>438.3</v>
      </c>
      <c r="Z56" s="69">
        <f t="shared" si="292"/>
        <v>496.74</v>
      </c>
      <c r="AA56" s="69">
        <f t="shared" si="293"/>
        <v>0</v>
      </c>
      <c r="AB56" s="70">
        <f t="shared" si="294"/>
        <v>2922</v>
      </c>
      <c r="AC56" s="67">
        <f t="shared" si="295"/>
        <v>1948</v>
      </c>
      <c r="AD56" s="67">
        <f t="shared" si="295"/>
        <v>0</v>
      </c>
      <c r="AE56" s="67">
        <f t="shared" si="295"/>
        <v>0</v>
      </c>
      <c r="AF56" s="67">
        <f t="shared" si="295"/>
        <v>38.96</v>
      </c>
      <c r="AG56" s="67">
        <f t="shared" si="295"/>
        <v>0</v>
      </c>
      <c r="AH56" s="67">
        <f t="shared" si="295"/>
        <v>1986.96</v>
      </c>
      <c r="AI56" s="67">
        <f t="shared" si="295"/>
        <v>0</v>
      </c>
      <c r="AJ56" s="67">
        <f t="shared" si="295"/>
        <v>0</v>
      </c>
      <c r="AK56" s="67">
        <f t="shared" si="295"/>
        <v>0</v>
      </c>
      <c r="AL56" s="67">
        <f t="shared" si="295"/>
        <v>0</v>
      </c>
      <c r="AM56" s="67">
        <f t="shared" si="295"/>
        <v>438.3</v>
      </c>
      <c r="AN56" s="67">
        <f t="shared" si="295"/>
        <v>496.74</v>
      </c>
      <c r="AO56" s="67">
        <f t="shared" si="295"/>
        <v>0</v>
      </c>
      <c r="AP56" s="67">
        <f t="shared" si="296"/>
        <v>438.3</v>
      </c>
      <c r="AQ56" s="71">
        <f t="shared" si="297"/>
        <v>2425.2600000000002</v>
      </c>
      <c r="AR56" s="71">
        <f t="shared" si="298"/>
        <v>496.74</v>
      </c>
      <c r="AS56" s="71">
        <f t="shared" si="299"/>
        <v>2922</v>
      </c>
      <c r="AT56" s="84"/>
    </row>
    <row r="57" spans="1:67" outlineLevel="1" x14ac:dyDescent="0.25">
      <c r="A57" s="60"/>
      <c r="B57" s="72" t="s">
        <v>170</v>
      </c>
      <c r="C57" s="62">
        <v>1</v>
      </c>
      <c r="D57" s="68" t="s">
        <v>65</v>
      </c>
      <c r="E57" s="64">
        <f t="shared" si="300"/>
        <v>900</v>
      </c>
      <c r="F57" s="65">
        <f t="shared" si="301"/>
        <v>900</v>
      </c>
      <c r="G57" s="147"/>
      <c r="H57" s="67">
        <v>0</v>
      </c>
      <c r="I57" s="67">
        <v>0</v>
      </c>
      <c r="J57" s="67">
        <f t="shared" ref="J57:J58" si="310">H57*$J$4</f>
        <v>0</v>
      </c>
      <c r="K57" s="54">
        <v>0</v>
      </c>
      <c r="L57" s="67">
        <f t="shared" si="282"/>
        <v>0</v>
      </c>
      <c r="M57" s="67">
        <f t="shared" si="282"/>
        <v>0</v>
      </c>
      <c r="N57" s="67">
        <f t="shared" si="282"/>
        <v>0</v>
      </c>
      <c r="O57" s="67">
        <f t="shared" si="283"/>
        <v>0</v>
      </c>
      <c r="P57" s="69">
        <f t="shared" si="284"/>
        <v>0</v>
      </c>
      <c r="Q57" s="69">
        <f t="shared" si="285"/>
        <v>0</v>
      </c>
      <c r="R57" s="69">
        <f t="shared" si="286"/>
        <v>0</v>
      </c>
      <c r="S57" s="69">
        <v>0</v>
      </c>
      <c r="T57" s="69">
        <f t="shared" si="288"/>
        <v>0</v>
      </c>
      <c r="U57" s="69">
        <v>0</v>
      </c>
      <c r="V57" s="151">
        <f t="shared" ref="V57:W57" si="311">V46</f>
        <v>0</v>
      </c>
      <c r="W57" s="151">
        <f t="shared" si="311"/>
        <v>900</v>
      </c>
      <c r="X57" s="67">
        <f t="shared" si="290"/>
        <v>900</v>
      </c>
      <c r="Y57" s="113">
        <v>0</v>
      </c>
      <c r="Z57" s="69">
        <f t="shared" si="292"/>
        <v>0</v>
      </c>
      <c r="AA57" s="69">
        <v>0</v>
      </c>
      <c r="AB57" s="70">
        <f t="shared" si="294"/>
        <v>900</v>
      </c>
      <c r="AC57" s="67">
        <f t="shared" si="295"/>
        <v>0</v>
      </c>
      <c r="AD57" s="67">
        <f t="shared" si="295"/>
        <v>0</v>
      </c>
      <c r="AE57" s="67">
        <f t="shared" si="295"/>
        <v>0</v>
      </c>
      <c r="AF57" s="67">
        <f t="shared" si="295"/>
        <v>0</v>
      </c>
      <c r="AG57" s="67">
        <f t="shared" si="295"/>
        <v>0</v>
      </c>
      <c r="AH57" s="67">
        <f t="shared" si="295"/>
        <v>0</v>
      </c>
      <c r="AI57" s="67">
        <f t="shared" si="295"/>
        <v>0</v>
      </c>
      <c r="AJ57" s="67">
        <f t="shared" si="295"/>
        <v>0</v>
      </c>
      <c r="AK57" s="67">
        <f t="shared" si="295"/>
        <v>900</v>
      </c>
      <c r="AL57" s="67">
        <f t="shared" si="295"/>
        <v>900</v>
      </c>
      <c r="AM57" s="67">
        <f t="shared" si="295"/>
        <v>0</v>
      </c>
      <c r="AN57" s="67">
        <f t="shared" si="295"/>
        <v>0</v>
      </c>
      <c r="AO57" s="67">
        <f t="shared" si="295"/>
        <v>0</v>
      </c>
      <c r="AP57" s="67">
        <f t="shared" si="296"/>
        <v>900</v>
      </c>
      <c r="AQ57" s="71">
        <f t="shared" si="297"/>
        <v>900</v>
      </c>
      <c r="AR57" s="71">
        <f t="shared" si="298"/>
        <v>0</v>
      </c>
      <c r="AS57" s="71">
        <f t="shared" si="299"/>
        <v>900</v>
      </c>
      <c r="AT57" s="84"/>
    </row>
    <row r="58" spans="1:67" outlineLevel="1" x14ac:dyDescent="0.25">
      <c r="A58" s="60"/>
      <c r="B58" s="72" t="s">
        <v>171</v>
      </c>
      <c r="C58" s="62">
        <v>1</v>
      </c>
      <c r="D58" s="68" t="s">
        <v>65</v>
      </c>
      <c r="E58" s="64">
        <f t="shared" si="300"/>
        <v>1200</v>
      </c>
      <c r="F58" s="65">
        <f t="shared" si="301"/>
        <v>1200</v>
      </c>
      <c r="G58" s="147"/>
      <c r="H58" s="67">
        <v>0</v>
      </c>
      <c r="I58" s="67">
        <v>0</v>
      </c>
      <c r="J58" s="67">
        <f t="shared" si="310"/>
        <v>0</v>
      </c>
      <c r="K58" s="54">
        <v>0</v>
      </c>
      <c r="L58" s="67">
        <f t="shared" si="282"/>
        <v>0</v>
      </c>
      <c r="M58" s="67">
        <f t="shared" si="282"/>
        <v>0</v>
      </c>
      <c r="N58" s="67">
        <f t="shared" si="282"/>
        <v>0</v>
      </c>
      <c r="O58" s="67">
        <f t="shared" si="283"/>
        <v>0</v>
      </c>
      <c r="P58" s="69">
        <f t="shared" si="284"/>
        <v>0</v>
      </c>
      <c r="Q58" s="69">
        <f t="shared" si="285"/>
        <v>0</v>
      </c>
      <c r="R58" s="69">
        <f t="shared" si="286"/>
        <v>0</v>
      </c>
      <c r="S58" s="69">
        <v>0</v>
      </c>
      <c r="T58" s="69">
        <f t="shared" si="288"/>
        <v>0</v>
      </c>
      <c r="U58" s="69">
        <v>0</v>
      </c>
      <c r="V58" s="151">
        <f t="shared" ref="V58:W58" si="312">V47</f>
        <v>1200</v>
      </c>
      <c r="W58" s="151">
        <f t="shared" si="312"/>
        <v>0</v>
      </c>
      <c r="X58" s="67">
        <f t="shared" si="290"/>
        <v>1200</v>
      </c>
      <c r="Y58" s="113">
        <v>0</v>
      </c>
      <c r="Z58" s="69">
        <f t="shared" si="292"/>
        <v>0</v>
      </c>
      <c r="AA58" s="69">
        <v>0</v>
      </c>
      <c r="AB58" s="70">
        <f t="shared" si="294"/>
        <v>1200</v>
      </c>
      <c r="AC58" s="67">
        <f t="shared" si="295"/>
        <v>0</v>
      </c>
      <c r="AD58" s="67">
        <f t="shared" si="295"/>
        <v>0</v>
      </c>
      <c r="AE58" s="67">
        <f t="shared" si="295"/>
        <v>0</v>
      </c>
      <c r="AF58" s="67">
        <f t="shared" si="295"/>
        <v>0</v>
      </c>
      <c r="AG58" s="67">
        <f t="shared" si="295"/>
        <v>0</v>
      </c>
      <c r="AH58" s="67">
        <f t="shared" si="295"/>
        <v>0</v>
      </c>
      <c r="AI58" s="67">
        <f t="shared" si="295"/>
        <v>0</v>
      </c>
      <c r="AJ58" s="67">
        <f t="shared" si="295"/>
        <v>1200</v>
      </c>
      <c r="AK58" s="67">
        <f t="shared" si="295"/>
        <v>0</v>
      </c>
      <c r="AL58" s="67">
        <f t="shared" si="295"/>
        <v>1200</v>
      </c>
      <c r="AM58" s="67">
        <f t="shared" si="295"/>
        <v>0</v>
      </c>
      <c r="AN58" s="67">
        <f t="shared" si="295"/>
        <v>0</v>
      </c>
      <c r="AO58" s="67">
        <f t="shared" si="295"/>
        <v>0</v>
      </c>
      <c r="AP58" s="67">
        <f t="shared" si="296"/>
        <v>0</v>
      </c>
      <c r="AQ58" s="71">
        <f t="shared" si="297"/>
        <v>1200</v>
      </c>
      <c r="AR58" s="71">
        <f t="shared" si="298"/>
        <v>0</v>
      </c>
      <c r="AS58" s="71">
        <f t="shared" si="299"/>
        <v>1200</v>
      </c>
      <c r="AT58" s="84"/>
    </row>
    <row r="59" spans="1:67" ht="15.75" outlineLevel="1" thickBot="1" x14ac:dyDescent="0.3">
      <c r="A59" s="60"/>
      <c r="B59" s="61"/>
      <c r="C59" s="62"/>
      <c r="D59" s="63"/>
      <c r="E59" s="64"/>
      <c r="F59" s="65"/>
      <c r="G59" s="107"/>
      <c r="H59" s="108"/>
      <c r="I59" s="108"/>
      <c r="J59" s="67"/>
      <c r="K59" s="21"/>
      <c r="L59" s="67"/>
      <c r="M59" s="67"/>
      <c r="N59" s="67"/>
      <c r="O59" s="67"/>
      <c r="P59" s="69"/>
      <c r="Q59" s="69"/>
      <c r="R59" s="69"/>
      <c r="S59" s="69"/>
      <c r="T59" s="69"/>
      <c r="U59" s="69"/>
      <c r="V59" s="151"/>
      <c r="W59" s="151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84"/>
    </row>
    <row r="60" spans="1:67" ht="15.75" thickBot="1" x14ac:dyDescent="0.3">
      <c r="A60" s="48">
        <f>A49+1</f>
        <v>36</v>
      </c>
      <c r="B60" s="49" t="s">
        <v>61</v>
      </c>
      <c r="C60" s="50" t="s">
        <v>62</v>
      </c>
      <c r="D60" s="51">
        <f>ROUNDUP((A60*465)/1000,2)</f>
        <v>16.739999999999998</v>
      </c>
      <c r="E60" s="52"/>
      <c r="F60" s="53">
        <f>SUM(F61:F70)</f>
        <v>33687.448610294115</v>
      </c>
      <c r="G60" s="107"/>
      <c r="H60" s="110"/>
      <c r="I60" s="110"/>
      <c r="J60" s="56"/>
      <c r="K60" s="57"/>
      <c r="L60" s="58"/>
      <c r="M60" s="58"/>
      <c r="N60" s="58"/>
      <c r="O60" s="57"/>
      <c r="P60" s="58"/>
      <c r="Q60" s="56"/>
      <c r="R60" s="56"/>
      <c r="S60" s="56"/>
      <c r="T60" s="56"/>
      <c r="U60" s="73"/>
      <c r="V60" s="152"/>
      <c r="W60" s="153"/>
      <c r="X60" s="56"/>
      <c r="Y60" s="56"/>
      <c r="Z60" s="57"/>
      <c r="AA60" s="56"/>
      <c r="AB60" s="56"/>
      <c r="AC60" s="59">
        <f>+SUM(AC61:AC70)</f>
        <v>13871.836499999999</v>
      </c>
      <c r="AD60" s="59">
        <f t="shared" ref="AD60" si="313">+SUM(AD61:AD70)</f>
        <v>0</v>
      </c>
      <c r="AE60" s="59">
        <f t="shared" ref="AE60" si="314">+SUM(AE61:AE70)</f>
        <v>0</v>
      </c>
      <c r="AF60" s="59">
        <f t="shared" ref="AF60" si="315">+SUM(AF61:AF70)</f>
        <v>277.43672999999995</v>
      </c>
      <c r="AG60" s="59">
        <f t="shared" ref="AG60" si="316">+SUM(AG61:AG70)</f>
        <v>596.19182499999999</v>
      </c>
      <c r="AH60" s="59">
        <f t="shared" ref="AH60" si="317">+SUM(AH61:AH70)</f>
        <v>14745.465055000001</v>
      </c>
      <c r="AI60" s="59">
        <f t="shared" ref="AI60" si="318">+SUM(AI61:AI70)</f>
        <v>6734</v>
      </c>
      <c r="AJ60" s="59">
        <f t="shared" ref="AJ60" si="319">+SUM(AJ61:AJ70)</f>
        <v>1200</v>
      </c>
      <c r="AK60" s="59">
        <f t="shared" ref="AK60" si="320">+SUM(AK61:AK70)</f>
        <v>900</v>
      </c>
      <c r="AL60" s="59">
        <f t="shared" ref="AL60" si="321">+SUM(AL61:AL70)</f>
        <v>8834</v>
      </c>
      <c r="AM60" s="59">
        <f t="shared" ref="AM60" si="322">+SUM(AM61:AM70)</f>
        <v>4738.1172915441184</v>
      </c>
      <c r="AN60" s="59">
        <f t="shared" ref="AN60" si="323">+SUM(AN61:AN70)</f>
        <v>3686.3662637500001</v>
      </c>
      <c r="AO60" s="59">
        <f t="shared" ref="AO60" si="324">+SUM(AO61:AO70)</f>
        <v>1683.5</v>
      </c>
      <c r="AP60" s="59">
        <f t="shared" ref="AP60" si="325">+SUM(AP61:AP70)</f>
        <v>5638.1172915441184</v>
      </c>
      <c r="AQ60" s="59">
        <f t="shared" ref="AQ60" si="326">+SUM(AQ61:AQ70)</f>
        <v>28317.582346544121</v>
      </c>
      <c r="AR60" s="59">
        <f t="shared" ref="AR60" si="327">+SUM(AR61:AR70)</f>
        <v>5369.8662637500001</v>
      </c>
      <c r="AS60" s="59">
        <f t="shared" ref="AS60" si="328">+SUM(AS61:AS70)</f>
        <v>33687.448610294115</v>
      </c>
      <c r="AT60" s="83" t="str">
        <f>IF(F60=AS60,"Matching","Not Matching")</f>
        <v>Matching</v>
      </c>
      <c r="AU60" s="134">
        <f t="shared" ref="AU60" si="329">SUM(AC60:AG60)</f>
        <v>14745.465054999999</v>
      </c>
      <c r="AV60" s="135">
        <f t="shared" ref="AV60" si="330">AU60/AS60</f>
        <v>0.43771391611100285</v>
      </c>
      <c r="AW60" s="134">
        <f t="shared" ref="AW60" si="331">AI60</f>
        <v>6734</v>
      </c>
      <c r="AX60" s="135">
        <f t="shared" ref="AX60" si="332">AW60/AS60</f>
        <v>0.19989640883466145</v>
      </c>
      <c r="AY60" s="134">
        <f t="shared" ref="AY60" si="333">AJ60</f>
        <v>1200</v>
      </c>
      <c r="AZ60" s="135">
        <f t="shared" ref="AZ60" si="334">AY60/AS60</f>
        <v>3.5621575675912343E-2</v>
      </c>
      <c r="BA60" s="134">
        <f t="shared" ref="BA60" si="335">AK60+AM60</f>
        <v>5638.1172915441184</v>
      </c>
      <c r="BB60" s="135">
        <f t="shared" ref="BB60" si="336">BA60/AS60</f>
        <v>0.16736551814200731</v>
      </c>
      <c r="BC60" s="134">
        <f t="shared" ref="BC60" si="337">AN60+AO60</f>
        <v>5369.8662637500001</v>
      </c>
      <c r="BD60" s="135">
        <f t="shared" ref="BD60" si="338">BC60/AS60</f>
        <v>0.1594025812364161</v>
      </c>
      <c r="BE60" s="82" t="str">
        <f t="shared" ref="BE60" si="339">IF((AU60+AW60+AY60+BA60+BC60)=AS60,"Matching","Not Matching")</f>
        <v>Matching</v>
      </c>
      <c r="BF60" s="134">
        <f>AQ60</f>
        <v>28317.582346544121</v>
      </c>
      <c r="BG60" s="135">
        <f t="shared" ref="BG60" si="340">BF60/AS60</f>
        <v>0.84059741876358407</v>
      </c>
      <c r="BH60" s="134">
        <f t="shared" ref="BH60" si="341">AR60</f>
        <v>5369.8662637500001</v>
      </c>
      <c r="BI60" s="135">
        <f t="shared" ref="BI60" si="342">BH60/AS60</f>
        <v>0.1594025812364161</v>
      </c>
      <c r="BJ60" s="82" t="str">
        <f t="shared" ref="BJ60" si="343">IF((BH60+BF60)=AS60,"Matching","Not Matching")</f>
        <v>Matching</v>
      </c>
      <c r="BK60" s="134">
        <f>AS60*1.081</f>
        <v>36416.131947727939</v>
      </c>
      <c r="BL60" s="134">
        <f t="shared" ref="BL60" si="344">ROUND(BK60,-1)</f>
        <v>36420</v>
      </c>
      <c r="BM60" s="134">
        <f>D60*380</f>
        <v>6361.2</v>
      </c>
      <c r="BN60" s="134">
        <f t="shared" ref="BN60" si="345">BK60-BM60</f>
        <v>30054.931947727939</v>
      </c>
      <c r="BO60" s="134">
        <f>BK60/D60</f>
        <v>2175.3961736993992</v>
      </c>
    </row>
    <row r="61" spans="1:67" outlineLevel="1" x14ac:dyDescent="0.25">
      <c r="A61" s="60"/>
      <c r="B61" s="61"/>
      <c r="C61" s="62"/>
      <c r="D61" s="63"/>
      <c r="E61" s="64"/>
      <c r="F61" s="65"/>
      <c r="G61" s="107"/>
      <c r="H61" s="110"/>
      <c r="I61" s="110"/>
      <c r="J61" s="56"/>
      <c r="K61" s="57"/>
      <c r="L61" s="58"/>
      <c r="M61" s="58"/>
      <c r="N61" s="58"/>
      <c r="O61" s="57"/>
      <c r="P61" s="58"/>
      <c r="Q61" s="56"/>
      <c r="R61" s="56"/>
      <c r="S61" s="56"/>
      <c r="T61" s="56"/>
      <c r="U61" s="73"/>
      <c r="V61" s="152"/>
      <c r="W61" s="153"/>
      <c r="X61" s="56"/>
      <c r="Y61" s="56"/>
      <c r="Z61" s="57"/>
      <c r="AA61" s="56"/>
      <c r="AB61" s="56"/>
      <c r="AC61" s="56"/>
      <c r="AD61" s="56"/>
      <c r="AE61" s="69"/>
      <c r="AF61" s="69"/>
      <c r="AG61" s="69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136"/>
    </row>
    <row r="62" spans="1:67" outlineLevel="1" x14ac:dyDescent="0.25">
      <c r="A62" s="60"/>
      <c r="B62" s="61" t="str">
        <f>"Panneau solaire "&amp;G62</f>
        <v>Panneau solaire LONGi Hi-MO X10 Artist LR7-54HVB-485M</v>
      </c>
      <c r="C62" s="62">
        <f>A60</f>
        <v>36</v>
      </c>
      <c r="D62" s="68" t="s">
        <v>63</v>
      </c>
      <c r="E62" s="64">
        <f t="shared" ref="E62" si="346">AB62</f>
        <v>266.65684558823523</v>
      </c>
      <c r="F62" s="65">
        <f t="shared" ref="F62" si="347">C62*E62</f>
        <v>9599.6464411764682</v>
      </c>
      <c r="G62" s="107" t="str">
        <f>$G$7</f>
        <v>LONGi Hi-MO X10 Artist LR7-54HVB-485M</v>
      </c>
      <c r="H62" s="108">
        <f t="shared" ref="H62:I67" si="348">H51</f>
        <v>105.55</v>
      </c>
      <c r="I62" s="108">
        <f t="shared" si="348"/>
        <v>0</v>
      </c>
      <c r="J62" s="67">
        <f t="shared" si="108"/>
        <v>3.1664999999999996</v>
      </c>
      <c r="K62" s="54">
        <v>0</v>
      </c>
      <c r="L62" s="67">
        <f t="shared" ref="L62:N69" si="349">H62*(1-$K62)</f>
        <v>105.55</v>
      </c>
      <c r="M62" s="67">
        <f t="shared" si="349"/>
        <v>0</v>
      </c>
      <c r="N62" s="67">
        <f t="shared" si="349"/>
        <v>3.1664999999999996</v>
      </c>
      <c r="O62" s="67">
        <f t="shared" ref="O62:O69" si="350">(L62+M62+N62)</f>
        <v>108.7165</v>
      </c>
      <c r="P62" s="69">
        <f t="shared" ref="P62:P69" si="351">O62*$P$4</f>
        <v>0</v>
      </c>
      <c r="Q62" s="69">
        <f t="shared" ref="Q62:Q69" si="352">(O62+P62)*$Q$4</f>
        <v>0</v>
      </c>
      <c r="R62" s="69">
        <f t="shared" ref="R62:R69" si="353">(O62+P62)*$R$4</f>
        <v>2.1743299999999999</v>
      </c>
      <c r="S62" s="69">
        <f t="shared" ref="S62:S66" si="354">(O62+P62)*$S$4</f>
        <v>5.4358250000000004</v>
      </c>
      <c r="T62" s="69">
        <f t="shared" ref="T62:T69" si="355">SUM(O62:S62)</f>
        <v>116.32665499999999</v>
      </c>
      <c r="U62" s="69">
        <f>1*$U$4</f>
        <v>65</v>
      </c>
      <c r="V62" s="151">
        <f t="shared" ref="V62:W62" si="356">V51</f>
        <v>0</v>
      </c>
      <c r="W62" s="151">
        <f t="shared" si="356"/>
        <v>0</v>
      </c>
      <c r="X62" s="67">
        <f t="shared" ref="X62:X69" si="357">SUM(U62:W62)</f>
        <v>65</v>
      </c>
      <c r="Y62" s="113">
        <f t="shared" ref="Y62:Y67" si="358">$Y$4/(1-$Y$4)*(T62+X62+Z62+AA62)</f>
        <v>39.998526838235293</v>
      </c>
      <c r="Z62" s="69">
        <f t="shared" ref="Z62:Z69" si="359">T62*$Z$4</f>
        <v>29.081663749999997</v>
      </c>
      <c r="AA62" s="69">
        <f t="shared" ref="AA62:AA67" si="360">X62*$AA$4</f>
        <v>16.25</v>
      </c>
      <c r="AB62" s="70">
        <f t="shared" ref="AB62:AB69" si="361">T62+X62+Y62+Z62+AA62</f>
        <v>266.65684558823523</v>
      </c>
      <c r="AC62" s="67">
        <f t="shared" ref="AC62:AO69" si="362">O62*$C62</f>
        <v>3913.7939999999999</v>
      </c>
      <c r="AD62" s="67">
        <f t="shared" si="362"/>
        <v>0</v>
      </c>
      <c r="AE62" s="67">
        <f t="shared" si="362"/>
        <v>0</v>
      </c>
      <c r="AF62" s="67">
        <f t="shared" si="362"/>
        <v>78.275880000000001</v>
      </c>
      <c r="AG62" s="67">
        <f t="shared" si="362"/>
        <v>195.68970000000002</v>
      </c>
      <c r="AH62" s="67">
        <f t="shared" si="362"/>
        <v>4187.7595799999999</v>
      </c>
      <c r="AI62" s="67">
        <f t="shared" si="362"/>
        <v>2340</v>
      </c>
      <c r="AJ62" s="67">
        <f t="shared" si="362"/>
        <v>0</v>
      </c>
      <c r="AK62" s="67">
        <f t="shared" si="362"/>
        <v>0</v>
      </c>
      <c r="AL62" s="67">
        <f t="shared" si="362"/>
        <v>2340</v>
      </c>
      <c r="AM62" s="67">
        <f t="shared" si="362"/>
        <v>1439.9469661764706</v>
      </c>
      <c r="AN62" s="67">
        <f t="shared" si="362"/>
        <v>1046.939895</v>
      </c>
      <c r="AO62" s="67">
        <f t="shared" si="362"/>
        <v>585</v>
      </c>
      <c r="AP62" s="67">
        <f t="shared" ref="AP62:AP69" si="363">AM62+AK62</f>
        <v>1439.9469661764706</v>
      </c>
      <c r="AQ62" s="71">
        <f t="shared" ref="AQ62:AQ69" si="364">AM62+AL62+AH62</f>
        <v>7967.7065461764705</v>
      </c>
      <c r="AR62" s="71">
        <f t="shared" ref="AR62:AR69" si="365">AO62+AN62</f>
        <v>1631.939895</v>
      </c>
      <c r="AS62" s="71">
        <f t="shared" ref="AS62:AS69" si="366">AH62+AL62+AM62+AO62+AN62</f>
        <v>9599.64644117647</v>
      </c>
      <c r="AT62" s="84"/>
    </row>
    <row r="63" spans="1:67" outlineLevel="1" x14ac:dyDescent="0.25">
      <c r="A63" s="60"/>
      <c r="B63" s="61" t="str">
        <f>"Onduleur Fronius "&amp;G63</f>
        <v>Onduleur Fronius Verto 15.0 Plus SPD 1+2</v>
      </c>
      <c r="C63" s="62">
        <v>1</v>
      </c>
      <c r="D63" s="68" t="s">
        <v>63</v>
      </c>
      <c r="E63" s="64">
        <f t="shared" ref="E62:E69" si="367">AB63</f>
        <v>4927.1404044117653</v>
      </c>
      <c r="F63" s="65">
        <f t="shared" ref="F62:F69" si="368">C63*E63</f>
        <v>4927.1404044117653</v>
      </c>
      <c r="G63" s="107" t="str">
        <f>$G$8</f>
        <v>Verto 15.0 Plus SPD 1+2</v>
      </c>
      <c r="H63" s="108">
        <f t="shared" si="348"/>
        <v>2714.75</v>
      </c>
      <c r="I63" s="108">
        <f t="shared" si="348"/>
        <v>166.85</v>
      </c>
      <c r="J63" s="67">
        <f t="shared" si="108"/>
        <v>81.442499999999995</v>
      </c>
      <c r="K63" s="54">
        <v>0</v>
      </c>
      <c r="L63" s="67">
        <f t="shared" si="349"/>
        <v>2714.75</v>
      </c>
      <c r="M63" s="67">
        <f t="shared" si="349"/>
        <v>166.85</v>
      </c>
      <c r="N63" s="67">
        <f t="shared" si="349"/>
        <v>81.442499999999995</v>
      </c>
      <c r="O63" s="67">
        <f t="shared" si="350"/>
        <v>2963.0425</v>
      </c>
      <c r="P63" s="69">
        <f t="shared" si="351"/>
        <v>0</v>
      </c>
      <c r="Q63" s="69">
        <f t="shared" si="352"/>
        <v>0</v>
      </c>
      <c r="R63" s="69">
        <f t="shared" si="353"/>
        <v>59.260850000000005</v>
      </c>
      <c r="S63" s="69">
        <f t="shared" si="354"/>
        <v>148.15212500000001</v>
      </c>
      <c r="T63" s="69">
        <f t="shared" si="355"/>
        <v>3170.4554750000002</v>
      </c>
      <c r="U63" s="69">
        <f>2*$U$5</f>
        <v>180</v>
      </c>
      <c r="V63" s="151">
        <f t="shared" ref="V63:W63" si="369">V52</f>
        <v>0</v>
      </c>
      <c r="W63" s="151">
        <f t="shared" si="369"/>
        <v>0</v>
      </c>
      <c r="X63" s="67">
        <f t="shared" si="357"/>
        <v>180</v>
      </c>
      <c r="Y63" s="113">
        <f t="shared" si="358"/>
        <v>739.07106066176482</v>
      </c>
      <c r="Z63" s="69">
        <f t="shared" si="359"/>
        <v>792.61386875000005</v>
      </c>
      <c r="AA63" s="69">
        <f t="shared" si="360"/>
        <v>45</v>
      </c>
      <c r="AB63" s="70">
        <f t="shared" si="361"/>
        <v>4927.1404044117653</v>
      </c>
      <c r="AC63" s="67">
        <f t="shared" si="362"/>
        <v>2963.0425</v>
      </c>
      <c r="AD63" s="67">
        <f t="shared" si="362"/>
        <v>0</v>
      </c>
      <c r="AE63" s="67">
        <f t="shared" si="362"/>
        <v>0</v>
      </c>
      <c r="AF63" s="67">
        <f t="shared" si="362"/>
        <v>59.260850000000005</v>
      </c>
      <c r="AG63" s="67">
        <f t="shared" si="362"/>
        <v>148.15212500000001</v>
      </c>
      <c r="AH63" s="67">
        <f t="shared" si="362"/>
        <v>3170.4554750000002</v>
      </c>
      <c r="AI63" s="67">
        <f t="shared" si="362"/>
        <v>180</v>
      </c>
      <c r="AJ63" s="67">
        <f t="shared" si="362"/>
        <v>0</v>
      </c>
      <c r="AK63" s="67">
        <f t="shared" si="362"/>
        <v>0</v>
      </c>
      <c r="AL63" s="67">
        <f t="shared" si="362"/>
        <v>180</v>
      </c>
      <c r="AM63" s="67">
        <f t="shared" si="362"/>
        <v>739.07106066176482</v>
      </c>
      <c r="AN63" s="67">
        <f t="shared" si="362"/>
        <v>792.61386875000005</v>
      </c>
      <c r="AO63" s="67">
        <f t="shared" si="362"/>
        <v>45</v>
      </c>
      <c r="AP63" s="67">
        <f t="shared" si="363"/>
        <v>739.07106066176482</v>
      </c>
      <c r="AQ63" s="71">
        <f t="shared" si="364"/>
        <v>4089.5265356617651</v>
      </c>
      <c r="AR63" s="71">
        <f t="shared" si="365"/>
        <v>837.61386875000005</v>
      </c>
      <c r="AS63" s="71">
        <f t="shared" si="366"/>
        <v>4927.1404044117653</v>
      </c>
      <c r="AT63" s="84"/>
    </row>
    <row r="64" spans="1:67" outlineLevel="1" x14ac:dyDescent="0.25">
      <c r="A64" s="60"/>
      <c r="B64" s="61" t="s">
        <v>64</v>
      </c>
      <c r="C64" s="62">
        <v>1</v>
      </c>
      <c r="D64" s="68" t="s">
        <v>65</v>
      </c>
      <c r="E64" s="64">
        <f t="shared" si="367"/>
        <v>1448.9117647058824</v>
      </c>
      <c r="F64" s="65">
        <f t="shared" si="368"/>
        <v>1448.9117647058824</v>
      </c>
      <c r="G64" s="107"/>
      <c r="H64" s="108">
        <f t="shared" si="348"/>
        <v>600</v>
      </c>
      <c r="I64" s="111">
        <f t="shared" si="348"/>
        <v>0</v>
      </c>
      <c r="J64" s="67">
        <f t="shared" si="108"/>
        <v>18</v>
      </c>
      <c r="K64" s="54">
        <v>0</v>
      </c>
      <c r="L64" s="67">
        <f t="shared" si="349"/>
        <v>600</v>
      </c>
      <c r="M64" s="67">
        <f t="shared" si="349"/>
        <v>0</v>
      </c>
      <c r="N64" s="67">
        <f t="shared" si="349"/>
        <v>18</v>
      </c>
      <c r="O64" s="67">
        <f t="shared" si="350"/>
        <v>618</v>
      </c>
      <c r="P64" s="69">
        <f t="shared" si="351"/>
        <v>0</v>
      </c>
      <c r="Q64" s="69">
        <f t="shared" si="352"/>
        <v>0</v>
      </c>
      <c r="R64" s="69">
        <f t="shared" si="353"/>
        <v>12.36</v>
      </c>
      <c r="S64" s="69">
        <f t="shared" si="354"/>
        <v>30.900000000000002</v>
      </c>
      <c r="T64" s="69">
        <f t="shared" si="355"/>
        <v>661.26</v>
      </c>
      <c r="U64" s="69">
        <f>(C62/10)*$U$5</f>
        <v>324</v>
      </c>
      <c r="V64" s="151">
        <f t="shared" ref="V64:W64" si="370">V53</f>
        <v>0</v>
      </c>
      <c r="W64" s="151">
        <f t="shared" si="370"/>
        <v>0</v>
      </c>
      <c r="X64" s="67">
        <f t="shared" si="357"/>
        <v>324</v>
      </c>
      <c r="Y64" s="113">
        <f t="shared" si="358"/>
        <v>217.33676470588239</v>
      </c>
      <c r="Z64" s="69">
        <f t="shared" si="359"/>
        <v>165.315</v>
      </c>
      <c r="AA64" s="69">
        <f t="shared" si="360"/>
        <v>81</v>
      </c>
      <c r="AB64" s="70">
        <f t="shared" si="361"/>
        <v>1448.9117647058824</v>
      </c>
      <c r="AC64" s="67">
        <f t="shared" si="362"/>
        <v>618</v>
      </c>
      <c r="AD64" s="67">
        <f t="shared" si="362"/>
        <v>0</v>
      </c>
      <c r="AE64" s="67">
        <f t="shared" si="362"/>
        <v>0</v>
      </c>
      <c r="AF64" s="67">
        <f t="shared" si="362"/>
        <v>12.36</v>
      </c>
      <c r="AG64" s="67">
        <f t="shared" si="362"/>
        <v>30.900000000000002</v>
      </c>
      <c r="AH64" s="67">
        <f t="shared" si="362"/>
        <v>661.26</v>
      </c>
      <c r="AI64" s="67">
        <f t="shared" si="362"/>
        <v>324</v>
      </c>
      <c r="AJ64" s="67">
        <f t="shared" si="362"/>
        <v>0</v>
      </c>
      <c r="AK64" s="67">
        <f t="shared" si="362"/>
        <v>0</v>
      </c>
      <c r="AL64" s="67">
        <f t="shared" si="362"/>
        <v>324</v>
      </c>
      <c r="AM64" s="67">
        <f t="shared" si="362"/>
        <v>217.33676470588239</v>
      </c>
      <c r="AN64" s="67">
        <f t="shared" si="362"/>
        <v>165.315</v>
      </c>
      <c r="AO64" s="67">
        <f t="shared" si="362"/>
        <v>81</v>
      </c>
      <c r="AP64" s="67">
        <f t="shared" si="363"/>
        <v>217.33676470588239</v>
      </c>
      <c r="AQ64" s="71">
        <f t="shared" si="364"/>
        <v>1202.5967647058824</v>
      </c>
      <c r="AR64" s="71">
        <f t="shared" si="365"/>
        <v>246.315</v>
      </c>
      <c r="AS64" s="71">
        <f t="shared" si="366"/>
        <v>1448.9117647058824</v>
      </c>
      <c r="AT64" s="84"/>
    </row>
    <row r="65" spans="1:67" outlineLevel="1" x14ac:dyDescent="0.25">
      <c r="A65" s="60"/>
      <c r="B65" s="61" t="s">
        <v>172</v>
      </c>
      <c r="C65" s="62">
        <f>A60</f>
        <v>36</v>
      </c>
      <c r="D65" s="68" t="s">
        <v>63</v>
      </c>
      <c r="E65" s="64">
        <f t="shared" si="367"/>
        <v>257.66176470588238</v>
      </c>
      <c r="F65" s="65">
        <f t="shared" si="368"/>
        <v>9275.8235294117658</v>
      </c>
      <c r="G65" s="107"/>
      <c r="H65" s="108">
        <f t="shared" si="348"/>
        <v>100</v>
      </c>
      <c r="I65" s="108">
        <f t="shared" si="348"/>
        <v>0</v>
      </c>
      <c r="J65" s="67">
        <f t="shared" si="108"/>
        <v>3</v>
      </c>
      <c r="K65" s="54">
        <v>0</v>
      </c>
      <c r="L65" s="67">
        <f t="shared" si="349"/>
        <v>100</v>
      </c>
      <c r="M65" s="67">
        <f t="shared" si="349"/>
        <v>0</v>
      </c>
      <c r="N65" s="67">
        <f t="shared" si="349"/>
        <v>3</v>
      </c>
      <c r="O65" s="67">
        <f t="shared" si="350"/>
        <v>103</v>
      </c>
      <c r="P65" s="69">
        <f t="shared" si="351"/>
        <v>0</v>
      </c>
      <c r="Q65" s="69">
        <f t="shared" si="352"/>
        <v>0</v>
      </c>
      <c r="R65" s="69">
        <f t="shared" si="353"/>
        <v>2.06</v>
      </c>
      <c r="S65" s="69">
        <f t="shared" si="354"/>
        <v>5.15</v>
      </c>
      <c r="T65" s="69">
        <f t="shared" si="355"/>
        <v>110.21000000000001</v>
      </c>
      <c r="U65" s="69">
        <f>1*$U$4</f>
        <v>65</v>
      </c>
      <c r="V65" s="151">
        <f t="shared" ref="V65:W65" si="371">V54</f>
        <v>0</v>
      </c>
      <c r="W65" s="151">
        <f t="shared" si="371"/>
        <v>0</v>
      </c>
      <c r="X65" s="67">
        <f t="shared" si="357"/>
        <v>65</v>
      </c>
      <c r="Y65" s="113">
        <f t="shared" si="358"/>
        <v>38.649264705882359</v>
      </c>
      <c r="Z65" s="69">
        <f t="shared" si="359"/>
        <v>27.552500000000002</v>
      </c>
      <c r="AA65" s="69">
        <f t="shared" si="360"/>
        <v>16.25</v>
      </c>
      <c r="AB65" s="70">
        <f t="shared" si="361"/>
        <v>257.66176470588238</v>
      </c>
      <c r="AC65" s="67">
        <f t="shared" si="362"/>
        <v>3708</v>
      </c>
      <c r="AD65" s="67">
        <f t="shared" si="362"/>
        <v>0</v>
      </c>
      <c r="AE65" s="67">
        <f t="shared" si="362"/>
        <v>0</v>
      </c>
      <c r="AF65" s="67">
        <f t="shared" si="362"/>
        <v>74.16</v>
      </c>
      <c r="AG65" s="67">
        <f t="shared" si="362"/>
        <v>185.4</v>
      </c>
      <c r="AH65" s="67">
        <f t="shared" si="362"/>
        <v>3967.5600000000004</v>
      </c>
      <c r="AI65" s="67">
        <f t="shared" si="362"/>
        <v>2340</v>
      </c>
      <c r="AJ65" s="67">
        <f t="shared" si="362"/>
        <v>0</v>
      </c>
      <c r="AK65" s="67">
        <f t="shared" si="362"/>
        <v>0</v>
      </c>
      <c r="AL65" s="67">
        <f t="shared" si="362"/>
        <v>2340</v>
      </c>
      <c r="AM65" s="67">
        <f t="shared" si="362"/>
        <v>1391.373529411765</v>
      </c>
      <c r="AN65" s="67">
        <f t="shared" si="362"/>
        <v>991.8900000000001</v>
      </c>
      <c r="AO65" s="67">
        <f t="shared" si="362"/>
        <v>585</v>
      </c>
      <c r="AP65" s="67">
        <f t="shared" si="363"/>
        <v>1391.373529411765</v>
      </c>
      <c r="AQ65" s="71">
        <f t="shared" si="364"/>
        <v>7698.9335294117654</v>
      </c>
      <c r="AR65" s="71">
        <f t="shared" si="365"/>
        <v>1576.89</v>
      </c>
      <c r="AS65" s="71">
        <f t="shared" si="366"/>
        <v>9275.8235294117658</v>
      </c>
      <c r="AT65" s="84"/>
    </row>
    <row r="66" spans="1:67" outlineLevel="1" x14ac:dyDescent="0.25">
      <c r="A66" s="60"/>
      <c r="B66" s="61" t="s">
        <v>66</v>
      </c>
      <c r="C66" s="62">
        <v>1</v>
      </c>
      <c r="D66" s="68" t="s">
        <v>65</v>
      </c>
      <c r="E66" s="64">
        <f t="shared" si="367"/>
        <v>3413.9264705882347</v>
      </c>
      <c r="F66" s="65">
        <f t="shared" si="368"/>
        <v>3413.9264705882347</v>
      </c>
      <c r="G66" s="107"/>
      <c r="H66" s="108">
        <f t="shared" si="348"/>
        <v>700</v>
      </c>
      <c r="I66" s="108">
        <f t="shared" si="348"/>
        <v>0</v>
      </c>
      <c r="J66" s="67">
        <f t="shared" si="108"/>
        <v>21</v>
      </c>
      <c r="K66" s="54">
        <v>0</v>
      </c>
      <c r="L66" s="67">
        <f t="shared" si="349"/>
        <v>700</v>
      </c>
      <c r="M66" s="67">
        <f t="shared" si="349"/>
        <v>0</v>
      </c>
      <c r="N66" s="67">
        <f t="shared" si="349"/>
        <v>21</v>
      </c>
      <c r="O66" s="67">
        <f t="shared" si="350"/>
        <v>721</v>
      </c>
      <c r="P66" s="69">
        <f t="shared" si="351"/>
        <v>0</v>
      </c>
      <c r="Q66" s="69">
        <f t="shared" si="352"/>
        <v>0</v>
      </c>
      <c r="R66" s="69">
        <f t="shared" si="353"/>
        <v>14.42</v>
      </c>
      <c r="S66" s="69">
        <f t="shared" si="354"/>
        <v>36.050000000000004</v>
      </c>
      <c r="T66" s="69">
        <f t="shared" si="355"/>
        <v>771.46999999999991</v>
      </c>
      <c r="U66" s="69">
        <f>5*$U$5+600+500</f>
        <v>1550</v>
      </c>
      <c r="V66" s="151">
        <f t="shared" ref="V66:W66" si="372">V55</f>
        <v>0</v>
      </c>
      <c r="W66" s="151">
        <f t="shared" si="372"/>
        <v>0</v>
      </c>
      <c r="X66" s="67">
        <f t="shared" si="357"/>
        <v>1550</v>
      </c>
      <c r="Y66" s="113">
        <f t="shared" si="358"/>
        <v>512.08897058823527</v>
      </c>
      <c r="Z66" s="69">
        <f t="shared" si="359"/>
        <v>192.86749999999998</v>
      </c>
      <c r="AA66" s="69">
        <f t="shared" si="360"/>
        <v>387.5</v>
      </c>
      <c r="AB66" s="70">
        <f t="shared" si="361"/>
        <v>3413.9264705882347</v>
      </c>
      <c r="AC66" s="67">
        <f t="shared" si="362"/>
        <v>721</v>
      </c>
      <c r="AD66" s="67">
        <f t="shared" si="362"/>
        <v>0</v>
      </c>
      <c r="AE66" s="67">
        <f t="shared" si="362"/>
        <v>0</v>
      </c>
      <c r="AF66" s="67">
        <f t="shared" si="362"/>
        <v>14.42</v>
      </c>
      <c r="AG66" s="67">
        <f t="shared" si="362"/>
        <v>36.050000000000004</v>
      </c>
      <c r="AH66" s="67">
        <f t="shared" si="362"/>
        <v>771.46999999999991</v>
      </c>
      <c r="AI66" s="67">
        <f t="shared" si="362"/>
        <v>1550</v>
      </c>
      <c r="AJ66" s="67">
        <f t="shared" si="362"/>
        <v>0</v>
      </c>
      <c r="AK66" s="67">
        <f t="shared" si="362"/>
        <v>0</v>
      </c>
      <c r="AL66" s="67">
        <f t="shared" si="362"/>
        <v>1550</v>
      </c>
      <c r="AM66" s="67">
        <f t="shared" si="362"/>
        <v>512.08897058823527</v>
      </c>
      <c r="AN66" s="67">
        <f t="shared" si="362"/>
        <v>192.86749999999998</v>
      </c>
      <c r="AO66" s="67">
        <f t="shared" si="362"/>
        <v>387.5</v>
      </c>
      <c r="AP66" s="67">
        <f t="shared" si="363"/>
        <v>512.08897058823527</v>
      </c>
      <c r="AQ66" s="71">
        <f t="shared" si="364"/>
        <v>2833.5589705882353</v>
      </c>
      <c r="AR66" s="71">
        <f t="shared" si="365"/>
        <v>580.36749999999995</v>
      </c>
      <c r="AS66" s="71">
        <f t="shared" si="366"/>
        <v>3413.9264705882347</v>
      </c>
      <c r="AT66" s="84"/>
    </row>
    <row r="67" spans="1:67" outlineLevel="1" x14ac:dyDescent="0.25">
      <c r="A67" s="60"/>
      <c r="B67" s="72" t="s">
        <v>169</v>
      </c>
      <c r="C67" s="62">
        <v>1</v>
      </c>
      <c r="D67" s="68" t="s">
        <v>65</v>
      </c>
      <c r="E67" s="64">
        <f t="shared" si="367"/>
        <v>2922</v>
      </c>
      <c r="F67" s="65">
        <f t="shared" si="368"/>
        <v>2922</v>
      </c>
      <c r="G67" s="107"/>
      <c r="H67" s="108">
        <f t="shared" si="348"/>
        <v>1600</v>
      </c>
      <c r="I67" s="108">
        <f t="shared" si="348"/>
        <v>300</v>
      </c>
      <c r="J67" s="67">
        <f t="shared" si="108"/>
        <v>48</v>
      </c>
      <c r="K67" s="54">
        <v>0</v>
      </c>
      <c r="L67" s="67">
        <f t="shared" si="349"/>
        <v>1600</v>
      </c>
      <c r="M67" s="67">
        <f t="shared" si="349"/>
        <v>300</v>
      </c>
      <c r="N67" s="67">
        <f t="shared" si="349"/>
        <v>48</v>
      </c>
      <c r="O67" s="67">
        <f t="shared" si="350"/>
        <v>1948</v>
      </c>
      <c r="P67" s="69">
        <f t="shared" si="351"/>
        <v>0</v>
      </c>
      <c r="Q67" s="69">
        <f t="shared" si="352"/>
        <v>0</v>
      </c>
      <c r="R67" s="69">
        <f t="shared" si="353"/>
        <v>38.96</v>
      </c>
      <c r="S67" s="69">
        <v>0</v>
      </c>
      <c r="T67" s="69">
        <f t="shared" si="355"/>
        <v>1986.96</v>
      </c>
      <c r="U67" s="69">
        <v>0</v>
      </c>
      <c r="V67" s="151">
        <f t="shared" ref="V67:W67" si="373">V56</f>
        <v>0</v>
      </c>
      <c r="W67" s="151">
        <f t="shared" si="373"/>
        <v>0</v>
      </c>
      <c r="X67" s="67">
        <f t="shared" si="357"/>
        <v>0</v>
      </c>
      <c r="Y67" s="113">
        <f t="shared" si="358"/>
        <v>438.3</v>
      </c>
      <c r="Z67" s="69">
        <f t="shared" si="359"/>
        <v>496.74</v>
      </c>
      <c r="AA67" s="69">
        <f t="shared" si="360"/>
        <v>0</v>
      </c>
      <c r="AB67" s="70">
        <f t="shared" si="361"/>
        <v>2922</v>
      </c>
      <c r="AC67" s="67">
        <f t="shared" si="362"/>
        <v>1948</v>
      </c>
      <c r="AD67" s="67">
        <f t="shared" si="362"/>
        <v>0</v>
      </c>
      <c r="AE67" s="67">
        <f t="shared" si="362"/>
        <v>0</v>
      </c>
      <c r="AF67" s="67">
        <f t="shared" si="362"/>
        <v>38.96</v>
      </c>
      <c r="AG67" s="67">
        <f t="shared" si="362"/>
        <v>0</v>
      </c>
      <c r="AH67" s="67">
        <f t="shared" si="362"/>
        <v>1986.96</v>
      </c>
      <c r="AI67" s="67">
        <f t="shared" si="362"/>
        <v>0</v>
      </c>
      <c r="AJ67" s="67">
        <f t="shared" si="362"/>
        <v>0</v>
      </c>
      <c r="AK67" s="67">
        <f t="shared" si="362"/>
        <v>0</v>
      </c>
      <c r="AL67" s="67">
        <f t="shared" si="362"/>
        <v>0</v>
      </c>
      <c r="AM67" s="67">
        <f t="shared" si="362"/>
        <v>438.3</v>
      </c>
      <c r="AN67" s="67">
        <f t="shared" si="362"/>
        <v>496.74</v>
      </c>
      <c r="AO67" s="67">
        <f t="shared" si="362"/>
        <v>0</v>
      </c>
      <c r="AP67" s="67">
        <f t="shared" si="363"/>
        <v>438.3</v>
      </c>
      <c r="AQ67" s="71">
        <f t="shared" si="364"/>
        <v>2425.2600000000002</v>
      </c>
      <c r="AR67" s="71">
        <f t="shared" si="365"/>
        <v>496.74</v>
      </c>
      <c r="AS67" s="71">
        <f t="shared" si="366"/>
        <v>2922</v>
      </c>
      <c r="AT67" s="84"/>
    </row>
    <row r="68" spans="1:67" outlineLevel="1" x14ac:dyDescent="0.25">
      <c r="A68" s="60"/>
      <c r="B68" s="72" t="s">
        <v>170</v>
      </c>
      <c r="C68" s="62">
        <v>1</v>
      </c>
      <c r="D68" s="68" t="s">
        <v>65</v>
      </c>
      <c r="E68" s="64">
        <f t="shared" si="367"/>
        <v>900</v>
      </c>
      <c r="F68" s="65">
        <f t="shared" si="368"/>
        <v>900</v>
      </c>
      <c r="G68" s="147"/>
      <c r="H68" s="67">
        <v>0</v>
      </c>
      <c r="I68" s="67">
        <v>0</v>
      </c>
      <c r="J68" s="67">
        <f t="shared" si="108"/>
        <v>0</v>
      </c>
      <c r="K68" s="54">
        <v>0</v>
      </c>
      <c r="L68" s="67">
        <f t="shared" si="349"/>
        <v>0</v>
      </c>
      <c r="M68" s="67">
        <f t="shared" si="349"/>
        <v>0</v>
      </c>
      <c r="N68" s="67">
        <f t="shared" si="349"/>
        <v>0</v>
      </c>
      <c r="O68" s="67">
        <f t="shared" si="350"/>
        <v>0</v>
      </c>
      <c r="P68" s="69">
        <f t="shared" si="351"/>
        <v>0</v>
      </c>
      <c r="Q68" s="69">
        <f t="shared" si="352"/>
        <v>0</v>
      </c>
      <c r="R68" s="69">
        <f t="shared" si="353"/>
        <v>0</v>
      </c>
      <c r="S68" s="69">
        <v>0</v>
      </c>
      <c r="T68" s="69">
        <f t="shared" si="355"/>
        <v>0</v>
      </c>
      <c r="U68" s="69">
        <v>0</v>
      </c>
      <c r="V68" s="151">
        <f t="shared" ref="V68:W68" si="374">V57</f>
        <v>0</v>
      </c>
      <c r="W68" s="151">
        <f t="shared" si="374"/>
        <v>900</v>
      </c>
      <c r="X68" s="67">
        <f t="shared" si="357"/>
        <v>900</v>
      </c>
      <c r="Y68" s="113">
        <v>0</v>
      </c>
      <c r="Z68" s="69">
        <f t="shared" si="359"/>
        <v>0</v>
      </c>
      <c r="AA68" s="69">
        <v>0</v>
      </c>
      <c r="AB68" s="70">
        <f t="shared" si="361"/>
        <v>900</v>
      </c>
      <c r="AC68" s="67">
        <f t="shared" si="362"/>
        <v>0</v>
      </c>
      <c r="AD68" s="67">
        <f t="shared" si="362"/>
        <v>0</v>
      </c>
      <c r="AE68" s="67">
        <f t="shared" si="362"/>
        <v>0</v>
      </c>
      <c r="AF68" s="67">
        <f t="shared" si="362"/>
        <v>0</v>
      </c>
      <c r="AG68" s="67">
        <f t="shared" si="362"/>
        <v>0</v>
      </c>
      <c r="AH68" s="67">
        <f t="shared" si="362"/>
        <v>0</v>
      </c>
      <c r="AI68" s="67">
        <f t="shared" si="362"/>
        <v>0</v>
      </c>
      <c r="AJ68" s="67">
        <f t="shared" si="362"/>
        <v>0</v>
      </c>
      <c r="AK68" s="67">
        <f t="shared" si="362"/>
        <v>900</v>
      </c>
      <c r="AL68" s="67">
        <f t="shared" si="362"/>
        <v>900</v>
      </c>
      <c r="AM68" s="67">
        <f t="shared" si="362"/>
        <v>0</v>
      </c>
      <c r="AN68" s="67">
        <f t="shared" si="362"/>
        <v>0</v>
      </c>
      <c r="AO68" s="67">
        <f t="shared" si="362"/>
        <v>0</v>
      </c>
      <c r="AP68" s="67">
        <f t="shared" si="363"/>
        <v>900</v>
      </c>
      <c r="AQ68" s="71">
        <f t="shared" si="364"/>
        <v>900</v>
      </c>
      <c r="AR68" s="71">
        <f t="shared" si="365"/>
        <v>0</v>
      </c>
      <c r="AS68" s="71">
        <f t="shared" si="366"/>
        <v>900</v>
      </c>
      <c r="AT68" s="84"/>
    </row>
    <row r="69" spans="1:67" outlineLevel="1" x14ac:dyDescent="0.25">
      <c r="A69" s="60"/>
      <c r="B69" s="72" t="s">
        <v>171</v>
      </c>
      <c r="C69" s="62">
        <v>1</v>
      </c>
      <c r="D69" s="68" t="s">
        <v>65</v>
      </c>
      <c r="E69" s="64">
        <f t="shared" si="367"/>
        <v>1200</v>
      </c>
      <c r="F69" s="65">
        <f t="shared" si="368"/>
        <v>1200</v>
      </c>
      <c r="G69" s="147"/>
      <c r="H69" s="67">
        <v>0</v>
      </c>
      <c r="I69" s="67">
        <v>0</v>
      </c>
      <c r="J69" s="67">
        <f t="shared" si="108"/>
        <v>0</v>
      </c>
      <c r="K69" s="54">
        <v>0</v>
      </c>
      <c r="L69" s="67">
        <f t="shared" si="349"/>
        <v>0</v>
      </c>
      <c r="M69" s="67">
        <f t="shared" si="349"/>
        <v>0</v>
      </c>
      <c r="N69" s="67">
        <f t="shared" si="349"/>
        <v>0</v>
      </c>
      <c r="O69" s="67">
        <f t="shared" si="350"/>
        <v>0</v>
      </c>
      <c r="P69" s="69">
        <f t="shared" si="351"/>
        <v>0</v>
      </c>
      <c r="Q69" s="69">
        <f t="shared" si="352"/>
        <v>0</v>
      </c>
      <c r="R69" s="69">
        <f t="shared" si="353"/>
        <v>0</v>
      </c>
      <c r="S69" s="69">
        <v>0</v>
      </c>
      <c r="T69" s="69">
        <f t="shared" si="355"/>
        <v>0</v>
      </c>
      <c r="U69" s="69">
        <v>0</v>
      </c>
      <c r="V69" s="151">
        <f t="shared" ref="V69:W69" si="375">V58</f>
        <v>1200</v>
      </c>
      <c r="W69" s="151">
        <f t="shared" si="375"/>
        <v>0</v>
      </c>
      <c r="X69" s="67">
        <f t="shared" si="357"/>
        <v>1200</v>
      </c>
      <c r="Y69" s="113">
        <v>0</v>
      </c>
      <c r="Z69" s="69">
        <f t="shared" si="359"/>
        <v>0</v>
      </c>
      <c r="AA69" s="69">
        <v>0</v>
      </c>
      <c r="AB69" s="70">
        <f t="shared" si="361"/>
        <v>1200</v>
      </c>
      <c r="AC69" s="67">
        <f t="shared" si="362"/>
        <v>0</v>
      </c>
      <c r="AD69" s="67">
        <f t="shared" si="362"/>
        <v>0</v>
      </c>
      <c r="AE69" s="67">
        <f t="shared" si="362"/>
        <v>0</v>
      </c>
      <c r="AF69" s="67">
        <f t="shared" si="362"/>
        <v>0</v>
      </c>
      <c r="AG69" s="67">
        <f t="shared" si="362"/>
        <v>0</v>
      </c>
      <c r="AH69" s="67">
        <f t="shared" si="362"/>
        <v>0</v>
      </c>
      <c r="AI69" s="67">
        <f t="shared" si="362"/>
        <v>0</v>
      </c>
      <c r="AJ69" s="67">
        <f t="shared" si="362"/>
        <v>1200</v>
      </c>
      <c r="AK69" s="67">
        <f t="shared" si="362"/>
        <v>0</v>
      </c>
      <c r="AL69" s="67">
        <f t="shared" si="362"/>
        <v>1200</v>
      </c>
      <c r="AM69" s="67">
        <f t="shared" si="362"/>
        <v>0</v>
      </c>
      <c r="AN69" s="67">
        <f t="shared" si="362"/>
        <v>0</v>
      </c>
      <c r="AO69" s="67">
        <f t="shared" si="362"/>
        <v>0</v>
      </c>
      <c r="AP69" s="67">
        <f t="shared" si="363"/>
        <v>0</v>
      </c>
      <c r="AQ69" s="71">
        <f t="shared" si="364"/>
        <v>1200</v>
      </c>
      <c r="AR69" s="71">
        <f t="shared" si="365"/>
        <v>0</v>
      </c>
      <c r="AS69" s="71">
        <f t="shared" si="366"/>
        <v>1200</v>
      </c>
      <c r="AT69" s="84"/>
    </row>
    <row r="70" spans="1:67" ht="15.75" outlineLevel="1" thickBot="1" x14ac:dyDescent="0.3">
      <c r="A70" s="60"/>
      <c r="B70" s="61"/>
      <c r="C70" s="62"/>
      <c r="D70" s="63"/>
      <c r="E70" s="64"/>
      <c r="F70" s="65"/>
      <c r="G70" s="107"/>
      <c r="H70" s="108"/>
      <c r="I70" s="108"/>
      <c r="J70" s="67"/>
      <c r="K70" s="21"/>
      <c r="L70" s="67"/>
      <c r="M70" s="67"/>
      <c r="N70" s="67"/>
      <c r="O70" s="67"/>
      <c r="P70" s="69"/>
      <c r="Q70" s="69"/>
      <c r="R70" s="69"/>
      <c r="S70" s="69"/>
      <c r="T70" s="69"/>
      <c r="U70" s="69"/>
      <c r="V70" s="151"/>
      <c r="W70" s="151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84"/>
    </row>
    <row r="71" spans="1:67" ht="15.75" thickBot="1" x14ac:dyDescent="0.3">
      <c r="A71" s="48">
        <f>A60+1</f>
        <v>37</v>
      </c>
      <c r="B71" s="49" t="s">
        <v>61</v>
      </c>
      <c r="C71" s="50" t="s">
        <v>62</v>
      </c>
      <c r="D71" s="51">
        <f>ROUNDUP((A71*465)/1000,2)</f>
        <v>17.21</v>
      </c>
      <c r="E71" s="52"/>
      <c r="F71" s="53">
        <f>SUM(F72:F81)</f>
        <v>34531.969779411767</v>
      </c>
      <c r="G71" s="107"/>
      <c r="H71" s="110"/>
      <c r="I71" s="110"/>
      <c r="J71" s="56"/>
      <c r="K71" s="57"/>
      <c r="L71" s="58"/>
      <c r="M71" s="58"/>
      <c r="N71" s="58"/>
      <c r="O71" s="57"/>
      <c r="P71" s="58"/>
      <c r="Q71" s="56"/>
      <c r="R71" s="56"/>
      <c r="S71" s="56"/>
      <c r="T71" s="56"/>
      <c r="U71" s="73"/>
      <c r="V71" s="152"/>
      <c r="W71" s="153"/>
      <c r="X71" s="56"/>
      <c r="Y71" s="56"/>
      <c r="Z71" s="57"/>
      <c r="AA71" s="56"/>
      <c r="AB71" s="56"/>
      <c r="AC71" s="59">
        <f>+SUM(AC72:AC81)</f>
        <v>14278.635</v>
      </c>
      <c r="AD71" s="59">
        <f t="shared" ref="AD71" si="376">+SUM(AD72:AD81)</f>
        <v>0</v>
      </c>
      <c r="AE71" s="59">
        <f t="shared" ref="AE71" si="377">+SUM(AE72:AE81)</f>
        <v>0</v>
      </c>
      <c r="AF71" s="59">
        <f t="shared" ref="AF71" si="378">+SUM(AF72:AF81)</f>
        <v>285.57269999999994</v>
      </c>
      <c r="AG71" s="59">
        <f t="shared" ref="AG71" si="379">+SUM(AG72:AG81)</f>
        <v>616.53174999999987</v>
      </c>
      <c r="AH71" s="59">
        <f t="shared" ref="AH71" si="380">+SUM(AH72:AH81)</f>
        <v>15180.739450000001</v>
      </c>
      <c r="AI71" s="59">
        <f t="shared" ref="AI71" si="381">+SUM(AI72:AI81)</f>
        <v>6873</v>
      </c>
      <c r="AJ71" s="59">
        <f t="shared" ref="AJ71" si="382">+SUM(AJ72:AJ81)</f>
        <v>1200</v>
      </c>
      <c r="AK71" s="59">
        <f t="shared" ref="AK71" si="383">+SUM(AK72:AK81)</f>
        <v>900</v>
      </c>
      <c r="AL71" s="59">
        <f t="shared" ref="AL71" si="384">+SUM(AL72:AL81)</f>
        <v>8973</v>
      </c>
      <c r="AM71" s="59">
        <f t="shared" ref="AM71" si="385">+SUM(AM72:AM81)</f>
        <v>4864.7954669117653</v>
      </c>
      <c r="AN71" s="59">
        <f t="shared" ref="AN71" si="386">+SUM(AN72:AN81)</f>
        <v>3795.1848625000002</v>
      </c>
      <c r="AO71" s="59">
        <f t="shared" ref="AO71" si="387">+SUM(AO72:AO81)</f>
        <v>1718.25</v>
      </c>
      <c r="AP71" s="59">
        <f t="shared" ref="AP71" si="388">+SUM(AP72:AP81)</f>
        <v>5764.7954669117653</v>
      </c>
      <c r="AQ71" s="59">
        <f t="shared" ref="AQ71" si="389">+SUM(AQ72:AQ81)</f>
        <v>29018.534916911762</v>
      </c>
      <c r="AR71" s="59">
        <f t="shared" ref="AR71" si="390">+SUM(AR72:AR81)</f>
        <v>5513.4348625000002</v>
      </c>
      <c r="AS71" s="59">
        <f t="shared" ref="AS71" si="391">+SUM(AS72:AS81)</f>
        <v>34531.969779411767</v>
      </c>
      <c r="AT71" s="83" t="str">
        <f>IF(F71=AS71,"Matching","Not Matching")</f>
        <v>Matching</v>
      </c>
      <c r="AU71" s="134">
        <f t="shared" ref="AU71" si="392">SUM(AC71:AG71)</f>
        <v>15180.739450000001</v>
      </c>
      <c r="AV71" s="135">
        <f t="shared" ref="AV71" si="393">AU71/AS71</f>
        <v>0.43961406044814966</v>
      </c>
      <c r="AW71" s="134">
        <f t="shared" ref="AW71" si="394">AI71</f>
        <v>6873</v>
      </c>
      <c r="AX71" s="135">
        <f t="shared" ref="AX71" si="395">AW71/AS71</f>
        <v>0.19903295537162599</v>
      </c>
      <c r="AY71" s="134">
        <f t="shared" ref="AY71" si="396">AJ71</f>
        <v>1200</v>
      </c>
      <c r="AZ71" s="135">
        <f t="shared" ref="AZ71" si="397">AY71/AS71</f>
        <v>3.4750406874138107E-2</v>
      </c>
      <c r="BA71" s="134">
        <f t="shared" ref="BA71" si="398">AK71+AM71</f>
        <v>5764.7954669117653</v>
      </c>
      <c r="BB71" s="135">
        <f t="shared" ref="BB71" si="399">BA71/AS71</f>
        <v>0.16694082335114233</v>
      </c>
      <c r="BC71" s="134">
        <f t="shared" ref="BC71" si="400">AN71+AO71</f>
        <v>5513.4348625000002</v>
      </c>
      <c r="BD71" s="135">
        <f t="shared" ref="BD71" si="401">BC71/AS71</f>
        <v>0.15966175395494392</v>
      </c>
      <c r="BE71" s="82" t="str">
        <f t="shared" ref="BE71" si="402">IF((AU71+AW71+AY71+BA71+BC71)=AS71,"Matching","Not Matching")</f>
        <v>Matching</v>
      </c>
      <c r="BF71" s="134">
        <f>AQ71</f>
        <v>29018.534916911762</v>
      </c>
      <c r="BG71" s="135">
        <f t="shared" ref="BG71" si="403">BF71/AS71</f>
        <v>0.84033824604505591</v>
      </c>
      <c r="BH71" s="134">
        <f t="shared" ref="BH71" si="404">AR71</f>
        <v>5513.4348625000002</v>
      </c>
      <c r="BI71" s="135">
        <f t="shared" ref="BI71" si="405">BH71/AS71</f>
        <v>0.15966175395494392</v>
      </c>
      <c r="BJ71" s="82" t="str">
        <f t="shared" ref="BJ71" si="406">IF((BH71+BF71)=AS71,"Matching","Not Matching")</f>
        <v>Matching</v>
      </c>
      <c r="BK71" s="134">
        <f>AS71*1.081</f>
        <v>37329.059331544122</v>
      </c>
      <c r="BL71" s="134">
        <f t="shared" ref="BL71" si="407">ROUND(BK71,-1)</f>
        <v>37330</v>
      </c>
      <c r="BM71" s="134">
        <f>D71*380</f>
        <v>6539.8</v>
      </c>
      <c r="BN71" s="134">
        <f t="shared" ref="BN71" si="408">BK71-BM71</f>
        <v>30789.259331544123</v>
      </c>
      <c r="BO71" s="134">
        <f>BK71/D71</f>
        <v>2169.0330814377758</v>
      </c>
    </row>
    <row r="72" spans="1:67" outlineLevel="1" x14ac:dyDescent="0.25">
      <c r="A72" s="60"/>
      <c r="B72" s="61"/>
      <c r="C72" s="62"/>
      <c r="D72" s="63"/>
      <c r="E72" s="64"/>
      <c r="F72" s="65"/>
      <c r="G72" s="107"/>
      <c r="H72" s="110"/>
      <c r="I72" s="110"/>
      <c r="J72" s="56"/>
      <c r="K72" s="57"/>
      <c r="L72" s="58"/>
      <c r="M72" s="58"/>
      <c r="N72" s="58"/>
      <c r="O72" s="57"/>
      <c r="P72" s="58"/>
      <c r="Q72" s="56"/>
      <c r="R72" s="56"/>
      <c r="S72" s="56"/>
      <c r="T72" s="56"/>
      <c r="U72" s="73"/>
      <c r="V72" s="152"/>
      <c r="W72" s="153"/>
      <c r="X72" s="56"/>
      <c r="Y72" s="56"/>
      <c r="Z72" s="57"/>
      <c r="AA72" s="56"/>
      <c r="AB72" s="56"/>
      <c r="AC72" s="56"/>
      <c r="AD72" s="56"/>
      <c r="AE72" s="69"/>
      <c r="AF72" s="69"/>
      <c r="AG72" s="69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136"/>
    </row>
    <row r="73" spans="1:67" outlineLevel="1" x14ac:dyDescent="0.25">
      <c r="A73" s="60"/>
      <c r="B73" s="61" t="str">
        <f>"Panneau solaire "&amp;G73</f>
        <v>Panneau solaire LONGi Hi-MO X10 Artist LR7-54HVB-485M</v>
      </c>
      <c r="C73" s="62">
        <f>A71</f>
        <v>37</v>
      </c>
      <c r="D73" s="68" t="s">
        <v>63</v>
      </c>
      <c r="E73" s="64">
        <f t="shared" ref="E73" si="409">AB73</f>
        <v>266.65684558823523</v>
      </c>
      <c r="F73" s="65">
        <f t="shared" ref="F73" si="410">C73*E73</f>
        <v>9866.3032867647034</v>
      </c>
      <c r="G73" s="107" t="str">
        <f>$G$7</f>
        <v>LONGi Hi-MO X10 Artist LR7-54HVB-485M</v>
      </c>
      <c r="H73" s="108">
        <f t="shared" ref="H73:I73" si="411">H62</f>
        <v>105.55</v>
      </c>
      <c r="I73" s="108">
        <f t="shared" si="411"/>
        <v>0</v>
      </c>
      <c r="J73" s="67">
        <f t="shared" si="108"/>
        <v>3.1664999999999996</v>
      </c>
      <c r="K73" s="54">
        <v>0</v>
      </c>
      <c r="L73" s="67">
        <f t="shared" ref="L73:N80" si="412">H73*(1-$K73)</f>
        <v>105.55</v>
      </c>
      <c r="M73" s="67">
        <f t="shared" si="412"/>
        <v>0</v>
      </c>
      <c r="N73" s="67">
        <f t="shared" si="412"/>
        <v>3.1664999999999996</v>
      </c>
      <c r="O73" s="67">
        <f t="shared" ref="O73:O80" si="413">(L73+M73+N73)</f>
        <v>108.7165</v>
      </c>
      <c r="P73" s="69">
        <f t="shared" ref="P73:P80" si="414">O73*$P$4</f>
        <v>0</v>
      </c>
      <c r="Q73" s="69">
        <f t="shared" ref="Q73:Q80" si="415">(O73+P73)*$Q$4</f>
        <v>0</v>
      </c>
      <c r="R73" s="69">
        <f t="shared" ref="R73:R80" si="416">(O73+P73)*$R$4</f>
        <v>2.1743299999999999</v>
      </c>
      <c r="S73" s="69">
        <f t="shared" ref="S73:S77" si="417">(O73+P73)*$S$4</f>
        <v>5.4358250000000004</v>
      </c>
      <c r="T73" s="69">
        <f t="shared" ref="T73:T80" si="418">SUM(O73:S73)</f>
        <v>116.32665499999999</v>
      </c>
      <c r="U73" s="69">
        <f>1*$U$4</f>
        <v>65</v>
      </c>
      <c r="V73" s="151">
        <f t="shared" ref="V73:W73" si="419">V62</f>
        <v>0</v>
      </c>
      <c r="W73" s="151">
        <f t="shared" si="419"/>
        <v>0</v>
      </c>
      <c r="X73" s="67">
        <f t="shared" ref="X73:X80" si="420">SUM(U73:W73)</f>
        <v>65</v>
      </c>
      <c r="Y73" s="113">
        <f t="shared" ref="Y73:Y78" si="421">$Y$4/(1-$Y$4)*(T73+X73+Z73+AA73)</f>
        <v>39.998526838235293</v>
      </c>
      <c r="Z73" s="69">
        <f t="shared" ref="Z73:Z80" si="422">T73*$Z$4</f>
        <v>29.081663749999997</v>
      </c>
      <c r="AA73" s="69">
        <f t="shared" ref="AA73:AA78" si="423">X73*$AA$4</f>
        <v>16.25</v>
      </c>
      <c r="AB73" s="70">
        <f t="shared" ref="AB73:AB80" si="424">T73+X73+Y73+Z73+AA73</f>
        <v>266.65684558823523</v>
      </c>
      <c r="AC73" s="67">
        <f t="shared" ref="AC73:AO80" si="425">O73*$C73</f>
        <v>4022.5104999999999</v>
      </c>
      <c r="AD73" s="67">
        <f t="shared" si="425"/>
        <v>0</v>
      </c>
      <c r="AE73" s="67">
        <f t="shared" si="425"/>
        <v>0</v>
      </c>
      <c r="AF73" s="67">
        <f t="shared" si="425"/>
        <v>80.450209999999998</v>
      </c>
      <c r="AG73" s="67">
        <f t="shared" si="425"/>
        <v>201.12552500000001</v>
      </c>
      <c r="AH73" s="67">
        <f t="shared" si="425"/>
        <v>4304.0862349999998</v>
      </c>
      <c r="AI73" s="67">
        <f t="shared" si="425"/>
        <v>2405</v>
      </c>
      <c r="AJ73" s="67">
        <f t="shared" si="425"/>
        <v>0</v>
      </c>
      <c r="AK73" s="67">
        <f t="shared" si="425"/>
        <v>0</v>
      </c>
      <c r="AL73" s="67">
        <f t="shared" si="425"/>
        <v>2405</v>
      </c>
      <c r="AM73" s="67">
        <f t="shared" si="425"/>
        <v>1479.9454930147058</v>
      </c>
      <c r="AN73" s="67">
        <f t="shared" si="425"/>
        <v>1076.0215587499999</v>
      </c>
      <c r="AO73" s="67">
        <f t="shared" si="425"/>
        <v>601.25</v>
      </c>
      <c r="AP73" s="67">
        <f t="shared" ref="AP73:AP80" si="426">AM73+AK73</f>
        <v>1479.9454930147058</v>
      </c>
      <c r="AQ73" s="71">
        <f t="shared" ref="AQ73:AQ80" si="427">AM73+AL73+AH73</f>
        <v>8189.0317280147055</v>
      </c>
      <c r="AR73" s="71">
        <f t="shared" ref="AR73:AR80" si="428">AO73+AN73</f>
        <v>1677.2715587499999</v>
      </c>
      <c r="AS73" s="71">
        <f t="shared" ref="AS73:AS80" si="429">AH73+AL73+AM73+AO73+AN73</f>
        <v>9866.3032867647071</v>
      </c>
      <c r="AT73" s="84"/>
    </row>
    <row r="74" spans="1:67" outlineLevel="1" x14ac:dyDescent="0.25">
      <c r="A74" s="60"/>
      <c r="B74" s="61" t="str">
        <f>"Onduleur Fronius "&amp;G74</f>
        <v>Onduleur Fronius Verto 17.5 Plus SPD 1+2</v>
      </c>
      <c r="C74" s="62">
        <v>1</v>
      </c>
      <c r="D74" s="68" t="s">
        <v>63</v>
      </c>
      <c r="E74" s="64">
        <f t="shared" ref="E73:E80" si="430">AB74</f>
        <v>5234.1076691176477</v>
      </c>
      <c r="F74" s="65">
        <f t="shared" ref="F73:F80" si="431">C74*E74</f>
        <v>5234.1076691176477</v>
      </c>
      <c r="G74" s="99" t="str">
        <f>'Technical Data'!B28</f>
        <v>Verto 17.5 Plus SPD 1+2</v>
      </c>
      <c r="H74" s="85">
        <f>'Financial Data'!C51</f>
        <v>2904.15</v>
      </c>
      <c r="I74" s="108">
        <f>$I$63</f>
        <v>166.85</v>
      </c>
      <c r="J74" s="67">
        <f t="shared" si="108"/>
        <v>87.124499999999998</v>
      </c>
      <c r="K74" s="54">
        <v>0</v>
      </c>
      <c r="L74" s="67">
        <f t="shared" si="412"/>
        <v>2904.15</v>
      </c>
      <c r="M74" s="67">
        <f t="shared" si="412"/>
        <v>166.85</v>
      </c>
      <c r="N74" s="67">
        <f t="shared" si="412"/>
        <v>87.124499999999998</v>
      </c>
      <c r="O74" s="67">
        <f t="shared" si="413"/>
        <v>3158.1244999999999</v>
      </c>
      <c r="P74" s="69">
        <f t="shared" si="414"/>
        <v>0</v>
      </c>
      <c r="Q74" s="69">
        <f t="shared" si="415"/>
        <v>0</v>
      </c>
      <c r="R74" s="69">
        <f t="shared" si="416"/>
        <v>63.162489999999998</v>
      </c>
      <c r="S74" s="69">
        <f t="shared" si="417"/>
        <v>157.90622500000001</v>
      </c>
      <c r="T74" s="69">
        <f t="shared" si="418"/>
        <v>3379.1932150000002</v>
      </c>
      <c r="U74" s="69">
        <f>2*$U$5</f>
        <v>180</v>
      </c>
      <c r="V74" s="151">
        <f t="shared" ref="V74:W74" si="432">V63</f>
        <v>0</v>
      </c>
      <c r="W74" s="151">
        <f t="shared" si="432"/>
        <v>0</v>
      </c>
      <c r="X74" s="67">
        <f t="shared" si="420"/>
        <v>180</v>
      </c>
      <c r="Y74" s="113">
        <f t="shared" si="421"/>
        <v>785.11615036764715</v>
      </c>
      <c r="Z74" s="69">
        <f t="shared" si="422"/>
        <v>844.79830375000006</v>
      </c>
      <c r="AA74" s="69">
        <f t="shared" si="423"/>
        <v>45</v>
      </c>
      <c r="AB74" s="70">
        <f t="shared" si="424"/>
        <v>5234.1076691176477</v>
      </c>
      <c r="AC74" s="67">
        <f t="shared" si="425"/>
        <v>3158.1244999999999</v>
      </c>
      <c r="AD74" s="67">
        <f t="shared" si="425"/>
        <v>0</v>
      </c>
      <c r="AE74" s="67">
        <f t="shared" si="425"/>
        <v>0</v>
      </c>
      <c r="AF74" s="67">
        <f t="shared" si="425"/>
        <v>63.162489999999998</v>
      </c>
      <c r="AG74" s="67">
        <f t="shared" si="425"/>
        <v>157.90622500000001</v>
      </c>
      <c r="AH74" s="67">
        <f t="shared" si="425"/>
        <v>3379.1932150000002</v>
      </c>
      <c r="AI74" s="67">
        <f t="shared" si="425"/>
        <v>180</v>
      </c>
      <c r="AJ74" s="67">
        <f t="shared" si="425"/>
        <v>0</v>
      </c>
      <c r="AK74" s="67">
        <f t="shared" si="425"/>
        <v>0</v>
      </c>
      <c r="AL74" s="67">
        <f t="shared" si="425"/>
        <v>180</v>
      </c>
      <c r="AM74" s="67">
        <f t="shared" si="425"/>
        <v>785.11615036764715</v>
      </c>
      <c r="AN74" s="67">
        <f t="shared" si="425"/>
        <v>844.79830375000006</v>
      </c>
      <c r="AO74" s="67">
        <f t="shared" si="425"/>
        <v>45</v>
      </c>
      <c r="AP74" s="67">
        <f t="shared" si="426"/>
        <v>785.11615036764715</v>
      </c>
      <c r="AQ74" s="71">
        <f t="shared" si="427"/>
        <v>4344.3093653676478</v>
      </c>
      <c r="AR74" s="71">
        <f t="shared" si="428"/>
        <v>889.79830375000006</v>
      </c>
      <c r="AS74" s="71">
        <f t="shared" si="429"/>
        <v>5234.1076691176477</v>
      </c>
      <c r="AT74" s="84"/>
    </row>
    <row r="75" spans="1:67" outlineLevel="1" x14ac:dyDescent="0.25">
      <c r="A75" s="60"/>
      <c r="B75" s="61" t="s">
        <v>64</v>
      </c>
      <c r="C75" s="62">
        <v>1</v>
      </c>
      <c r="D75" s="68" t="s">
        <v>65</v>
      </c>
      <c r="E75" s="64">
        <f t="shared" si="430"/>
        <v>1462.1470588235295</v>
      </c>
      <c r="F75" s="65">
        <f t="shared" si="431"/>
        <v>1462.1470588235295</v>
      </c>
      <c r="G75" s="147"/>
      <c r="H75" s="108">
        <f t="shared" ref="H75:I75" si="433">H64</f>
        <v>600</v>
      </c>
      <c r="I75" s="111">
        <f t="shared" si="433"/>
        <v>0</v>
      </c>
      <c r="J75" s="67">
        <f t="shared" si="108"/>
        <v>18</v>
      </c>
      <c r="K75" s="54">
        <v>0</v>
      </c>
      <c r="L75" s="67">
        <f t="shared" si="412"/>
        <v>600</v>
      </c>
      <c r="M75" s="67">
        <f t="shared" si="412"/>
        <v>0</v>
      </c>
      <c r="N75" s="67">
        <f t="shared" si="412"/>
        <v>18</v>
      </c>
      <c r="O75" s="67">
        <f t="shared" si="413"/>
        <v>618</v>
      </c>
      <c r="P75" s="69">
        <f t="shared" si="414"/>
        <v>0</v>
      </c>
      <c r="Q75" s="69">
        <f t="shared" si="415"/>
        <v>0</v>
      </c>
      <c r="R75" s="69">
        <f t="shared" si="416"/>
        <v>12.36</v>
      </c>
      <c r="S75" s="69">
        <f t="shared" si="417"/>
        <v>30.900000000000002</v>
      </c>
      <c r="T75" s="69">
        <f t="shared" si="418"/>
        <v>661.26</v>
      </c>
      <c r="U75" s="69">
        <f>(C73/10)*$U$5</f>
        <v>333</v>
      </c>
      <c r="V75" s="151">
        <f t="shared" ref="V75:W75" si="434">V64</f>
        <v>0</v>
      </c>
      <c r="W75" s="151">
        <f t="shared" si="434"/>
        <v>0</v>
      </c>
      <c r="X75" s="67">
        <f t="shared" si="420"/>
        <v>333</v>
      </c>
      <c r="Y75" s="113">
        <f t="shared" si="421"/>
        <v>219.32205882352943</v>
      </c>
      <c r="Z75" s="69">
        <f t="shared" si="422"/>
        <v>165.315</v>
      </c>
      <c r="AA75" s="69">
        <f t="shared" si="423"/>
        <v>83.25</v>
      </c>
      <c r="AB75" s="70">
        <f t="shared" si="424"/>
        <v>1462.1470588235295</v>
      </c>
      <c r="AC75" s="67">
        <f t="shared" si="425"/>
        <v>618</v>
      </c>
      <c r="AD75" s="67">
        <f t="shared" si="425"/>
        <v>0</v>
      </c>
      <c r="AE75" s="67">
        <f t="shared" si="425"/>
        <v>0</v>
      </c>
      <c r="AF75" s="67">
        <f t="shared" si="425"/>
        <v>12.36</v>
      </c>
      <c r="AG75" s="67">
        <f t="shared" si="425"/>
        <v>30.900000000000002</v>
      </c>
      <c r="AH75" s="67">
        <f t="shared" si="425"/>
        <v>661.26</v>
      </c>
      <c r="AI75" s="67">
        <f t="shared" si="425"/>
        <v>333</v>
      </c>
      <c r="AJ75" s="67">
        <f t="shared" si="425"/>
        <v>0</v>
      </c>
      <c r="AK75" s="67">
        <f t="shared" si="425"/>
        <v>0</v>
      </c>
      <c r="AL75" s="67">
        <f t="shared" si="425"/>
        <v>333</v>
      </c>
      <c r="AM75" s="67">
        <f t="shared" si="425"/>
        <v>219.32205882352943</v>
      </c>
      <c r="AN75" s="67">
        <f t="shared" si="425"/>
        <v>165.315</v>
      </c>
      <c r="AO75" s="67">
        <f t="shared" si="425"/>
        <v>83.25</v>
      </c>
      <c r="AP75" s="67">
        <f t="shared" si="426"/>
        <v>219.32205882352943</v>
      </c>
      <c r="AQ75" s="71">
        <f t="shared" si="427"/>
        <v>1213.5820588235295</v>
      </c>
      <c r="AR75" s="71">
        <f t="shared" si="428"/>
        <v>248.565</v>
      </c>
      <c r="AS75" s="71">
        <f t="shared" si="429"/>
        <v>1462.1470588235295</v>
      </c>
      <c r="AT75" s="84"/>
    </row>
    <row r="76" spans="1:67" outlineLevel="1" x14ac:dyDescent="0.25">
      <c r="A76" s="60"/>
      <c r="B76" s="61" t="s">
        <v>172</v>
      </c>
      <c r="C76" s="62">
        <f>A71</f>
        <v>37</v>
      </c>
      <c r="D76" s="68" t="s">
        <v>63</v>
      </c>
      <c r="E76" s="64">
        <f t="shared" si="430"/>
        <v>257.66176470588238</v>
      </c>
      <c r="F76" s="65">
        <f t="shared" si="431"/>
        <v>9533.4852941176487</v>
      </c>
      <c r="G76" s="107"/>
      <c r="H76" s="108">
        <f t="shared" ref="H76:I76" si="435">H65</f>
        <v>100</v>
      </c>
      <c r="I76" s="108">
        <f t="shared" si="435"/>
        <v>0</v>
      </c>
      <c r="J76" s="67">
        <f t="shared" si="108"/>
        <v>3</v>
      </c>
      <c r="K76" s="54">
        <v>0</v>
      </c>
      <c r="L76" s="67">
        <f t="shared" si="412"/>
        <v>100</v>
      </c>
      <c r="M76" s="67">
        <f t="shared" si="412"/>
        <v>0</v>
      </c>
      <c r="N76" s="67">
        <f t="shared" si="412"/>
        <v>3</v>
      </c>
      <c r="O76" s="67">
        <f t="shared" si="413"/>
        <v>103</v>
      </c>
      <c r="P76" s="69">
        <f t="shared" si="414"/>
        <v>0</v>
      </c>
      <c r="Q76" s="69">
        <f t="shared" si="415"/>
        <v>0</v>
      </c>
      <c r="R76" s="69">
        <f t="shared" si="416"/>
        <v>2.06</v>
      </c>
      <c r="S76" s="69">
        <f t="shared" si="417"/>
        <v>5.15</v>
      </c>
      <c r="T76" s="69">
        <f t="shared" si="418"/>
        <v>110.21000000000001</v>
      </c>
      <c r="U76" s="69">
        <f>1*$U$4</f>
        <v>65</v>
      </c>
      <c r="V76" s="151">
        <f t="shared" ref="V76:W76" si="436">V65</f>
        <v>0</v>
      </c>
      <c r="W76" s="151">
        <f t="shared" si="436"/>
        <v>0</v>
      </c>
      <c r="X76" s="67">
        <f t="shared" si="420"/>
        <v>65</v>
      </c>
      <c r="Y76" s="113">
        <f t="shared" si="421"/>
        <v>38.649264705882359</v>
      </c>
      <c r="Z76" s="69">
        <f t="shared" si="422"/>
        <v>27.552500000000002</v>
      </c>
      <c r="AA76" s="69">
        <f t="shared" si="423"/>
        <v>16.25</v>
      </c>
      <c r="AB76" s="70">
        <f t="shared" si="424"/>
        <v>257.66176470588238</v>
      </c>
      <c r="AC76" s="67">
        <f t="shared" si="425"/>
        <v>3811</v>
      </c>
      <c r="AD76" s="67">
        <f t="shared" si="425"/>
        <v>0</v>
      </c>
      <c r="AE76" s="67">
        <f t="shared" si="425"/>
        <v>0</v>
      </c>
      <c r="AF76" s="67">
        <f t="shared" si="425"/>
        <v>76.22</v>
      </c>
      <c r="AG76" s="67">
        <f t="shared" si="425"/>
        <v>190.55</v>
      </c>
      <c r="AH76" s="67">
        <f t="shared" si="425"/>
        <v>4077.7700000000004</v>
      </c>
      <c r="AI76" s="67">
        <f t="shared" si="425"/>
        <v>2405</v>
      </c>
      <c r="AJ76" s="67">
        <f t="shared" si="425"/>
        <v>0</v>
      </c>
      <c r="AK76" s="67">
        <f t="shared" si="425"/>
        <v>0</v>
      </c>
      <c r="AL76" s="67">
        <f t="shared" si="425"/>
        <v>2405</v>
      </c>
      <c r="AM76" s="67">
        <f t="shared" si="425"/>
        <v>1430.0227941176472</v>
      </c>
      <c r="AN76" s="67">
        <f t="shared" si="425"/>
        <v>1019.4425000000001</v>
      </c>
      <c r="AO76" s="67">
        <f t="shared" si="425"/>
        <v>601.25</v>
      </c>
      <c r="AP76" s="67">
        <f t="shared" si="426"/>
        <v>1430.0227941176472</v>
      </c>
      <c r="AQ76" s="71">
        <f t="shared" si="427"/>
        <v>7912.7927941176476</v>
      </c>
      <c r="AR76" s="71">
        <f t="shared" si="428"/>
        <v>1620.6925000000001</v>
      </c>
      <c r="AS76" s="71">
        <f t="shared" si="429"/>
        <v>9533.4852941176468</v>
      </c>
      <c r="AT76" s="84"/>
    </row>
    <row r="77" spans="1:67" outlineLevel="1" x14ac:dyDescent="0.25">
      <c r="A77" s="60"/>
      <c r="B77" s="61" t="s">
        <v>66</v>
      </c>
      <c r="C77" s="62">
        <v>1</v>
      </c>
      <c r="D77" s="68" t="s">
        <v>65</v>
      </c>
      <c r="E77" s="64">
        <f t="shared" si="430"/>
        <v>3413.9264705882347</v>
      </c>
      <c r="F77" s="65">
        <f t="shared" si="431"/>
        <v>3413.9264705882347</v>
      </c>
      <c r="G77" s="107"/>
      <c r="H77" s="108">
        <f t="shared" ref="H77:I77" si="437">H66</f>
        <v>700</v>
      </c>
      <c r="I77" s="108">
        <f t="shared" si="437"/>
        <v>0</v>
      </c>
      <c r="J77" s="67">
        <f t="shared" si="108"/>
        <v>21</v>
      </c>
      <c r="K77" s="54">
        <v>0</v>
      </c>
      <c r="L77" s="67">
        <f t="shared" si="412"/>
        <v>700</v>
      </c>
      <c r="M77" s="67">
        <f t="shared" si="412"/>
        <v>0</v>
      </c>
      <c r="N77" s="67">
        <f t="shared" si="412"/>
        <v>21</v>
      </c>
      <c r="O77" s="67">
        <f t="shared" si="413"/>
        <v>721</v>
      </c>
      <c r="P77" s="69">
        <f t="shared" si="414"/>
        <v>0</v>
      </c>
      <c r="Q77" s="69">
        <f t="shared" si="415"/>
        <v>0</v>
      </c>
      <c r="R77" s="69">
        <f t="shared" si="416"/>
        <v>14.42</v>
      </c>
      <c r="S77" s="69">
        <f t="shared" si="417"/>
        <v>36.050000000000004</v>
      </c>
      <c r="T77" s="69">
        <f t="shared" si="418"/>
        <v>771.46999999999991</v>
      </c>
      <c r="U77" s="69">
        <f>5*$U$5+600+500</f>
        <v>1550</v>
      </c>
      <c r="V77" s="151">
        <f t="shared" ref="V77:W77" si="438">V66</f>
        <v>0</v>
      </c>
      <c r="W77" s="151">
        <f t="shared" si="438"/>
        <v>0</v>
      </c>
      <c r="X77" s="67">
        <f t="shared" si="420"/>
        <v>1550</v>
      </c>
      <c r="Y77" s="113">
        <f t="shared" si="421"/>
        <v>512.08897058823527</v>
      </c>
      <c r="Z77" s="69">
        <f t="shared" si="422"/>
        <v>192.86749999999998</v>
      </c>
      <c r="AA77" s="69">
        <f t="shared" si="423"/>
        <v>387.5</v>
      </c>
      <c r="AB77" s="70">
        <f t="shared" si="424"/>
        <v>3413.9264705882347</v>
      </c>
      <c r="AC77" s="67">
        <f t="shared" si="425"/>
        <v>721</v>
      </c>
      <c r="AD77" s="67">
        <f t="shared" si="425"/>
        <v>0</v>
      </c>
      <c r="AE77" s="67">
        <f t="shared" si="425"/>
        <v>0</v>
      </c>
      <c r="AF77" s="67">
        <f t="shared" si="425"/>
        <v>14.42</v>
      </c>
      <c r="AG77" s="67">
        <f t="shared" si="425"/>
        <v>36.050000000000004</v>
      </c>
      <c r="AH77" s="67">
        <f t="shared" si="425"/>
        <v>771.46999999999991</v>
      </c>
      <c r="AI77" s="67">
        <f t="shared" si="425"/>
        <v>1550</v>
      </c>
      <c r="AJ77" s="67">
        <f t="shared" si="425"/>
        <v>0</v>
      </c>
      <c r="AK77" s="67">
        <f t="shared" si="425"/>
        <v>0</v>
      </c>
      <c r="AL77" s="67">
        <f t="shared" si="425"/>
        <v>1550</v>
      </c>
      <c r="AM77" s="67">
        <f t="shared" si="425"/>
        <v>512.08897058823527</v>
      </c>
      <c r="AN77" s="67">
        <f t="shared" si="425"/>
        <v>192.86749999999998</v>
      </c>
      <c r="AO77" s="67">
        <f t="shared" si="425"/>
        <v>387.5</v>
      </c>
      <c r="AP77" s="67">
        <f t="shared" si="426"/>
        <v>512.08897058823527</v>
      </c>
      <c r="AQ77" s="71">
        <f t="shared" si="427"/>
        <v>2833.5589705882353</v>
      </c>
      <c r="AR77" s="71">
        <f t="shared" si="428"/>
        <v>580.36749999999995</v>
      </c>
      <c r="AS77" s="71">
        <f t="shared" si="429"/>
        <v>3413.9264705882347</v>
      </c>
      <c r="AT77" s="84"/>
    </row>
    <row r="78" spans="1:67" outlineLevel="1" x14ac:dyDescent="0.25">
      <c r="A78" s="60"/>
      <c r="B78" s="72" t="s">
        <v>169</v>
      </c>
      <c r="C78" s="62">
        <v>1</v>
      </c>
      <c r="D78" s="68" t="s">
        <v>65</v>
      </c>
      <c r="E78" s="64">
        <f t="shared" si="430"/>
        <v>2922</v>
      </c>
      <c r="F78" s="65">
        <f t="shared" si="431"/>
        <v>2922</v>
      </c>
      <c r="G78" s="147"/>
      <c r="H78" s="108">
        <f t="shared" ref="H78:I78" si="439">H67</f>
        <v>1600</v>
      </c>
      <c r="I78" s="108">
        <f t="shared" si="439"/>
        <v>300</v>
      </c>
      <c r="J78" s="67">
        <f t="shared" si="108"/>
        <v>48</v>
      </c>
      <c r="K78" s="54">
        <v>0</v>
      </c>
      <c r="L78" s="67">
        <f t="shared" si="412"/>
        <v>1600</v>
      </c>
      <c r="M78" s="67">
        <f t="shared" si="412"/>
        <v>300</v>
      </c>
      <c r="N78" s="67">
        <f t="shared" si="412"/>
        <v>48</v>
      </c>
      <c r="O78" s="67">
        <f t="shared" si="413"/>
        <v>1948</v>
      </c>
      <c r="P78" s="69">
        <f t="shared" si="414"/>
        <v>0</v>
      </c>
      <c r="Q78" s="69">
        <f t="shared" si="415"/>
        <v>0</v>
      </c>
      <c r="R78" s="69">
        <f t="shared" si="416"/>
        <v>38.96</v>
      </c>
      <c r="S78" s="69">
        <v>0</v>
      </c>
      <c r="T78" s="69">
        <f t="shared" si="418"/>
        <v>1986.96</v>
      </c>
      <c r="U78" s="69">
        <v>0</v>
      </c>
      <c r="V78" s="151">
        <f t="shared" ref="V78:W78" si="440">V67</f>
        <v>0</v>
      </c>
      <c r="W78" s="151">
        <f t="shared" si="440"/>
        <v>0</v>
      </c>
      <c r="X78" s="67">
        <f t="shared" si="420"/>
        <v>0</v>
      </c>
      <c r="Y78" s="113">
        <f t="shared" si="421"/>
        <v>438.3</v>
      </c>
      <c r="Z78" s="69">
        <f t="shared" si="422"/>
        <v>496.74</v>
      </c>
      <c r="AA78" s="69">
        <f t="shared" si="423"/>
        <v>0</v>
      </c>
      <c r="AB78" s="70">
        <f t="shared" si="424"/>
        <v>2922</v>
      </c>
      <c r="AC78" s="67">
        <f t="shared" si="425"/>
        <v>1948</v>
      </c>
      <c r="AD78" s="67">
        <f t="shared" si="425"/>
        <v>0</v>
      </c>
      <c r="AE78" s="67">
        <f t="shared" si="425"/>
        <v>0</v>
      </c>
      <c r="AF78" s="67">
        <f t="shared" si="425"/>
        <v>38.96</v>
      </c>
      <c r="AG78" s="67">
        <f t="shared" si="425"/>
        <v>0</v>
      </c>
      <c r="AH78" s="67">
        <f t="shared" si="425"/>
        <v>1986.96</v>
      </c>
      <c r="AI78" s="67">
        <f t="shared" si="425"/>
        <v>0</v>
      </c>
      <c r="AJ78" s="67">
        <f t="shared" si="425"/>
        <v>0</v>
      </c>
      <c r="AK78" s="67">
        <f t="shared" si="425"/>
        <v>0</v>
      </c>
      <c r="AL78" s="67">
        <f t="shared" si="425"/>
        <v>0</v>
      </c>
      <c r="AM78" s="67">
        <f t="shared" si="425"/>
        <v>438.3</v>
      </c>
      <c r="AN78" s="67">
        <f t="shared" si="425"/>
        <v>496.74</v>
      </c>
      <c r="AO78" s="67">
        <f t="shared" si="425"/>
        <v>0</v>
      </c>
      <c r="AP78" s="67">
        <f t="shared" si="426"/>
        <v>438.3</v>
      </c>
      <c r="AQ78" s="71">
        <f t="shared" si="427"/>
        <v>2425.2600000000002</v>
      </c>
      <c r="AR78" s="71">
        <f t="shared" si="428"/>
        <v>496.74</v>
      </c>
      <c r="AS78" s="71">
        <f t="shared" si="429"/>
        <v>2922</v>
      </c>
      <c r="AT78" s="84"/>
    </row>
    <row r="79" spans="1:67" outlineLevel="1" x14ac:dyDescent="0.25">
      <c r="A79" s="60"/>
      <c r="B79" s="72" t="s">
        <v>170</v>
      </c>
      <c r="C79" s="62">
        <v>1</v>
      </c>
      <c r="D79" s="68" t="s">
        <v>65</v>
      </c>
      <c r="E79" s="64">
        <f t="shared" si="430"/>
        <v>900</v>
      </c>
      <c r="F79" s="65">
        <f t="shared" si="431"/>
        <v>900</v>
      </c>
      <c r="G79" s="147"/>
      <c r="H79" s="67">
        <v>0</v>
      </c>
      <c r="I79" s="67">
        <v>0</v>
      </c>
      <c r="J79" s="67">
        <f t="shared" ref="J79:J80" si="441">H79*$J$4</f>
        <v>0</v>
      </c>
      <c r="K79" s="54">
        <v>0</v>
      </c>
      <c r="L79" s="67">
        <f t="shared" si="412"/>
        <v>0</v>
      </c>
      <c r="M79" s="67">
        <f t="shared" si="412"/>
        <v>0</v>
      </c>
      <c r="N79" s="67">
        <f t="shared" si="412"/>
        <v>0</v>
      </c>
      <c r="O79" s="67">
        <f t="shared" si="413"/>
        <v>0</v>
      </c>
      <c r="P79" s="69">
        <f t="shared" si="414"/>
        <v>0</v>
      </c>
      <c r="Q79" s="69">
        <f t="shared" si="415"/>
        <v>0</v>
      </c>
      <c r="R79" s="69">
        <f t="shared" si="416"/>
        <v>0</v>
      </c>
      <c r="S79" s="69">
        <v>0</v>
      </c>
      <c r="T79" s="69">
        <f t="shared" si="418"/>
        <v>0</v>
      </c>
      <c r="U79" s="69">
        <v>0</v>
      </c>
      <c r="V79" s="151">
        <f t="shared" ref="V79:W79" si="442">V68</f>
        <v>0</v>
      </c>
      <c r="W79" s="151">
        <f t="shared" si="442"/>
        <v>900</v>
      </c>
      <c r="X79" s="67">
        <f t="shared" si="420"/>
        <v>900</v>
      </c>
      <c r="Y79" s="113">
        <v>0</v>
      </c>
      <c r="Z79" s="69">
        <f t="shared" si="422"/>
        <v>0</v>
      </c>
      <c r="AA79" s="69">
        <v>0</v>
      </c>
      <c r="AB79" s="70">
        <f t="shared" si="424"/>
        <v>900</v>
      </c>
      <c r="AC79" s="67">
        <f t="shared" si="425"/>
        <v>0</v>
      </c>
      <c r="AD79" s="67">
        <f t="shared" si="425"/>
        <v>0</v>
      </c>
      <c r="AE79" s="67">
        <f t="shared" si="425"/>
        <v>0</v>
      </c>
      <c r="AF79" s="67">
        <f t="shared" si="425"/>
        <v>0</v>
      </c>
      <c r="AG79" s="67">
        <f t="shared" si="425"/>
        <v>0</v>
      </c>
      <c r="AH79" s="67">
        <f t="shared" si="425"/>
        <v>0</v>
      </c>
      <c r="AI79" s="67">
        <f t="shared" si="425"/>
        <v>0</v>
      </c>
      <c r="AJ79" s="67">
        <f t="shared" si="425"/>
        <v>0</v>
      </c>
      <c r="AK79" s="67">
        <f t="shared" si="425"/>
        <v>900</v>
      </c>
      <c r="AL79" s="67">
        <f t="shared" si="425"/>
        <v>900</v>
      </c>
      <c r="AM79" s="67">
        <f t="shared" si="425"/>
        <v>0</v>
      </c>
      <c r="AN79" s="67">
        <f t="shared" si="425"/>
        <v>0</v>
      </c>
      <c r="AO79" s="67">
        <f t="shared" si="425"/>
        <v>0</v>
      </c>
      <c r="AP79" s="67">
        <f t="shared" si="426"/>
        <v>900</v>
      </c>
      <c r="AQ79" s="71">
        <f t="shared" si="427"/>
        <v>900</v>
      </c>
      <c r="AR79" s="71">
        <f t="shared" si="428"/>
        <v>0</v>
      </c>
      <c r="AS79" s="71">
        <f t="shared" si="429"/>
        <v>900</v>
      </c>
      <c r="AT79" s="84"/>
    </row>
    <row r="80" spans="1:67" outlineLevel="1" x14ac:dyDescent="0.25">
      <c r="A80" s="60"/>
      <c r="B80" s="72" t="s">
        <v>171</v>
      </c>
      <c r="C80" s="62">
        <v>1</v>
      </c>
      <c r="D80" s="68" t="s">
        <v>65</v>
      </c>
      <c r="E80" s="64">
        <f t="shared" si="430"/>
        <v>1200</v>
      </c>
      <c r="F80" s="65">
        <f t="shared" si="431"/>
        <v>1200</v>
      </c>
      <c r="G80" s="147"/>
      <c r="H80" s="67">
        <v>0</v>
      </c>
      <c r="I80" s="67">
        <v>0</v>
      </c>
      <c r="J80" s="67">
        <f t="shared" si="441"/>
        <v>0</v>
      </c>
      <c r="K80" s="54">
        <v>0</v>
      </c>
      <c r="L80" s="67">
        <f t="shared" si="412"/>
        <v>0</v>
      </c>
      <c r="M80" s="67">
        <f t="shared" si="412"/>
        <v>0</v>
      </c>
      <c r="N80" s="67">
        <f t="shared" si="412"/>
        <v>0</v>
      </c>
      <c r="O80" s="67">
        <f t="shared" si="413"/>
        <v>0</v>
      </c>
      <c r="P80" s="69">
        <f t="shared" si="414"/>
        <v>0</v>
      </c>
      <c r="Q80" s="69">
        <f t="shared" si="415"/>
        <v>0</v>
      </c>
      <c r="R80" s="69">
        <f t="shared" si="416"/>
        <v>0</v>
      </c>
      <c r="S80" s="69">
        <v>0</v>
      </c>
      <c r="T80" s="69">
        <f t="shared" si="418"/>
        <v>0</v>
      </c>
      <c r="U80" s="69">
        <v>0</v>
      </c>
      <c r="V80" s="151">
        <f t="shared" ref="V80:W80" si="443">V69</f>
        <v>1200</v>
      </c>
      <c r="W80" s="151">
        <f t="shared" si="443"/>
        <v>0</v>
      </c>
      <c r="X80" s="67">
        <f t="shared" si="420"/>
        <v>1200</v>
      </c>
      <c r="Y80" s="113">
        <v>0</v>
      </c>
      <c r="Z80" s="69">
        <f t="shared" si="422"/>
        <v>0</v>
      </c>
      <c r="AA80" s="69">
        <v>0</v>
      </c>
      <c r="AB80" s="70">
        <f t="shared" si="424"/>
        <v>1200</v>
      </c>
      <c r="AC80" s="67">
        <f t="shared" si="425"/>
        <v>0</v>
      </c>
      <c r="AD80" s="67">
        <f t="shared" si="425"/>
        <v>0</v>
      </c>
      <c r="AE80" s="67">
        <f t="shared" si="425"/>
        <v>0</v>
      </c>
      <c r="AF80" s="67">
        <f t="shared" si="425"/>
        <v>0</v>
      </c>
      <c r="AG80" s="67">
        <f t="shared" si="425"/>
        <v>0</v>
      </c>
      <c r="AH80" s="67">
        <f t="shared" si="425"/>
        <v>0</v>
      </c>
      <c r="AI80" s="67">
        <f t="shared" si="425"/>
        <v>0</v>
      </c>
      <c r="AJ80" s="67">
        <f t="shared" si="425"/>
        <v>1200</v>
      </c>
      <c r="AK80" s="67">
        <f t="shared" si="425"/>
        <v>0</v>
      </c>
      <c r="AL80" s="67">
        <f t="shared" si="425"/>
        <v>1200</v>
      </c>
      <c r="AM80" s="67">
        <f t="shared" si="425"/>
        <v>0</v>
      </c>
      <c r="AN80" s="67">
        <f t="shared" si="425"/>
        <v>0</v>
      </c>
      <c r="AO80" s="67">
        <f t="shared" si="425"/>
        <v>0</v>
      </c>
      <c r="AP80" s="67">
        <f t="shared" si="426"/>
        <v>0</v>
      </c>
      <c r="AQ80" s="71">
        <f t="shared" si="427"/>
        <v>1200</v>
      </c>
      <c r="AR80" s="71">
        <f t="shared" si="428"/>
        <v>0</v>
      </c>
      <c r="AS80" s="71">
        <f t="shared" si="429"/>
        <v>1200</v>
      </c>
      <c r="AT80" s="84"/>
    </row>
    <row r="81" spans="1:67" ht="15.75" outlineLevel="1" thickBot="1" x14ac:dyDescent="0.3">
      <c r="A81" s="60"/>
      <c r="B81" s="61"/>
      <c r="C81" s="62"/>
      <c r="D81" s="63"/>
      <c r="E81" s="64"/>
      <c r="F81" s="65"/>
      <c r="G81" s="107"/>
      <c r="H81" s="108"/>
      <c r="I81" s="108"/>
      <c r="J81" s="67"/>
      <c r="K81" s="21"/>
      <c r="L81" s="67"/>
      <c r="M81" s="67"/>
      <c r="N81" s="67"/>
      <c r="O81" s="67"/>
      <c r="P81" s="69"/>
      <c r="Q81" s="69"/>
      <c r="R81" s="69"/>
      <c r="S81" s="69"/>
      <c r="T81" s="69"/>
      <c r="U81" s="69"/>
      <c r="V81" s="151"/>
      <c r="W81" s="151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84"/>
    </row>
    <row r="82" spans="1:67" ht="15.75" thickBot="1" x14ac:dyDescent="0.3">
      <c r="A82" s="48">
        <f>A71+1</f>
        <v>38</v>
      </c>
      <c r="B82" s="49" t="s">
        <v>61</v>
      </c>
      <c r="C82" s="50" t="s">
        <v>62</v>
      </c>
      <c r="D82" s="51">
        <f>ROUNDUP((A82*465)/1000,2)</f>
        <v>17.670000000000002</v>
      </c>
      <c r="E82" s="52"/>
      <c r="F82" s="53">
        <f>SUM(F83:F92)</f>
        <v>35069.523683823529</v>
      </c>
      <c r="G82" s="107"/>
      <c r="H82" s="110"/>
      <c r="I82" s="110"/>
      <c r="J82" s="56"/>
      <c r="K82" s="57"/>
      <c r="L82" s="58"/>
      <c r="M82" s="58"/>
      <c r="N82" s="58"/>
      <c r="O82" s="57"/>
      <c r="P82" s="58"/>
      <c r="Q82" s="56"/>
      <c r="R82" s="56"/>
      <c r="S82" s="56"/>
      <c r="T82" s="56"/>
      <c r="U82" s="73"/>
      <c r="V82" s="152"/>
      <c r="W82" s="153"/>
      <c r="X82" s="56"/>
      <c r="Y82" s="56"/>
      <c r="Z82" s="57"/>
      <c r="AA82" s="56"/>
      <c r="AB82" s="56"/>
      <c r="AC82" s="59">
        <f>+SUM(AC83:AC92)</f>
        <v>14490.351500000001</v>
      </c>
      <c r="AD82" s="59">
        <f t="shared" ref="AD82" si="444">+SUM(AD83:AD92)</f>
        <v>0</v>
      </c>
      <c r="AE82" s="59">
        <f t="shared" ref="AE82" si="445">+SUM(AE83:AE92)</f>
        <v>0</v>
      </c>
      <c r="AF82" s="59">
        <f t="shared" ref="AF82" si="446">+SUM(AF83:AF92)</f>
        <v>289.80702999999994</v>
      </c>
      <c r="AG82" s="59">
        <f t="shared" ref="AG82" si="447">+SUM(AG83:AG92)</f>
        <v>627.11757499999999</v>
      </c>
      <c r="AH82" s="59">
        <f t="shared" ref="AH82" si="448">+SUM(AH83:AH92)</f>
        <v>15407.276105000001</v>
      </c>
      <c r="AI82" s="59">
        <f t="shared" ref="AI82" si="449">+SUM(AI83:AI92)</f>
        <v>7012</v>
      </c>
      <c r="AJ82" s="59">
        <f t="shared" ref="AJ82" si="450">+SUM(AJ83:AJ92)</f>
        <v>1200</v>
      </c>
      <c r="AK82" s="59">
        <f t="shared" ref="AK82" si="451">+SUM(AK83:AK92)</f>
        <v>900</v>
      </c>
      <c r="AL82" s="59">
        <f t="shared" ref="AL82" si="452">+SUM(AL83:AL92)</f>
        <v>9112</v>
      </c>
      <c r="AM82" s="59">
        <f t="shared" ref="AM82" si="453">+SUM(AM83:AM92)</f>
        <v>4945.4285525735304</v>
      </c>
      <c r="AN82" s="59">
        <f t="shared" ref="AN82" si="454">+SUM(AN83:AN92)</f>
        <v>3851.8190262500002</v>
      </c>
      <c r="AO82" s="59">
        <f t="shared" ref="AO82" si="455">+SUM(AO83:AO92)</f>
        <v>1753</v>
      </c>
      <c r="AP82" s="59">
        <f t="shared" ref="AP82" si="456">+SUM(AP83:AP92)</f>
        <v>5845.4285525735304</v>
      </c>
      <c r="AQ82" s="59">
        <f t="shared" ref="AQ82" si="457">+SUM(AQ83:AQ92)</f>
        <v>29464.704657573529</v>
      </c>
      <c r="AR82" s="59">
        <f t="shared" ref="AR82" si="458">+SUM(AR83:AR92)</f>
        <v>5604.8190262500002</v>
      </c>
      <c r="AS82" s="59">
        <f t="shared" ref="AS82" si="459">+SUM(AS83:AS92)</f>
        <v>35069.523683823529</v>
      </c>
      <c r="AT82" s="83" t="str">
        <f>IF(F82=AS82,"Matching","Not Matching")</f>
        <v>Matching</v>
      </c>
      <c r="AU82" s="134">
        <f t="shared" ref="AU82" si="460">SUM(AC82:AG82)</f>
        <v>15407.276105000001</v>
      </c>
      <c r="AV82" s="135">
        <f t="shared" ref="AV82" si="461">AU82/AS82</f>
        <v>0.43933519724725811</v>
      </c>
      <c r="AW82" s="134">
        <f t="shared" ref="AW82" si="462">AI82</f>
        <v>7012</v>
      </c>
      <c r="AX82" s="135">
        <f t="shared" ref="AX82" si="463">AW82/AS82</f>
        <v>0.19994568683675665</v>
      </c>
      <c r="AY82" s="134">
        <f t="shared" ref="AY82" si="464">AJ82</f>
        <v>1200</v>
      </c>
      <c r="AZ82" s="135">
        <f t="shared" ref="AZ82" si="465">AY82/AS82</f>
        <v>3.4217744467214491E-2</v>
      </c>
      <c r="BA82" s="134">
        <f t="shared" ref="BA82" si="466">AK82+AM82</f>
        <v>5845.4285525735304</v>
      </c>
      <c r="BB82" s="135">
        <f t="shared" ref="BB82" si="467">BA82/AS82</f>
        <v>0.1666811504277671</v>
      </c>
      <c r="BC82" s="134">
        <f t="shared" ref="BC82" si="468">AN82+AO82</f>
        <v>5604.8190262500002</v>
      </c>
      <c r="BD82" s="135">
        <f t="shared" ref="BD82" si="469">BC82/AS82</f>
        <v>0.15982022102100371</v>
      </c>
      <c r="BE82" s="82" t="str">
        <f t="shared" ref="BE82" si="470">IF((AU82+AW82+AY82+BA82+BC82)=AS82,"Matching","Not Matching")</f>
        <v>Matching</v>
      </c>
      <c r="BF82" s="134">
        <f>AQ82</f>
        <v>29464.704657573529</v>
      </c>
      <c r="BG82" s="135">
        <f t="shared" ref="BG82" si="471">BF82/AS82</f>
        <v>0.84017977897899632</v>
      </c>
      <c r="BH82" s="134">
        <f t="shared" ref="BH82" si="472">AR82</f>
        <v>5604.8190262500002</v>
      </c>
      <c r="BI82" s="135">
        <f t="shared" ref="BI82" si="473">BH82/AS82</f>
        <v>0.15982022102100371</v>
      </c>
      <c r="BJ82" s="82" t="str">
        <f t="shared" ref="BJ82" si="474">IF((BH82+BF82)=AS82,"Matching","Not Matching")</f>
        <v>Matching</v>
      </c>
      <c r="BK82" s="134">
        <f>AS82*1.081</f>
        <v>37910.155102213233</v>
      </c>
      <c r="BL82" s="134">
        <f t="shared" ref="BL82" si="475">ROUND(BK82,-1)</f>
        <v>37910</v>
      </c>
      <c r="BM82" s="134">
        <f>D82*380</f>
        <v>6714.6</v>
      </c>
      <c r="BN82" s="134">
        <f t="shared" ref="BN82" si="476">BK82-BM82</f>
        <v>31195.555102213235</v>
      </c>
      <c r="BO82" s="134">
        <f>BK82/D82</f>
        <v>2145.4530335151799</v>
      </c>
    </row>
    <row r="83" spans="1:67" outlineLevel="1" x14ac:dyDescent="0.25">
      <c r="A83" s="60"/>
      <c r="B83" s="61"/>
      <c r="C83" s="62"/>
      <c r="D83" s="63"/>
      <c r="E83" s="64"/>
      <c r="F83" s="65"/>
      <c r="G83" s="107"/>
      <c r="H83" s="110"/>
      <c r="I83" s="110"/>
      <c r="J83" s="56"/>
      <c r="K83" s="57"/>
      <c r="L83" s="58"/>
      <c r="M83" s="58"/>
      <c r="N83" s="58"/>
      <c r="O83" s="57"/>
      <c r="P83" s="58"/>
      <c r="Q83" s="56"/>
      <c r="R83" s="56"/>
      <c r="S83" s="56"/>
      <c r="T83" s="56"/>
      <c r="U83" s="73"/>
      <c r="V83" s="152"/>
      <c r="W83" s="153"/>
      <c r="X83" s="56"/>
      <c r="Y83" s="56"/>
      <c r="Z83" s="57"/>
      <c r="AA83" s="56"/>
      <c r="AB83" s="56"/>
      <c r="AC83" s="56"/>
      <c r="AD83" s="56"/>
      <c r="AE83" s="69"/>
      <c r="AF83" s="69"/>
      <c r="AG83" s="69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136"/>
    </row>
    <row r="84" spans="1:67" outlineLevel="1" x14ac:dyDescent="0.25">
      <c r="A84" s="60"/>
      <c r="B84" s="61" t="str">
        <f>"Panneau solaire "&amp;G84</f>
        <v>Panneau solaire LONGi Hi-MO X10 Artist LR7-54HVB-485M</v>
      </c>
      <c r="C84" s="62">
        <f>A82</f>
        <v>38</v>
      </c>
      <c r="D84" s="68" t="s">
        <v>63</v>
      </c>
      <c r="E84" s="64">
        <f t="shared" ref="E84" si="477">AB84</f>
        <v>266.65684558823523</v>
      </c>
      <c r="F84" s="65">
        <f t="shared" ref="F84" si="478">C84*E84</f>
        <v>10132.960132352939</v>
      </c>
      <c r="G84" s="107" t="str">
        <f>$G$7</f>
        <v>LONGi Hi-MO X10 Artist LR7-54HVB-485M</v>
      </c>
      <c r="H84" s="108">
        <f t="shared" ref="H84:I89" si="479">H73</f>
        <v>105.55</v>
      </c>
      <c r="I84" s="108">
        <f t="shared" si="479"/>
        <v>0</v>
      </c>
      <c r="J84" s="67">
        <f t="shared" si="108"/>
        <v>3.1664999999999996</v>
      </c>
      <c r="K84" s="54">
        <v>0</v>
      </c>
      <c r="L84" s="67">
        <f t="shared" ref="L84:N91" si="480">H84*(1-$K84)</f>
        <v>105.55</v>
      </c>
      <c r="M84" s="67">
        <f t="shared" si="480"/>
        <v>0</v>
      </c>
      <c r="N84" s="67">
        <f t="shared" si="480"/>
        <v>3.1664999999999996</v>
      </c>
      <c r="O84" s="67">
        <f t="shared" ref="O84:O91" si="481">(L84+M84+N84)</f>
        <v>108.7165</v>
      </c>
      <c r="P84" s="69">
        <f t="shared" ref="P84:P91" si="482">O84*$P$4</f>
        <v>0</v>
      </c>
      <c r="Q84" s="69">
        <f t="shared" ref="Q84:Q91" si="483">(O84+P84)*$Q$4</f>
        <v>0</v>
      </c>
      <c r="R84" s="69">
        <f t="shared" ref="R84:R91" si="484">(O84+P84)*$R$4</f>
        <v>2.1743299999999999</v>
      </c>
      <c r="S84" s="69">
        <f t="shared" ref="S84:S88" si="485">(O84+P84)*$S$4</f>
        <v>5.4358250000000004</v>
      </c>
      <c r="T84" s="69">
        <f t="shared" ref="T84:T91" si="486">SUM(O84:S84)</f>
        <v>116.32665499999999</v>
      </c>
      <c r="U84" s="69">
        <f>1*$U$4</f>
        <v>65</v>
      </c>
      <c r="V84" s="151">
        <f t="shared" ref="V84:W84" si="487">V73</f>
        <v>0</v>
      </c>
      <c r="W84" s="151">
        <f t="shared" si="487"/>
        <v>0</v>
      </c>
      <c r="X84" s="67">
        <f t="shared" ref="X84:X91" si="488">SUM(U84:W84)</f>
        <v>65</v>
      </c>
      <c r="Y84" s="113">
        <f t="shared" ref="Y84:Y89" si="489">$Y$4/(1-$Y$4)*(T84+X84+Z84+AA84)</f>
        <v>39.998526838235293</v>
      </c>
      <c r="Z84" s="69">
        <f t="shared" ref="Z84:Z91" si="490">T84*$Z$4</f>
        <v>29.081663749999997</v>
      </c>
      <c r="AA84" s="69">
        <f t="shared" ref="AA84:AA89" si="491">X84*$AA$4</f>
        <v>16.25</v>
      </c>
      <c r="AB84" s="70">
        <f t="shared" ref="AB84:AB91" si="492">T84+X84+Y84+Z84+AA84</f>
        <v>266.65684558823523</v>
      </c>
      <c r="AC84" s="67">
        <f t="shared" ref="AC84:AO91" si="493">O84*$C84</f>
        <v>4131.2269999999999</v>
      </c>
      <c r="AD84" s="67">
        <f t="shared" si="493"/>
        <v>0</v>
      </c>
      <c r="AE84" s="67">
        <f t="shared" si="493"/>
        <v>0</v>
      </c>
      <c r="AF84" s="67">
        <f t="shared" si="493"/>
        <v>82.624539999999996</v>
      </c>
      <c r="AG84" s="67">
        <f t="shared" si="493"/>
        <v>206.56135</v>
      </c>
      <c r="AH84" s="67">
        <f t="shared" si="493"/>
        <v>4420.4128899999996</v>
      </c>
      <c r="AI84" s="67">
        <f t="shared" si="493"/>
        <v>2470</v>
      </c>
      <c r="AJ84" s="67">
        <f t="shared" si="493"/>
        <v>0</v>
      </c>
      <c r="AK84" s="67">
        <f t="shared" si="493"/>
        <v>0</v>
      </c>
      <c r="AL84" s="67">
        <f t="shared" si="493"/>
        <v>2470</v>
      </c>
      <c r="AM84" s="67">
        <f t="shared" si="493"/>
        <v>1519.9440198529412</v>
      </c>
      <c r="AN84" s="67">
        <f t="shared" si="493"/>
        <v>1105.1032224999999</v>
      </c>
      <c r="AO84" s="67">
        <f t="shared" si="493"/>
        <v>617.5</v>
      </c>
      <c r="AP84" s="67">
        <f t="shared" ref="AP84:AP91" si="494">AM84+AK84</f>
        <v>1519.9440198529412</v>
      </c>
      <c r="AQ84" s="71">
        <f t="shared" ref="AQ84:AQ91" si="495">AM84+AL84+AH84</f>
        <v>8410.3569098529406</v>
      </c>
      <c r="AR84" s="71">
        <f t="shared" ref="AR84:AR91" si="496">AO84+AN84</f>
        <v>1722.6032224999999</v>
      </c>
      <c r="AS84" s="71">
        <f t="shared" ref="AS84:AS91" si="497">AH84+AL84+AM84+AO84+AN84</f>
        <v>10132.96013235294</v>
      </c>
      <c r="AT84" s="84"/>
    </row>
    <row r="85" spans="1:67" outlineLevel="1" x14ac:dyDescent="0.25">
      <c r="A85" s="60"/>
      <c r="B85" s="61" t="str">
        <f>"Onduleur Fronius "&amp;G85</f>
        <v>Onduleur Fronius Verto 17.5 Plus SPD 1+2</v>
      </c>
      <c r="C85" s="62">
        <v>1</v>
      </c>
      <c r="D85" s="68" t="s">
        <v>63</v>
      </c>
      <c r="E85" s="64">
        <f t="shared" ref="E84:E91" si="498">AB85</f>
        <v>5234.1076691176477</v>
      </c>
      <c r="F85" s="65">
        <f t="shared" ref="F84:F91" si="499">C85*E85</f>
        <v>5234.1076691176477</v>
      </c>
      <c r="G85" s="107" t="str">
        <f>$G$74</f>
        <v>Verto 17.5 Plus SPD 1+2</v>
      </c>
      <c r="H85" s="108">
        <f t="shared" si="479"/>
        <v>2904.15</v>
      </c>
      <c r="I85" s="108">
        <f t="shared" si="479"/>
        <v>166.85</v>
      </c>
      <c r="J85" s="67">
        <f t="shared" si="108"/>
        <v>87.124499999999998</v>
      </c>
      <c r="K85" s="54">
        <v>0</v>
      </c>
      <c r="L85" s="67">
        <f t="shared" si="480"/>
        <v>2904.15</v>
      </c>
      <c r="M85" s="67">
        <f t="shared" si="480"/>
        <v>166.85</v>
      </c>
      <c r="N85" s="67">
        <f t="shared" si="480"/>
        <v>87.124499999999998</v>
      </c>
      <c r="O85" s="67">
        <f t="shared" si="481"/>
        <v>3158.1244999999999</v>
      </c>
      <c r="P85" s="69">
        <f t="shared" si="482"/>
        <v>0</v>
      </c>
      <c r="Q85" s="69">
        <f t="shared" si="483"/>
        <v>0</v>
      </c>
      <c r="R85" s="69">
        <f t="shared" si="484"/>
        <v>63.162489999999998</v>
      </c>
      <c r="S85" s="69">
        <f t="shared" si="485"/>
        <v>157.90622500000001</v>
      </c>
      <c r="T85" s="69">
        <f t="shared" si="486"/>
        <v>3379.1932150000002</v>
      </c>
      <c r="U85" s="69">
        <f>2*$U$5</f>
        <v>180</v>
      </c>
      <c r="V85" s="151">
        <f t="shared" ref="V85:W85" si="500">V74</f>
        <v>0</v>
      </c>
      <c r="W85" s="151">
        <f t="shared" si="500"/>
        <v>0</v>
      </c>
      <c r="X85" s="67">
        <f t="shared" si="488"/>
        <v>180</v>
      </c>
      <c r="Y85" s="113">
        <f t="shared" si="489"/>
        <v>785.11615036764715</v>
      </c>
      <c r="Z85" s="69">
        <f t="shared" si="490"/>
        <v>844.79830375000006</v>
      </c>
      <c r="AA85" s="69">
        <f t="shared" si="491"/>
        <v>45</v>
      </c>
      <c r="AB85" s="70">
        <f t="shared" si="492"/>
        <v>5234.1076691176477</v>
      </c>
      <c r="AC85" s="67">
        <f t="shared" si="493"/>
        <v>3158.1244999999999</v>
      </c>
      <c r="AD85" s="67">
        <f t="shared" si="493"/>
        <v>0</v>
      </c>
      <c r="AE85" s="67">
        <f t="shared" si="493"/>
        <v>0</v>
      </c>
      <c r="AF85" s="67">
        <f t="shared" si="493"/>
        <v>63.162489999999998</v>
      </c>
      <c r="AG85" s="67">
        <f t="shared" si="493"/>
        <v>157.90622500000001</v>
      </c>
      <c r="AH85" s="67">
        <f t="shared" si="493"/>
        <v>3379.1932150000002</v>
      </c>
      <c r="AI85" s="67">
        <f t="shared" si="493"/>
        <v>180</v>
      </c>
      <c r="AJ85" s="67">
        <f t="shared" si="493"/>
        <v>0</v>
      </c>
      <c r="AK85" s="67">
        <f t="shared" si="493"/>
        <v>0</v>
      </c>
      <c r="AL85" s="67">
        <f t="shared" si="493"/>
        <v>180</v>
      </c>
      <c r="AM85" s="67">
        <f t="shared" si="493"/>
        <v>785.11615036764715</v>
      </c>
      <c r="AN85" s="67">
        <f t="shared" si="493"/>
        <v>844.79830375000006</v>
      </c>
      <c r="AO85" s="67">
        <f t="shared" si="493"/>
        <v>45</v>
      </c>
      <c r="AP85" s="67">
        <f t="shared" si="494"/>
        <v>785.11615036764715</v>
      </c>
      <c r="AQ85" s="71">
        <f t="shared" si="495"/>
        <v>4344.3093653676478</v>
      </c>
      <c r="AR85" s="71">
        <f t="shared" si="496"/>
        <v>889.79830375000006</v>
      </c>
      <c r="AS85" s="71">
        <f t="shared" si="497"/>
        <v>5234.1076691176477</v>
      </c>
      <c r="AT85" s="84"/>
    </row>
    <row r="86" spans="1:67" outlineLevel="1" x14ac:dyDescent="0.25">
      <c r="A86" s="60"/>
      <c r="B86" s="61" t="s">
        <v>64</v>
      </c>
      <c r="C86" s="62">
        <v>1</v>
      </c>
      <c r="D86" s="68" t="s">
        <v>65</v>
      </c>
      <c r="E86" s="64">
        <f t="shared" si="498"/>
        <v>1475.3823529411766</v>
      </c>
      <c r="F86" s="65">
        <f t="shared" si="499"/>
        <v>1475.3823529411766</v>
      </c>
      <c r="G86" s="107"/>
      <c r="H86" s="108">
        <f t="shared" si="479"/>
        <v>600</v>
      </c>
      <c r="I86" s="111">
        <f t="shared" si="479"/>
        <v>0</v>
      </c>
      <c r="J86" s="67">
        <f t="shared" si="108"/>
        <v>18</v>
      </c>
      <c r="K86" s="54">
        <v>0</v>
      </c>
      <c r="L86" s="67">
        <f t="shared" si="480"/>
        <v>600</v>
      </c>
      <c r="M86" s="67">
        <f t="shared" si="480"/>
        <v>0</v>
      </c>
      <c r="N86" s="67">
        <f t="shared" si="480"/>
        <v>18</v>
      </c>
      <c r="O86" s="67">
        <f t="shared" si="481"/>
        <v>618</v>
      </c>
      <c r="P86" s="69">
        <f t="shared" si="482"/>
        <v>0</v>
      </c>
      <c r="Q86" s="69">
        <f t="shared" si="483"/>
        <v>0</v>
      </c>
      <c r="R86" s="69">
        <f t="shared" si="484"/>
        <v>12.36</v>
      </c>
      <c r="S86" s="69">
        <f t="shared" si="485"/>
        <v>30.900000000000002</v>
      </c>
      <c r="T86" s="69">
        <f t="shared" si="486"/>
        <v>661.26</v>
      </c>
      <c r="U86" s="69">
        <f>(C84/10)*$U$5</f>
        <v>342</v>
      </c>
      <c r="V86" s="151">
        <f t="shared" ref="V86:W86" si="501">V75</f>
        <v>0</v>
      </c>
      <c r="W86" s="151">
        <f t="shared" si="501"/>
        <v>0</v>
      </c>
      <c r="X86" s="67">
        <f t="shared" si="488"/>
        <v>342</v>
      </c>
      <c r="Y86" s="113">
        <f t="shared" si="489"/>
        <v>221.3073529411765</v>
      </c>
      <c r="Z86" s="69">
        <f t="shared" si="490"/>
        <v>165.315</v>
      </c>
      <c r="AA86" s="69">
        <f t="shared" si="491"/>
        <v>85.5</v>
      </c>
      <c r="AB86" s="70">
        <f t="shared" si="492"/>
        <v>1475.3823529411766</v>
      </c>
      <c r="AC86" s="67">
        <f t="shared" si="493"/>
        <v>618</v>
      </c>
      <c r="AD86" s="67">
        <f t="shared" si="493"/>
        <v>0</v>
      </c>
      <c r="AE86" s="67">
        <f t="shared" si="493"/>
        <v>0</v>
      </c>
      <c r="AF86" s="67">
        <f t="shared" si="493"/>
        <v>12.36</v>
      </c>
      <c r="AG86" s="67">
        <f t="shared" si="493"/>
        <v>30.900000000000002</v>
      </c>
      <c r="AH86" s="67">
        <f t="shared" si="493"/>
        <v>661.26</v>
      </c>
      <c r="AI86" s="67">
        <f t="shared" si="493"/>
        <v>342</v>
      </c>
      <c r="AJ86" s="67">
        <f t="shared" si="493"/>
        <v>0</v>
      </c>
      <c r="AK86" s="67">
        <f t="shared" si="493"/>
        <v>0</v>
      </c>
      <c r="AL86" s="67">
        <f t="shared" si="493"/>
        <v>342</v>
      </c>
      <c r="AM86" s="67">
        <f t="shared" si="493"/>
        <v>221.3073529411765</v>
      </c>
      <c r="AN86" s="67">
        <f t="shared" si="493"/>
        <v>165.315</v>
      </c>
      <c r="AO86" s="67">
        <f t="shared" si="493"/>
        <v>85.5</v>
      </c>
      <c r="AP86" s="67">
        <f t="shared" si="494"/>
        <v>221.3073529411765</v>
      </c>
      <c r="AQ86" s="71">
        <f t="shared" si="495"/>
        <v>1224.5673529411765</v>
      </c>
      <c r="AR86" s="71">
        <f t="shared" si="496"/>
        <v>250.815</v>
      </c>
      <c r="AS86" s="71">
        <f t="shared" si="497"/>
        <v>1475.3823529411766</v>
      </c>
      <c r="AT86" s="84"/>
    </row>
    <row r="87" spans="1:67" outlineLevel="1" x14ac:dyDescent="0.25">
      <c r="A87" s="60"/>
      <c r="B87" s="61" t="s">
        <v>172</v>
      </c>
      <c r="C87" s="62">
        <f>A82</f>
        <v>38</v>
      </c>
      <c r="D87" s="68" t="s">
        <v>63</v>
      </c>
      <c r="E87" s="64">
        <f t="shared" si="498"/>
        <v>257.66176470588238</v>
      </c>
      <c r="F87" s="65">
        <f t="shared" si="499"/>
        <v>9791.1470588235297</v>
      </c>
      <c r="G87" s="107"/>
      <c r="H87" s="108">
        <f t="shared" si="479"/>
        <v>100</v>
      </c>
      <c r="I87" s="108">
        <f t="shared" si="479"/>
        <v>0</v>
      </c>
      <c r="J87" s="67">
        <f t="shared" si="108"/>
        <v>3</v>
      </c>
      <c r="K87" s="54">
        <v>0</v>
      </c>
      <c r="L87" s="67">
        <f t="shared" si="480"/>
        <v>100</v>
      </c>
      <c r="M87" s="67">
        <f t="shared" si="480"/>
        <v>0</v>
      </c>
      <c r="N87" s="67">
        <f t="shared" si="480"/>
        <v>3</v>
      </c>
      <c r="O87" s="67">
        <f t="shared" si="481"/>
        <v>103</v>
      </c>
      <c r="P87" s="69">
        <f t="shared" si="482"/>
        <v>0</v>
      </c>
      <c r="Q87" s="69">
        <f t="shared" si="483"/>
        <v>0</v>
      </c>
      <c r="R87" s="69">
        <f t="shared" si="484"/>
        <v>2.06</v>
      </c>
      <c r="S87" s="69">
        <f t="shared" si="485"/>
        <v>5.15</v>
      </c>
      <c r="T87" s="69">
        <f t="shared" si="486"/>
        <v>110.21000000000001</v>
      </c>
      <c r="U87" s="69">
        <f>1*$U$4</f>
        <v>65</v>
      </c>
      <c r="V87" s="151">
        <f t="shared" ref="V87:W87" si="502">V76</f>
        <v>0</v>
      </c>
      <c r="W87" s="151">
        <f t="shared" si="502"/>
        <v>0</v>
      </c>
      <c r="X87" s="67">
        <f t="shared" si="488"/>
        <v>65</v>
      </c>
      <c r="Y87" s="113">
        <f t="shared" si="489"/>
        <v>38.649264705882359</v>
      </c>
      <c r="Z87" s="69">
        <f t="shared" si="490"/>
        <v>27.552500000000002</v>
      </c>
      <c r="AA87" s="69">
        <f t="shared" si="491"/>
        <v>16.25</v>
      </c>
      <c r="AB87" s="70">
        <f t="shared" si="492"/>
        <v>257.66176470588238</v>
      </c>
      <c r="AC87" s="67">
        <f t="shared" si="493"/>
        <v>3914</v>
      </c>
      <c r="AD87" s="67">
        <f t="shared" si="493"/>
        <v>0</v>
      </c>
      <c r="AE87" s="67">
        <f t="shared" si="493"/>
        <v>0</v>
      </c>
      <c r="AF87" s="67">
        <f t="shared" si="493"/>
        <v>78.28</v>
      </c>
      <c r="AG87" s="67">
        <f t="shared" si="493"/>
        <v>195.70000000000002</v>
      </c>
      <c r="AH87" s="67">
        <f t="shared" si="493"/>
        <v>4187.9800000000005</v>
      </c>
      <c r="AI87" s="67">
        <f t="shared" si="493"/>
        <v>2470</v>
      </c>
      <c r="AJ87" s="67">
        <f t="shared" si="493"/>
        <v>0</v>
      </c>
      <c r="AK87" s="67">
        <f t="shared" si="493"/>
        <v>0</v>
      </c>
      <c r="AL87" s="67">
        <f t="shared" si="493"/>
        <v>2470</v>
      </c>
      <c r="AM87" s="67">
        <f t="shared" si="493"/>
        <v>1468.6720588235296</v>
      </c>
      <c r="AN87" s="67">
        <f t="shared" si="493"/>
        <v>1046.9950000000001</v>
      </c>
      <c r="AO87" s="67">
        <f t="shared" si="493"/>
        <v>617.5</v>
      </c>
      <c r="AP87" s="67">
        <f t="shared" si="494"/>
        <v>1468.6720588235296</v>
      </c>
      <c r="AQ87" s="71">
        <f t="shared" si="495"/>
        <v>8126.6520588235298</v>
      </c>
      <c r="AR87" s="71">
        <f t="shared" si="496"/>
        <v>1664.4950000000001</v>
      </c>
      <c r="AS87" s="71">
        <f t="shared" si="497"/>
        <v>9791.1470588235297</v>
      </c>
      <c r="AT87" s="84"/>
    </row>
    <row r="88" spans="1:67" outlineLevel="1" x14ac:dyDescent="0.25">
      <c r="A88" s="60"/>
      <c r="B88" s="61" t="s">
        <v>66</v>
      </c>
      <c r="C88" s="62">
        <v>1</v>
      </c>
      <c r="D88" s="68" t="s">
        <v>65</v>
      </c>
      <c r="E88" s="64">
        <f t="shared" si="498"/>
        <v>3413.9264705882347</v>
      </c>
      <c r="F88" s="65">
        <f t="shared" si="499"/>
        <v>3413.9264705882347</v>
      </c>
      <c r="G88" s="107"/>
      <c r="H88" s="108">
        <f t="shared" si="479"/>
        <v>700</v>
      </c>
      <c r="I88" s="108">
        <f t="shared" si="479"/>
        <v>0</v>
      </c>
      <c r="J88" s="67">
        <f t="shared" si="108"/>
        <v>21</v>
      </c>
      <c r="K88" s="54">
        <v>0</v>
      </c>
      <c r="L88" s="67">
        <f t="shared" si="480"/>
        <v>700</v>
      </c>
      <c r="M88" s="67">
        <f t="shared" si="480"/>
        <v>0</v>
      </c>
      <c r="N88" s="67">
        <f t="shared" si="480"/>
        <v>21</v>
      </c>
      <c r="O88" s="67">
        <f t="shared" si="481"/>
        <v>721</v>
      </c>
      <c r="P88" s="69">
        <f t="shared" si="482"/>
        <v>0</v>
      </c>
      <c r="Q88" s="69">
        <f t="shared" si="483"/>
        <v>0</v>
      </c>
      <c r="R88" s="69">
        <f t="shared" si="484"/>
        <v>14.42</v>
      </c>
      <c r="S88" s="69">
        <f t="shared" si="485"/>
        <v>36.050000000000004</v>
      </c>
      <c r="T88" s="69">
        <f t="shared" si="486"/>
        <v>771.46999999999991</v>
      </c>
      <c r="U88" s="69">
        <f>5*$U$5+600+500</f>
        <v>1550</v>
      </c>
      <c r="V88" s="151">
        <f t="shared" ref="V88:W88" si="503">V77</f>
        <v>0</v>
      </c>
      <c r="W88" s="151">
        <f t="shared" si="503"/>
        <v>0</v>
      </c>
      <c r="X88" s="67">
        <f t="shared" si="488"/>
        <v>1550</v>
      </c>
      <c r="Y88" s="113">
        <f t="shared" si="489"/>
        <v>512.08897058823527</v>
      </c>
      <c r="Z88" s="69">
        <f t="shared" si="490"/>
        <v>192.86749999999998</v>
      </c>
      <c r="AA88" s="69">
        <f t="shared" si="491"/>
        <v>387.5</v>
      </c>
      <c r="AB88" s="70">
        <f t="shared" si="492"/>
        <v>3413.9264705882347</v>
      </c>
      <c r="AC88" s="67">
        <f t="shared" si="493"/>
        <v>721</v>
      </c>
      <c r="AD88" s="67">
        <f t="shared" si="493"/>
        <v>0</v>
      </c>
      <c r="AE88" s="67">
        <f t="shared" si="493"/>
        <v>0</v>
      </c>
      <c r="AF88" s="67">
        <f t="shared" si="493"/>
        <v>14.42</v>
      </c>
      <c r="AG88" s="67">
        <f t="shared" si="493"/>
        <v>36.050000000000004</v>
      </c>
      <c r="AH88" s="67">
        <f t="shared" si="493"/>
        <v>771.46999999999991</v>
      </c>
      <c r="AI88" s="67">
        <f t="shared" si="493"/>
        <v>1550</v>
      </c>
      <c r="AJ88" s="67">
        <f t="shared" si="493"/>
        <v>0</v>
      </c>
      <c r="AK88" s="67">
        <f t="shared" si="493"/>
        <v>0</v>
      </c>
      <c r="AL88" s="67">
        <f t="shared" si="493"/>
        <v>1550</v>
      </c>
      <c r="AM88" s="67">
        <f t="shared" si="493"/>
        <v>512.08897058823527</v>
      </c>
      <c r="AN88" s="67">
        <f t="shared" si="493"/>
        <v>192.86749999999998</v>
      </c>
      <c r="AO88" s="67">
        <f t="shared" si="493"/>
        <v>387.5</v>
      </c>
      <c r="AP88" s="67">
        <f t="shared" si="494"/>
        <v>512.08897058823527</v>
      </c>
      <c r="AQ88" s="71">
        <f t="shared" si="495"/>
        <v>2833.5589705882353</v>
      </c>
      <c r="AR88" s="71">
        <f t="shared" si="496"/>
        <v>580.36749999999995</v>
      </c>
      <c r="AS88" s="71">
        <f t="shared" si="497"/>
        <v>3413.9264705882347</v>
      </c>
      <c r="AT88" s="84"/>
    </row>
    <row r="89" spans="1:67" outlineLevel="1" x14ac:dyDescent="0.25">
      <c r="A89" s="60"/>
      <c r="B89" s="72" t="s">
        <v>169</v>
      </c>
      <c r="C89" s="62">
        <v>1</v>
      </c>
      <c r="D89" s="68" t="s">
        <v>65</v>
      </c>
      <c r="E89" s="64">
        <f t="shared" si="498"/>
        <v>2922</v>
      </c>
      <c r="F89" s="65">
        <f t="shared" si="499"/>
        <v>2922</v>
      </c>
      <c r="G89" s="107"/>
      <c r="H89" s="108">
        <f t="shared" si="479"/>
        <v>1600</v>
      </c>
      <c r="I89" s="108">
        <f t="shared" si="479"/>
        <v>300</v>
      </c>
      <c r="J89" s="67">
        <f t="shared" si="108"/>
        <v>48</v>
      </c>
      <c r="K89" s="54">
        <v>0</v>
      </c>
      <c r="L89" s="67">
        <f t="shared" si="480"/>
        <v>1600</v>
      </c>
      <c r="M89" s="67">
        <f t="shared" si="480"/>
        <v>300</v>
      </c>
      <c r="N89" s="67">
        <f t="shared" si="480"/>
        <v>48</v>
      </c>
      <c r="O89" s="67">
        <f t="shared" si="481"/>
        <v>1948</v>
      </c>
      <c r="P89" s="69">
        <f t="shared" si="482"/>
        <v>0</v>
      </c>
      <c r="Q89" s="69">
        <f t="shared" si="483"/>
        <v>0</v>
      </c>
      <c r="R89" s="69">
        <f t="shared" si="484"/>
        <v>38.96</v>
      </c>
      <c r="S89" s="69">
        <v>0</v>
      </c>
      <c r="T89" s="69">
        <f t="shared" si="486"/>
        <v>1986.96</v>
      </c>
      <c r="U89" s="69">
        <v>0</v>
      </c>
      <c r="V89" s="151">
        <f t="shared" ref="V89:W89" si="504">V78</f>
        <v>0</v>
      </c>
      <c r="W89" s="151">
        <f t="shared" si="504"/>
        <v>0</v>
      </c>
      <c r="X89" s="67">
        <f t="shared" si="488"/>
        <v>0</v>
      </c>
      <c r="Y89" s="113">
        <f t="shared" si="489"/>
        <v>438.3</v>
      </c>
      <c r="Z89" s="69">
        <f t="shared" si="490"/>
        <v>496.74</v>
      </c>
      <c r="AA89" s="69">
        <f t="shared" si="491"/>
        <v>0</v>
      </c>
      <c r="AB89" s="70">
        <f t="shared" si="492"/>
        <v>2922</v>
      </c>
      <c r="AC89" s="67">
        <f t="shared" si="493"/>
        <v>1948</v>
      </c>
      <c r="AD89" s="67">
        <f t="shared" si="493"/>
        <v>0</v>
      </c>
      <c r="AE89" s="67">
        <f t="shared" si="493"/>
        <v>0</v>
      </c>
      <c r="AF89" s="67">
        <f t="shared" si="493"/>
        <v>38.96</v>
      </c>
      <c r="AG89" s="67">
        <f t="shared" si="493"/>
        <v>0</v>
      </c>
      <c r="AH89" s="67">
        <f t="shared" si="493"/>
        <v>1986.96</v>
      </c>
      <c r="AI89" s="67">
        <f t="shared" si="493"/>
        <v>0</v>
      </c>
      <c r="AJ89" s="67">
        <f t="shared" si="493"/>
        <v>0</v>
      </c>
      <c r="AK89" s="67">
        <f t="shared" si="493"/>
        <v>0</v>
      </c>
      <c r="AL89" s="67">
        <f t="shared" si="493"/>
        <v>0</v>
      </c>
      <c r="AM89" s="67">
        <f t="shared" si="493"/>
        <v>438.3</v>
      </c>
      <c r="AN89" s="67">
        <f t="shared" si="493"/>
        <v>496.74</v>
      </c>
      <c r="AO89" s="67">
        <f t="shared" si="493"/>
        <v>0</v>
      </c>
      <c r="AP89" s="67">
        <f t="shared" si="494"/>
        <v>438.3</v>
      </c>
      <c r="AQ89" s="71">
        <f t="shared" si="495"/>
        <v>2425.2600000000002</v>
      </c>
      <c r="AR89" s="71">
        <f t="shared" si="496"/>
        <v>496.74</v>
      </c>
      <c r="AS89" s="71">
        <f t="shared" si="497"/>
        <v>2922</v>
      </c>
      <c r="AT89" s="84"/>
    </row>
    <row r="90" spans="1:67" outlineLevel="1" x14ac:dyDescent="0.25">
      <c r="A90" s="60"/>
      <c r="B90" s="72" t="s">
        <v>170</v>
      </c>
      <c r="C90" s="62">
        <v>1</v>
      </c>
      <c r="D90" s="68" t="s">
        <v>65</v>
      </c>
      <c r="E90" s="64">
        <f t="shared" si="498"/>
        <v>900</v>
      </c>
      <c r="F90" s="65">
        <f t="shared" si="499"/>
        <v>900</v>
      </c>
      <c r="G90" s="147"/>
      <c r="H90" s="67">
        <v>0</v>
      </c>
      <c r="I90" s="67">
        <v>0</v>
      </c>
      <c r="J90" s="67">
        <f t="shared" si="108"/>
        <v>0</v>
      </c>
      <c r="K90" s="54">
        <v>0</v>
      </c>
      <c r="L90" s="67">
        <f t="shared" si="480"/>
        <v>0</v>
      </c>
      <c r="M90" s="67">
        <f t="shared" si="480"/>
        <v>0</v>
      </c>
      <c r="N90" s="67">
        <f t="shared" si="480"/>
        <v>0</v>
      </c>
      <c r="O90" s="67">
        <f t="shared" si="481"/>
        <v>0</v>
      </c>
      <c r="P90" s="69">
        <f t="shared" si="482"/>
        <v>0</v>
      </c>
      <c r="Q90" s="69">
        <f t="shared" si="483"/>
        <v>0</v>
      </c>
      <c r="R90" s="69">
        <f t="shared" si="484"/>
        <v>0</v>
      </c>
      <c r="S90" s="69">
        <v>0</v>
      </c>
      <c r="T90" s="69">
        <f t="shared" si="486"/>
        <v>0</v>
      </c>
      <c r="U90" s="69">
        <v>0</v>
      </c>
      <c r="V90" s="151">
        <f t="shared" ref="V90:W90" si="505">V79</f>
        <v>0</v>
      </c>
      <c r="W90" s="151">
        <f t="shared" si="505"/>
        <v>900</v>
      </c>
      <c r="X90" s="67">
        <f t="shared" si="488"/>
        <v>900</v>
      </c>
      <c r="Y90" s="113">
        <v>0</v>
      </c>
      <c r="Z90" s="69">
        <f t="shared" si="490"/>
        <v>0</v>
      </c>
      <c r="AA90" s="69">
        <v>0</v>
      </c>
      <c r="AB90" s="70">
        <f t="shared" si="492"/>
        <v>900</v>
      </c>
      <c r="AC90" s="67">
        <f t="shared" si="493"/>
        <v>0</v>
      </c>
      <c r="AD90" s="67">
        <f t="shared" si="493"/>
        <v>0</v>
      </c>
      <c r="AE90" s="67">
        <f t="shared" si="493"/>
        <v>0</v>
      </c>
      <c r="AF90" s="67">
        <f t="shared" si="493"/>
        <v>0</v>
      </c>
      <c r="AG90" s="67">
        <f t="shared" si="493"/>
        <v>0</v>
      </c>
      <c r="AH90" s="67">
        <f t="shared" si="493"/>
        <v>0</v>
      </c>
      <c r="AI90" s="67">
        <f t="shared" si="493"/>
        <v>0</v>
      </c>
      <c r="AJ90" s="67">
        <f t="shared" si="493"/>
        <v>0</v>
      </c>
      <c r="AK90" s="67">
        <f t="shared" si="493"/>
        <v>900</v>
      </c>
      <c r="AL90" s="67">
        <f t="shared" si="493"/>
        <v>900</v>
      </c>
      <c r="AM90" s="67">
        <f t="shared" si="493"/>
        <v>0</v>
      </c>
      <c r="AN90" s="67">
        <f t="shared" si="493"/>
        <v>0</v>
      </c>
      <c r="AO90" s="67">
        <f t="shared" si="493"/>
        <v>0</v>
      </c>
      <c r="AP90" s="67">
        <f t="shared" si="494"/>
        <v>900</v>
      </c>
      <c r="AQ90" s="71">
        <f t="shared" si="495"/>
        <v>900</v>
      </c>
      <c r="AR90" s="71">
        <f t="shared" si="496"/>
        <v>0</v>
      </c>
      <c r="AS90" s="71">
        <f t="shared" si="497"/>
        <v>900</v>
      </c>
      <c r="AT90" s="84"/>
    </row>
    <row r="91" spans="1:67" outlineLevel="1" x14ac:dyDescent="0.25">
      <c r="A91" s="60"/>
      <c r="B91" s="72" t="s">
        <v>171</v>
      </c>
      <c r="C91" s="62">
        <v>1</v>
      </c>
      <c r="D91" s="68" t="s">
        <v>65</v>
      </c>
      <c r="E91" s="64">
        <f t="shared" si="498"/>
        <v>1200</v>
      </c>
      <c r="F91" s="65">
        <f t="shared" si="499"/>
        <v>1200</v>
      </c>
      <c r="G91" s="147"/>
      <c r="H91" s="67">
        <v>0</v>
      </c>
      <c r="I91" s="67">
        <v>0</v>
      </c>
      <c r="J91" s="67">
        <f t="shared" si="108"/>
        <v>0</v>
      </c>
      <c r="K91" s="54">
        <v>0</v>
      </c>
      <c r="L91" s="67">
        <f t="shared" si="480"/>
        <v>0</v>
      </c>
      <c r="M91" s="67">
        <f t="shared" si="480"/>
        <v>0</v>
      </c>
      <c r="N91" s="67">
        <f t="shared" si="480"/>
        <v>0</v>
      </c>
      <c r="O91" s="67">
        <f t="shared" si="481"/>
        <v>0</v>
      </c>
      <c r="P91" s="69">
        <f t="shared" si="482"/>
        <v>0</v>
      </c>
      <c r="Q91" s="69">
        <f t="shared" si="483"/>
        <v>0</v>
      </c>
      <c r="R91" s="69">
        <f t="shared" si="484"/>
        <v>0</v>
      </c>
      <c r="S91" s="69">
        <v>0</v>
      </c>
      <c r="T91" s="69">
        <f t="shared" si="486"/>
        <v>0</v>
      </c>
      <c r="U91" s="69">
        <v>0</v>
      </c>
      <c r="V91" s="151">
        <f t="shared" ref="V91:W91" si="506">V80</f>
        <v>1200</v>
      </c>
      <c r="W91" s="151">
        <f t="shared" si="506"/>
        <v>0</v>
      </c>
      <c r="X91" s="67">
        <f t="shared" si="488"/>
        <v>1200</v>
      </c>
      <c r="Y91" s="113">
        <v>0</v>
      </c>
      <c r="Z91" s="69">
        <f t="shared" si="490"/>
        <v>0</v>
      </c>
      <c r="AA91" s="69">
        <v>0</v>
      </c>
      <c r="AB91" s="70">
        <f t="shared" si="492"/>
        <v>1200</v>
      </c>
      <c r="AC91" s="67">
        <f t="shared" si="493"/>
        <v>0</v>
      </c>
      <c r="AD91" s="67">
        <f t="shared" si="493"/>
        <v>0</v>
      </c>
      <c r="AE91" s="67">
        <f t="shared" si="493"/>
        <v>0</v>
      </c>
      <c r="AF91" s="67">
        <f t="shared" si="493"/>
        <v>0</v>
      </c>
      <c r="AG91" s="67">
        <f t="shared" si="493"/>
        <v>0</v>
      </c>
      <c r="AH91" s="67">
        <f t="shared" si="493"/>
        <v>0</v>
      </c>
      <c r="AI91" s="67">
        <f t="shared" si="493"/>
        <v>0</v>
      </c>
      <c r="AJ91" s="67">
        <f t="shared" si="493"/>
        <v>1200</v>
      </c>
      <c r="AK91" s="67">
        <f t="shared" si="493"/>
        <v>0</v>
      </c>
      <c r="AL91" s="67">
        <f t="shared" si="493"/>
        <v>1200</v>
      </c>
      <c r="AM91" s="67">
        <f t="shared" si="493"/>
        <v>0</v>
      </c>
      <c r="AN91" s="67">
        <f t="shared" si="493"/>
        <v>0</v>
      </c>
      <c r="AO91" s="67">
        <f t="shared" si="493"/>
        <v>0</v>
      </c>
      <c r="AP91" s="67">
        <f t="shared" si="494"/>
        <v>0</v>
      </c>
      <c r="AQ91" s="71">
        <f t="shared" si="495"/>
        <v>1200</v>
      </c>
      <c r="AR91" s="71">
        <f t="shared" si="496"/>
        <v>0</v>
      </c>
      <c r="AS91" s="71">
        <f t="shared" si="497"/>
        <v>1200</v>
      </c>
      <c r="AT91" s="84"/>
    </row>
    <row r="92" spans="1:67" ht="15.75" outlineLevel="1" thickBot="1" x14ac:dyDescent="0.3">
      <c r="A92" s="60"/>
      <c r="B92" s="61"/>
      <c r="C92" s="62"/>
      <c r="D92" s="63"/>
      <c r="E92" s="64"/>
      <c r="F92" s="65"/>
      <c r="G92" s="107"/>
      <c r="H92" s="108"/>
      <c r="I92" s="108"/>
      <c r="J92" s="67"/>
      <c r="K92" s="21"/>
      <c r="L92" s="67"/>
      <c r="M92" s="67"/>
      <c r="N92" s="67"/>
      <c r="O92" s="67"/>
      <c r="P92" s="69"/>
      <c r="Q92" s="69"/>
      <c r="R92" s="69"/>
      <c r="S92" s="69"/>
      <c r="T92" s="69"/>
      <c r="U92" s="69"/>
      <c r="V92" s="151"/>
      <c r="W92" s="151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84"/>
    </row>
    <row r="93" spans="1:67" ht="15.75" thickBot="1" x14ac:dyDescent="0.3">
      <c r="A93" s="48">
        <f>A82+1</f>
        <v>39</v>
      </c>
      <c r="B93" s="49" t="s">
        <v>61</v>
      </c>
      <c r="C93" s="50" t="s">
        <v>62</v>
      </c>
      <c r="D93" s="51">
        <f>ROUNDUP((A93*465)/1000,2)</f>
        <v>18.14</v>
      </c>
      <c r="E93" s="52"/>
      <c r="F93" s="53">
        <f>SUM(F94:F103)</f>
        <v>35607.07758823529</v>
      </c>
      <c r="G93" s="107"/>
      <c r="H93" s="110"/>
      <c r="I93" s="110"/>
      <c r="J93" s="56"/>
      <c r="K93" s="57"/>
      <c r="L93" s="58"/>
      <c r="M93" s="58"/>
      <c r="N93" s="58"/>
      <c r="O93" s="57"/>
      <c r="P93" s="58"/>
      <c r="Q93" s="56"/>
      <c r="R93" s="56"/>
      <c r="S93" s="56"/>
      <c r="T93" s="56"/>
      <c r="U93" s="73"/>
      <c r="V93" s="152"/>
      <c r="W93" s="153"/>
      <c r="X93" s="56"/>
      <c r="Y93" s="56"/>
      <c r="Z93" s="57"/>
      <c r="AA93" s="56"/>
      <c r="AB93" s="56"/>
      <c r="AC93" s="59">
        <f>+SUM(AC94:AC103)</f>
        <v>14702.067999999999</v>
      </c>
      <c r="AD93" s="59">
        <f t="shared" ref="AD93" si="507">+SUM(AD94:AD103)</f>
        <v>0</v>
      </c>
      <c r="AE93" s="59">
        <f t="shared" ref="AE93" si="508">+SUM(AE94:AE103)</f>
        <v>0</v>
      </c>
      <c r="AF93" s="59">
        <f t="shared" ref="AF93" si="509">+SUM(AF94:AF103)</f>
        <v>294.04135999999994</v>
      </c>
      <c r="AG93" s="59">
        <f t="shared" ref="AG93" si="510">+SUM(AG94:AG103)</f>
        <v>637.70339999999999</v>
      </c>
      <c r="AH93" s="59">
        <f t="shared" ref="AH93" si="511">+SUM(AH94:AH103)</f>
        <v>15633.812760000001</v>
      </c>
      <c r="AI93" s="59">
        <f t="shared" ref="AI93" si="512">+SUM(AI94:AI103)</f>
        <v>7151</v>
      </c>
      <c r="AJ93" s="59">
        <f t="shared" ref="AJ93" si="513">+SUM(AJ94:AJ103)</f>
        <v>1200</v>
      </c>
      <c r="AK93" s="59">
        <f t="shared" ref="AK93" si="514">+SUM(AK94:AK103)</f>
        <v>900</v>
      </c>
      <c r="AL93" s="59">
        <f t="shared" ref="AL93" si="515">+SUM(AL94:AL103)</f>
        <v>9251</v>
      </c>
      <c r="AM93" s="59">
        <f t="shared" ref="AM93" si="516">+SUM(AM94:AM103)</f>
        <v>5026.0616382352946</v>
      </c>
      <c r="AN93" s="59">
        <f t="shared" ref="AN93" si="517">+SUM(AN94:AN103)</f>
        <v>3908.4531900000002</v>
      </c>
      <c r="AO93" s="59">
        <f t="shared" ref="AO93" si="518">+SUM(AO94:AO103)</f>
        <v>1787.75</v>
      </c>
      <c r="AP93" s="59">
        <f t="shared" ref="AP93" si="519">+SUM(AP94:AP103)</f>
        <v>5926.0616382352946</v>
      </c>
      <c r="AQ93" s="59">
        <f t="shared" ref="AQ93" si="520">+SUM(AQ94:AQ103)</f>
        <v>29910.87439823529</v>
      </c>
      <c r="AR93" s="59">
        <f t="shared" ref="AR93" si="521">+SUM(AR94:AR103)</f>
        <v>5696.2031900000002</v>
      </c>
      <c r="AS93" s="59">
        <f t="shared" ref="AS93" si="522">+SUM(AS94:AS103)</f>
        <v>35607.07758823529</v>
      </c>
      <c r="AT93" s="83" t="str">
        <f>IF(F93=AS93,"Matching","Not Matching")</f>
        <v>Matching</v>
      </c>
      <c r="AU93" s="134">
        <f t="shared" ref="AU93" si="523">SUM(AC93:AG93)</f>
        <v>15633.812759999999</v>
      </c>
      <c r="AV93" s="135">
        <f t="shared" ref="AV93" si="524">AU93/AS93</f>
        <v>0.4390647539455883</v>
      </c>
      <c r="AW93" s="134">
        <f t="shared" ref="AW93" si="525">AI93</f>
        <v>7151</v>
      </c>
      <c r="AX93" s="135">
        <f t="shared" ref="AX93" si="526">AW93/AS93</f>
        <v>0.20083085960311206</v>
      </c>
      <c r="AY93" s="134">
        <f t="shared" ref="AY93" si="527">AJ93</f>
        <v>1200</v>
      </c>
      <c r="AZ93" s="135">
        <f t="shared" ref="AZ93" si="528">AY93/AS93</f>
        <v>3.3701165085125787E-2</v>
      </c>
      <c r="BA93" s="134">
        <f t="shared" ref="BA93" si="529">AK93+AM93</f>
        <v>5926.0616382352946</v>
      </c>
      <c r="BB93" s="135">
        <f t="shared" ref="BB93" si="530">BA93/AS93</f>
        <v>0.16642931797899885</v>
      </c>
      <c r="BC93" s="134">
        <f t="shared" ref="BC93" si="531">AN93+AO93</f>
        <v>5696.2031900000002</v>
      </c>
      <c r="BD93" s="135">
        <f t="shared" ref="BD93" si="532">BC93/AS93</f>
        <v>0.1599739033871751</v>
      </c>
      <c r="BE93" s="82" t="str">
        <f t="shared" ref="BE93" si="533">IF((AU93+AW93+AY93+BA93+BC93)=AS93,"Matching","Not Matching")</f>
        <v>Matching</v>
      </c>
      <c r="BF93" s="134">
        <f>AQ93</f>
        <v>29910.87439823529</v>
      </c>
      <c r="BG93" s="135">
        <f t="shared" ref="BG93" si="534">BF93/AS93</f>
        <v>0.8400260966128249</v>
      </c>
      <c r="BH93" s="134">
        <f t="shared" ref="BH93" si="535">AR93</f>
        <v>5696.2031900000002</v>
      </c>
      <c r="BI93" s="135">
        <f t="shared" ref="BI93" si="536">BH93/AS93</f>
        <v>0.1599739033871751</v>
      </c>
      <c r="BJ93" s="82" t="str">
        <f t="shared" ref="BJ93" si="537">IF((BH93+BF93)=AS93,"Matching","Not Matching")</f>
        <v>Matching</v>
      </c>
      <c r="BK93" s="134">
        <f>AS93*1.081</f>
        <v>38491.250872882345</v>
      </c>
      <c r="BL93" s="134">
        <f t="shared" ref="BL93" si="538">ROUND(BK93,-1)</f>
        <v>38490</v>
      </c>
      <c r="BM93" s="134">
        <f>D93*380</f>
        <v>6893.2</v>
      </c>
      <c r="BN93" s="134">
        <f t="shared" ref="BN93" si="539">BK93-BM93</f>
        <v>31598.050872882344</v>
      </c>
      <c r="BO93" s="134">
        <f>BK93/D93</f>
        <v>2121.8991660905372</v>
      </c>
    </row>
    <row r="94" spans="1:67" outlineLevel="1" x14ac:dyDescent="0.25">
      <c r="A94" s="60"/>
      <c r="B94" s="61"/>
      <c r="C94" s="62"/>
      <c r="D94" s="63"/>
      <c r="E94" s="64"/>
      <c r="F94" s="65"/>
      <c r="G94" s="107"/>
      <c r="H94" s="110"/>
      <c r="I94" s="110"/>
      <c r="J94" s="56"/>
      <c r="K94" s="57"/>
      <c r="L94" s="58"/>
      <c r="M94" s="58"/>
      <c r="N94" s="58"/>
      <c r="O94" s="57"/>
      <c r="P94" s="58"/>
      <c r="Q94" s="56"/>
      <c r="R94" s="56"/>
      <c r="S94" s="56"/>
      <c r="T94" s="56"/>
      <c r="U94" s="73"/>
      <c r="V94" s="152"/>
      <c r="W94" s="153"/>
      <c r="X94" s="56"/>
      <c r="Y94" s="56"/>
      <c r="Z94" s="57"/>
      <c r="AA94" s="56"/>
      <c r="AB94" s="56"/>
      <c r="AC94" s="56"/>
      <c r="AD94" s="56"/>
      <c r="AE94" s="69"/>
      <c r="AF94" s="69"/>
      <c r="AG94" s="69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136"/>
    </row>
    <row r="95" spans="1:67" outlineLevel="1" x14ac:dyDescent="0.25">
      <c r="A95" s="60"/>
      <c r="B95" s="61" t="str">
        <f>"Panneau solaire "&amp;G95</f>
        <v>Panneau solaire LONGi Hi-MO X10 Artist LR7-54HVB-485M</v>
      </c>
      <c r="C95" s="62">
        <f>A93</f>
        <v>39</v>
      </c>
      <c r="D95" s="68" t="s">
        <v>63</v>
      </c>
      <c r="E95" s="64">
        <f t="shared" ref="E95" si="540">AB95</f>
        <v>266.65684558823523</v>
      </c>
      <c r="F95" s="65">
        <f t="shared" ref="F95" si="541">C95*E95</f>
        <v>10399.616977941174</v>
      </c>
      <c r="G95" s="107" t="str">
        <f>$G$7</f>
        <v>LONGi Hi-MO X10 Artist LR7-54HVB-485M</v>
      </c>
      <c r="H95" s="108">
        <f t="shared" ref="H95:I95" si="542">H84</f>
        <v>105.55</v>
      </c>
      <c r="I95" s="108">
        <f t="shared" si="542"/>
        <v>0</v>
      </c>
      <c r="J95" s="67">
        <f t="shared" si="108"/>
        <v>3.1664999999999996</v>
      </c>
      <c r="K95" s="54">
        <v>0</v>
      </c>
      <c r="L95" s="67">
        <f t="shared" ref="L95:N102" si="543">H95*(1-$K95)</f>
        <v>105.55</v>
      </c>
      <c r="M95" s="67">
        <f t="shared" si="543"/>
        <v>0</v>
      </c>
      <c r="N95" s="67">
        <f t="shared" si="543"/>
        <v>3.1664999999999996</v>
      </c>
      <c r="O95" s="67">
        <f t="shared" ref="O95:O102" si="544">(L95+M95+N95)</f>
        <v>108.7165</v>
      </c>
      <c r="P95" s="69">
        <f t="shared" ref="P95:P102" si="545">O95*$P$4</f>
        <v>0</v>
      </c>
      <c r="Q95" s="69">
        <f t="shared" ref="Q95:Q102" si="546">(O95+P95)*$Q$4</f>
        <v>0</v>
      </c>
      <c r="R95" s="69">
        <f t="shared" ref="R95:R102" si="547">(O95+P95)*$R$4</f>
        <v>2.1743299999999999</v>
      </c>
      <c r="S95" s="69">
        <f t="shared" ref="S95:S99" si="548">(O95+P95)*$S$4</f>
        <v>5.4358250000000004</v>
      </c>
      <c r="T95" s="69">
        <f t="shared" ref="T95:T102" si="549">SUM(O95:S95)</f>
        <v>116.32665499999999</v>
      </c>
      <c r="U95" s="69">
        <f>1*$U$4</f>
        <v>65</v>
      </c>
      <c r="V95" s="151">
        <f t="shared" ref="V95:W95" si="550">V84</f>
        <v>0</v>
      </c>
      <c r="W95" s="151">
        <f t="shared" si="550"/>
        <v>0</v>
      </c>
      <c r="X95" s="67">
        <f t="shared" ref="X95:X102" si="551">SUM(U95:W95)</f>
        <v>65</v>
      </c>
      <c r="Y95" s="113">
        <f t="shared" ref="Y95:Y100" si="552">$Y$4/(1-$Y$4)*(T95+X95+Z95+AA95)</f>
        <v>39.998526838235293</v>
      </c>
      <c r="Z95" s="69">
        <f t="shared" ref="Z95:Z102" si="553">T95*$Z$4</f>
        <v>29.081663749999997</v>
      </c>
      <c r="AA95" s="69">
        <f t="shared" ref="AA95:AA100" si="554">X95*$AA$4</f>
        <v>16.25</v>
      </c>
      <c r="AB95" s="70">
        <f t="shared" ref="AB95:AB102" si="555">T95+X95+Y95+Z95+AA95</f>
        <v>266.65684558823523</v>
      </c>
      <c r="AC95" s="67">
        <f t="shared" ref="AC95:AO102" si="556">O95*$C95</f>
        <v>4239.9434999999994</v>
      </c>
      <c r="AD95" s="67">
        <f t="shared" si="556"/>
        <v>0</v>
      </c>
      <c r="AE95" s="67">
        <f t="shared" si="556"/>
        <v>0</v>
      </c>
      <c r="AF95" s="67">
        <f t="shared" si="556"/>
        <v>84.798869999999994</v>
      </c>
      <c r="AG95" s="67">
        <f t="shared" si="556"/>
        <v>211.99717500000003</v>
      </c>
      <c r="AH95" s="67">
        <f t="shared" si="556"/>
        <v>4536.7395449999995</v>
      </c>
      <c r="AI95" s="67">
        <f t="shared" si="556"/>
        <v>2535</v>
      </c>
      <c r="AJ95" s="67">
        <f t="shared" si="556"/>
        <v>0</v>
      </c>
      <c r="AK95" s="67">
        <f t="shared" si="556"/>
        <v>0</v>
      </c>
      <c r="AL95" s="67">
        <f t="shared" si="556"/>
        <v>2535</v>
      </c>
      <c r="AM95" s="67">
        <f t="shared" si="556"/>
        <v>1559.9425466911764</v>
      </c>
      <c r="AN95" s="67">
        <f t="shared" si="556"/>
        <v>1134.1848862499999</v>
      </c>
      <c r="AO95" s="67">
        <f t="shared" si="556"/>
        <v>633.75</v>
      </c>
      <c r="AP95" s="67">
        <f t="shared" ref="AP95:AP102" si="557">AM95+AK95</f>
        <v>1559.9425466911764</v>
      </c>
      <c r="AQ95" s="71">
        <f t="shared" ref="AQ95:AQ102" si="558">AM95+AL95+AH95</f>
        <v>8631.6820916911747</v>
      </c>
      <c r="AR95" s="71">
        <f t="shared" ref="AR95:AR102" si="559">AO95+AN95</f>
        <v>1767.9348862499999</v>
      </c>
      <c r="AS95" s="71">
        <f t="shared" ref="AS95:AS102" si="560">AH95+AL95+AM95+AO95+AN95</f>
        <v>10399.616977941176</v>
      </c>
      <c r="AT95" s="84"/>
    </row>
    <row r="96" spans="1:67" outlineLevel="1" x14ac:dyDescent="0.25">
      <c r="A96" s="60"/>
      <c r="B96" s="61" t="str">
        <f>"Onduleur Fronius "&amp;G96</f>
        <v>Onduleur Fronius Verto 17.5 Plus SPD 1+2</v>
      </c>
      <c r="C96" s="62">
        <v>1</v>
      </c>
      <c r="D96" s="68" t="s">
        <v>63</v>
      </c>
      <c r="E96" s="64">
        <f t="shared" ref="E95:E102" si="561">AB96</f>
        <v>5234.1076691176477</v>
      </c>
      <c r="F96" s="65">
        <f t="shared" ref="F95:F102" si="562">C96*E96</f>
        <v>5234.1076691176477</v>
      </c>
      <c r="G96" s="107" t="str">
        <f>$G$74</f>
        <v>Verto 17.5 Plus SPD 1+2</v>
      </c>
      <c r="H96" s="108">
        <f t="shared" ref="H96:I96" si="563">H85</f>
        <v>2904.15</v>
      </c>
      <c r="I96" s="108">
        <f t="shared" si="563"/>
        <v>166.85</v>
      </c>
      <c r="J96" s="67">
        <f t="shared" si="108"/>
        <v>87.124499999999998</v>
      </c>
      <c r="K96" s="54">
        <v>0</v>
      </c>
      <c r="L96" s="67">
        <f t="shared" si="543"/>
        <v>2904.15</v>
      </c>
      <c r="M96" s="67">
        <f t="shared" si="543"/>
        <v>166.85</v>
      </c>
      <c r="N96" s="67">
        <f t="shared" si="543"/>
        <v>87.124499999999998</v>
      </c>
      <c r="O96" s="67">
        <f t="shared" si="544"/>
        <v>3158.1244999999999</v>
      </c>
      <c r="P96" s="69">
        <f t="shared" si="545"/>
        <v>0</v>
      </c>
      <c r="Q96" s="69">
        <f t="shared" si="546"/>
        <v>0</v>
      </c>
      <c r="R96" s="69">
        <f t="shared" si="547"/>
        <v>63.162489999999998</v>
      </c>
      <c r="S96" s="69">
        <f t="shared" si="548"/>
        <v>157.90622500000001</v>
      </c>
      <c r="T96" s="69">
        <f t="shared" si="549"/>
        <v>3379.1932150000002</v>
      </c>
      <c r="U96" s="69">
        <f>2*$U$5</f>
        <v>180</v>
      </c>
      <c r="V96" s="151">
        <f t="shared" ref="V96:W96" si="564">V85</f>
        <v>0</v>
      </c>
      <c r="W96" s="151">
        <f t="shared" si="564"/>
        <v>0</v>
      </c>
      <c r="X96" s="67">
        <f t="shared" si="551"/>
        <v>180</v>
      </c>
      <c r="Y96" s="113">
        <f t="shared" si="552"/>
        <v>785.11615036764715</v>
      </c>
      <c r="Z96" s="69">
        <f t="shared" si="553"/>
        <v>844.79830375000006</v>
      </c>
      <c r="AA96" s="69">
        <f t="shared" si="554"/>
        <v>45</v>
      </c>
      <c r="AB96" s="70">
        <f t="shared" si="555"/>
        <v>5234.1076691176477</v>
      </c>
      <c r="AC96" s="67">
        <f t="shared" si="556"/>
        <v>3158.1244999999999</v>
      </c>
      <c r="AD96" s="67">
        <f t="shared" si="556"/>
        <v>0</v>
      </c>
      <c r="AE96" s="67">
        <f t="shared" si="556"/>
        <v>0</v>
      </c>
      <c r="AF96" s="67">
        <f t="shared" si="556"/>
        <v>63.162489999999998</v>
      </c>
      <c r="AG96" s="67">
        <f t="shared" si="556"/>
        <v>157.90622500000001</v>
      </c>
      <c r="AH96" s="67">
        <f t="shared" si="556"/>
        <v>3379.1932150000002</v>
      </c>
      <c r="AI96" s="67">
        <f t="shared" si="556"/>
        <v>180</v>
      </c>
      <c r="AJ96" s="67">
        <f t="shared" si="556"/>
        <v>0</v>
      </c>
      <c r="AK96" s="67">
        <f t="shared" si="556"/>
        <v>0</v>
      </c>
      <c r="AL96" s="67">
        <f t="shared" si="556"/>
        <v>180</v>
      </c>
      <c r="AM96" s="67">
        <f t="shared" si="556"/>
        <v>785.11615036764715</v>
      </c>
      <c r="AN96" s="67">
        <f t="shared" si="556"/>
        <v>844.79830375000006</v>
      </c>
      <c r="AO96" s="67">
        <f t="shared" si="556"/>
        <v>45</v>
      </c>
      <c r="AP96" s="67">
        <f t="shared" si="557"/>
        <v>785.11615036764715</v>
      </c>
      <c r="AQ96" s="71">
        <f t="shared" si="558"/>
        <v>4344.3093653676478</v>
      </c>
      <c r="AR96" s="71">
        <f t="shared" si="559"/>
        <v>889.79830375000006</v>
      </c>
      <c r="AS96" s="71">
        <f t="shared" si="560"/>
        <v>5234.1076691176477</v>
      </c>
      <c r="AT96" s="84"/>
    </row>
    <row r="97" spans="1:67" outlineLevel="1" x14ac:dyDescent="0.25">
      <c r="A97" s="60"/>
      <c r="B97" s="61" t="s">
        <v>64</v>
      </c>
      <c r="C97" s="62">
        <v>1</v>
      </c>
      <c r="D97" s="68" t="s">
        <v>65</v>
      </c>
      <c r="E97" s="64">
        <f t="shared" si="561"/>
        <v>1488.6176470588236</v>
      </c>
      <c r="F97" s="65">
        <f t="shared" si="562"/>
        <v>1488.6176470588236</v>
      </c>
      <c r="G97" s="107"/>
      <c r="H97" s="108">
        <f t="shared" ref="H97:I97" si="565">H86</f>
        <v>600</v>
      </c>
      <c r="I97" s="111">
        <f t="shared" si="565"/>
        <v>0</v>
      </c>
      <c r="J97" s="67">
        <f t="shared" si="108"/>
        <v>18</v>
      </c>
      <c r="K97" s="54">
        <v>0</v>
      </c>
      <c r="L97" s="67">
        <f t="shared" si="543"/>
        <v>600</v>
      </c>
      <c r="M97" s="67">
        <f t="shared" si="543"/>
        <v>0</v>
      </c>
      <c r="N97" s="67">
        <f t="shared" si="543"/>
        <v>18</v>
      </c>
      <c r="O97" s="67">
        <f t="shared" si="544"/>
        <v>618</v>
      </c>
      <c r="P97" s="69">
        <f t="shared" si="545"/>
        <v>0</v>
      </c>
      <c r="Q97" s="69">
        <f t="shared" si="546"/>
        <v>0</v>
      </c>
      <c r="R97" s="69">
        <f t="shared" si="547"/>
        <v>12.36</v>
      </c>
      <c r="S97" s="69">
        <f t="shared" si="548"/>
        <v>30.900000000000002</v>
      </c>
      <c r="T97" s="69">
        <f t="shared" si="549"/>
        <v>661.26</v>
      </c>
      <c r="U97" s="69">
        <f>(C95/10)*$U$5</f>
        <v>351</v>
      </c>
      <c r="V97" s="151">
        <f t="shared" ref="V97:W97" si="566">V86</f>
        <v>0</v>
      </c>
      <c r="W97" s="151">
        <f t="shared" si="566"/>
        <v>0</v>
      </c>
      <c r="X97" s="67">
        <f t="shared" si="551"/>
        <v>351</v>
      </c>
      <c r="Y97" s="113">
        <f t="shared" si="552"/>
        <v>223.29264705882355</v>
      </c>
      <c r="Z97" s="69">
        <f t="shared" si="553"/>
        <v>165.315</v>
      </c>
      <c r="AA97" s="69">
        <f t="shared" si="554"/>
        <v>87.75</v>
      </c>
      <c r="AB97" s="70">
        <f t="shared" si="555"/>
        <v>1488.6176470588236</v>
      </c>
      <c r="AC97" s="67">
        <f t="shared" si="556"/>
        <v>618</v>
      </c>
      <c r="AD97" s="67">
        <f t="shared" si="556"/>
        <v>0</v>
      </c>
      <c r="AE97" s="67">
        <f t="shared" si="556"/>
        <v>0</v>
      </c>
      <c r="AF97" s="67">
        <f t="shared" si="556"/>
        <v>12.36</v>
      </c>
      <c r="AG97" s="67">
        <f t="shared" si="556"/>
        <v>30.900000000000002</v>
      </c>
      <c r="AH97" s="67">
        <f t="shared" si="556"/>
        <v>661.26</v>
      </c>
      <c r="AI97" s="67">
        <f t="shared" si="556"/>
        <v>351</v>
      </c>
      <c r="AJ97" s="67">
        <f t="shared" si="556"/>
        <v>0</v>
      </c>
      <c r="AK97" s="67">
        <f t="shared" si="556"/>
        <v>0</v>
      </c>
      <c r="AL97" s="67">
        <f t="shared" si="556"/>
        <v>351</v>
      </c>
      <c r="AM97" s="67">
        <f t="shared" si="556"/>
        <v>223.29264705882355</v>
      </c>
      <c r="AN97" s="67">
        <f t="shared" si="556"/>
        <v>165.315</v>
      </c>
      <c r="AO97" s="67">
        <f t="shared" si="556"/>
        <v>87.75</v>
      </c>
      <c r="AP97" s="67">
        <f t="shared" si="557"/>
        <v>223.29264705882355</v>
      </c>
      <c r="AQ97" s="71">
        <f t="shared" si="558"/>
        <v>1235.5526470588236</v>
      </c>
      <c r="AR97" s="71">
        <f t="shared" si="559"/>
        <v>253.065</v>
      </c>
      <c r="AS97" s="71">
        <f t="shared" si="560"/>
        <v>1488.6176470588236</v>
      </c>
      <c r="AT97" s="84"/>
    </row>
    <row r="98" spans="1:67" outlineLevel="1" x14ac:dyDescent="0.25">
      <c r="A98" s="60"/>
      <c r="B98" s="61" t="s">
        <v>172</v>
      </c>
      <c r="C98" s="62">
        <f>A93</f>
        <v>39</v>
      </c>
      <c r="D98" s="68" t="s">
        <v>63</v>
      </c>
      <c r="E98" s="64">
        <f t="shared" si="561"/>
        <v>257.66176470588238</v>
      </c>
      <c r="F98" s="65">
        <f t="shared" si="562"/>
        <v>10048.808823529413</v>
      </c>
      <c r="G98" s="107"/>
      <c r="H98" s="108">
        <f t="shared" ref="H98:I98" si="567">H87</f>
        <v>100</v>
      </c>
      <c r="I98" s="108">
        <f t="shared" si="567"/>
        <v>0</v>
      </c>
      <c r="J98" s="67">
        <f t="shared" si="108"/>
        <v>3</v>
      </c>
      <c r="K98" s="54">
        <v>0</v>
      </c>
      <c r="L98" s="67">
        <f t="shared" si="543"/>
        <v>100</v>
      </c>
      <c r="M98" s="67">
        <f t="shared" si="543"/>
        <v>0</v>
      </c>
      <c r="N98" s="67">
        <f t="shared" si="543"/>
        <v>3</v>
      </c>
      <c r="O98" s="67">
        <f t="shared" si="544"/>
        <v>103</v>
      </c>
      <c r="P98" s="69">
        <f t="shared" si="545"/>
        <v>0</v>
      </c>
      <c r="Q98" s="69">
        <f t="shared" si="546"/>
        <v>0</v>
      </c>
      <c r="R98" s="69">
        <f t="shared" si="547"/>
        <v>2.06</v>
      </c>
      <c r="S98" s="69">
        <f t="shared" si="548"/>
        <v>5.15</v>
      </c>
      <c r="T98" s="69">
        <f t="shared" si="549"/>
        <v>110.21000000000001</v>
      </c>
      <c r="U98" s="69">
        <f>1*$U$4</f>
        <v>65</v>
      </c>
      <c r="V98" s="151">
        <f t="shared" ref="V98:W98" si="568">V87</f>
        <v>0</v>
      </c>
      <c r="W98" s="151">
        <f t="shared" si="568"/>
        <v>0</v>
      </c>
      <c r="X98" s="67">
        <f t="shared" si="551"/>
        <v>65</v>
      </c>
      <c r="Y98" s="113">
        <f t="shared" si="552"/>
        <v>38.649264705882359</v>
      </c>
      <c r="Z98" s="69">
        <f t="shared" si="553"/>
        <v>27.552500000000002</v>
      </c>
      <c r="AA98" s="69">
        <f t="shared" si="554"/>
        <v>16.25</v>
      </c>
      <c r="AB98" s="70">
        <f t="shared" si="555"/>
        <v>257.66176470588238</v>
      </c>
      <c r="AC98" s="67">
        <f t="shared" si="556"/>
        <v>4017</v>
      </c>
      <c r="AD98" s="67">
        <f t="shared" si="556"/>
        <v>0</v>
      </c>
      <c r="AE98" s="67">
        <f t="shared" si="556"/>
        <v>0</v>
      </c>
      <c r="AF98" s="67">
        <f t="shared" si="556"/>
        <v>80.34</v>
      </c>
      <c r="AG98" s="67">
        <f t="shared" si="556"/>
        <v>200.85000000000002</v>
      </c>
      <c r="AH98" s="67">
        <f t="shared" si="556"/>
        <v>4298.1900000000005</v>
      </c>
      <c r="AI98" s="67">
        <f t="shared" si="556"/>
        <v>2535</v>
      </c>
      <c r="AJ98" s="67">
        <f t="shared" si="556"/>
        <v>0</v>
      </c>
      <c r="AK98" s="67">
        <f t="shared" si="556"/>
        <v>0</v>
      </c>
      <c r="AL98" s="67">
        <f t="shared" si="556"/>
        <v>2535</v>
      </c>
      <c r="AM98" s="67">
        <f t="shared" si="556"/>
        <v>1507.321323529412</v>
      </c>
      <c r="AN98" s="67">
        <f t="shared" si="556"/>
        <v>1074.5475000000001</v>
      </c>
      <c r="AO98" s="67">
        <f t="shared" si="556"/>
        <v>633.75</v>
      </c>
      <c r="AP98" s="67">
        <f t="shared" si="557"/>
        <v>1507.321323529412</v>
      </c>
      <c r="AQ98" s="71">
        <f t="shared" si="558"/>
        <v>8340.511323529412</v>
      </c>
      <c r="AR98" s="71">
        <f t="shared" si="559"/>
        <v>1708.2975000000001</v>
      </c>
      <c r="AS98" s="71">
        <f t="shared" si="560"/>
        <v>10048.808823529413</v>
      </c>
      <c r="AT98" s="84"/>
    </row>
    <row r="99" spans="1:67" outlineLevel="1" x14ac:dyDescent="0.25">
      <c r="A99" s="60"/>
      <c r="B99" s="61" t="s">
        <v>66</v>
      </c>
      <c r="C99" s="62">
        <v>1</v>
      </c>
      <c r="D99" s="68" t="s">
        <v>65</v>
      </c>
      <c r="E99" s="64">
        <f t="shared" si="561"/>
        <v>3413.9264705882347</v>
      </c>
      <c r="F99" s="65">
        <f t="shared" si="562"/>
        <v>3413.9264705882347</v>
      </c>
      <c r="G99" s="107"/>
      <c r="H99" s="108">
        <f t="shared" ref="H99:I99" si="569">H88</f>
        <v>700</v>
      </c>
      <c r="I99" s="108">
        <f t="shared" si="569"/>
        <v>0</v>
      </c>
      <c r="J99" s="67">
        <f t="shared" ref="J99:J176" si="570">H99*$J$4</f>
        <v>21</v>
      </c>
      <c r="K99" s="54">
        <v>0</v>
      </c>
      <c r="L99" s="67">
        <f t="shared" si="543"/>
        <v>700</v>
      </c>
      <c r="M99" s="67">
        <f t="shared" si="543"/>
        <v>0</v>
      </c>
      <c r="N99" s="67">
        <f t="shared" si="543"/>
        <v>21</v>
      </c>
      <c r="O99" s="67">
        <f t="shared" si="544"/>
        <v>721</v>
      </c>
      <c r="P99" s="69">
        <f t="shared" si="545"/>
        <v>0</v>
      </c>
      <c r="Q99" s="69">
        <f t="shared" si="546"/>
        <v>0</v>
      </c>
      <c r="R99" s="69">
        <f t="shared" si="547"/>
        <v>14.42</v>
      </c>
      <c r="S99" s="69">
        <f t="shared" si="548"/>
        <v>36.050000000000004</v>
      </c>
      <c r="T99" s="69">
        <f t="shared" si="549"/>
        <v>771.46999999999991</v>
      </c>
      <c r="U99" s="69">
        <f>5*$U$5+600+500</f>
        <v>1550</v>
      </c>
      <c r="V99" s="151">
        <f t="shared" ref="V99:W99" si="571">V88</f>
        <v>0</v>
      </c>
      <c r="W99" s="151">
        <f t="shared" si="571"/>
        <v>0</v>
      </c>
      <c r="X99" s="67">
        <f t="shared" si="551"/>
        <v>1550</v>
      </c>
      <c r="Y99" s="113">
        <f t="shared" si="552"/>
        <v>512.08897058823527</v>
      </c>
      <c r="Z99" s="69">
        <f t="shared" si="553"/>
        <v>192.86749999999998</v>
      </c>
      <c r="AA99" s="69">
        <f t="shared" si="554"/>
        <v>387.5</v>
      </c>
      <c r="AB99" s="70">
        <f t="shared" si="555"/>
        <v>3413.9264705882347</v>
      </c>
      <c r="AC99" s="67">
        <f t="shared" si="556"/>
        <v>721</v>
      </c>
      <c r="AD99" s="67">
        <f t="shared" si="556"/>
        <v>0</v>
      </c>
      <c r="AE99" s="67">
        <f t="shared" si="556"/>
        <v>0</v>
      </c>
      <c r="AF99" s="67">
        <f t="shared" si="556"/>
        <v>14.42</v>
      </c>
      <c r="AG99" s="67">
        <f t="shared" si="556"/>
        <v>36.050000000000004</v>
      </c>
      <c r="AH99" s="67">
        <f t="shared" si="556"/>
        <v>771.46999999999991</v>
      </c>
      <c r="AI99" s="67">
        <f t="shared" si="556"/>
        <v>1550</v>
      </c>
      <c r="AJ99" s="67">
        <f t="shared" si="556"/>
        <v>0</v>
      </c>
      <c r="AK99" s="67">
        <f t="shared" si="556"/>
        <v>0</v>
      </c>
      <c r="AL99" s="67">
        <f t="shared" si="556"/>
        <v>1550</v>
      </c>
      <c r="AM99" s="67">
        <f t="shared" si="556"/>
        <v>512.08897058823527</v>
      </c>
      <c r="AN99" s="67">
        <f t="shared" si="556"/>
        <v>192.86749999999998</v>
      </c>
      <c r="AO99" s="67">
        <f t="shared" si="556"/>
        <v>387.5</v>
      </c>
      <c r="AP99" s="67">
        <f t="shared" si="557"/>
        <v>512.08897058823527</v>
      </c>
      <c r="AQ99" s="71">
        <f t="shared" si="558"/>
        <v>2833.5589705882353</v>
      </c>
      <c r="AR99" s="71">
        <f t="shared" si="559"/>
        <v>580.36749999999995</v>
      </c>
      <c r="AS99" s="71">
        <f t="shared" si="560"/>
        <v>3413.9264705882347</v>
      </c>
      <c r="AT99" s="84"/>
    </row>
    <row r="100" spans="1:67" outlineLevel="1" x14ac:dyDescent="0.25">
      <c r="A100" s="60"/>
      <c r="B100" s="72" t="s">
        <v>169</v>
      </c>
      <c r="C100" s="62">
        <v>1</v>
      </c>
      <c r="D100" s="68" t="s">
        <v>65</v>
      </c>
      <c r="E100" s="64">
        <f t="shared" si="561"/>
        <v>2922</v>
      </c>
      <c r="F100" s="65">
        <f t="shared" si="562"/>
        <v>2922</v>
      </c>
      <c r="G100" s="107"/>
      <c r="H100" s="108">
        <f t="shared" ref="H100:I100" si="572">H89</f>
        <v>1600</v>
      </c>
      <c r="I100" s="108">
        <f t="shared" si="572"/>
        <v>300</v>
      </c>
      <c r="J100" s="67">
        <f t="shared" si="570"/>
        <v>48</v>
      </c>
      <c r="K100" s="54">
        <v>0</v>
      </c>
      <c r="L100" s="67">
        <f t="shared" si="543"/>
        <v>1600</v>
      </c>
      <c r="M100" s="67">
        <f t="shared" si="543"/>
        <v>300</v>
      </c>
      <c r="N100" s="67">
        <f t="shared" si="543"/>
        <v>48</v>
      </c>
      <c r="O100" s="67">
        <f t="shared" si="544"/>
        <v>1948</v>
      </c>
      <c r="P100" s="69">
        <f t="shared" si="545"/>
        <v>0</v>
      </c>
      <c r="Q100" s="69">
        <f t="shared" si="546"/>
        <v>0</v>
      </c>
      <c r="R100" s="69">
        <f t="shared" si="547"/>
        <v>38.96</v>
      </c>
      <c r="S100" s="69">
        <v>0</v>
      </c>
      <c r="T100" s="69">
        <f t="shared" si="549"/>
        <v>1986.96</v>
      </c>
      <c r="U100" s="69">
        <v>0</v>
      </c>
      <c r="V100" s="151">
        <f t="shared" ref="V100:W100" si="573">V89</f>
        <v>0</v>
      </c>
      <c r="W100" s="151">
        <f t="shared" si="573"/>
        <v>0</v>
      </c>
      <c r="X100" s="67">
        <f t="shared" si="551"/>
        <v>0</v>
      </c>
      <c r="Y100" s="113">
        <f t="shared" si="552"/>
        <v>438.3</v>
      </c>
      <c r="Z100" s="69">
        <f t="shared" si="553"/>
        <v>496.74</v>
      </c>
      <c r="AA100" s="69">
        <f t="shared" si="554"/>
        <v>0</v>
      </c>
      <c r="AB100" s="70">
        <f t="shared" si="555"/>
        <v>2922</v>
      </c>
      <c r="AC100" s="67">
        <f t="shared" si="556"/>
        <v>1948</v>
      </c>
      <c r="AD100" s="67">
        <f t="shared" si="556"/>
        <v>0</v>
      </c>
      <c r="AE100" s="67">
        <f t="shared" si="556"/>
        <v>0</v>
      </c>
      <c r="AF100" s="67">
        <f t="shared" si="556"/>
        <v>38.96</v>
      </c>
      <c r="AG100" s="67">
        <f t="shared" si="556"/>
        <v>0</v>
      </c>
      <c r="AH100" s="67">
        <f t="shared" si="556"/>
        <v>1986.96</v>
      </c>
      <c r="AI100" s="67">
        <f t="shared" si="556"/>
        <v>0</v>
      </c>
      <c r="AJ100" s="67">
        <f t="shared" si="556"/>
        <v>0</v>
      </c>
      <c r="AK100" s="67">
        <f t="shared" si="556"/>
        <v>0</v>
      </c>
      <c r="AL100" s="67">
        <f t="shared" si="556"/>
        <v>0</v>
      </c>
      <c r="AM100" s="67">
        <f t="shared" si="556"/>
        <v>438.3</v>
      </c>
      <c r="AN100" s="67">
        <f t="shared" si="556"/>
        <v>496.74</v>
      </c>
      <c r="AO100" s="67">
        <f t="shared" si="556"/>
        <v>0</v>
      </c>
      <c r="AP100" s="67">
        <f t="shared" si="557"/>
        <v>438.3</v>
      </c>
      <c r="AQ100" s="71">
        <f t="shared" si="558"/>
        <v>2425.2600000000002</v>
      </c>
      <c r="AR100" s="71">
        <f t="shared" si="559"/>
        <v>496.74</v>
      </c>
      <c r="AS100" s="71">
        <f t="shared" si="560"/>
        <v>2922</v>
      </c>
      <c r="AT100" s="84"/>
    </row>
    <row r="101" spans="1:67" outlineLevel="1" x14ac:dyDescent="0.25">
      <c r="A101" s="60"/>
      <c r="B101" s="72" t="s">
        <v>170</v>
      </c>
      <c r="C101" s="62">
        <v>1</v>
      </c>
      <c r="D101" s="68" t="s">
        <v>65</v>
      </c>
      <c r="E101" s="64">
        <f t="shared" si="561"/>
        <v>900</v>
      </c>
      <c r="F101" s="65">
        <f t="shared" si="562"/>
        <v>900</v>
      </c>
      <c r="G101" s="147"/>
      <c r="H101" s="67">
        <v>0</v>
      </c>
      <c r="I101" s="67">
        <v>0</v>
      </c>
      <c r="J101" s="67">
        <f t="shared" si="570"/>
        <v>0</v>
      </c>
      <c r="K101" s="54">
        <v>0</v>
      </c>
      <c r="L101" s="67">
        <f t="shared" si="543"/>
        <v>0</v>
      </c>
      <c r="M101" s="67">
        <f t="shared" si="543"/>
        <v>0</v>
      </c>
      <c r="N101" s="67">
        <f t="shared" si="543"/>
        <v>0</v>
      </c>
      <c r="O101" s="67">
        <f t="shared" si="544"/>
        <v>0</v>
      </c>
      <c r="P101" s="69">
        <f t="shared" si="545"/>
        <v>0</v>
      </c>
      <c r="Q101" s="69">
        <f t="shared" si="546"/>
        <v>0</v>
      </c>
      <c r="R101" s="69">
        <f t="shared" si="547"/>
        <v>0</v>
      </c>
      <c r="S101" s="69">
        <v>0</v>
      </c>
      <c r="T101" s="69">
        <f t="shared" si="549"/>
        <v>0</v>
      </c>
      <c r="U101" s="69">
        <v>0</v>
      </c>
      <c r="V101" s="151">
        <f t="shared" ref="V101:W101" si="574">V90</f>
        <v>0</v>
      </c>
      <c r="W101" s="151">
        <f t="shared" si="574"/>
        <v>900</v>
      </c>
      <c r="X101" s="67">
        <f t="shared" si="551"/>
        <v>900</v>
      </c>
      <c r="Y101" s="113">
        <v>0</v>
      </c>
      <c r="Z101" s="69">
        <f t="shared" si="553"/>
        <v>0</v>
      </c>
      <c r="AA101" s="69">
        <v>0</v>
      </c>
      <c r="AB101" s="70">
        <f t="shared" si="555"/>
        <v>900</v>
      </c>
      <c r="AC101" s="67">
        <f t="shared" si="556"/>
        <v>0</v>
      </c>
      <c r="AD101" s="67">
        <f t="shared" si="556"/>
        <v>0</v>
      </c>
      <c r="AE101" s="67">
        <f t="shared" si="556"/>
        <v>0</v>
      </c>
      <c r="AF101" s="67">
        <f t="shared" si="556"/>
        <v>0</v>
      </c>
      <c r="AG101" s="67">
        <f t="shared" si="556"/>
        <v>0</v>
      </c>
      <c r="AH101" s="67">
        <f t="shared" si="556"/>
        <v>0</v>
      </c>
      <c r="AI101" s="67">
        <f t="shared" si="556"/>
        <v>0</v>
      </c>
      <c r="AJ101" s="67">
        <f t="shared" si="556"/>
        <v>0</v>
      </c>
      <c r="AK101" s="67">
        <f t="shared" si="556"/>
        <v>900</v>
      </c>
      <c r="AL101" s="67">
        <f t="shared" si="556"/>
        <v>900</v>
      </c>
      <c r="AM101" s="67">
        <f t="shared" si="556"/>
        <v>0</v>
      </c>
      <c r="AN101" s="67">
        <f t="shared" si="556"/>
        <v>0</v>
      </c>
      <c r="AO101" s="67">
        <f t="shared" si="556"/>
        <v>0</v>
      </c>
      <c r="AP101" s="67">
        <f t="shared" si="557"/>
        <v>900</v>
      </c>
      <c r="AQ101" s="71">
        <f t="shared" si="558"/>
        <v>900</v>
      </c>
      <c r="AR101" s="71">
        <f t="shared" si="559"/>
        <v>0</v>
      </c>
      <c r="AS101" s="71">
        <f t="shared" si="560"/>
        <v>900</v>
      </c>
      <c r="AT101" s="84"/>
    </row>
    <row r="102" spans="1:67" outlineLevel="1" x14ac:dyDescent="0.25">
      <c r="A102" s="60"/>
      <c r="B102" s="72" t="s">
        <v>171</v>
      </c>
      <c r="C102" s="62">
        <v>1</v>
      </c>
      <c r="D102" s="68" t="s">
        <v>65</v>
      </c>
      <c r="E102" s="64">
        <f t="shared" si="561"/>
        <v>1200</v>
      </c>
      <c r="F102" s="65">
        <f t="shared" si="562"/>
        <v>1200</v>
      </c>
      <c r="G102" s="147"/>
      <c r="H102" s="67">
        <v>0</v>
      </c>
      <c r="I102" s="67">
        <v>0</v>
      </c>
      <c r="J102" s="67">
        <f t="shared" si="570"/>
        <v>0</v>
      </c>
      <c r="K102" s="54">
        <v>0</v>
      </c>
      <c r="L102" s="67">
        <f t="shared" si="543"/>
        <v>0</v>
      </c>
      <c r="M102" s="67">
        <f t="shared" si="543"/>
        <v>0</v>
      </c>
      <c r="N102" s="67">
        <f t="shared" si="543"/>
        <v>0</v>
      </c>
      <c r="O102" s="67">
        <f t="shared" si="544"/>
        <v>0</v>
      </c>
      <c r="P102" s="69">
        <f t="shared" si="545"/>
        <v>0</v>
      </c>
      <c r="Q102" s="69">
        <f t="shared" si="546"/>
        <v>0</v>
      </c>
      <c r="R102" s="69">
        <f t="shared" si="547"/>
        <v>0</v>
      </c>
      <c r="S102" s="69">
        <v>0</v>
      </c>
      <c r="T102" s="69">
        <f t="shared" si="549"/>
        <v>0</v>
      </c>
      <c r="U102" s="69">
        <v>0</v>
      </c>
      <c r="V102" s="151">
        <f t="shared" ref="V102:W102" si="575">V91</f>
        <v>1200</v>
      </c>
      <c r="W102" s="151">
        <f t="shared" si="575"/>
        <v>0</v>
      </c>
      <c r="X102" s="67">
        <f t="shared" si="551"/>
        <v>1200</v>
      </c>
      <c r="Y102" s="113">
        <v>0</v>
      </c>
      <c r="Z102" s="69">
        <f t="shared" si="553"/>
        <v>0</v>
      </c>
      <c r="AA102" s="69">
        <v>0</v>
      </c>
      <c r="AB102" s="70">
        <f t="shared" si="555"/>
        <v>1200</v>
      </c>
      <c r="AC102" s="67">
        <f t="shared" si="556"/>
        <v>0</v>
      </c>
      <c r="AD102" s="67">
        <f t="shared" si="556"/>
        <v>0</v>
      </c>
      <c r="AE102" s="67">
        <f t="shared" si="556"/>
        <v>0</v>
      </c>
      <c r="AF102" s="67">
        <f t="shared" si="556"/>
        <v>0</v>
      </c>
      <c r="AG102" s="67">
        <f t="shared" si="556"/>
        <v>0</v>
      </c>
      <c r="AH102" s="67">
        <f t="shared" si="556"/>
        <v>0</v>
      </c>
      <c r="AI102" s="67">
        <f t="shared" si="556"/>
        <v>0</v>
      </c>
      <c r="AJ102" s="67">
        <f t="shared" si="556"/>
        <v>1200</v>
      </c>
      <c r="AK102" s="67">
        <f t="shared" si="556"/>
        <v>0</v>
      </c>
      <c r="AL102" s="67">
        <f t="shared" si="556"/>
        <v>1200</v>
      </c>
      <c r="AM102" s="67">
        <f t="shared" si="556"/>
        <v>0</v>
      </c>
      <c r="AN102" s="67">
        <f t="shared" si="556"/>
        <v>0</v>
      </c>
      <c r="AO102" s="67">
        <f t="shared" si="556"/>
        <v>0</v>
      </c>
      <c r="AP102" s="67">
        <f t="shared" si="557"/>
        <v>0</v>
      </c>
      <c r="AQ102" s="71">
        <f t="shared" si="558"/>
        <v>1200</v>
      </c>
      <c r="AR102" s="71">
        <f t="shared" si="559"/>
        <v>0</v>
      </c>
      <c r="AS102" s="71">
        <f t="shared" si="560"/>
        <v>1200</v>
      </c>
      <c r="AT102" s="84"/>
    </row>
    <row r="103" spans="1:67" ht="15.75" outlineLevel="1" thickBot="1" x14ac:dyDescent="0.3">
      <c r="A103" s="60"/>
      <c r="B103" s="61"/>
      <c r="C103" s="62"/>
      <c r="D103" s="63"/>
      <c r="E103" s="64"/>
      <c r="F103" s="65"/>
      <c r="G103" s="107"/>
      <c r="H103" s="108"/>
      <c r="I103" s="108"/>
      <c r="J103" s="67"/>
      <c r="K103" s="21"/>
      <c r="L103" s="67"/>
      <c r="M103" s="67"/>
      <c r="N103" s="67"/>
      <c r="O103" s="67"/>
      <c r="P103" s="69"/>
      <c r="Q103" s="69"/>
      <c r="R103" s="69"/>
      <c r="S103" s="69"/>
      <c r="T103" s="69"/>
      <c r="U103" s="69"/>
      <c r="V103" s="151"/>
      <c r="W103" s="151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84"/>
    </row>
    <row r="104" spans="1:67" ht="15.75" thickBot="1" x14ac:dyDescent="0.3">
      <c r="A104" s="48">
        <f>A93+1</f>
        <v>40</v>
      </c>
      <c r="B104" s="49" t="s">
        <v>61</v>
      </c>
      <c r="C104" s="50" t="s">
        <v>62</v>
      </c>
      <c r="D104" s="51">
        <f>ROUNDUP((A104*465)/1000,2)</f>
        <v>18.600000000000001</v>
      </c>
      <c r="E104" s="52"/>
      <c r="F104" s="53">
        <f>SUM(F105:F114)</f>
        <v>37535.131492647051</v>
      </c>
      <c r="G104" s="107"/>
      <c r="H104" s="110"/>
      <c r="I104" s="110"/>
      <c r="J104" s="56"/>
      <c r="K104" s="57"/>
      <c r="L104" s="58"/>
      <c r="M104" s="58"/>
      <c r="N104" s="58"/>
      <c r="O104" s="57"/>
      <c r="P104" s="58"/>
      <c r="Q104" s="56"/>
      <c r="R104" s="56"/>
      <c r="S104" s="56"/>
      <c r="T104" s="56"/>
      <c r="U104" s="73"/>
      <c r="V104" s="152"/>
      <c r="W104" s="153"/>
      <c r="X104" s="56"/>
      <c r="Y104" s="56"/>
      <c r="Z104" s="57"/>
      <c r="AA104" s="56"/>
      <c r="AB104" s="56"/>
      <c r="AC104" s="59">
        <f>+SUM(AC105:AC114)</f>
        <v>15840.7845</v>
      </c>
      <c r="AD104" s="59">
        <f t="shared" ref="AD104" si="576">+SUM(AD105:AD114)</f>
        <v>0</v>
      </c>
      <c r="AE104" s="59">
        <f t="shared" ref="AE104" si="577">+SUM(AE105:AE114)</f>
        <v>0</v>
      </c>
      <c r="AF104" s="59">
        <f t="shared" ref="AF104" si="578">+SUM(AF105:AF114)</f>
        <v>316.81568999999996</v>
      </c>
      <c r="AG104" s="59">
        <f t="shared" ref="AG104" si="579">+SUM(AG105:AG114)</f>
        <v>648.28922499999999</v>
      </c>
      <c r="AH104" s="59">
        <f t="shared" ref="AH104" si="580">+SUM(AH105:AH114)</f>
        <v>16805.889414999998</v>
      </c>
      <c r="AI104" s="59">
        <f t="shared" ref="AI104" si="581">+SUM(AI105:AI114)</f>
        <v>7290</v>
      </c>
      <c r="AJ104" s="59">
        <f t="shared" ref="AJ104" si="582">+SUM(AJ105:AJ114)</f>
        <v>1200</v>
      </c>
      <c r="AK104" s="59">
        <f t="shared" ref="AK104" si="583">+SUM(AK105:AK114)</f>
        <v>900</v>
      </c>
      <c r="AL104" s="59">
        <f t="shared" ref="AL104" si="584">+SUM(AL105:AL114)</f>
        <v>9390</v>
      </c>
      <c r="AM104" s="59">
        <f t="shared" ref="AM104" si="585">+SUM(AM105:AM114)</f>
        <v>5315.2697238970595</v>
      </c>
      <c r="AN104" s="59">
        <f t="shared" ref="AN104" si="586">+SUM(AN105:AN114)</f>
        <v>4201.4723537499995</v>
      </c>
      <c r="AO104" s="59">
        <f t="shared" ref="AO104" si="587">+SUM(AO105:AO114)</f>
        <v>1822.5</v>
      </c>
      <c r="AP104" s="59">
        <f t="shared" ref="AP104" si="588">+SUM(AP105:AP114)</f>
        <v>6215.2697238970595</v>
      </c>
      <c r="AQ104" s="59">
        <f t="shared" ref="AQ104" si="589">+SUM(AQ105:AQ114)</f>
        <v>31511.159138897059</v>
      </c>
      <c r="AR104" s="59">
        <f t="shared" ref="AR104" si="590">+SUM(AR105:AR114)</f>
        <v>6023.9723537500004</v>
      </c>
      <c r="AS104" s="59">
        <f t="shared" ref="AS104" si="591">+SUM(AS105:AS114)</f>
        <v>37535.131492647066</v>
      </c>
      <c r="AT104" s="83" t="str">
        <f>IF(F104=AS104,"Matching","Not Matching")</f>
        <v>Matching</v>
      </c>
      <c r="AU104" s="134">
        <f t="shared" ref="AU104" si="592">SUM(AC104:AG104)</f>
        <v>16805.889414999998</v>
      </c>
      <c r="AV104" s="135">
        <f t="shared" ref="AV104" si="593">AU104/AS104</f>
        <v>0.447737592668143</v>
      </c>
      <c r="AW104" s="134">
        <f t="shared" ref="AW104" si="594">AI104</f>
        <v>7290</v>
      </c>
      <c r="AX104" s="135">
        <f t="shared" ref="AX104" si="595">AW104/AS104</f>
        <v>0.19421804880124297</v>
      </c>
      <c r="AY104" s="134">
        <f t="shared" ref="AY104" si="596">AJ104</f>
        <v>1200</v>
      </c>
      <c r="AZ104" s="135">
        <f t="shared" ref="AZ104" si="597">AY104/AS104</f>
        <v>3.1970049185389787E-2</v>
      </c>
      <c r="BA104" s="134">
        <f t="shared" ref="BA104" si="598">AK104+AM104</f>
        <v>6215.2697238970595</v>
      </c>
      <c r="BB104" s="135">
        <f t="shared" ref="BB104" si="599">BA104/AS104</f>
        <v>0.16558539897787752</v>
      </c>
      <c r="BC104" s="134">
        <f t="shared" ref="BC104" si="600">AN104+AO104</f>
        <v>6023.9723537499995</v>
      </c>
      <c r="BD104" s="135">
        <f t="shared" ref="BD104" si="601">BC104/AS104</f>
        <v>0.1604889103673465</v>
      </c>
      <c r="BE104" s="82" t="str">
        <f t="shared" ref="BE104" si="602">IF((AU104+AW104+AY104+BA104+BC104)=AS104,"Matching","Not Matching")</f>
        <v>Matching</v>
      </c>
      <c r="BF104" s="134">
        <f>AQ104</f>
        <v>31511.159138897059</v>
      </c>
      <c r="BG104" s="135">
        <f t="shared" ref="BG104" si="603">BF104/AS104</f>
        <v>0.83951108963265331</v>
      </c>
      <c r="BH104" s="134">
        <f t="shared" ref="BH104" si="604">AR104</f>
        <v>6023.9723537500004</v>
      </c>
      <c r="BI104" s="135">
        <f t="shared" ref="BI104" si="605">BH104/AS104</f>
        <v>0.16048891036734653</v>
      </c>
      <c r="BJ104" s="82" t="str">
        <f t="shared" ref="BJ104" si="606">IF((BH104+BF104)=AS104,"Matching","Not Matching")</f>
        <v>Matching</v>
      </c>
      <c r="BK104" s="134">
        <f>AS104*1.081</f>
        <v>40575.477143551478</v>
      </c>
      <c r="BL104" s="134">
        <f t="shared" ref="BL104" si="607">ROUND(BK104,-1)</f>
        <v>40580</v>
      </c>
      <c r="BM104" s="134">
        <f>D104*380</f>
        <v>7068.0000000000009</v>
      </c>
      <c r="BN104" s="134">
        <f t="shared" ref="BN104" si="608">BK104-BM104</f>
        <v>33507.477143551478</v>
      </c>
      <c r="BO104" s="134">
        <f>BK104/D104</f>
        <v>2181.4772657823373</v>
      </c>
    </row>
    <row r="105" spans="1:67" outlineLevel="1" x14ac:dyDescent="0.25">
      <c r="A105" s="60"/>
      <c r="B105" s="61"/>
      <c r="C105" s="62"/>
      <c r="D105" s="63"/>
      <c r="E105" s="64"/>
      <c r="F105" s="65"/>
      <c r="G105" s="107"/>
      <c r="H105" s="110"/>
      <c r="I105" s="110"/>
      <c r="J105" s="56"/>
      <c r="K105" s="57"/>
      <c r="L105" s="58"/>
      <c r="M105" s="58"/>
      <c r="N105" s="58"/>
      <c r="O105" s="57"/>
      <c r="P105" s="58"/>
      <c r="Q105" s="56"/>
      <c r="R105" s="56"/>
      <c r="S105" s="56"/>
      <c r="T105" s="56"/>
      <c r="U105" s="73"/>
      <c r="V105" s="152"/>
      <c r="W105" s="153"/>
      <c r="X105" s="56"/>
      <c r="Y105" s="56"/>
      <c r="Z105" s="57"/>
      <c r="AA105" s="56"/>
      <c r="AB105" s="56"/>
      <c r="AC105" s="56"/>
      <c r="AD105" s="56"/>
      <c r="AE105" s="69"/>
      <c r="AF105" s="69"/>
      <c r="AG105" s="69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136"/>
    </row>
    <row r="106" spans="1:67" outlineLevel="1" x14ac:dyDescent="0.25">
      <c r="A106" s="60"/>
      <c r="B106" s="61" t="str">
        <f>"Panneau solaire "&amp;G106</f>
        <v>Panneau solaire LONGi Hi-MO X10 Artist LR7-54HVB-485M</v>
      </c>
      <c r="C106" s="62">
        <f>A104</f>
        <v>40</v>
      </c>
      <c r="D106" s="68" t="s">
        <v>63</v>
      </c>
      <c r="E106" s="64">
        <f t="shared" ref="E106" si="609">AB106</f>
        <v>266.65684558823523</v>
      </c>
      <c r="F106" s="65">
        <f t="shared" ref="F106" si="610">C106*E106</f>
        <v>10666.273823529409</v>
      </c>
      <c r="G106" s="107" t="str">
        <f>$G$7</f>
        <v>LONGi Hi-MO X10 Artist LR7-54HVB-485M</v>
      </c>
      <c r="H106" s="108">
        <f t="shared" ref="H106:I106" si="611">H95</f>
        <v>105.55</v>
      </c>
      <c r="I106" s="108">
        <f t="shared" si="611"/>
        <v>0</v>
      </c>
      <c r="J106" s="67">
        <f t="shared" si="570"/>
        <v>3.1664999999999996</v>
      </c>
      <c r="K106" s="54">
        <v>0</v>
      </c>
      <c r="L106" s="67">
        <f t="shared" ref="L106:N113" si="612">H106*(1-$K106)</f>
        <v>105.55</v>
      </c>
      <c r="M106" s="67">
        <f t="shared" si="612"/>
        <v>0</v>
      </c>
      <c r="N106" s="67">
        <f t="shared" si="612"/>
        <v>3.1664999999999996</v>
      </c>
      <c r="O106" s="67">
        <f t="shared" ref="O106:O113" si="613">(L106+M106+N106)</f>
        <v>108.7165</v>
      </c>
      <c r="P106" s="69">
        <f t="shared" ref="P106:P113" si="614">O106*$P$4</f>
        <v>0</v>
      </c>
      <c r="Q106" s="69">
        <f t="shared" ref="Q106:Q113" si="615">(O106+P106)*$Q$4</f>
        <v>0</v>
      </c>
      <c r="R106" s="69">
        <f t="shared" ref="R106:R113" si="616">(O106+P106)*$R$4</f>
        <v>2.1743299999999999</v>
      </c>
      <c r="S106" s="69">
        <f t="shared" ref="S106:S110" si="617">(O106+P106)*$S$4</f>
        <v>5.4358250000000004</v>
      </c>
      <c r="T106" s="69">
        <f t="shared" ref="T106:T113" si="618">SUM(O106:S106)</f>
        <v>116.32665499999999</v>
      </c>
      <c r="U106" s="69">
        <f>1*$U$4</f>
        <v>65</v>
      </c>
      <c r="V106" s="151">
        <f t="shared" ref="V106:W106" si="619">V95</f>
        <v>0</v>
      </c>
      <c r="W106" s="151">
        <f t="shared" si="619"/>
        <v>0</v>
      </c>
      <c r="X106" s="67">
        <f t="shared" ref="X106:X113" si="620">SUM(U106:W106)</f>
        <v>65</v>
      </c>
      <c r="Y106" s="113">
        <f t="shared" ref="Y106:Y111" si="621">$Y$4/(1-$Y$4)*(T106+X106+Z106+AA106)</f>
        <v>39.998526838235293</v>
      </c>
      <c r="Z106" s="69">
        <f t="shared" ref="Z106:Z113" si="622">T106*$Z$4</f>
        <v>29.081663749999997</v>
      </c>
      <c r="AA106" s="69">
        <f t="shared" ref="AA106:AA111" si="623">X106*$AA$4</f>
        <v>16.25</v>
      </c>
      <c r="AB106" s="70">
        <f t="shared" ref="AB106:AB113" si="624">T106+X106+Y106+Z106+AA106</f>
        <v>266.65684558823523</v>
      </c>
      <c r="AC106" s="67">
        <f t="shared" ref="AC106:AO113" si="625">O106*$C106</f>
        <v>4348.66</v>
      </c>
      <c r="AD106" s="67">
        <f t="shared" si="625"/>
        <v>0</v>
      </c>
      <c r="AE106" s="67">
        <f t="shared" si="625"/>
        <v>0</v>
      </c>
      <c r="AF106" s="67">
        <f t="shared" si="625"/>
        <v>86.973199999999991</v>
      </c>
      <c r="AG106" s="67">
        <f t="shared" si="625"/>
        <v>217.43300000000002</v>
      </c>
      <c r="AH106" s="67">
        <f t="shared" si="625"/>
        <v>4653.0661999999993</v>
      </c>
      <c r="AI106" s="67">
        <f t="shared" si="625"/>
        <v>2600</v>
      </c>
      <c r="AJ106" s="67">
        <f t="shared" si="625"/>
        <v>0</v>
      </c>
      <c r="AK106" s="67">
        <f t="shared" si="625"/>
        <v>0</v>
      </c>
      <c r="AL106" s="67">
        <f t="shared" si="625"/>
        <v>2600</v>
      </c>
      <c r="AM106" s="67">
        <f t="shared" si="625"/>
        <v>1599.9410735294118</v>
      </c>
      <c r="AN106" s="67">
        <f t="shared" si="625"/>
        <v>1163.2665499999998</v>
      </c>
      <c r="AO106" s="67">
        <f t="shared" si="625"/>
        <v>650</v>
      </c>
      <c r="AP106" s="67">
        <f t="shared" ref="AP106:AP113" si="626">AM106+AK106</f>
        <v>1599.9410735294118</v>
      </c>
      <c r="AQ106" s="71">
        <f t="shared" ref="AQ106:AQ113" si="627">AM106+AL106+AH106</f>
        <v>8853.0072735294107</v>
      </c>
      <c r="AR106" s="71">
        <f t="shared" ref="AR106:AR113" si="628">AO106+AN106</f>
        <v>1813.2665499999998</v>
      </c>
      <c r="AS106" s="71">
        <f t="shared" ref="AS106:AS113" si="629">AH106+AL106+AM106+AO106+AN106</f>
        <v>10666.273823529411</v>
      </c>
      <c r="AT106" s="84"/>
    </row>
    <row r="107" spans="1:67" outlineLevel="1" x14ac:dyDescent="0.25">
      <c r="A107" s="60"/>
      <c r="B107" s="61" t="str">
        <f>"Onduleur Fronius "&amp;G107</f>
        <v>Onduleur Fronius Verto 17.5 Plus SPD 1+2</v>
      </c>
      <c r="C107" s="62">
        <v>1</v>
      </c>
      <c r="D107" s="68" t="s">
        <v>63</v>
      </c>
      <c r="E107" s="64">
        <f t="shared" ref="E106:E113" si="630">AB107</f>
        <v>5234.1076691176477</v>
      </c>
      <c r="F107" s="65">
        <f t="shared" ref="F106:F113" si="631">C107*E107</f>
        <v>5234.1076691176477</v>
      </c>
      <c r="G107" s="107" t="str">
        <f>$G$74</f>
        <v>Verto 17.5 Plus SPD 1+2</v>
      </c>
      <c r="H107" s="108">
        <f t="shared" ref="H107:I107" si="632">H96</f>
        <v>2904.15</v>
      </c>
      <c r="I107" s="108">
        <f t="shared" si="632"/>
        <v>166.85</v>
      </c>
      <c r="J107" s="67">
        <f t="shared" si="570"/>
        <v>87.124499999999998</v>
      </c>
      <c r="K107" s="54">
        <v>0</v>
      </c>
      <c r="L107" s="67">
        <f t="shared" si="612"/>
        <v>2904.15</v>
      </c>
      <c r="M107" s="67">
        <f t="shared" si="612"/>
        <v>166.85</v>
      </c>
      <c r="N107" s="67">
        <f t="shared" si="612"/>
        <v>87.124499999999998</v>
      </c>
      <c r="O107" s="67">
        <f t="shared" si="613"/>
        <v>3158.1244999999999</v>
      </c>
      <c r="P107" s="69">
        <f t="shared" si="614"/>
        <v>0</v>
      </c>
      <c r="Q107" s="69">
        <f t="shared" si="615"/>
        <v>0</v>
      </c>
      <c r="R107" s="69">
        <f t="shared" si="616"/>
        <v>63.162489999999998</v>
      </c>
      <c r="S107" s="69">
        <f t="shared" si="617"/>
        <v>157.90622500000001</v>
      </c>
      <c r="T107" s="69">
        <f t="shared" si="618"/>
        <v>3379.1932150000002</v>
      </c>
      <c r="U107" s="69">
        <f>2*$U$5</f>
        <v>180</v>
      </c>
      <c r="V107" s="151">
        <f t="shared" ref="V107:W107" si="633">V96</f>
        <v>0</v>
      </c>
      <c r="W107" s="151">
        <f t="shared" si="633"/>
        <v>0</v>
      </c>
      <c r="X107" s="67">
        <f t="shared" si="620"/>
        <v>180</v>
      </c>
      <c r="Y107" s="113">
        <f t="shared" si="621"/>
        <v>785.11615036764715</v>
      </c>
      <c r="Z107" s="69">
        <f t="shared" si="622"/>
        <v>844.79830375000006</v>
      </c>
      <c r="AA107" s="69">
        <f t="shared" si="623"/>
        <v>45</v>
      </c>
      <c r="AB107" s="70">
        <f t="shared" si="624"/>
        <v>5234.1076691176477</v>
      </c>
      <c r="AC107" s="67">
        <f t="shared" si="625"/>
        <v>3158.1244999999999</v>
      </c>
      <c r="AD107" s="67">
        <f t="shared" si="625"/>
        <v>0</v>
      </c>
      <c r="AE107" s="67">
        <f t="shared" si="625"/>
        <v>0</v>
      </c>
      <c r="AF107" s="67">
        <f t="shared" si="625"/>
        <v>63.162489999999998</v>
      </c>
      <c r="AG107" s="67">
        <f t="shared" si="625"/>
        <v>157.90622500000001</v>
      </c>
      <c r="AH107" s="67">
        <f t="shared" si="625"/>
        <v>3379.1932150000002</v>
      </c>
      <c r="AI107" s="67">
        <f t="shared" si="625"/>
        <v>180</v>
      </c>
      <c r="AJ107" s="67">
        <f t="shared" si="625"/>
        <v>0</v>
      </c>
      <c r="AK107" s="67">
        <f t="shared" si="625"/>
        <v>0</v>
      </c>
      <c r="AL107" s="67">
        <f t="shared" si="625"/>
        <v>180</v>
      </c>
      <c r="AM107" s="67">
        <f t="shared" si="625"/>
        <v>785.11615036764715</v>
      </c>
      <c r="AN107" s="67">
        <f t="shared" si="625"/>
        <v>844.79830375000006</v>
      </c>
      <c r="AO107" s="67">
        <f t="shared" si="625"/>
        <v>45</v>
      </c>
      <c r="AP107" s="67">
        <f t="shared" si="626"/>
        <v>785.11615036764715</v>
      </c>
      <c r="AQ107" s="71">
        <f t="shared" si="627"/>
        <v>4344.3093653676478</v>
      </c>
      <c r="AR107" s="71">
        <f t="shared" si="628"/>
        <v>889.79830375000006</v>
      </c>
      <c r="AS107" s="71">
        <f t="shared" si="629"/>
        <v>5234.1076691176477</v>
      </c>
      <c r="AT107" s="84"/>
    </row>
    <row r="108" spans="1:67" outlineLevel="1" x14ac:dyDescent="0.25">
      <c r="A108" s="60"/>
      <c r="B108" s="61" t="s">
        <v>64</v>
      </c>
      <c r="C108" s="62">
        <v>1</v>
      </c>
      <c r="D108" s="68" t="s">
        <v>65</v>
      </c>
      <c r="E108" s="64">
        <f t="shared" si="630"/>
        <v>1501.8529411764707</v>
      </c>
      <c r="F108" s="65">
        <f t="shared" si="631"/>
        <v>1501.8529411764707</v>
      </c>
      <c r="G108" s="107"/>
      <c r="H108" s="108">
        <f t="shared" ref="H108:I108" si="634">H97</f>
        <v>600</v>
      </c>
      <c r="I108" s="111">
        <f t="shared" si="634"/>
        <v>0</v>
      </c>
      <c r="J108" s="67">
        <f t="shared" si="570"/>
        <v>18</v>
      </c>
      <c r="K108" s="54">
        <v>0</v>
      </c>
      <c r="L108" s="67">
        <f t="shared" si="612"/>
        <v>600</v>
      </c>
      <c r="M108" s="67">
        <f t="shared" si="612"/>
        <v>0</v>
      </c>
      <c r="N108" s="67">
        <f t="shared" si="612"/>
        <v>18</v>
      </c>
      <c r="O108" s="67">
        <f t="shared" si="613"/>
        <v>618</v>
      </c>
      <c r="P108" s="69">
        <f t="shared" si="614"/>
        <v>0</v>
      </c>
      <c r="Q108" s="69">
        <f t="shared" si="615"/>
        <v>0</v>
      </c>
      <c r="R108" s="69">
        <f t="shared" si="616"/>
        <v>12.36</v>
      </c>
      <c r="S108" s="69">
        <f t="shared" si="617"/>
        <v>30.900000000000002</v>
      </c>
      <c r="T108" s="69">
        <f t="shared" si="618"/>
        <v>661.26</v>
      </c>
      <c r="U108" s="69">
        <f>(C106/10)*$U$5</f>
        <v>360</v>
      </c>
      <c r="V108" s="151">
        <f t="shared" ref="V108:W108" si="635">V97</f>
        <v>0</v>
      </c>
      <c r="W108" s="151">
        <f t="shared" si="635"/>
        <v>0</v>
      </c>
      <c r="X108" s="67">
        <f t="shared" si="620"/>
        <v>360</v>
      </c>
      <c r="Y108" s="113">
        <f t="shared" si="621"/>
        <v>225.27794117647062</v>
      </c>
      <c r="Z108" s="69">
        <f t="shared" si="622"/>
        <v>165.315</v>
      </c>
      <c r="AA108" s="69">
        <f t="shared" si="623"/>
        <v>90</v>
      </c>
      <c r="AB108" s="70">
        <f t="shared" si="624"/>
        <v>1501.8529411764707</v>
      </c>
      <c r="AC108" s="67">
        <f t="shared" si="625"/>
        <v>618</v>
      </c>
      <c r="AD108" s="67">
        <f t="shared" si="625"/>
        <v>0</v>
      </c>
      <c r="AE108" s="67">
        <f t="shared" si="625"/>
        <v>0</v>
      </c>
      <c r="AF108" s="67">
        <f t="shared" si="625"/>
        <v>12.36</v>
      </c>
      <c r="AG108" s="67">
        <f t="shared" si="625"/>
        <v>30.900000000000002</v>
      </c>
      <c r="AH108" s="67">
        <f t="shared" si="625"/>
        <v>661.26</v>
      </c>
      <c r="AI108" s="67">
        <f t="shared" si="625"/>
        <v>360</v>
      </c>
      <c r="AJ108" s="67">
        <f t="shared" si="625"/>
        <v>0</v>
      </c>
      <c r="AK108" s="67">
        <f t="shared" si="625"/>
        <v>0</v>
      </c>
      <c r="AL108" s="67">
        <f t="shared" si="625"/>
        <v>360</v>
      </c>
      <c r="AM108" s="67">
        <f t="shared" si="625"/>
        <v>225.27794117647062</v>
      </c>
      <c r="AN108" s="67">
        <f t="shared" si="625"/>
        <v>165.315</v>
      </c>
      <c r="AO108" s="67">
        <f t="shared" si="625"/>
        <v>90</v>
      </c>
      <c r="AP108" s="67">
        <f t="shared" si="626"/>
        <v>225.27794117647062</v>
      </c>
      <c r="AQ108" s="71">
        <f t="shared" si="627"/>
        <v>1246.5379411764707</v>
      </c>
      <c r="AR108" s="71">
        <f t="shared" si="628"/>
        <v>255.315</v>
      </c>
      <c r="AS108" s="71">
        <f t="shared" si="629"/>
        <v>1501.8529411764707</v>
      </c>
      <c r="AT108" s="84"/>
    </row>
    <row r="109" spans="1:67" outlineLevel="1" x14ac:dyDescent="0.25">
      <c r="A109" s="60"/>
      <c r="B109" s="61" t="s">
        <v>172</v>
      </c>
      <c r="C109" s="62">
        <f>A104</f>
        <v>40</v>
      </c>
      <c r="D109" s="68" t="s">
        <v>63</v>
      </c>
      <c r="E109" s="64">
        <f t="shared" si="630"/>
        <v>257.66176470588238</v>
      </c>
      <c r="F109" s="65">
        <f t="shared" si="631"/>
        <v>10306.470588235296</v>
      </c>
      <c r="G109" s="107"/>
      <c r="H109" s="108">
        <f t="shared" ref="H109:I109" si="636">H98</f>
        <v>100</v>
      </c>
      <c r="I109" s="108">
        <f t="shared" si="636"/>
        <v>0</v>
      </c>
      <c r="J109" s="67">
        <f t="shared" si="570"/>
        <v>3</v>
      </c>
      <c r="K109" s="54">
        <v>0</v>
      </c>
      <c r="L109" s="67">
        <f t="shared" si="612"/>
        <v>100</v>
      </c>
      <c r="M109" s="67">
        <f t="shared" si="612"/>
        <v>0</v>
      </c>
      <c r="N109" s="67">
        <f t="shared" si="612"/>
        <v>3</v>
      </c>
      <c r="O109" s="67">
        <f t="shared" si="613"/>
        <v>103</v>
      </c>
      <c r="P109" s="69">
        <f t="shared" si="614"/>
        <v>0</v>
      </c>
      <c r="Q109" s="69">
        <f t="shared" si="615"/>
        <v>0</v>
      </c>
      <c r="R109" s="69">
        <f t="shared" si="616"/>
        <v>2.06</v>
      </c>
      <c r="S109" s="69">
        <f t="shared" si="617"/>
        <v>5.15</v>
      </c>
      <c r="T109" s="69">
        <f t="shared" si="618"/>
        <v>110.21000000000001</v>
      </c>
      <c r="U109" s="69">
        <f>1*$U$4</f>
        <v>65</v>
      </c>
      <c r="V109" s="151">
        <f t="shared" ref="V109:W109" si="637">V98</f>
        <v>0</v>
      </c>
      <c r="W109" s="151">
        <f t="shared" si="637"/>
        <v>0</v>
      </c>
      <c r="X109" s="67">
        <f t="shared" si="620"/>
        <v>65</v>
      </c>
      <c r="Y109" s="113">
        <f t="shared" si="621"/>
        <v>38.649264705882359</v>
      </c>
      <c r="Z109" s="69">
        <f t="shared" si="622"/>
        <v>27.552500000000002</v>
      </c>
      <c r="AA109" s="69">
        <f t="shared" si="623"/>
        <v>16.25</v>
      </c>
      <c r="AB109" s="70">
        <f t="shared" si="624"/>
        <v>257.66176470588238</v>
      </c>
      <c r="AC109" s="67">
        <f t="shared" si="625"/>
        <v>4120</v>
      </c>
      <c r="AD109" s="67">
        <f t="shared" si="625"/>
        <v>0</v>
      </c>
      <c r="AE109" s="67">
        <f t="shared" si="625"/>
        <v>0</v>
      </c>
      <c r="AF109" s="67">
        <f t="shared" si="625"/>
        <v>82.4</v>
      </c>
      <c r="AG109" s="67">
        <f t="shared" si="625"/>
        <v>206</v>
      </c>
      <c r="AH109" s="67">
        <f t="shared" si="625"/>
        <v>4408.4000000000005</v>
      </c>
      <c r="AI109" s="67">
        <f t="shared" si="625"/>
        <v>2600</v>
      </c>
      <c r="AJ109" s="67">
        <f t="shared" si="625"/>
        <v>0</v>
      </c>
      <c r="AK109" s="67">
        <f t="shared" si="625"/>
        <v>0</v>
      </c>
      <c r="AL109" s="67">
        <f t="shared" si="625"/>
        <v>2600</v>
      </c>
      <c r="AM109" s="67">
        <f t="shared" si="625"/>
        <v>1545.9705882352944</v>
      </c>
      <c r="AN109" s="67">
        <f t="shared" si="625"/>
        <v>1102.1000000000001</v>
      </c>
      <c r="AO109" s="67">
        <f t="shared" si="625"/>
        <v>650</v>
      </c>
      <c r="AP109" s="67">
        <f t="shared" si="626"/>
        <v>1545.9705882352944</v>
      </c>
      <c r="AQ109" s="71">
        <f t="shared" si="627"/>
        <v>8554.3705882352951</v>
      </c>
      <c r="AR109" s="71">
        <f t="shared" si="628"/>
        <v>1752.1000000000001</v>
      </c>
      <c r="AS109" s="71">
        <f t="shared" si="629"/>
        <v>10306.470588235296</v>
      </c>
      <c r="AT109" s="84"/>
    </row>
    <row r="110" spans="1:67" outlineLevel="1" x14ac:dyDescent="0.25">
      <c r="A110" s="60"/>
      <c r="B110" s="61" t="s">
        <v>66</v>
      </c>
      <c r="C110" s="62">
        <v>1</v>
      </c>
      <c r="D110" s="68" t="s">
        <v>65</v>
      </c>
      <c r="E110" s="64">
        <f t="shared" si="630"/>
        <v>3413.9264705882347</v>
      </c>
      <c r="F110" s="65">
        <f t="shared" si="631"/>
        <v>3413.9264705882347</v>
      </c>
      <c r="G110" s="107"/>
      <c r="H110" s="108">
        <f t="shared" ref="H110:I110" si="638">H99</f>
        <v>700</v>
      </c>
      <c r="I110" s="108">
        <f t="shared" si="638"/>
        <v>0</v>
      </c>
      <c r="J110" s="67">
        <f t="shared" si="570"/>
        <v>21</v>
      </c>
      <c r="K110" s="54">
        <v>0</v>
      </c>
      <c r="L110" s="67">
        <f t="shared" si="612"/>
        <v>700</v>
      </c>
      <c r="M110" s="67">
        <f t="shared" si="612"/>
        <v>0</v>
      </c>
      <c r="N110" s="67">
        <f t="shared" si="612"/>
        <v>21</v>
      </c>
      <c r="O110" s="67">
        <f t="shared" si="613"/>
        <v>721</v>
      </c>
      <c r="P110" s="69">
        <f t="shared" si="614"/>
        <v>0</v>
      </c>
      <c r="Q110" s="69">
        <f t="shared" si="615"/>
        <v>0</v>
      </c>
      <c r="R110" s="69">
        <f t="shared" si="616"/>
        <v>14.42</v>
      </c>
      <c r="S110" s="69">
        <f t="shared" si="617"/>
        <v>36.050000000000004</v>
      </c>
      <c r="T110" s="69">
        <f t="shared" si="618"/>
        <v>771.46999999999991</v>
      </c>
      <c r="U110" s="69">
        <f>5*$U$5+600+500</f>
        <v>1550</v>
      </c>
      <c r="V110" s="151">
        <f t="shared" ref="V110:W110" si="639">V99</f>
        <v>0</v>
      </c>
      <c r="W110" s="151">
        <f t="shared" si="639"/>
        <v>0</v>
      </c>
      <c r="X110" s="67">
        <f t="shared" si="620"/>
        <v>1550</v>
      </c>
      <c r="Y110" s="113">
        <f t="shared" si="621"/>
        <v>512.08897058823527</v>
      </c>
      <c r="Z110" s="69">
        <f t="shared" si="622"/>
        <v>192.86749999999998</v>
      </c>
      <c r="AA110" s="69">
        <f t="shared" si="623"/>
        <v>387.5</v>
      </c>
      <c r="AB110" s="70">
        <f t="shared" si="624"/>
        <v>3413.9264705882347</v>
      </c>
      <c r="AC110" s="67">
        <f t="shared" si="625"/>
        <v>721</v>
      </c>
      <c r="AD110" s="67">
        <f t="shared" si="625"/>
        <v>0</v>
      </c>
      <c r="AE110" s="67">
        <f t="shared" si="625"/>
        <v>0</v>
      </c>
      <c r="AF110" s="67">
        <f t="shared" si="625"/>
        <v>14.42</v>
      </c>
      <c r="AG110" s="67">
        <f t="shared" si="625"/>
        <v>36.050000000000004</v>
      </c>
      <c r="AH110" s="67">
        <f t="shared" si="625"/>
        <v>771.46999999999991</v>
      </c>
      <c r="AI110" s="67">
        <f t="shared" si="625"/>
        <v>1550</v>
      </c>
      <c r="AJ110" s="67">
        <f t="shared" si="625"/>
        <v>0</v>
      </c>
      <c r="AK110" s="67">
        <f t="shared" si="625"/>
        <v>0</v>
      </c>
      <c r="AL110" s="67">
        <f t="shared" si="625"/>
        <v>1550</v>
      </c>
      <c r="AM110" s="67">
        <f t="shared" si="625"/>
        <v>512.08897058823527</v>
      </c>
      <c r="AN110" s="67">
        <f t="shared" si="625"/>
        <v>192.86749999999998</v>
      </c>
      <c r="AO110" s="67">
        <f t="shared" si="625"/>
        <v>387.5</v>
      </c>
      <c r="AP110" s="67">
        <f t="shared" si="626"/>
        <v>512.08897058823527</v>
      </c>
      <c r="AQ110" s="71">
        <f t="shared" si="627"/>
        <v>2833.5589705882353</v>
      </c>
      <c r="AR110" s="71">
        <f t="shared" si="628"/>
        <v>580.36749999999995</v>
      </c>
      <c r="AS110" s="71">
        <f t="shared" si="629"/>
        <v>3413.9264705882347</v>
      </c>
      <c r="AT110" s="84"/>
    </row>
    <row r="111" spans="1:67" outlineLevel="1" x14ac:dyDescent="0.25">
      <c r="A111" s="60"/>
      <c r="B111" s="72" t="s">
        <v>169</v>
      </c>
      <c r="C111" s="62">
        <v>1</v>
      </c>
      <c r="D111" s="68" t="s">
        <v>65</v>
      </c>
      <c r="E111" s="64">
        <f t="shared" si="630"/>
        <v>4312.5</v>
      </c>
      <c r="F111" s="65">
        <f t="shared" si="631"/>
        <v>4312.5</v>
      </c>
      <c r="G111" s="107"/>
      <c r="H111" s="111">
        <v>2500</v>
      </c>
      <c r="I111" s="67">
        <v>300</v>
      </c>
      <c r="J111" s="67">
        <f t="shared" si="570"/>
        <v>75</v>
      </c>
      <c r="K111" s="54">
        <v>0</v>
      </c>
      <c r="L111" s="67">
        <f t="shared" si="612"/>
        <v>2500</v>
      </c>
      <c r="M111" s="67">
        <f t="shared" si="612"/>
        <v>300</v>
      </c>
      <c r="N111" s="67">
        <f t="shared" si="612"/>
        <v>75</v>
      </c>
      <c r="O111" s="67">
        <f t="shared" si="613"/>
        <v>2875</v>
      </c>
      <c r="P111" s="69">
        <f t="shared" si="614"/>
        <v>0</v>
      </c>
      <c r="Q111" s="69">
        <f t="shared" si="615"/>
        <v>0</v>
      </c>
      <c r="R111" s="69">
        <f t="shared" si="616"/>
        <v>57.5</v>
      </c>
      <c r="S111" s="69">
        <v>0</v>
      </c>
      <c r="T111" s="69">
        <f t="shared" si="618"/>
        <v>2932.5</v>
      </c>
      <c r="U111" s="69">
        <v>0</v>
      </c>
      <c r="V111" s="151">
        <f t="shared" ref="V111:W111" si="640">V100</f>
        <v>0</v>
      </c>
      <c r="W111" s="151">
        <f t="shared" si="640"/>
        <v>0</v>
      </c>
      <c r="X111" s="67">
        <f t="shared" si="620"/>
        <v>0</v>
      </c>
      <c r="Y111" s="113">
        <f t="shared" si="621"/>
        <v>646.875</v>
      </c>
      <c r="Z111" s="69">
        <f t="shared" si="622"/>
        <v>733.125</v>
      </c>
      <c r="AA111" s="69">
        <f t="shared" si="623"/>
        <v>0</v>
      </c>
      <c r="AB111" s="70">
        <f t="shared" si="624"/>
        <v>4312.5</v>
      </c>
      <c r="AC111" s="67">
        <f t="shared" si="625"/>
        <v>2875</v>
      </c>
      <c r="AD111" s="67">
        <f t="shared" si="625"/>
        <v>0</v>
      </c>
      <c r="AE111" s="67">
        <f t="shared" si="625"/>
        <v>0</v>
      </c>
      <c r="AF111" s="67">
        <f t="shared" si="625"/>
        <v>57.5</v>
      </c>
      <c r="AG111" s="67">
        <f t="shared" si="625"/>
        <v>0</v>
      </c>
      <c r="AH111" s="67">
        <f t="shared" si="625"/>
        <v>2932.5</v>
      </c>
      <c r="AI111" s="67">
        <f t="shared" si="625"/>
        <v>0</v>
      </c>
      <c r="AJ111" s="67">
        <f t="shared" si="625"/>
        <v>0</v>
      </c>
      <c r="AK111" s="67">
        <f t="shared" si="625"/>
        <v>0</v>
      </c>
      <c r="AL111" s="67">
        <f t="shared" si="625"/>
        <v>0</v>
      </c>
      <c r="AM111" s="67">
        <f t="shared" si="625"/>
        <v>646.875</v>
      </c>
      <c r="AN111" s="67">
        <f t="shared" si="625"/>
        <v>733.125</v>
      </c>
      <c r="AO111" s="67">
        <f t="shared" si="625"/>
        <v>0</v>
      </c>
      <c r="AP111" s="67">
        <f t="shared" si="626"/>
        <v>646.875</v>
      </c>
      <c r="AQ111" s="71">
        <f t="shared" si="627"/>
        <v>3579.375</v>
      </c>
      <c r="AR111" s="71">
        <f t="shared" si="628"/>
        <v>733.125</v>
      </c>
      <c r="AS111" s="71">
        <f t="shared" si="629"/>
        <v>4312.5</v>
      </c>
      <c r="AT111" s="84"/>
    </row>
    <row r="112" spans="1:67" outlineLevel="1" x14ac:dyDescent="0.25">
      <c r="A112" s="60"/>
      <c r="B112" s="72" t="s">
        <v>170</v>
      </c>
      <c r="C112" s="62">
        <v>1</v>
      </c>
      <c r="D112" s="68" t="s">
        <v>65</v>
      </c>
      <c r="E112" s="64">
        <f t="shared" si="630"/>
        <v>900</v>
      </c>
      <c r="F112" s="65">
        <f t="shared" si="631"/>
        <v>900</v>
      </c>
      <c r="G112" s="147"/>
      <c r="H112" s="67">
        <v>0</v>
      </c>
      <c r="I112" s="67">
        <v>0</v>
      </c>
      <c r="J112" s="67">
        <f t="shared" ref="J112:J113" si="641">H112*$J$4</f>
        <v>0</v>
      </c>
      <c r="K112" s="54">
        <v>0</v>
      </c>
      <c r="L112" s="67">
        <f t="shared" si="612"/>
        <v>0</v>
      </c>
      <c r="M112" s="67">
        <f t="shared" si="612"/>
        <v>0</v>
      </c>
      <c r="N112" s="67">
        <f t="shared" si="612"/>
        <v>0</v>
      </c>
      <c r="O112" s="67">
        <f t="shared" si="613"/>
        <v>0</v>
      </c>
      <c r="P112" s="69">
        <f t="shared" si="614"/>
        <v>0</v>
      </c>
      <c r="Q112" s="69">
        <f t="shared" si="615"/>
        <v>0</v>
      </c>
      <c r="R112" s="69">
        <f t="shared" si="616"/>
        <v>0</v>
      </c>
      <c r="S112" s="69">
        <v>0</v>
      </c>
      <c r="T112" s="69">
        <f t="shared" si="618"/>
        <v>0</v>
      </c>
      <c r="U112" s="69">
        <v>0</v>
      </c>
      <c r="V112" s="151">
        <f t="shared" ref="V112:W112" si="642">V101</f>
        <v>0</v>
      </c>
      <c r="W112" s="151">
        <f t="shared" si="642"/>
        <v>900</v>
      </c>
      <c r="X112" s="67">
        <f t="shared" si="620"/>
        <v>900</v>
      </c>
      <c r="Y112" s="113">
        <v>0</v>
      </c>
      <c r="Z112" s="69">
        <f t="shared" si="622"/>
        <v>0</v>
      </c>
      <c r="AA112" s="69">
        <v>0</v>
      </c>
      <c r="AB112" s="70">
        <f t="shared" si="624"/>
        <v>900</v>
      </c>
      <c r="AC112" s="67">
        <f t="shared" si="625"/>
        <v>0</v>
      </c>
      <c r="AD112" s="67">
        <f t="shared" si="625"/>
        <v>0</v>
      </c>
      <c r="AE112" s="67">
        <f t="shared" si="625"/>
        <v>0</v>
      </c>
      <c r="AF112" s="67">
        <f t="shared" si="625"/>
        <v>0</v>
      </c>
      <c r="AG112" s="67">
        <f t="shared" si="625"/>
        <v>0</v>
      </c>
      <c r="AH112" s="67">
        <f t="shared" si="625"/>
        <v>0</v>
      </c>
      <c r="AI112" s="67">
        <f t="shared" si="625"/>
        <v>0</v>
      </c>
      <c r="AJ112" s="67">
        <f t="shared" si="625"/>
        <v>0</v>
      </c>
      <c r="AK112" s="67">
        <f t="shared" si="625"/>
        <v>900</v>
      </c>
      <c r="AL112" s="67">
        <f t="shared" si="625"/>
        <v>900</v>
      </c>
      <c r="AM112" s="67">
        <f t="shared" si="625"/>
        <v>0</v>
      </c>
      <c r="AN112" s="67">
        <f t="shared" si="625"/>
        <v>0</v>
      </c>
      <c r="AO112" s="67">
        <f t="shared" si="625"/>
        <v>0</v>
      </c>
      <c r="AP112" s="67">
        <f t="shared" si="626"/>
        <v>900</v>
      </c>
      <c r="AQ112" s="71">
        <f t="shared" si="627"/>
        <v>900</v>
      </c>
      <c r="AR112" s="71">
        <f t="shared" si="628"/>
        <v>0</v>
      </c>
      <c r="AS112" s="71">
        <f t="shared" si="629"/>
        <v>900</v>
      </c>
      <c r="AT112" s="84"/>
    </row>
    <row r="113" spans="1:67" outlineLevel="1" x14ac:dyDescent="0.25">
      <c r="A113" s="60"/>
      <c r="B113" s="72" t="s">
        <v>171</v>
      </c>
      <c r="C113" s="62">
        <v>1</v>
      </c>
      <c r="D113" s="68" t="s">
        <v>65</v>
      </c>
      <c r="E113" s="64">
        <f t="shared" si="630"/>
        <v>1200</v>
      </c>
      <c r="F113" s="65">
        <f t="shared" si="631"/>
        <v>1200</v>
      </c>
      <c r="G113" s="147"/>
      <c r="H113" s="67">
        <v>0</v>
      </c>
      <c r="I113" s="67">
        <v>0</v>
      </c>
      <c r="J113" s="67">
        <f t="shared" si="641"/>
        <v>0</v>
      </c>
      <c r="K113" s="54">
        <v>0</v>
      </c>
      <c r="L113" s="67">
        <f t="shared" si="612"/>
        <v>0</v>
      </c>
      <c r="M113" s="67">
        <f t="shared" si="612"/>
        <v>0</v>
      </c>
      <c r="N113" s="67">
        <f t="shared" si="612"/>
        <v>0</v>
      </c>
      <c r="O113" s="67">
        <f t="shared" si="613"/>
        <v>0</v>
      </c>
      <c r="P113" s="69">
        <f t="shared" si="614"/>
        <v>0</v>
      </c>
      <c r="Q113" s="69">
        <f t="shared" si="615"/>
        <v>0</v>
      </c>
      <c r="R113" s="69">
        <f t="shared" si="616"/>
        <v>0</v>
      </c>
      <c r="S113" s="69">
        <v>0</v>
      </c>
      <c r="T113" s="69">
        <f t="shared" si="618"/>
        <v>0</v>
      </c>
      <c r="U113" s="69">
        <v>0</v>
      </c>
      <c r="V113" s="151">
        <f t="shared" ref="V113:W113" si="643">V102</f>
        <v>1200</v>
      </c>
      <c r="W113" s="151">
        <f t="shared" si="643"/>
        <v>0</v>
      </c>
      <c r="X113" s="67">
        <f t="shared" si="620"/>
        <v>1200</v>
      </c>
      <c r="Y113" s="113">
        <v>0</v>
      </c>
      <c r="Z113" s="69">
        <f t="shared" si="622"/>
        <v>0</v>
      </c>
      <c r="AA113" s="69">
        <v>0</v>
      </c>
      <c r="AB113" s="70">
        <f t="shared" si="624"/>
        <v>1200</v>
      </c>
      <c r="AC113" s="67">
        <f t="shared" si="625"/>
        <v>0</v>
      </c>
      <c r="AD113" s="67">
        <f t="shared" si="625"/>
        <v>0</v>
      </c>
      <c r="AE113" s="67">
        <f t="shared" si="625"/>
        <v>0</v>
      </c>
      <c r="AF113" s="67">
        <f t="shared" si="625"/>
        <v>0</v>
      </c>
      <c r="AG113" s="67">
        <f t="shared" si="625"/>
        <v>0</v>
      </c>
      <c r="AH113" s="67">
        <f t="shared" si="625"/>
        <v>0</v>
      </c>
      <c r="AI113" s="67">
        <f t="shared" si="625"/>
        <v>0</v>
      </c>
      <c r="AJ113" s="67">
        <f t="shared" si="625"/>
        <v>1200</v>
      </c>
      <c r="AK113" s="67">
        <f t="shared" si="625"/>
        <v>0</v>
      </c>
      <c r="AL113" s="67">
        <f t="shared" si="625"/>
        <v>1200</v>
      </c>
      <c r="AM113" s="67">
        <f t="shared" si="625"/>
        <v>0</v>
      </c>
      <c r="AN113" s="67">
        <f t="shared" si="625"/>
        <v>0</v>
      </c>
      <c r="AO113" s="67">
        <f t="shared" si="625"/>
        <v>0</v>
      </c>
      <c r="AP113" s="67">
        <f t="shared" si="626"/>
        <v>0</v>
      </c>
      <c r="AQ113" s="71">
        <f t="shared" si="627"/>
        <v>1200</v>
      </c>
      <c r="AR113" s="71">
        <f t="shared" si="628"/>
        <v>0</v>
      </c>
      <c r="AS113" s="71">
        <f t="shared" si="629"/>
        <v>1200</v>
      </c>
      <c r="AT113" s="84"/>
    </row>
    <row r="114" spans="1:67" ht="15.75" outlineLevel="1" thickBot="1" x14ac:dyDescent="0.3">
      <c r="A114" s="75"/>
      <c r="B114" s="76"/>
      <c r="C114" s="77"/>
      <c r="D114" s="78"/>
      <c r="E114" s="79"/>
      <c r="F114" s="80"/>
      <c r="G114" s="107"/>
      <c r="H114" s="108"/>
      <c r="I114" s="108"/>
      <c r="J114" s="67"/>
      <c r="K114" s="21"/>
      <c r="L114" s="67"/>
      <c r="M114" s="67"/>
      <c r="N114" s="67"/>
      <c r="O114" s="67"/>
      <c r="P114" s="69"/>
      <c r="Q114" s="69"/>
      <c r="R114" s="69"/>
      <c r="S114" s="69"/>
      <c r="T114" s="69"/>
      <c r="U114" s="69"/>
      <c r="V114" s="151"/>
      <c r="W114" s="151"/>
      <c r="X114" s="69"/>
      <c r="Y114" s="69"/>
      <c r="Z114" s="69"/>
      <c r="AA114" s="69"/>
      <c r="AB114" s="67"/>
      <c r="AC114" s="67"/>
      <c r="AD114" s="67"/>
      <c r="AE114" s="69"/>
      <c r="AF114" s="69"/>
      <c r="AG114" s="69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84"/>
    </row>
    <row r="115" spans="1:67" ht="15.75" thickBot="1" x14ac:dyDescent="0.3">
      <c r="A115" s="48">
        <f>A104+1</f>
        <v>41</v>
      </c>
      <c r="B115" s="49" t="s">
        <v>61</v>
      </c>
      <c r="C115" s="50" t="s">
        <v>62</v>
      </c>
      <c r="D115" s="51">
        <f>ROUNDUP((A115*465)/1000,2)</f>
        <v>19.07</v>
      </c>
      <c r="E115" s="52"/>
      <c r="F115" s="53">
        <f>SUM(F116:F125)</f>
        <v>38072.685397058827</v>
      </c>
      <c r="G115" s="107"/>
      <c r="H115" s="110"/>
      <c r="I115" s="110"/>
      <c r="J115" s="56"/>
      <c r="K115" s="57"/>
      <c r="L115" s="58"/>
      <c r="M115" s="58"/>
      <c r="N115" s="58"/>
      <c r="O115" s="57"/>
      <c r="P115" s="58"/>
      <c r="Q115" s="56"/>
      <c r="R115" s="56"/>
      <c r="S115" s="56"/>
      <c r="T115" s="56"/>
      <c r="U115" s="73"/>
      <c r="V115" s="152"/>
      <c r="W115" s="153"/>
      <c r="X115" s="56"/>
      <c r="Y115" s="56"/>
      <c r="Z115" s="57"/>
      <c r="AA115" s="56"/>
      <c r="AB115" s="56"/>
      <c r="AC115" s="59">
        <f>+SUM(AC116:AC125)</f>
        <v>16052.501</v>
      </c>
      <c r="AD115" s="59">
        <f t="shared" ref="AD115" si="644">+SUM(AD116:AD125)</f>
        <v>0</v>
      </c>
      <c r="AE115" s="59">
        <f t="shared" ref="AE115" si="645">+SUM(AE116:AE125)</f>
        <v>0</v>
      </c>
      <c r="AF115" s="59">
        <f t="shared" ref="AF115" si="646">+SUM(AF116:AF125)</f>
        <v>321.05001999999996</v>
      </c>
      <c r="AG115" s="59">
        <f t="shared" ref="AG115" si="647">+SUM(AG116:AG125)</f>
        <v>658.87504999999999</v>
      </c>
      <c r="AH115" s="59">
        <f t="shared" ref="AH115" si="648">+SUM(AH116:AH125)</f>
        <v>17032.426070000001</v>
      </c>
      <c r="AI115" s="59">
        <f t="shared" ref="AI115" si="649">+SUM(AI116:AI125)</f>
        <v>7429</v>
      </c>
      <c r="AJ115" s="59">
        <f t="shared" ref="AJ115" si="650">+SUM(AJ116:AJ125)</f>
        <v>1200</v>
      </c>
      <c r="AK115" s="59">
        <f t="shared" ref="AK115" si="651">+SUM(AK116:AK125)</f>
        <v>900</v>
      </c>
      <c r="AL115" s="59">
        <f t="shared" ref="AL115" si="652">+SUM(AL116:AL125)</f>
        <v>9529</v>
      </c>
      <c r="AM115" s="59">
        <f t="shared" ref="AM115" si="653">+SUM(AM116:AM125)</f>
        <v>5395.9028095588246</v>
      </c>
      <c r="AN115" s="59">
        <f t="shared" ref="AN115" si="654">+SUM(AN116:AN125)</f>
        <v>4258.1065175000003</v>
      </c>
      <c r="AO115" s="59">
        <f t="shared" ref="AO115" si="655">+SUM(AO116:AO125)</f>
        <v>1857.25</v>
      </c>
      <c r="AP115" s="59">
        <f t="shared" ref="AP115" si="656">+SUM(AP116:AP125)</f>
        <v>6295.9028095588246</v>
      </c>
      <c r="AQ115" s="59">
        <f t="shared" ref="AQ115" si="657">+SUM(AQ116:AQ125)</f>
        <v>31957.328879558823</v>
      </c>
      <c r="AR115" s="59">
        <f t="shared" ref="AR115" si="658">+SUM(AR116:AR125)</f>
        <v>6115.3565175000003</v>
      </c>
      <c r="AS115" s="59">
        <f t="shared" ref="AS115" si="659">+SUM(AS116:AS125)</f>
        <v>38072.685397058827</v>
      </c>
      <c r="AT115" s="83" t="str">
        <f>IF(F115=AS115,"Matching","Not Matching")</f>
        <v>Matching</v>
      </c>
      <c r="AU115" s="134">
        <f t="shared" ref="AU115" si="660">SUM(AC115:AG115)</f>
        <v>17032.426070000001</v>
      </c>
      <c r="AV115" s="135">
        <f t="shared" ref="AV115" si="661">AU115/AS115</f>
        <v>0.44736602875183012</v>
      </c>
      <c r="AW115" s="134">
        <f t="shared" ref="AW115" si="662">AI115</f>
        <v>7429</v>
      </c>
      <c r="AX115" s="135">
        <f t="shared" ref="AX115" si="663">AW115/AS115</f>
        <v>0.19512676667072981</v>
      </c>
      <c r="AY115" s="134">
        <f t="shared" ref="AY115" si="664">AJ115</f>
        <v>1200</v>
      </c>
      <c r="AZ115" s="135">
        <f t="shared" ref="AZ115" si="665">AY115/AS115</f>
        <v>3.1518659308773157E-2</v>
      </c>
      <c r="BA115" s="134">
        <f t="shared" ref="BA115" si="666">AK115+AM115</f>
        <v>6295.9028095588246</v>
      </c>
      <c r="BB115" s="135">
        <f t="shared" ref="BB115" si="667">BA115/AS115</f>
        <v>0.16536534641302691</v>
      </c>
      <c r="BC115" s="134">
        <f t="shared" ref="BC115" si="668">AN115+AO115</f>
        <v>6115.3565175000003</v>
      </c>
      <c r="BD115" s="135">
        <f t="shared" ref="BD115" si="669">BC115/AS115</f>
        <v>0.16062319885563997</v>
      </c>
      <c r="BE115" s="82" t="str">
        <f t="shared" ref="BE115" si="670">IF((AU115+AW115+AY115+BA115+BC115)=AS115,"Matching","Not Matching")</f>
        <v>Matching</v>
      </c>
      <c r="BF115" s="134">
        <f>AQ115</f>
        <v>31957.328879558823</v>
      </c>
      <c r="BG115" s="135">
        <f t="shared" ref="BG115" si="671">BF115/AS115</f>
        <v>0.83937680114435997</v>
      </c>
      <c r="BH115" s="134">
        <f t="shared" ref="BH115" si="672">AR115</f>
        <v>6115.3565175000003</v>
      </c>
      <c r="BI115" s="135">
        <f t="shared" ref="BI115" si="673">BH115/AS115</f>
        <v>0.16062319885563997</v>
      </c>
      <c r="BJ115" s="82" t="str">
        <f t="shared" ref="BJ115" si="674">IF((BH115+BF115)=AS115,"Matching","Not Matching")</f>
        <v>Matching</v>
      </c>
      <c r="BK115" s="134">
        <f>AS115*1.081</f>
        <v>41156.572914220589</v>
      </c>
      <c r="BL115" s="134">
        <f t="shared" ref="BL115" si="675">ROUND(BK115,-1)</f>
        <v>41160</v>
      </c>
      <c r="BM115" s="134">
        <f>D115*380</f>
        <v>7246.6</v>
      </c>
      <c r="BN115" s="134">
        <f t="shared" ref="BN115" si="676">BK115-BM115</f>
        <v>33909.972914220591</v>
      </c>
      <c r="BO115" s="134">
        <f>BK115/D115</f>
        <v>2158.1842115480122</v>
      </c>
    </row>
    <row r="116" spans="1:67" outlineLevel="1" x14ac:dyDescent="0.25">
      <c r="A116" s="60"/>
      <c r="B116" s="61"/>
      <c r="C116" s="62"/>
      <c r="D116" s="63"/>
      <c r="E116" s="64"/>
      <c r="F116" s="65"/>
      <c r="G116" s="107"/>
      <c r="H116" s="110"/>
      <c r="I116" s="110"/>
      <c r="J116" s="56"/>
      <c r="K116" s="57"/>
      <c r="L116" s="58"/>
      <c r="M116" s="58"/>
      <c r="N116" s="58"/>
      <c r="O116" s="57"/>
      <c r="P116" s="58"/>
      <c r="Q116" s="56"/>
      <c r="R116" s="56"/>
      <c r="S116" s="56"/>
      <c r="T116" s="56"/>
      <c r="U116" s="73"/>
      <c r="V116" s="152"/>
      <c r="W116" s="153"/>
      <c r="X116" s="56"/>
      <c r="Y116" s="56"/>
      <c r="Z116" s="57"/>
      <c r="AA116" s="56"/>
      <c r="AB116" s="56"/>
      <c r="AC116" s="56"/>
      <c r="AD116" s="56"/>
      <c r="AE116" s="69"/>
      <c r="AF116" s="69"/>
      <c r="AG116" s="69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136"/>
    </row>
    <row r="117" spans="1:67" outlineLevel="1" x14ac:dyDescent="0.25">
      <c r="A117" s="60"/>
      <c r="B117" s="61" t="str">
        <f>"Panneau solaire "&amp;G117</f>
        <v>Panneau solaire LONGi Hi-MO X10 Artist LR7-54HVB-485M</v>
      </c>
      <c r="C117" s="62">
        <f>A115</f>
        <v>41</v>
      </c>
      <c r="D117" s="68" t="s">
        <v>63</v>
      </c>
      <c r="E117" s="64">
        <f t="shared" ref="E117" si="677">AB117</f>
        <v>266.65684558823523</v>
      </c>
      <c r="F117" s="65">
        <f t="shared" ref="F117" si="678">C117*E117</f>
        <v>10932.930669117644</v>
      </c>
      <c r="G117" s="107" t="str">
        <f>$G$7</f>
        <v>LONGi Hi-MO X10 Artist LR7-54HVB-485M</v>
      </c>
      <c r="H117" s="108">
        <f t="shared" ref="H117:I122" si="679">H106</f>
        <v>105.55</v>
      </c>
      <c r="I117" s="108">
        <f t="shared" si="679"/>
        <v>0</v>
      </c>
      <c r="J117" s="67">
        <f t="shared" si="570"/>
        <v>3.1664999999999996</v>
      </c>
      <c r="K117" s="54">
        <v>0</v>
      </c>
      <c r="L117" s="67">
        <f t="shared" ref="L117:N124" si="680">H117*(1-$K117)</f>
        <v>105.55</v>
      </c>
      <c r="M117" s="67">
        <f t="shared" si="680"/>
        <v>0</v>
      </c>
      <c r="N117" s="67">
        <f t="shared" si="680"/>
        <v>3.1664999999999996</v>
      </c>
      <c r="O117" s="67">
        <f t="shared" ref="O117:O124" si="681">(L117+M117+N117)</f>
        <v>108.7165</v>
      </c>
      <c r="P117" s="69">
        <f t="shared" ref="P117:P124" si="682">O117*$P$4</f>
        <v>0</v>
      </c>
      <c r="Q117" s="69">
        <f t="shared" ref="Q117:Q124" si="683">(O117+P117)*$Q$4</f>
        <v>0</v>
      </c>
      <c r="R117" s="69">
        <f t="shared" ref="R117:R124" si="684">(O117+P117)*$R$4</f>
        <v>2.1743299999999999</v>
      </c>
      <c r="S117" s="69">
        <f t="shared" ref="S117:S121" si="685">(O117+P117)*$S$4</f>
        <v>5.4358250000000004</v>
      </c>
      <c r="T117" s="69">
        <f t="shared" ref="T117:T124" si="686">SUM(O117:S117)</f>
        <v>116.32665499999999</v>
      </c>
      <c r="U117" s="69">
        <f>1*$U$4</f>
        <v>65</v>
      </c>
      <c r="V117" s="151">
        <f t="shared" ref="V117:W117" si="687">V106</f>
        <v>0</v>
      </c>
      <c r="W117" s="151">
        <f t="shared" si="687"/>
        <v>0</v>
      </c>
      <c r="X117" s="67">
        <f t="shared" ref="X117:X124" si="688">SUM(U117:W117)</f>
        <v>65</v>
      </c>
      <c r="Y117" s="113">
        <f t="shared" ref="Y117:Y122" si="689">$Y$4/(1-$Y$4)*(T117+X117+Z117+AA117)</f>
        <v>39.998526838235293</v>
      </c>
      <c r="Z117" s="69">
        <f t="shared" ref="Z117:Z124" si="690">T117*$Z$4</f>
        <v>29.081663749999997</v>
      </c>
      <c r="AA117" s="69">
        <f t="shared" ref="AA117:AA122" si="691">X117*$AA$4</f>
        <v>16.25</v>
      </c>
      <c r="AB117" s="70">
        <f t="shared" ref="AB117:AB124" si="692">T117+X117+Y117+Z117+AA117</f>
        <v>266.65684558823523</v>
      </c>
      <c r="AC117" s="67">
        <f t="shared" ref="AC117:AO124" si="693">O117*$C117</f>
        <v>4457.3765000000003</v>
      </c>
      <c r="AD117" s="67">
        <f t="shared" si="693"/>
        <v>0</v>
      </c>
      <c r="AE117" s="67">
        <f t="shared" si="693"/>
        <v>0</v>
      </c>
      <c r="AF117" s="67">
        <f t="shared" si="693"/>
        <v>89.147529999999989</v>
      </c>
      <c r="AG117" s="67">
        <f t="shared" si="693"/>
        <v>222.86882500000002</v>
      </c>
      <c r="AH117" s="67">
        <f t="shared" si="693"/>
        <v>4769.3928549999991</v>
      </c>
      <c r="AI117" s="67">
        <f t="shared" si="693"/>
        <v>2665</v>
      </c>
      <c r="AJ117" s="67">
        <f t="shared" si="693"/>
        <v>0</v>
      </c>
      <c r="AK117" s="67">
        <f t="shared" si="693"/>
        <v>0</v>
      </c>
      <c r="AL117" s="67">
        <f t="shared" si="693"/>
        <v>2665</v>
      </c>
      <c r="AM117" s="67">
        <f t="shared" si="693"/>
        <v>1639.939600367647</v>
      </c>
      <c r="AN117" s="67">
        <f t="shared" si="693"/>
        <v>1192.3482137499998</v>
      </c>
      <c r="AO117" s="67">
        <f t="shared" si="693"/>
        <v>666.25</v>
      </c>
      <c r="AP117" s="67">
        <f t="shared" ref="AP117:AP124" si="694">AM117+AK117</f>
        <v>1639.939600367647</v>
      </c>
      <c r="AQ117" s="71">
        <f t="shared" ref="AQ117:AQ124" si="695">AM117+AL117+AH117</f>
        <v>9074.3324553676466</v>
      </c>
      <c r="AR117" s="71">
        <f t="shared" ref="AR117:AR124" si="696">AO117+AN117</f>
        <v>1858.5982137499998</v>
      </c>
      <c r="AS117" s="71">
        <f t="shared" ref="AS117:AS124" si="697">AH117+AL117+AM117+AO117+AN117</f>
        <v>10932.930669117646</v>
      </c>
      <c r="AT117" s="84"/>
    </row>
    <row r="118" spans="1:67" outlineLevel="1" x14ac:dyDescent="0.25">
      <c r="A118" s="60"/>
      <c r="B118" s="61" t="str">
        <f>"Onduleur Fronius "&amp;G118</f>
        <v>Onduleur Fronius Verto 17.5 Plus SPD 1+2</v>
      </c>
      <c r="C118" s="62">
        <v>1</v>
      </c>
      <c r="D118" s="68" t="s">
        <v>63</v>
      </c>
      <c r="E118" s="64">
        <f t="shared" ref="E117:E124" si="698">AB118</f>
        <v>5234.1076691176477</v>
      </c>
      <c r="F118" s="65">
        <f t="shared" ref="F117:F124" si="699">C118*E118</f>
        <v>5234.1076691176477</v>
      </c>
      <c r="G118" s="107" t="str">
        <f>$G$74</f>
        <v>Verto 17.5 Plus SPD 1+2</v>
      </c>
      <c r="H118" s="108">
        <f t="shared" si="679"/>
        <v>2904.15</v>
      </c>
      <c r="I118" s="108">
        <f t="shared" si="679"/>
        <v>166.85</v>
      </c>
      <c r="J118" s="67">
        <f t="shared" si="570"/>
        <v>87.124499999999998</v>
      </c>
      <c r="K118" s="54">
        <v>0</v>
      </c>
      <c r="L118" s="67">
        <f t="shared" si="680"/>
        <v>2904.15</v>
      </c>
      <c r="M118" s="67">
        <f t="shared" si="680"/>
        <v>166.85</v>
      </c>
      <c r="N118" s="67">
        <f t="shared" si="680"/>
        <v>87.124499999999998</v>
      </c>
      <c r="O118" s="67">
        <f t="shared" si="681"/>
        <v>3158.1244999999999</v>
      </c>
      <c r="P118" s="69">
        <f t="shared" si="682"/>
        <v>0</v>
      </c>
      <c r="Q118" s="69">
        <f t="shared" si="683"/>
        <v>0</v>
      </c>
      <c r="R118" s="69">
        <f t="shared" si="684"/>
        <v>63.162489999999998</v>
      </c>
      <c r="S118" s="69">
        <f t="shared" si="685"/>
        <v>157.90622500000001</v>
      </c>
      <c r="T118" s="69">
        <f t="shared" si="686"/>
        <v>3379.1932150000002</v>
      </c>
      <c r="U118" s="69">
        <f>2*$U$5</f>
        <v>180</v>
      </c>
      <c r="V118" s="151">
        <f t="shared" ref="V118:W118" si="700">V107</f>
        <v>0</v>
      </c>
      <c r="W118" s="151">
        <f t="shared" si="700"/>
        <v>0</v>
      </c>
      <c r="X118" s="67">
        <f t="shared" si="688"/>
        <v>180</v>
      </c>
      <c r="Y118" s="113">
        <f t="shared" si="689"/>
        <v>785.11615036764715</v>
      </c>
      <c r="Z118" s="69">
        <f t="shared" si="690"/>
        <v>844.79830375000006</v>
      </c>
      <c r="AA118" s="69">
        <f t="shared" si="691"/>
        <v>45</v>
      </c>
      <c r="AB118" s="70">
        <f t="shared" si="692"/>
        <v>5234.1076691176477</v>
      </c>
      <c r="AC118" s="67">
        <f t="shared" si="693"/>
        <v>3158.1244999999999</v>
      </c>
      <c r="AD118" s="67">
        <f t="shared" si="693"/>
        <v>0</v>
      </c>
      <c r="AE118" s="67">
        <f t="shared" si="693"/>
        <v>0</v>
      </c>
      <c r="AF118" s="67">
        <f t="shared" si="693"/>
        <v>63.162489999999998</v>
      </c>
      <c r="AG118" s="67">
        <f t="shared" si="693"/>
        <v>157.90622500000001</v>
      </c>
      <c r="AH118" s="67">
        <f t="shared" si="693"/>
        <v>3379.1932150000002</v>
      </c>
      <c r="AI118" s="67">
        <f t="shared" si="693"/>
        <v>180</v>
      </c>
      <c r="AJ118" s="67">
        <f t="shared" si="693"/>
        <v>0</v>
      </c>
      <c r="AK118" s="67">
        <f t="shared" si="693"/>
        <v>0</v>
      </c>
      <c r="AL118" s="67">
        <f t="shared" si="693"/>
        <v>180</v>
      </c>
      <c r="AM118" s="67">
        <f t="shared" si="693"/>
        <v>785.11615036764715</v>
      </c>
      <c r="AN118" s="67">
        <f t="shared" si="693"/>
        <v>844.79830375000006</v>
      </c>
      <c r="AO118" s="67">
        <f t="shared" si="693"/>
        <v>45</v>
      </c>
      <c r="AP118" s="67">
        <f t="shared" si="694"/>
        <v>785.11615036764715</v>
      </c>
      <c r="AQ118" s="71">
        <f t="shared" si="695"/>
        <v>4344.3093653676478</v>
      </c>
      <c r="AR118" s="71">
        <f t="shared" si="696"/>
        <v>889.79830375000006</v>
      </c>
      <c r="AS118" s="71">
        <f t="shared" si="697"/>
        <v>5234.1076691176477</v>
      </c>
      <c r="AT118" s="84"/>
    </row>
    <row r="119" spans="1:67" outlineLevel="1" x14ac:dyDescent="0.25">
      <c r="A119" s="60"/>
      <c r="B119" s="61" t="s">
        <v>64</v>
      </c>
      <c r="C119" s="62">
        <v>1</v>
      </c>
      <c r="D119" s="68" t="s">
        <v>65</v>
      </c>
      <c r="E119" s="64">
        <f t="shared" si="698"/>
        <v>1515.0882352941178</v>
      </c>
      <c r="F119" s="65">
        <f t="shared" si="699"/>
        <v>1515.0882352941178</v>
      </c>
      <c r="G119" s="107"/>
      <c r="H119" s="108">
        <f t="shared" si="679"/>
        <v>600</v>
      </c>
      <c r="I119" s="111">
        <f t="shared" si="679"/>
        <v>0</v>
      </c>
      <c r="J119" s="67">
        <f t="shared" si="570"/>
        <v>18</v>
      </c>
      <c r="K119" s="54">
        <v>0</v>
      </c>
      <c r="L119" s="67">
        <f t="shared" si="680"/>
        <v>600</v>
      </c>
      <c r="M119" s="67">
        <f t="shared" si="680"/>
        <v>0</v>
      </c>
      <c r="N119" s="67">
        <f t="shared" si="680"/>
        <v>18</v>
      </c>
      <c r="O119" s="67">
        <f t="shared" si="681"/>
        <v>618</v>
      </c>
      <c r="P119" s="69">
        <f t="shared" si="682"/>
        <v>0</v>
      </c>
      <c r="Q119" s="69">
        <f t="shared" si="683"/>
        <v>0</v>
      </c>
      <c r="R119" s="69">
        <f t="shared" si="684"/>
        <v>12.36</v>
      </c>
      <c r="S119" s="69">
        <f t="shared" si="685"/>
        <v>30.900000000000002</v>
      </c>
      <c r="T119" s="69">
        <f t="shared" si="686"/>
        <v>661.26</v>
      </c>
      <c r="U119" s="69">
        <f>(C117/10)*$U$5</f>
        <v>368.99999999999994</v>
      </c>
      <c r="V119" s="151">
        <f t="shared" ref="V119:W119" si="701">V108</f>
        <v>0</v>
      </c>
      <c r="W119" s="151">
        <f t="shared" si="701"/>
        <v>0</v>
      </c>
      <c r="X119" s="67">
        <f t="shared" si="688"/>
        <v>368.99999999999994</v>
      </c>
      <c r="Y119" s="113">
        <f t="shared" si="689"/>
        <v>227.26323529411766</v>
      </c>
      <c r="Z119" s="69">
        <f t="shared" si="690"/>
        <v>165.315</v>
      </c>
      <c r="AA119" s="69">
        <f t="shared" si="691"/>
        <v>92.249999999999986</v>
      </c>
      <c r="AB119" s="70">
        <f t="shared" si="692"/>
        <v>1515.0882352941178</v>
      </c>
      <c r="AC119" s="67">
        <f t="shared" si="693"/>
        <v>618</v>
      </c>
      <c r="AD119" s="67">
        <f t="shared" si="693"/>
        <v>0</v>
      </c>
      <c r="AE119" s="67">
        <f t="shared" si="693"/>
        <v>0</v>
      </c>
      <c r="AF119" s="67">
        <f t="shared" si="693"/>
        <v>12.36</v>
      </c>
      <c r="AG119" s="67">
        <f t="shared" si="693"/>
        <v>30.900000000000002</v>
      </c>
      <c r="AH119" s="67">
        <f t="shared" si="693"/>
        <v>661.26</v>
      </c>
      <c r="AI119" s="67">
        <f t="shared" si="693"/>
        <v>368.99999999999994</v>
      </c>
      <c r="AJ119" s="67">
        <f t="shared" si="693"/>
        <v>0</v>
      </c>
      <c r="AK119" s="67">
        <f t="shared" si="693"/>
        <v>0</v>
      </c>
      <c r="AL119" s="67">
        <f t="shared" si="693"/>
        <v>368.99999999999994</v>
      </c>
      <c r="AM119" s="67">
        <f t="shared" si="693"/>
        <v>227.26323529411766</v>
      </c>
      <c r="AN119" s="67">
        <f t="shared" si="693"/>
        <v>165.315</v>
      </c>
      <c r="AO119" s="67">
        <f t="shared" si="693"/>
        <v>92.249999999999986</v>
      </c>
      <c r="AP119" s="67">
        <f t="shared" si="694"/>
        <v>227.26323529411766</v>
      </c>
      <c r="AQ119" s="71">
        <f t="shared" si="695"/>
        <v>1257.5232352941175</v>
      </c>
      <c r="AR119" s="71">
        <f t="shared" si="696"/>
        <v>257.565</v>
      </c>
      <c r="AS119" s="71">
        <f t="shared" si="697"/>
        <v>1515.0882352941178</v>
      </c>
      <c r="AT119" s="84"/>
    </row>
    <row r="120" spans="1:67" outlineLevel="1" x14ac:dyDescent="0.25">
      <c r="A120" s="60"/>
      <c r="B120" s="61" t="s">
        <v>172</v>
      </c>
      <c r="C120" s="62">
        <f>A115</f>
        <v>41</v>
      </c>
      <c r="D120" s="68" t="s">
        <v>63</v>
      </c>
      <c r="E120" s="64">
        <f t="shared" si="698"/>
        <v>257.66176470588238</v>
      </c>
      <c r="F120" s="65">
        <f t="shared" si="699"/>
        <v>10564.132352941177</v>
      </c>
      <c r="G120" s="107"/>
      <c r="H120" s="108">
        <f t="shared" si="679"/>
        <v>100</v>
      </c>
      <c r="I120" s="108">
        <f t="shared" si="679"/>
        <v>0</v>
      </c>
      <c r="J120" s="67">
        <f t="shared" si="570"/>
        <v>3</v>
      </c>
      <c r="K120" s="54">
        <v>0</v>
      </c>
      <c r="L120" s="67">
        <f t="shared" si="680"/>
        <v>100</v>
      </c>
      <c r="M120" s="67">
        <f t="shared" si="680"/>
        <v>0</v>
      </c>
      <c r="N120" s="67">
        <f t="shared" si="680"/>
        <v>3</v>
      </c>
      <c r="O120" s="67">
        <f t="shared" si="681"/>
        <v>103</v>
      </c>
      <c r="P120" s="69">
        <f t="shared" si="682"/>
        <v>0</v>
      </c>
      <c r="Q120" s="69">
        <f t="shared" si="683"/>
        <v>0</v>
      </c>
      <c r="R120" s="69">
        <f t="shared" si="684"/>
        <v>2.06</v>
      </c>
      <c r="S120" s="69">
        <f t="shared" si="685"/>
        <v>5.15</v>
      </c>
      <c r="T120" s="69">
        <f t="shared" si="686"/>
        <v>110.21000000000001</v>
      </c>
      <c r="U120" s="69">
        <f>1*$U$4</f>
        <v>65</v>
      </c>
      <c r="V120" s="151">
        <f t="shared" ref="V120:W120" si="702">V109</f>
        <v>0</v>
      </c>
      <c r="W120" s="151">
        <f t="shared" si="702"/>
        <v>0</v>
      </c>
      <c r="X120" s="67">
        <f t="shared" si="688"/>
        <v>65</v>
      </c>
      <c r="Y120" s="113">
        <f t="shared" si="689"/>
        <v>38.649264705882359</v>
      </c>
      <c r="Z120" s="69">
        <f t="shared" si="690"/>
        <v>27.552500000000002</v>
      </c>
      <c r="AA120" s="69">
        <f t="shared" si="691"/>
        <v>16.25</v>
      </c>
      <c r="AB120" s="70">
        <f t="shared" si="692"/>
        <v>257.66176470588238</v>
      </c>
      <c r="AC120" s="67">
        <f t="shared" si="693"/>
        <v>4223</v>
      </c>
      <c r="AD120" s="67">
        <f t="shared" si="693"/>
        <v>0</v>
      </c>
      <c r="AE120" s="67">
        <f t="shared" si="693"/>
        <v>0</v>
      </c>
      <c r="AF120" s="67">
        <f t="shared" si="693"/>
        <v>84.460000000000008</v>
      </c>
      <c r="AG120" s="67">
        <f t="shared" si="693"/>
        <v>211.15</v>
      </c>
      <c r="AH120" s="67">
        <f t="shared" si="693"/>
        <v>4518.6100000000006</v>
      </c>
      <c r="AI120" s="67">
        <f t="shared" si="693"/>
        <v>2665</v>
      </c>
      <c r="AJ120" s="67">
        <f t="shared" si="693"/>
        <v>0</v>
      </c>
      <c r="AK120" s="67">
        <f t="shared" si="693"/>
        <v>0</v>
      </c>
      <c r="AL120" s="67">
        <f t="shared" si="693"/>
        <v>2665</v>
      </c>
      <c r="AM120" s="67">
        <f t="shared" si="693"/>
        <v>1584.6198529411768</v>
      </c>
      <c r="AN120" s="67">
        <f t="shared" si="693"/>
        <v>1129.6525000000001</v>
      </c>
      <c r="AO120" s="67">
        <f t="shared" si="693"/>
        <v>666.25</v>
      </c>
      <c r="AP120" s="67">
        <f t="shared" si="694"/>
        <v>1584.6198529411768</v>
      </c>
      <c r="AQ120" s="71">
        <f t="shared" si="695"/>
        <v>8768.2298529411783</v>
      </c>
      <c r="AR120" s="71">
        <f t="shared" si="696"/>
        <v>1795.9025000000001</v>
      </c>
      <c r="AS120" s="71">
        <f t="shared" si="697"/>
        <v>10564.132352941178</v>
      </c>
      <c r="AT120" s="84"/>
    </row>
    <row r="121" spans="1:67" outlineLevel="1" x14ac:dyDescent="0.25">
      <c r="A121" s="60"/>
      <c r="B121" s="61" t="s">
        <v>66</v>
      </c>
      <c r="C121" s="62">
        <v>1</v>
      </c>
      <c r="D121" s="68" t="s">
        <v>65</v>
      </c>
      <c r="E121" s="64">
        <f t="shared" si="698"/>
        <v>3413.9264705882347</v>
      </c>
      <c r="F121" s="65">
        <f t="shared" si="699"/>
        <v>3413.9264705882347</v>
      </c>
      <c r="G121" s="107"/>
      <c r="H121" s="108">
        <f t="shared" si="679"/>
        <v>700</v>
      </c>
      <c r="I121" s="108">
        <f t="shared" si="679"/>
        <v>0</v>
      </c>
      <c r="J121" s="67">
        <f t="shared" si="570"/>
        <v>21</v>
      </c>
      <c r="K121" s="54">
        <v>0</v>
      </c>
      <c r="L121" s="67">
        <f t="shared" si="680"/>
        <v>700</v>
      </c>
      <c r="M121" s="67">
        <f t="shared" si="680"/>
        <v>0</v>
      </c>
      <c r="N121" s="67">
        <f t="shared" si="680"/>
        <v>21</v>
      </c>
      <c r="O121" s="67">
        <f t="shared" si="681"/>
        <v>721</v>
      </c>
      <c r="P121" s="69">
        <f t="shared" si="682"/>
        <v>0</v>
      </c>
      <c r="Q121" s="69">
        <f t="shared" si="683"/>
        <v>0</v>
      </c>
      <c r="R121" s="69">
        <f t="shared" si="684"/>
        <v>14.42</v>
      </c>
      <c r="S121" s="69">
        <f t="shared" si="685"/>
        <v>36.050000000000004</v>
      </c>
      <c r="T121" s="69">
        <f t="shared" si="686"/>
        <v>771.46999999999991</v>
      </c>
      <c r="U121" s="69">
        <f>5*$U$5+600+500</f>
        <v>1550</v>
      </c>
      <c r="V121" s="151">
        <f t="shared" ref="V121:W121" si="703">V110</f>
        <v>0</v>
      </c>
      <c r="W121" s="151">
        <f t="shared" si="703"/>
        <v>0</v>
      </c>
      <c r="X121" s="67">
        <f t="shared" si="688"/>
        <v>1550</v>
      </c>
      <c r="Y121" s="113">
        <f t="shared" si="689"/>
        <v>512.08897058823527</v>
      </c>
      <c r="Z121" s="69">
        <f t="shared" si="690"/>
        <v>192.86749999999998</v>
      </c>
      <c r="AA121" s="69">
        <f t="shared" si="691"/>
        <v>387.5</v>
      </c>
      <c r="AB121" s="70">
        <f t="shared" si="692"/>
        <v>3413.9264705882347</v>
      </c>
      <c r="AC121" s="67">
        <f t="shared" si="693"/>
        <v>721</v>
      </c>
      <c r="AD121" s="67">
        <f t="shared" si="693"/>
        <v>0</v>
      </c>
      <c r="AE121" s="67">
        <f t="shared" si="693"/>
        <v>0</v>
      </c>
      <c r="AF121" s="67">
        <f t="shared" si="693"/>
        <v>14.42</v>
      </c>
      <c r="AG121" s="67">
        <f t="shared" si="693"/>
        <v>36.050000000000004</v>
      </c>
      <c r="AH121" s="67">
        <f t="shared" si="693"/>
        <v>771.46999999999991</v>
      </c>
      <c r="AI121" s="67">
        <f t="shared" si="693"/>
        <v>1550</v>
      </c>
      <c r="AJ121" s="67">
        <f t="shared" si="693"/>
        <v>0</v>
      </c>
      <c r="AK121" s="67">
        <f t="shared" si="693"/>
        <v>0</v>
      </c>
      <c r="AL121" s="67">
        <f t="shared" si="693"/>
        <v>1550</v>
      </c>
      <c r="AM121" s="67">
        <f t="shared" si="693"/>
        <v>512.08897058823527</v>
      </c>
      <c r="AN121" s="67">
        <f t="shared" si="693"/>
        <v>192.86749999999998</v>
      </c>
      <c r="AO121" s="67">
        <f t="shared" si="693"/>
        <v>387.5</v>
      </c>
      <c r="AP121" s="67">
        <f t="shared" si="694"/>
        <v>512.08897058823527</v>
      </c>
      <c r="AQ121" s="71">
        <f t="shared" si="695"/>
        <v>2833.5589705882353</v>
      </c>
      <c r="AR121" s="71">
        <f t="shared" si="696"/>
        <v>580.36749999999995</v>
      </c>
      <c r="AS121" s="71">
        <f t="shared" si="697"/>
        <v>3413.9264705882347</v>
      </c>
      <c r="AT121" s="84"/>
    </row>
    <row r="122" spans="1:67" outlineLevel="1" x14ac:dyDescent="0.25">
      <c r="A122" s="60"/>
      <c r="B122" s="72" t="s">
        <v>169</v>
      </c>
      <c r="C122" s="62">
        <v>1</v>
      </c>
      <c r="D122" s="68" t="s">
        <v>65</v>
      </c>
      <c r="E122" s="64">
        <f t="shared" si="698"/>
        <v>4312.5</v>
      </c>
      <c r="F122" s="65">
        <f t="shared" si="699"/>
        <v>4312.5</v>
      </c>
      <c r="G122" s="107"/>
      <c r="H122" s="108">
        <f t="shared" si="679"/>
        <v>2500</v>
      </c>
      <c r="I122" s="108">
        <f t="shared" si="679"/>
        <v>300</v>
      </c>
      <c r="J122" s="67">
        <f t="shared" si="570"/>
        <v>75</v>
      </c>
      <c r="K122" s="54">
        <v>0</v>
      </c>
      <c r="L122" s="67">
        <f t="shared" si="680"/>
        <v>2500</v>
      </c>
      <c r="M122" s="67">
        <f t="shared" si="680"/>
        <v>300</v>
      </c>
      <c r="N122" s="67">
        <f t="shared" si="680"/>
        <v>75</v>
      </c>
      <c r="O122" s="67">
        <f t="shared" si="681"/>
        <v>2875</v>
      </c>
      <c r="P122" s="69">
        <f t="shared" si="682"/>
        <v>0</v>
      </c>
      <c r="Q122" s="69">
        <f t="shared" si="683"/>
        <v>0</v>
      </c>
      <c r="R122" s="69">
        <f t="shared" si="684"/>
        <v>57.5</v>
      </c>
      <c r="S122" s="69">
        <v>0</v>
      </c>
      <c r="T122" s="69">
        <f t="shared" si="686"/>
        <v>2932.5</v>
      </c>
      <c r="U122" s="69">
        <v>0</v>
      </c>
      <c r="V122" s="151">
        <f t="shared" ref="V122:W122" si="704">V111</f>
        <v>0</v>
      </c>
      <c r="W122" s="151">
        <f t="shared" si="704"/>
        <v>0</v>
      </c>
      <c r="X122" s="67">
        <f t="shared" si="688"/>
        <v>0</v>
      </c>
      <c r="Y122" s="113">
        <f t="shared" si="689"/>
        <v>646.875</v>
      </c>
      <c r="Z122" s="69">
        <f t="shared" si="690"/>
        <v>733.125</v>
      </c>
      <c r="AA122" s="69">
        <f t="shared" si="691"/>
        <v>0</v>
      </c>
      <c r="AB122" s="70">
        <f t="shared" si="692"/>
        <v>4312.5</v>
      </c>
      <c r="AC122" s="67">
        <f t="shared" si="693"/>
        <v>2875</v>
      </c>
      <c r="AD122" s="67">
        <f t="shared" si="693"/>
        <v>0</v>
      </c>
      <c r="AE122" s="67">
        <f t="shared" si="693"/>
        <v>0</v>
      </c>
      <c r="AF122" s="67">
        <f t="shared" si="693"/>
        <v>57.5</v>
      </c>
      <c r="AG122" s="67">
        <f t="shared" si="693"/>
        <v>0</v>
      </c>
      <c r="AH122" s="67">
        <f t="shared" si="693"/>
        <v>2932.5</v>
      </c>
      <c r="AI122" s="67">
        <f t="shared" si="693"/>
        <v>0</v>
      </c>
      <c r="AJ122" s="67">
        <f t="shared" si="693"/>
        <v>0</v>
      </c>
      <c r="AK122" s="67">
        <f t="shared" si="693"/>
        <v>0</v>
      </c>
      <c r="AL122" s="67">
        <f t="shared" si="693"/>
        <v>0</v>
      </c>
      <c r="AM122" s="67">
        <f t="shared" si="693"/>
        <v>646.875</v>
      </c>
      <c r="AN122" s="67">
        <f t="shared" si="693"/>
        <v>733.125</v>
      </c>
      <c r="AO122" s="67">
        <f t="shared" si="693"/>
        <v>0</v>
      </c>
      <c r="AP122" s="67">
        <f t="shared" si="694"/>
        <v>646.875</v>
      </c>
      <c r="AQ122" s="71">
        <f t="shared" si="695"/>
        <v>3579.375</v>
      </c>
      <c r="AR122" s="71">
        <f t="shared" si="696"/>
        <v>733.125</v>
      </c>
      <c r="AS122" s="71">
        <f t="shared" si="697"/>
        <v>4312.5</v>
      </c>
      <c r="AT122" s="84"/>
    </row>
    <row r="123" spans="1:67" outlineLevel="1" x14ac:dyDescent="0.25">
      <c r="A123" s="60"/>
      <c r="B123" s="72" t="s">
        <v>170</v>
      </c>
      <c r="C123" s="62">
        <v>1</v>
      </c>
      <c r="D123" s="68" t="s">
        <v>65</v>
      </c>
      <c r="E123" s="64">
        <f t="shared" si="698"/>
        <v>900</v>
      </c>
      <c r="F123" s="65">
        <f t="shared" si="699"/>
        <v>900</v>
      </c>
      <c r="G123" s="147"/>
      <c r="H123" s="67">
        <v>0</v>
      </c>
      <c r="I123" s="67">
        <v>0</v>
      </c>
      <c r="J123" s="67">
        <f t="shared" si="570"/>
        <v>0</v>
      </c>
      <c r="K123" s="54">
        <v>0</v>
      </c>
      <c r="L123" s="67">
        <f t="shared" si="680"/>
        <v>0</v>
      </c>
      <c r="M123" s="67">
        <f t="shared" si="680"/>
        <v>0</v>
      </c>
      <c r="N123" s="67">
        <f t="shared" si="680"/>
        <v>0</v>
      </c>
      <c r="O123" s="67">
        <f t="shared" si="681"/>
        <v>0</v>
      </c>
      <c r="P123" s="69">
        <f t="shared" si="682"/>
        <v>0</v>
      </c>
      <c r="Q123" s="69">
        <f t="shared" si="683"/>
        <v>0</v>
      </c>
      <c r="R123" s="69">
        <f t="shared" si="684"/>
        <v>0</v>
      </c>
      <c r="S123" s="69">
        <v>0</v>
      </c>
      <c r="T123" s="69">
        <f t="shared" si="686"/>
        <v>0</v>
      </c>
      <c r="U123" s="69">
        <v>0</v>
      </c>
      <c r="V123" s="151">
        <f t="shared" ref="V123:W123" si="705">V112</f>
        <v>0</v>
      </c>
      <c r="W123" s="151">
        <f t="shared" si="705"/>
        <v>900</v>
      </c>
      <c r="X123" s="67">
        <f t="shared" si="688"/>
        <v>900</v>
      </c>
      <c r="Y123" s="113">
        <v>0</v>
      </c>
      <c r="Z123" s="69">
        <f t="shared" si="690"/>
        <v>0</v>
      </c>
      <c r="AA123" s="69">
        <v>0</v>
      </c>
      <c r="AB123" s="70">
        <f t="shared" si="692"/>
        <v>900</v>
      </c>
      <c r="AC123" s="67">
        <f t="shared" si="693"/>
        <v>0</v>
      </c>
      <c r="AD123" s="67">
        <f t="shared" si="693"/>
        <v>0</v>
      </c>
      <c r="AE123" s="67">
        <f t="shared" si="693"/>
        <v>0</v>
      </c>
      <c r="AF123" s="67">
        <f t="shared" si="693"/>
        <v>0</v>
      </c>
      <c r="AG123" s="67">
        <f t="shared" si="693"/>
        <v>0</v>
      </c>
      <c r="AH123" s="67">
        <f t="shared" si="693"/>
        <v>0</v>
      </c>
      <c r="AI123" s="67">
        <f t="shared" si="693"/>
        <v>0</v>
      </c>
      <c r="AJ123" s="67">
        <f t="shared" si="693"/>
        <v>0</v>
      </c>
      <c r="AK123" s="67">
        <f t="shared" si="693"/>
        <v>900</v>
      </c>
      <c r="AL123" s="67">
        <f t="shared" si="693"/>
        <v>900</v>
      </c>
      <c r="AM123" s="67">
        <f t="shared" si="693"/>
        <v>0</v>
      </c>
      <c r="AN123" s="67">
        <f t="shared" si="693"/>
        <v>0</v>
      </c>
      <c r="AO123" s="67">
        <f t="shared" si="693"/>
        <v>0</v>
      </c>
      <c r="AP123" s="67">
        <f t="shared" si="694"/>
        <v>900</v>
      </c>
      <c r="AQ123" s="71">
        <f t="shared" si="695"/>
        <v>900</v>
      </c>
      <c r="AR123" s="71">
        <f t="shared" si="696"/>
        <v>0</v>
      </c>
      <c r="AS123" s="71">
        <f t="shared" si="697"/>
        <v>900</v>
      </c>
      <c r="AT123" s="84"/>
    </row>
    <row r="124" spans="1:67" outlineLevel="1" x14ac:dyDescent="0.25">
      <c r="A124" s="60"/>
      <c r="B124" s="72" t="s">
        <v>171</v>
      </c>
      <c r="C124" s="62">
        <v>1</v>
      </c>
      <c r="D124" s="68" t="s">
        <v>65</v>
      </c>
      <c r="E124" s="64">
        <f t="shared" si="698"/>
        <v>1200</v>
      </c>
      <c r="F124" s="65">
        <f t="shared" si="699"/>
        <v>1200</v>
      </c>
      <c r="G124" s="147"/>
      <c r="H124" s="67">
        <v>0</v>
      </c>
      <c r="I124" s="67">
        <v>0</v>
      </c>
      <c r="J124" s="67">
        <f t="shared" si="570"/>
        <v>0</v>
      </c>
      <c r="K124" s="54">
        <v>0</v>
      </c>
      <c r="L124" s="67">
        <f t="shared" si="680"/>
        <v>0</v>
      </c>
      <c r="M124" s="67">
        <f t="shared" si="680"/>
        <v>0</v>
      </c>
      <c r="N124" s="67">
        <f t="shared" si="680"/>
        <v>0</v>
      </c>
      <c r="O124" s="67">
        <f t="shared" si="681"/>
        <v>0</v>
      </c>
      <c r="P124" s="69">
        <f t="shared" si="682"/>
        <v>0</v>
      </c>
      <c r="Q124" s="69">
        <f t="shared" si="683"/>
        <v>0</v>
      </c>
      <c r="R124" s="69">
        <f t="shared" si="684"/>
        <v>0</v>
      </c>
      <c r="S124" s="69">
        <v>0</v>
      </c>
      <c r="T124" s="69">
        <f t="shared" si="686"/>
        <v>0</v>
      </c>
      <c r="U124" s="69">
        <v>0</v>
      </c>
      <c r="V124" s="151">
        <f t="shared" ref="V124:W124" si="706">V113</f>
        <v>1200</v>
      </c>
      <c r="W124" s="151">
        <f t="shared" si="706"/>
        <v>0</v>
      </c>
      <c r="X124" s="67">
        <f t="shared" si="688"/>
        <v>1200</v>
      </c>
      <c r="Y124" s="113">
        <v>0</v>
      </c>
      <c r="Z124" s="69">
        <f t="shared" si="690"/>
        <v>0</v>
      </c>
      <c r="AA124" s="69">
        <v>0</v>
      </c>
      <c r="AB124" s="70">
        <f t="shared" si="692"/>
        <v>1200</v>
      </c>
      <c r="AC124" s="67">
        <f t="shared" si="693"/>
        <v>0</v>
      </c>
      <c r="AD124" s="67">
        <f t="shared" si="693"/>
        <v>0</v>
      </c>
      <c r="AE124" s="67">
        <f t="shared" si="693"/>
        <v>0</v>
      </c>
      <c r="AF124" s="67">
        <f t="shared" si="693"/>
        <v>0</v>
      </c>
      <c r="AG124" s="67">
        <f t="shared" si="693"/>
        <v>0</v>
      </c>
      <c r="AH124" s="67">
        <f t="shared" si="693"/>
        <v>0</v>
      </c>
      <c r="AI124" s="67">
        <f t="shared" si="693"/>
        <v>0</v>
      </c>
      <c r="AJ124" s="67">
        <f t="shared" si="693"/>
        <v>1200</v>
      </c>
      <c r="AK124" s="67">
        <f t="shared" si="693"/>
        <v>0</v>
      </c>
      <c r="AL124" s="67">
        <f t="shared" si="693"/>
        <v>1200</v>
      </c>
      <c r="AM124" s="67">
        <f t="shared" si="693"/>
        <v>0</v>
      </c>
      <c r="AN124" s="67">
        <f t="shared" si="693"/>
        <v>0</v>
      </c>
      <c r="AO124" s="67">
        <f t="shared" si="693"/>
        <v>0</v>
      </c>
      <c r="AP124" s="67">
        <f t="shared" si="694"/>
        <v>0</v>
      </c>
      <c r="AQ124" s="71">
        <f t="shared" si="695"/>
        <v>1200</v>
      </c>
      <c r="AR124" s="71">
        <f t="shared" si="696"/>
        <v>0</v>
      </c>
      <c r="AS124" s="71">
        <f t="shared" si="697"/>
        <v>1200</v>
      </c>
      <c r="AT124" s="84"/>
    </row>
    <row r="125" spans="1:67" ht="15.75" outlineLevel="1" thickBot="1" x14ac:dyDescent="0.3">
      <c r="A125" s="75"/>
      <c r="B125" s="76"/>
      <c r="C125" s="77"/>
      <c r="D125" s="78"/>
      <c r="E125" s="79"/>
      <c r="F125" s="80"/>
      <c r="G125" s="107"/>
      <c r="H125" s="108"/>
      <c r="I125" s="108"/>
      <c r="J125" s="67"/>
      <c r="K125" s="21"/>
      <c r="L125" s="67"/>
      <c r="M125" s="67"/>
      <c r="N125" s="67"/>
      <c r="O125" s="67"/>
      <c r="P125" s="69"/>
      <c r="Q125" s="69"/>
      <c r="R125" s="69"/>
      <c r="S125" s="69"/>
      <c r="T125" s="69"/>
      <c r="U125" s="69"/>
      <c r="V125" s="151"/>
      <c r="W125" s="151"/>
      <c r="X125" s="69"/>
      <c r="Y125" s="69"/>
      <c r="Z125" s="69"/>
      <c r="AA125" s="69"/>
      <c r="AB125" s="67"/>
      <c r="AC125" s="67"/>
      <c r="AD125" s="67"/>
      <c r="AE125" s="69"/>
      <c r="AF125" s="69"/>
      <c r="AG125" s="69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84"/>
    </row>
    <row r="126" spans="1:67" ht="15.75" thickBot="1" x14ac:dyDescent="0.3">
      <c r="A126" s="48">
        <f>A115+1</f>
        <v>42</v>
      </c>
      <c r="B126" s="49" t="s">
        <v>61</v>
      </c>
      <c r="C126" s="50" t="s">
        <v>62</v>
      </c>
      <c r="D126" s="51">
        <f>ROUNDUP((A126*465)/1000,2)</f>
        <v>19.53</v>
      </c>
      <c r="E126" s="52"/>
      <c r="F126" s="53">
        <f>SUM(F127:F136)</f>
        <v>38610.239301470589</v>
      </c>
      <c r="G126" s="107"/>
      <c r="H126" s="110"/>
      <c r="I126" s="110"/>
      <c r="J126" s="56"/>
      <c r="K126" s="57"/>
      <c r="L126" s="58"/>
      <c r="M126" s="58"/>
      <c r="N126" s="58"/>
      <c r="O126" s="57"/>
      <c r="P126" s="58"/>
      <c r="Q126" s="56"/>
      <c r="R126" s="56"/>
      <c r="S126" s="56"/>
      <c r="T126" s="56"/>
      <c r="U126" s="73"/>
      <c r="V126" s="152"/>
      <c r="W126" s="153"/>
      <c r="X126" s="56"/>
      <c r="Y126" s="56"/>
      <c r="Z126" s="57"/>
      <c r="AA126" s="56"/>
      <c r="AB126" s="56"/>
      <c r="AC126" s="59">
        <f>+SUM(AC127:AC136)</f>
        <v>16264.217499999999</v>
      </c>
      <c r="AD126" s="59">
        <f t="shared" ref="AD126" si="707">+SUM(AD127:AD136)</f>
        <v>0</v>
      </c>
      <c r="AE126" s="59">
        <f t="shared" ref="AE126" si="708">+SUM(AE127:AE136)</f>
        <v>0</v>
      </c>
      <c r="AF126" s="59">
        <f t="shared" ref="AF126" si="709">+SUM(AF127:AF136)</f>
        <v>325.28435000000002</v>
      </c>
      <c r="AG126" s="59">
        <f t="shared" ref="AG126" si="710">+SUM(AG127:AG136)</f>
        <v>669.46087499999999</v>
      </c>
      <c r="AH126" s="59">
        <f t="shared" ref="AH126" si="711">+SUM(AH127:AH136)</f>
        <v>17258.962724999998</v>
      </c>
      <c r="AI126" s="59">
        <f t="shared" ref="AI126" si="712">+SUM(AI127:AI136)</f>
        <v>7568</v>
      </c>
      <c r="AJ126" s="59">
        <f t="shared" ref="AJ126" si="713">+SUM(AJ127:AJ136)</f>
        <v>1200</v>
      </c>
      <c r="AK126" s="59">
        <f t="shared" ref="AK126" si="714">+SUM(AK127:AK136)</f>
        <v>900</v>
      </c>
      <c r="AL126" s="59">
        <f t="shared" ref="AL126" si="715">+SUM(AL127:AL136)</f>
        <v>9668</v>
      </c>
      <c r="AM126" s="59">
        <f t="shared" ref="AM126" si="716">+SUM(AM127:AM136)</f>
        <v>5476.5358952205888</v>
      </c>
      <c r="AN126" s="59">
        <f t="shared" ref="AN126" si="717">+SUM(AN127:AN136)</f>
        <v>4314.7406812499994</v>
      </c>
      <c r="AO126" s="59">
        <f t="shared" ref="AO126" si="718">+SUM(AO127:AO136)</f>
        <v>1892</v>
      </c>
      <c r="AP126" s="59">
        <f t="shared" ref="AP126" si="719">+SUM(AP127:AP136)</f>
        <v>6376.5358952205888</v>
      </c>
      <c r="AQ126" s="59">
        <f t="shared" ref="AQ126" si="720">+SUM(AQ127:AQ136)</f>
        <v>32403.498620220587</v>
      </c>
      <c r="AR126" s="59">
        <f t="shared" ref="AR126" si="721">+SUM(AR127:AR136)</f>
        <v>6206.7406812500003</v>
      </c>
      <c r="AS126" s="59">
        <f t="shared" ref="AS126" si="722">+SUM(AS127:AS136)</f>
        <v>38610.239301470589</v>
      </c>
      <c r="AT126" s="83" t="str">
        <f>IF(F126=AS126,"Matching","Not Matching")</f>
        <v>Matching</v>
      </c>
      <c r="AU126" s="134">
        <f t="shared" ref="AU126" si="723">SUM(AC126:AG126)</f>
        <v>17258.962725000001</v>
      </c>
      <c r="AV126" s="135">
        <f t="shared" ref="AV126" si="724">AU126/AS126</f>
        <v>0.447004811087577</v>
      </c>
      <c r="AW126" s="134">
        <f t="shared" ref="AW126" si="725">AI126</f>
        <v>7568</v>
      </c>
      <c r="AX126" s="135">
        <f t="shared" ref="AX126" si="726">AW126/AS126</f>
        <v>0.19601018115709398</v>
      </c>
      <c r="AY126" s="134">
        <f t="shared" ref="AY126" si="727">AJ126</f>
        <v>1200</v>
      </c>
      <c r="AZ126" s="135">
        <f t="shared" ref="AZ126" si="728">AY126/AS126</f>
        <v>3.1079838449856342E-2</v>
      </c>
      <c r="BA126" s="134">
        <f t="shared" ref="BA126" si="729">AK126+AM126</f>
        <v>6376.5358952205888</v>
      </c>
      <c r="BB126" s="135">
        <f t="shared" ref="BB126" si="730">BA126/AS126</f>
        <v>0.16515142124430499</v>
      </c>
      <c r="BC126" s="134">
        <f t="shared" ref="BC126" si="731">AN126+AO126</f>
        <v>6206.7406812499994</v>
      </c>
      <c r="BD126" s="135">
        <f t="shared" ref="BD126" si="732">BC126/AS126</f>
        <v>0.16075374806116771</v>
      </c>
      <c r="BE126" s="82" t="str">
        <f t="shared" ref="BE126" si="733">IF((AU126+AW126+AY126+BA126+BC126)=AS126,"Matching","Not Matching")</f>
        <v>Matching</v>
      </c>
      <c r="BF126" s="134">
        <f>AQ126</f>
        <v>32403.498620220587</v>
      </c>
      <c r="BG126" s="135">
        <f t="shared" ref="BG126" si="734">BF126/AS126</f>
        <v>0.83924625193883218</v>
      </c>
      <c r="BH126" s="134">
        <f t="shared" ref="BH126" si="735">AR126</f>
        <v>6206.7406812500003</v>
      </c>
      <c r="BI126" s="135">
        <f t="shared" ref="BI126" si="736">BH126/AS126</f>
        <v>0.16075374806116774</v>
      </c>
      <c r="BJ126" s="82" t="str">
        <f t="shared" ref="BJ126" si="737">IF((BH126+BF126)=AS126,"Matching","Not Matching")</f>
        <v>Matching</v>
      </c>
      <c r="BK126" s="134">
        <f>AS126*1.081</f>
        <v>41737.668684889708</v>
      </c>
      <c r="BL126" s="134">
        <f t="shared" ref="BL126" si="738">ROUND(BK126,-1)</f>
        <v>41740</v>
      </c>
      <c r="BM126" s="134">
        <f>D126*380</f>
        <v>7421.4000000000005</v>
      </c>
      <c r="BN126" s="134">
        <f t="shared" ref="BN126" si="739">BK126-BM126</f>
        <v>34316.268684889706</v>
      </c>
      <c r="BO126" s="134">
        <f>BK126/D126</f>
        <v>2137.1054114126832</v>
      </c>
    </row>
    <row r="127" spans="1:67" outlineLevel="1" x14ac:dyDescent="0.25">
      <c r="A127" s="60"/>
      <c r="B127" s="61"/>
      <c r="C127" s="62"/>
      <c r="D127" s="63"/>
      <c r="E127" s="64"/>
      <c r="F127" s="65"/>
      <c r="G127" s="107"/>
      <c r="H127" s="110"/>
      <c r="I127" s="110"/>
      <c r="J127" s="56"/>
      <c r="K127" s="57"/>
      <c r="L127" s="58"/>
      <c r="M127" s="58"/>
      <c r="N127" s="58"/>
      <c r="O127" s="57"/>
      <c r="P127" s="58"/>
      <c r="Q127" s="56"/>
      <c r="R127" s="56"/>
      <c r="S127" s="56"/>
      <c r="T127" s="56"/>
      <c r="U127" s="73"/>
      <c r="V127" s="152"/>
      <c r="W127" s="153"/>
      <c r="X127" s="56"/>
      <c r="Y127" s="56"/>
      <c r="Z127" s="57"/>
      <c r="AA127" s="56"/>
      <c r="AB127" s="56"/>
      <c r="AC127" s="56"/>
      <c r="AD127" s="56"/>
      <c r="AE127" s="69"/>
      <c r="AF127" s="69"/>
      <c r="AG127" s="69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136"/>
    </row>
    <row r="128" spans="1:67" outlineLevel="1" x14ac:dyDescent="0.25">
      <c r="A128" s="60"/>
      <c r="B128" s="61" t="str">
        <f>"Panneau solaire "&amp;G128</f>
        <v>Panneau solaire LONGi Hi-MO X10 Artist LR7-54HVB-485M</v>
      </c>
      <c r="C128" s="62">
        <f>A126</f>
        <v>42</v>
      </c>
      <c r="D128" s="68" t="s">
        <v>63</v>
      </c>
      <c r="E128" s="64">
        <f t="shared" ref="E128" si="740">AB128</f>
        <v>266.65684558823523</v>
      </c>
      <c r="F128" s="65">
        <f t="shared" ref="F128" si="741">C128*E128</f>
        <v>11199.58751470588</v>
      </c>
      <c r="G128" s="107" t="str">
        <f>$G$7</f>
        <v>LONGi Hi-MO X10 Artist LR7-54HVB-485M</v>
      </c>
      <c r="H128" s="108">
        <f t="shared" ref="H128:I128" si="742">H117</f>
        <v>105.55</v>
      </c>
      <c r="I128" s="108">
        <f t="shared" si="742"/>
        <v>0</v>
      </c>
      <c r="J128" s="67">
        <f t="shared" si="570"/>
        <v>3.1664999999999996</v>
      </c>
      <c r="K128" s="54">
        <v>0</v>
      </c>
      <c r="L128" s="67">
        <f t="shared" ref="L128:N135" si="743">H128*(1-$K128)</f>
        <v>105.55</v>
      </c>
      <c r="M128" s="67">
        <f t="shared" si="743"/>
        <v>0</v>
      </c>
      <c r="N128" s="67">
        <f t="shared" si="743"/>
        <v>3.1664999999999996</v>
      </c>
      <c r="O128" s="67">
        <f t="shared" ref="O128:O135" si="744">(L128+M128+N128)</f>
        <v>108.7165</v>
      </c>
      <c r="P128" s="69">
        <f t="shared" ref="P128:P135" si="745">O128*$P$4</f>
        <v>0</v>
      </c>
      <c r="Q128" s="69">
        <f t="shared" ref="Q128:Q135" si="746">(O128+P128)*$Q$4</f>
        <v>0</v>
      </c>
      <c r="R128" s="69">
        <f t="shared" ref="R128:R135" si="747">(O128+P128)*$R$4</f>
        <v>2.1743299999999999</v>
      </c>
      <c r="S128" s="69">
        <f t="shared" ref="S128:S132" si="748">(O128+P128)*$S$4</f>
        <v>5.4358250000000004</v>
      </c>
      <c r="T128" s="69">
        <f t="shared" ref="T128:T135" si="749">SUM(O128:S128)</f>
        <v>116.32665499999999</v>
      </c>
      <c r="U128" s="69">
        <f>1*$U$4</f>
        <v>65</v>
      </c>
      <c r="V128" s="151">
        <f t="shared" ref="V128:W128" si="750">V117</f>
        <v>0</v>
      </c>
      <c r="W128" s="151">
        <f t="shared" si="750"/>
        <v>0</v>
      </c>
      <c r="X128" s="67">
        <f t="shared" ref="X128:X135" si="751">SUM(U128:W128)</f>
        <v>65</v>
      </c>
      <c r="Y128" s="113">
        <f t="shared" ref="Y128:Y133" si="752">$Y$4/(1-$Y$4)*(T128+X128+Z128+AA128)</f>
        <v>39.998526838235293</v>
      </c>
      <c r="Z128" s="69">
        <f t="shared" ref="Z128:Z135" si="753">T128*$Z$4</f>
        <v>29.081663749999997</v>
      </c>
      <c r="AA128" s="69">
        <f t="shared" ref="AA128:AA133" si="754">X128*$AA$4</f>
        <v>16.25</v>
      </c>
      <c r="AB128" s="70">
        <f t="shared" ref="AB128:AB135" si="755">T128+X128+Y128+Z128+AA128</f>
        <v>266.65684558823523</v>
      </c>
      <c r="AC128" s="67">
        <f t="shared" ref="AC128:AO135" si="756">O128*$C128</f>
        <v>4566.0929999999998</v>
      </c>
      <c r="AD128" s="67">
        <f t="shared" si="756"/>
        <v>0</v>
      </c>
      <c r="AE128" s="67">
        <f t="shared" si="756"/>
        <v>0</v>
      </c>
      <c r="AF128" s="67">
        <f t="shared" si="756"/>
        <v>91.321860000000001</v>
      </c>
      <c r="AG128" s="67">
        <f t="shared" si="756"/>
        <v>228.30465000000001</v>
      </c>
      <c r="AH128" s="67">
        <f t="shared" si="756"/>
        <v>4885.7195099999999</v>
      </c>
      <c r="AI128" s="67">
        <f t="shared" si="756"/>
        <v>2730</v>
      </c>
      <c r="AJ128" s="67">
        <f t="shared" si="756"/>
        <v>0</v>
      </c>
      <c r="AK128" s="67">
        <f t="shared" si="756"/>
        <v>0</v>
      </c>
      <c r="AL128" s="67">
        <f t="shared" si="756"/>
        <v>2730</v>
      </c>
      <c r="AM128" s="67">
        <f t="shared" si="756"/>
        <v>1679.9381272058822</v>
      </c>
      <c r="AN128" s="67">
        <f t="shared" si="756"/>
        <v>1221.4298775</v>
      </c>
      <c r="AO128" s="67">
        <f t="shared" si="756"/>
        <v>682.5</v>
      </c>
      <c r="AP128" s="67">
        <f t="shared" ref="AP128:AP135" si="757">AM128+AK128</f>
        <v>1679.9381272058822</v>
      </c>
      <c r="AQ128" s="71">
        <f t="shared" ref="AQ128:AQ135" si="758">AM128+AL128+AH128</f>
        <v>9295.6576372058807</v>
      </c>
      <c r="AR128" s="71">
        <f t="shared" ref="AR128:AR135" si="759">AO128+AN128</f>
        <v>1903.9298775</v>
      </c>
      <c r="AS128" s="71">
        <f t="shared" ref="AS128:AS135" si="760">AH128+AL128+AM128+AO128+AN128</f>
        <v>11199.587514705883</v>
      </c>
      <c r="AT128" s="84"/>
    </row>
    <row r="129" spans="1:67" outlineLevel="1" x14ac:dyDescent="0.25">
      <c r="A129" s="60"/>
      <c r="B129" s="61" t="str">
        <f>"Onduleur Fronius "&amp;G129</f>
        <v>Onduleur Fronius Verto 17.5 Plus SPD 1+2</v>
      </c>
      <c r="C129" s="62">
        <v>1</v>
      </c>
      <c r="D129" s="68" t="s">
        <v>63</v>
      </c>
      <c r="E129" s="64">
        <f t="shared" ref="E128:E135" si="761">AB129</f>
        <v>5234.1076691176477</v>
      </c>
      <c r="F129" s="65">
        <f t="shared" ref="F128:F135" si="762">C129*E129</f>
        <v>5234.1076691176477</v>
      </c>
      <c r="G129" s="107" t="str">
        <f>$G$74</f>
        <v>Verto 17.5 Plus SPD 1+2</v>
      </c>
      <c r="H129" s="108">
        <f t="shared" ref="H129:I129" si="763">H118</f>
        <v>2904.15</v>
      </c>
      <c r="I129" s="108">
        <f t="shared" si="763"/>
        <v>166.85</v>
      </c>
      <c r="J129" s="67">
        <f t="shared" si="570"/>
        <v>87.124499999999998</v>
      </c>
      <c r="K129" s="54">
        <v>0</v>
      </c>
      <c r="L129" s="67">
        <f t="shared" si="743"/>
        <v>2904.15</v>
      </c>
      <c r="M129" s="67">
        <f t="shared" si="743"/>
        <v>166.85</v>
      </c>
      <c r="N129" s="67">
        <f t="shared" si="743"/>
        <v>87.124499999999998</v>
      </c>
      <c r="O129" s="67">
        <f t="shared" si="744"/>
        <v>3158.1244999999999</v>
      </c>
      <c r="P129" s="69">
        <f t="shared" si="745"/>
        <v>0</v>
      </c>
      <c r="Q129" s="69">
        <f t="shared" si="746"/>
        <v>0</v>
      </c>
      <c r="R129" s="69">
        <f t="shared" si="747"/>
        <v>63.162489999999998</v>
      </c>
      <c r="S129" s="69">
        <f t="shared" si="748"/>
        <v>157.90622500000001</v>
      </c>
      <c r="T129" s="69">
        <f t="shared" si="749"/>
        <v>3379.1932150000002</v>
      </c>
      <c r="U129" s="69">
        <f>2*$U$5</f>
        <v>180</v>
      </c>
      <c r="V129" s="151">
        <f t="shared" ref="V129:W129" si="764">V118</f>
        <v>0</v>
      </c>
      <c r="W129" s="151">
        <f t="shared" si="764"/>
        <v>0</v>
      </c>
      <c r="X129" s="67">
        <f t="shared" si="751"/>
        <v>180</v>
      </c>
      <c r="Y129" s="113">
        <f t="shared" si="752"/>
        <v>785.11615036764715</v>
      </c>
      <c r="Z129" s="69">
        <f t="shared" si="753"/>
        <v>844.79830375000006</v>
      </c>
      <c r="AA129" s="69">
        <f t="shared" si="754"/>
        <v>45</v>
      </c>
      <c r="AB129" s="70">
        <f t="shared" si="755"/>
        <v>5234.1076691176477</v>
      </c>
      <c r="AC129" s="67">
        <f t="shared" si="756"/>
        <v>3158.1244999999999</v>
      </c>
      <c r="AD129" s="67">
        <f t="shared" si="756"/>
        <v>0</v>
      </c>
      <c r="AE129" s="67">
        <f t="shared" si="756"/>
        <v>0</v>
      </c>
      <c r="AF129" s="67">
        <f t="shared" si="756"/>
        <v>63.162489999999998</v>
      </c>
      <c r="AG129" s="67">
        <f t="shared" si="756"/>
        <v>157.90622500000001</v>
      </c>
      <c r="AH129" s="67">
        <f t="shared" si="756"/>
        <v>3379.1932150000002</v>
      </c>
      <c r="AI129" s="67">
        <f t="shared" si="756"/>
        <v>180</v>
      </c>
      <c r="AJ129" s="67">
        <f t="shared" si="756"/>
        <v>0</v>
      </c>
      <c r="AK129" s="67">
        <f t="shared" si="756"/>
        <v>0</v>
      </c>
      <c r="AL129" s="67">
        <f t="shared" si="756"/>
        <v>180</v>
      </c>
      <c r="AM129" s="67">
        <f t="shared" si="756"/>
        <v>785.11615036764715</v>
      </c>
      <c r="AN129" s="67">
        <f t="shared" si="756"/>
        <v>844.79830375000006</v>
      </c>
      <c r="AO129" s="67">
        <f t="shared" si="756"/>
        <v>45</v>
      </c>
      <c r="AP129" s="67">
        <f t="shared" si="757"/>
        <v>785.11615036764715</v>
      </c>
      <c r="AQ129" s="71">
        <f t="shared" si="758"/>
        <v>4344.3093653676478</v>
      </c>
      <c r="AR129" s="71">
        <f t="shared" si="759"/>
        <v>889.79830375000006</v>
      </c>
      <c r="AS129" s="71">
        <f t="shared" si="760"/>
        <v>5234.1076691176477</v>
      </c>
      <c r="AT129" s="84"/>
    </row>
    <row r="130" spans="1:67" outlineLevel="1" x14ac:dyDescent="0.25">
      <c r="A130" s="60"/>
      <c r="B130" s="61" t="s">
        <v>64</v>
      </c>
      <c r="C130" s="62">
        <v>1</v>
      </c>
      <c r="D130" s="68" t="s">
        <v>65</v>
      </c>
      <c r="E130" s="64">
        <f t="shared" si="761"/>
        <v>1528.3235294117649</v>
      </c>
      <c r="F130" s="65">
        <f t="shared" si="762"/>
        <v>1528.3235294117649</v>
      </c>
      <c r="G130" s="107"/>
      <c r="H130" s="108">
        <f t="shared" ref="H130:I130" si="765">H119</f>
        <v>600</v>
      </c>
      <c r="I130" s="111">
        <f t="shared" si="765"/>
        <v>0</v>
      </c>
      <c r="J130" s="67">
        <f t="shared" si="570"/>
        <v>18</v>
      </c>
      <c r="K130" s="54">
        <v>0</v>
      </c>
      <c r="L130" s="67">
        <f t="shared" si="743"/>
        <v>600</v>
      </c>
      <c r="M130" s="67">
        <f t="shared" si="743"/>
        <v>0</v>
      </c>
      <c r="N130" s="67">
        <f t="shared" si="743"/>
        <v>18</v>
      </c>
      <c r="O130" s="67">
        <f t="shared" si="744"/>
        <v>618</v>
      </c>
      <c r="P130" s="69">
        <f t="shared" si="745"/>
        <v>0</v>
      </c>
      <c r="Q130" s="69">
        <f t="shared" si="746"/>
        <v>0</v>
      </c>
      <c r="R130" s="69">
        <f t="shared" si="747"/>
        <v>12.36</v>
      </c>
      <c r="S130" s="69">
        <f t="shared" si="748"/>
        <v>30.900000000000002</v>
      </c>
      <c r="T130" s="69">
        <f t="shared" si="749"/>
        <v>661.26</v>
      </c>
      <c r="U130" s="69">
        <f>(C128/10)*$U$5</f>
        <v>378</v>
      </c>
      <c r="V130" s="151">
        <f t="shared" ref="V130:W130" si="766">V119</f>
        <v>0</v>
      </c>
      <c r="W130" s="151">
        <f t="shared" si="766"/>
        <v>0</v>
      </c>
      <c r="X130" s="67">
        <f t="shared" si="751"/>
        <v>378</v>
      </c>
      <c r="Y130" s="113">
        <f t="shared" si="752"/>
        <v>229.24852941176474</v>
      </c>
      <c r="Z130" s="69">
        <f t="shared" si="753"/>
        <v>165.315</v>
      </c>
      <c r="AA130" s="69">
        <f t="shared" si="754"/>
        <v>94.5</v>
      </c>
      <c r="AB130" s="70">
        <f t="shared" si="755"/>
        <v>1528.3235294117649</v>
      </c>
      <c r="AC130" s="67">
        <f t="shared" si="756"/>
        <v>618</v>
      </c>
      <c r="AD130" s="67">
        <f t="shared" si="756"/>
        <v>0</v>
      </c>
      <c r="AE130" s="67">
        <f t="shared" si="756"/>
        <v>0</v>
      </c>
      <c r="AF130" s="67">
        <f t="shared" si="756"/>
        <v>12.36</v>
      </c>
      <c r="AG130" s="67">
        <f t="shared" si="756"/>
        <v>30.900000000000002</v>
      </c>
      <c r="AH130" s="67">
        <f t="shared" si="756"/>
        <v>661.26</v>
      </c>
      <c r="AI130" s="67">
        <f t="shared" si="756"/>
        <v>378</v>
      </c>
      <c r="AJ130" s="67">
        <f t="shared" si="756"/>
        <v>0</v>
      </c>
      <c r="AK130" s="67">
        <f t="shared" si="756"/>
        <v>0</v>
      </c>
      <c r="AL130" s="67">
        <f t="shared" si="756"/>
        <v>378</v>
      </c>
      <c r="AM130" s="67">
        <f t="shared" si="756"/>
        <v>229.24852941176474</v>
      </c>
      <c r="AN130" s="67">
        <f t="shared" si="756"/>
        <v>165.315</v>
      </c>
      <c r="AO130" s="67">
        <f t="shared" si="756"/>
        <v>94.5</v>
      </c>
      <c r="AP130" s="67">
        <f t="shared" si="757"/>
        <v>229.24852941176474</v>
      </c>
      <c r="AQ130" s="71">
        <f t="shared" si="758"/>
        <v>1268.5085294117648</v>
      </c>
      <c r="AR130" s="71">
        <f t="shared" si="759"/>
        <v>259.815</v>
      </c>
      <c r="AS130" s="71">
        <f t="shared" si="760"/>
        <v>1528.3235294117649</v>
      </c>
      <c r="AT130" s="84"/>
    </row>
    <row r="131" spans="1:67" outlineLevel="1" x14ac:dyDescent="0.25">
      <c r="A131" s="60"/>
      <c r="B131" s="61" t="s">
        <v>172</v>
      </c>
      <c r="C131" s="62">
        <f>A126</f>
        <v>42</v>
      </c>
      <c r="D131" s="68" t="s">
        <v>63</v>
      </c>
      <c r="E131" s="64">
        <f t="shared" si="761"/>
        <v>257.66176470588238</v>
      </c>
      <c r="F131" s="65">
        <f t="shared" si="762"/>
        <v>10821.794117647059</v>
      </c>
      <c r="G131" s="107"/>
      <c r="H131" s="108">
        <f t="shared" ref="H131:I131" si="767">H120</f>
        <v>100</v>
      </c>
      <c r="I131" s="108">
        <f t="shared" si="767"/>
        <v>0</v>
      </c>
      <c r="J131" s="67">
        <f t="shared" si="570"/>
        <v>3</v>
      </c>
      <c r="K131" s="54">
        <v>0</v>
      </c>
      <c r="L131" s="67">
        <f t="shared" si="743"/>
        <v>100</v>
      </c>
      <c r="M131" s="67">
        <f t="shared" si="743"/>
        <v>0</v>
      </c>
      <c r="N131" s="67">
        <f t="shared" si="743"/>
        <v>3</v>
      </c>
      <c r="O131" s="67">
        <f t="shared" si="744"/>
        <v>103</v>
      </c>
      <c r="P131" s="69">
        <f t="shared" si="745"/>
        <v>0</v>
      </c>
      <c r="Q131" s="69">
        <f t="shared" si="746"/>
        <v>0</v>
      </c>
      <c r="R131" s="69">
        <f t="shared" si="747"/>
        <v>2.06</v>
      </c>
      <c r="S131" s="69">
        <f t="shared" si="748"/>
        <v>5.15</v>
      </c>
      <c r="T131" s="69">
        <f t="shared" si="749"/>
        <v>110.21000000000001</v>
      </c>
      <c r="U131" s="69">
        <f>1*$U$4</f>
        <v>65</v>
      </c>
      <c r="V131" s="151">
        <f t="shared" ref="V131:W131" si="768">V120</f>
        <v>0</v>
      </c>
      <c r="W131" s="151">
        <f t="shared" si="768"/>
        <v>0</v>
      </c>
      <c r="X131" s="67">
        <f t="shared" si="751"/>
        <v>65</v>
      </c>
      <c r="Y131" s="113">
        <f t="shared" si="752"/>
        <v>38.649264705882359</v>
      </c>
      <c r="Z131" s="69">
        <f t="shared" si="753"/>
        <v>27.552500000000002</v>
      </c>
      <c r="AA131" s="69">
        <f t="shared" si="754"/>
        <v>16.25</v>
      </c>
      <c r="AB131" s="70">
        <f t="shared" si="755"/>
        <v>257.66176470588238</v>
      </c>
      <c r="AC131" s="67">
        <f t="shared" si="756"/>
        <v>4326</v>
      </c>
      <c r="AD131" s="67">
        <f t="shared" si="756"/>
        <v>0</v>
      </c>
      <c r="AE131" s="67">
        <f t="shared" si="756"/>
        <v>0</v>
      </c>
      <c r="AF131" s="67">
        <f t="shared" si="756"/>
        <v>86.52</v>
      </c>
      <c r="AG131" s="67">
        <f t="shared" si="756"/>
        <v>216.3</v>
      </c>
      <c r="AH131" s="67">
        <f t="shared" si="756"/>
        <v>4628.8200000000006</v>
      </c>
      <c r="AI131" s="67">
        <f t="shared" si="756"/>
        <v>2730</v>
      </c>
      <c r="AJ131" s="67">
        <f t="shared" si="756"/>
        <v>0</v>
      </c>
      <c r="AK131" s="67">
        <f t="shared" si="756"/>
        <v>0</v>
      </c>
      <c r="AL131" s="67">
        <f t="shared" si="756"/>
        <v>2730</v>
      </c>
      <c r="AM131" s="67">
        <f t="shared" si="756"/>
        <v>1623.2691176470591</v>
      </c>
      <c r="AN131" s="67">
        <f t="shared" si="756"/>
        <v>1157.2050000000002</v>
      </c>
      <c r="AO131" s="67">
        <f t="shared" si="756"/>
        <v>682.5</v>
      </c>
      <c r="AP131" s="67">
        <f t="shared" si="757"/>
        <v>1623.2691176470591</v>
      </c>
      <c r="AQ131" s="71">
        <f t="shared" si="758"/>
        <v>8982.0891176470595</v>
      </c>
      <c r="AR131" s="71">
        <f t="shared" si="759"/>
        <v>1839.7050000000002</v>
      </c>
      <c r="AS131" s="71">
        <f t="shared" si="760"/>
        <v>10821.794117647059</v>
      </c>
      <c r="AT131" s="84"/>
    </row>
    <row r="132" spans="1:67" outlineLevel="1" x14ac:dyDescent="0.25">
      <c r="A132" s="60"/>
      <c r="B132" s="61" t="s">
        <v>66</v>
      </c>
      <c r="C132" s="62">
        <v>1</v>
      </c>
      <c r="D132" s="68" t="s">
        <v>65</v>
      </c>
      <c r="E132" s="64">
        <f t="shared" si="761"/>
        <v>3413.9264705882347</v>
      </c>
      <c r="F132" s="65">
        <f t="shared" si="762"/>
        <v>3413.9264705882347</v>
      </c>
      <c r="G132" s="107"/>
      <c r="H132" s="108">
        <f t="shared" ref="H132:I132" si="769">H121</f>
        <v>700</v>
      </c>
      <c r="I132" s="108">
        <f t="shared" si="769"/>
        <v>0</v>
      </c>
      <c r="J132" s="67">
        <f t="shared" si="570"/>
        <v>21</v>
      </c>
      <c r="K132" s="54">
        <v>0</v>
      </c>
      <c r="L132" s="67">
        <f t="shared" si="743"/>
        <v>700</v>
      </c>
      <c r="M132" s="67">
        <f t="shared" si="743"/>
        <v>0</v>
      </c>
      <c r="N132" s="67">
        <f t="shared" si="743"/>
        <v>21</v>
      </c>
      <c r="O132" s="67">
        <f t="shared" si="744"/>
        <v>721</v>
      </c>
      <c r="P132" s="69">
        <f t="shared" si="745"/>
        <v>0</v>
      </c>
      <c r="Q132" s="69">
        <f t="shared" si="746"/>
        <v>0</v>
      </c>
      <c r="R132" s="69">
        <f t="shared" si="747"/>
        <v>14.42</v>
      </c>
      <c r="S132" s="69">
        <f t="shared" si="748"/>
        <v>36.050000000000004</v>
      </c>
      <c r="T132" s="69">
        <f t="shared" si="749"/>
        <v>771.46999999999991</v>
      </c>
      <c r="U132" s="69">
        <f>5*$U$5+600+500</f>
        <v>1550</v>
      </c>
      <c r="V132" s="151">
        <f t="shared" ref="V132:W132" si="770">V121</f>
        <v>0</v>
      </c>
      <c r="W132" s="151">
        <f t="shared" si="770"/>
        <v>0</v>
      </c>
      <c r="X132" s="67">
        <f t="shared" si="751"/>
        <v>1550</v>
      </c>
      <c r="Y132" s="113">
        <f t="shared" si="752"/>
        <v>512.08897058823527</v>
      </c>
      <c r="Z132" s="69">
        <f t="shared" si="753"/>
        <v>192.86749999999998</v>
      </c>
      <c r="AA132" s="69">
        <f t="shared" si="754"/>
        <v>387.5</v>
      </c>
      <c r="AB132" s="70">
        <f t="shared" si="755"/>
        <v>3413.9264705882347</v>
      </c>
      <c r="AC132" s="67">
        <f t="shared" si="756"/>
        <v>721</v>
      </c>
      <c r="AD132" s="67">
        <f t="shared" si="756"/>
        <v>0</v>
      </c>
      <c r="AE132" s="67">
        <f t="shared" si="756"/>
        <v>0</v>
      </c>
      <c r="AF132" s="67">
        <f t="shared" si="756"/>
        <v>14.42</v>
      </c>
      <c r="AG132" s="67">
        <f t="shared" si="756"/>
        <v>36.050000000000004</v>
      </c>
      <c r="AH132" s="67">
        <f t="shared" si="756"/>
        <v>771.46999999999991</v>
      </c>
      <c r="AI132" s="67">
        <f t="shared" si="756"/>
        <v>1550</v>
      </c>
      <c r="AJ132" s="67">
        <f t="shared" si="756"/>
        <v>0</v>
      </c>
      <c r="AK132" s="67">
        <f t="shared" si="756"/>
        <v>0</v>
      </c>
      <c r="AL132" s="67">
        <f t="shared" si="756"/>
        <v>1550</v>
      </c>
      <c r="AM132" s="67">
        <f t="shared" si="756"/>
        <v>512.08897058823527</v>
      </c>
      <c r="AN132" s="67">
        <f t="shared" si="756"/>
        <v>192.86749999999998</v>
      </c>
      <c r="AO132" s="67">
        <f t="shared" si="756"/>
        <v>387.5</v>
      </c>
      <c r="AP132" s="67">
        <f t="shared" si="757"/>
        <v>512.08897058823527</v>
      </c>
      <c r="AQ132" s="71">
        <f t="shared" si="758"/>
        <v>2833.5589705882353</v>
      </c>
      <c r="AR132" s="71">
        <f t="shared" si="759"/>
        <v>580.36749999999995</v>
      </c>
      <c r="AS132" s="71">
        <f t="shared" si="760"/>
        <v>3413.9264705882347</v>
      </c>
      <c r="AT132" s="84"/>
    </row>
    <row r="133" spans="1:67" outlineLevel="1" x14ac:dyDescent="0.25">
      <c r="A133" s="60"/>
      <c r="B133" s="72" t="s">
        <v>169</v>
      </c>
      <c r="C133" s="62">
        <v>1</v>
      </c>
      <c r="D133" s="68" t="s">
        <v>65</v>
      </c>
      <c r="E133" s="64">
        <f t="shared" si="761"/>
        <v>4312.5</v>
      </c>
      <c r="F133" s="65">
        <f t="shared" si="762"/>
        <v>4312.5</v>
      </c>
      <c r="G133" s="107"/>
      <c r="H133" s="108">
        <f t="shared" ref="H133:I133" si="771">H122</f>
        <v>2500</v>
      </c>
      <c r="I133" s="108">
        <f t="shared" si="771"/>
        <v>300</v>
      </c>
      <c r="J133" s="67">
        <f t="shared" si="570"/>
        <v>75</v>
      </c>
      <c r="K133" s="54">
        <v>0</v>
      </c>
      <c r="L133" s="67">
        <f t="shared" si="743"/>
        <v>2500</v>
      </c>
      <c r="M133" s="67">
        <f t="shared" si="743"/>
        <v>300</v>
      </c>
      <c r="N133" s="67">
        <f t="shared" si="743"/>
        <v>75</v>
      </c>
      <c r="O133" s="67">
        <f t="shared" si="744"/>
        <v>2875</v>
      </c>
      <c r="P133" s="69">
        <f t="shared" si="745"/>
        <v>0</v>
      </c>
      <c r="Q133" s="69">
        <f t="shared" si="746"/>
        <v>0</v>
      </c>
      <c r="R133" s="69">
        <f t="shared" si="747"/>
        <v>57.5</v>
      </c>
      <c r="S133" s="69">
        <v>0</v>
      </c>
      <c r="T133" s="69">
        <f t="shared" si="749"/>
        <v>2932.5</v>
      </c>
      <c r="U133" s="69">
        <v>0</v>
      </c>
      <c r="V133" s="151">
        <f t="shared" ref="V133:W133" si="772">V122</f>
        <v>0</v>
      </c>
      <c r="W133" s="151">
        <f t="shared" si="772"/>
        <v>0</v>
      </c>
      <c r="X133" s="67">
        <f t="shared" si="751"/>
        <v>0</v>
      </c>
      <c r="Y133" s="113">
        <f t="shared" si="752"/>
        <v>646.875</v>
      </c>
      <c r="Z133" s="69">
        <f t="shared" si="753"/>
        <v>733.125</v>
      </c>
      <c r="AA133" s="69">
        <f t="shared" si="754"/>
        <v>0</v>
      </c>
      <c r="AB133" s="70">
        <f t="shared" si="755"/>
        <v>4312.5</v>
      </c>
      <c r="AC133" s="67">
        <f t="shared" si="756"/>
        <v>2875</v>
      </c>
      <c r="AD133" s="67">
        <f t="shared" si="756"/>
        <v>0</v>
      </c>
      <c r="AE133" s="67">
        <f t="shared" si="756"/>
        <v>0</v>
      </c>
      <c r="AF133" s="67">
        <f t="shared" si="756"/>
        <v>57.5</v>
      </c>
      <c r="AG133" s="67">
        <f t="shared" si="756"/>
        <v>0</v>
      </c>
      <c r="AH133" s="67">
        <f t="shared" si="756"/>
        <v>2932.5</v>
      </c>
      <c r="AI133" s="67">
        <f t="shared" si="756"/>
        <v>0</v>
      </c>
      <c r="AJ133" s="67">
        <f t="shared" si="756"/>
        <v>0</v>
      </c>
      <c r="AK133" s="67">
        <f t="shared" si="756"/>
        <v>0</v>
      </c>
      <c r="AL133" s="67">
        <f t="shared" si="756"/>
        <v>0</v>
      </c>
      <c r="AM133" s="67">
        <f t="shared" si="756"/>
        <v>646.875</v>
      </c>
      <c r="AN133" s="67">
        <f t="shared" si="756"/>
        <v>733.125</v>
      </c>
      <c r="AO133" s="67">
        <f t="shared" si="756"/>
        <v>0</v>
      </c>
      <c r="AP133" s="67">
        <f t="shared" si="757"/>
        <v>646.875</v>
      </c>
      <c r="AQ133" s="71">
        <f t="shared" si="758"/>
        <v>3579.375</v>
      </c>
      <c r="AR133" s="71">
        <f t="shared" si="759"/>
        <v>733.125</v>
      </c>
      <c r="AS133" s="71">
        <f t="shared" si="760"/>
        <v>4312.5</v>
      </c>
      <c r="AT133" s="84"/>
    </row>
    <row r="134" spans="1:67" outlineLevel="1" x14ac:dyDescent="0.25">
      <c r="A134" s="60"/>
      <c r="B134" s="72" t="s">
        <v>170</v>
      </c>
      <c r="C134" s="62">
        <v>1</v>
      </c>
      <c r="D134" s="68" t="s">
        <v>65</v>
      </c>
      <c r="E134" s="64">
        <f t="shared" si="761"/>
        <v>900</v>
      </c>
      <c r="F134" s="65">
        <f t="shared" si="762"/>
        <v>900</v>
      </c>
      <c r="G134" s="147"/>
      <c r="H134" s="67">
        <v>0</v>
      </c>
      <c r="I134" s="67">
        <v>0</v>
      </c>
      <c r="J134" s="67">
        <f t="shared" ref="J134:J135" si="773">H134*$J$4</f>
        <v>0</v>
      </c>
      <c r="K134" s="54">
        <v>0</v>
      </c>
      <c r="L134" s="67">
        <f t="shared" si="743"/>
        <v>0</v>
      </c>
      <c r="M134" s="67">
        <f t="shared" si="743"/>
        <v>0</v>
      </c>
      <c r="N134" s="67">
        <f t="shared" si="743"/>
        <v>0</v>
      </c>
      <c r="O134" s="67">
        <f t="shared" si="744"/>
        <v>0</v>
      </c>
      <c r="P134" s="69">
        <f t="shared" si="745"/>
        <v>0</v>
      </c>
      <c r="Q134" s="69">
        <f t="shared" si="746"/>
        <v>0</v>
      </c>
      <c r="R134" s="69">
        <f t="shared" si="747"/>
        <v>0</v>
      </c>
      <c r="S134" s="69">
        <v>0</v>
      </c>
      <c r="T134" s="69">
        <f t="shared" si="749"/>
        <v>0</v>
      </c>
      <c r="U134" s="69">
        <v>0</v>
      </c>
      <c r="V134" s="151">
        <f t="shared" ref="V134:W134" si="774">V123</f>
        <v>0</v>
      </c>
      <c r="W134" s="151">
        <f t="shared" si="774"/>
        <v>900</v>
      </c>
      <c r="X134" s="67">
        <f t="shared" si="751"/>
        <v>900</v>
      </c>
      <c r="Y134" s="113">
        <v>0</v>
      </c>
      <c r="Z134" s="69">
        <f t="shared" si="753"/>
        <v>0</v>
      </c>
      <c r="AA134" s="69">
        <v>0</v>
      </c>
      <c r="AB134" s="70">
        <f t="shared" si="755"/>
        <v>900</v>
      </c>
      <c r="AC134" s="67">
        <f t="shared" si="756"/>
        <v>0</v>
      </c>
      <c r="AD134" s="67">
        <f t="shared" si="756"/>
        <v>0</v>
      </c>
      <c r="AE134" s="67">
        <f t="shared" si="756"/>
        <v>0</v>
      </c>
      <c r="AF134" s="67">
        <f t="shared" si="756"/>
        <v>0</v>
      </c>
      <c r="AG134" s="67">
        <f t="shared" si="756"/>
        <v>0</v>
      </c>
      <c r="AH134" s="67">
        <f t="shared" si="756"/>
        <v>0</v>
      </c>
      <c r="AI134" s="67">
        <f t="shared" si="756"/>
        <v>0</v>
      </c>
      <c r="AJ134" s="67">
        <f t="shared" si="756"/>
        <v>0</v>
      </c>
      <c r="AK134" s="67">
        <f t="shared" si="756"/>
        <v>900</v>
      </c>
      <c r="AL134" s="67">
        <f t="shared" si="756"/>
        <v>900</v>
      </c>
      <c r="AM134" s="67">
        <f t="shared" si="756"/>
        <v>0</v>
      </c>
      <c r="AN134" s="67">
        <f t="shared" si="756"/>
        <v>0</v>
      </c>
      <c r="AO134" s="67">
        <f t="shared" si="756"/>
        <v>0</v>
      </c>
      <c r="AP134" s="67">
        <f t="shared" si="757"/>
        <v>900</v>
      </c>
      <c r="AQ134" s="71">
        <f t="shared" si="758"/>
        <v>900</v>
      </c>
      <c r="AR134" s="71">
        <f t="shared" si="759"/>
        <v>0</v>
      </c>
      <c r="AS134" s="71">
        <f t="shared" si="760"/>
        <v>900</v>
      </c>
      <c r="AT134" s="84"/>
    </row>
    <row r="135" spans="1:67" outlineLevel="1" x14ac:dyDescent="0.25">
      <c r="A135" s="60"/>
      <c r="B135" s="72" t="s">
        <v>171</v>
      </c>
      <c r="C135" s="62">
        <v>1</v>
      </c>
      <c r="D135" s="68" t="s">
        <v>65</v>
      </c>
      <c r="E135" s="64">
        <f t="shared" si="761"/>
        <v>1200</v>
      </c>
      <c r="F135" s="65">
        <f t="shared" si="762"/>
        <v>1200</v>
      </c>
      <c r="G135" s="147"/>
      <c r="H135" s="67">
        <v>0</v>
      </c>
      <c r="I135" s="67">
        <v>0</v>
      </c>
      <c r="J135" s="67">
        <f t="shared" si="773"/>
        <v>0</v>
      </c>
      <c r="K135" s="54">
        <v>0</v>
      </c>
      <c r="L135" s="67">
        <f t="shared" si="743"/>
        <v>0</v>
      </c>
      <c r="M135" s="67">
        <f t="shared" si="743"/>
        <v>0</v>
      </c>
      <c r="N135" s="67">
        <f t="shared" si="743"/>
        <v>0</v>
      </c>
      <c r="O135" s="67">
        <f t="shared" si="744"/>
        <v>0</v>
      </c>
      <c r="P135" s="69">
        <f t="shared" si="745"/>
        <v>0</v>
      </c>
      <c r="Q135" s="69">
        <f t="shared" si="746"/>
        <v>0</v>
      </c>
      <c r="R135" s="69">
        <f t="shared" si="747"/>
        <v>0</v>
      </c>
      <c r="S135" s="69">
        <v>0</v>
      </c>
      <c r="T135" s="69">
        <f t="shared" si="749"/>
        <v>0</v>
      </c>
      <c r="U135" s="69">
        <v>0</v>
      </c>
      <c r="V135" s="151">
        <f t="shared" ref="V135:W135" si="775">V124</f>
        <v>1200</v>
      </c>
      <c r="W135" s="151">
        <f t="shared" si="775"/>
        <v>0</v>
      </c>
      <c r="X135" s="67">
        <f t="shared" si="751"/>
        <v>1200</v>
      </c>
      <c r="Y135" s="113">
        <v>0</v>
      </c>
      <c r="Z135" s="69">
        <f t="shared" si="753"/>
        <v>0</v>
      </c>
      <c r="AA135" s="69">
        <v>0</v>
      </c>
      <c r="AB135" s="70">
        <f t="shared" si="755"/>
        <v>1200</v>
      </c>
      <c r="AC135" s="67">
        <f t="shared" si="756"/>
        <v>0</v>
      </c>
      <c r="AD135" s="67">
        <f t="shared" si="756"/>
        <v>0</v>
      </c>
      <c r="AE135" s="67">
        <f t="shared" si="756"/>
        <v>0</v>
      </c>
      <c r="AF135" s="67">
        <f t="shared" si="756"/>
        <v>0</v>
      </c>
      <c r="AG135" s="67">
        <f t="shared" si="756"/>
        <v>0</v>
      </c>
      <c r="AH135" s="67">
        <f t="shared" si="756"/>
        <v>0</v>
      </c>
      <c r="AI135" s="67">
        <f t="shared" si="756"/>
        <v>0</v>
      </c>
      <c r="AJ135" s="67">
        <f t="shared" si="756"/>
        <v>1200</v>
      </c>
      <c r="AK135" s="67">
        <f t="shared" si="756"/>
        <v>0</v>
      </c>
      <c r="AL135" s="67">
        <f t="shared" si="756"/>
        <v>1200</v>
      </c>
      <c r="AM135" s="67">
        <f t="shared" si="756"/>
        <v>0</v>
      </c>
      <c r="AN135" s="67">
        <f t="shared" si="756"/>
        <v>0</v>
      </c>
      <c r="AO135" s="67">
        <f t="shared" si="756"/>
        <v>0</v>
      </c>
      <c r="AP135" s="67">
        <f t="shared" si="757"/>
        <v>0</v>
      </c>
      <c r="AQ135" s="71">
        <f t="shared" si="758"/>
        <v>1200</v>
      </c>
      <c r="AR135" s="71">
        <f t="shared" si="759"/>
        <v>0</v>
      </c>
      <c r="AS135" s="71">
        <f t="shared" si="760"/>
        <v>1200</v>
      </c>
      <c r="AT135" s="84"/>
    </row>
    <row r="136" spans="1:67" ht="15.75" outlineLevel="1" thickBot="1" x14ac:dyDescent="0.3">
      <c r="A136" s="75"/>
      <c r="B136" s="76"/>
      <c r="C136" s="77"/>
      <c r="D136" s="78"/>
      <c r="E136" s="79"/>
      <c r="F136" s="80"/>
      <c r="G136" s="107"/>
      <c r="H136" s="108"/>
      <c r="I136" s="108"/>
      <c r="J136" s="67"/>
      <c r="K136" s="21"/>
      <c r="L136" s="67"/>
      <c r="M136" s="67"/>
      <c r="N136" s="67"/>
      <c r="O136" s="67"/>
      <c r="P136" s="69"/>
      <c r="Q136" s="69"/>
      <c r="R136" s="69"/>
      <c r="S136" s="69"/>
      <c r="T136" s="69"/>
      <c r="U136" s="69"/>
      <c r="V136" s="151"/>
      <c r="W136" s="151"/>
      <c r="X136" s="69"/>
      <c r="Y136" s="69"/>
      <c r="Z136" s="69"/>
      <c r="AA136" s="69"/>
      <c r="AB136" s="67"/>
      <c r="AC136" s="67"/>
      <c r="AD136" s="67"/>
      <c r="AE136" s="69"/>
      <c r="AF136" s="69"/>
      <c r="AG136" s="69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84"/>
    </row>
    <row r="137" spans="1:67" ht="15.75" thickBot="1" x14ac:dyDescent="0.3">
      <c r="A137" s="48">
        <f>A126+1</f>
        <v>43</v>
      </c>
      <c r="B137" s="49" t="s">
        <v>61</v>
      </c>
      <c r="C137" s="50" t="s">
        <v>62</v>
      </c>
      <c r="D137" s="51">
        <f>ROUNDUP((A137*465)/1000,2)</f>
        <v>20</v>
      </c>
      <c r="E137" s="52"/>
      <c r="F137" s="53">
        <f>SUM(F138:F147)</f>
        <v>39454.76047058824</v>
      </c>
      <c r="G137" s="107"/>
      <c r="H137" s="110"/>
      <c r="I137" s="110"/>
      <c r="J137" s="56"/>
      <c r="K137" s="57"/>
      <c r="L137" s="58"/>
      <c r="M137" s="58"/>
      <c r="N137" s="58"/>
      <c r="O137" s="57"/>
      <c r="P137" s="58"/>
      <c r="Q137" s="56"/>
      <c r="R137" s="56"/>
      <c r="S137" s="56"/>
      <c r="T137" s="56"/>
      <c r="U137" s="73"/>
      <c r="V137" s="152"/>
      <c r="W137" s="153"/>
      <c r="X137" s="56"/>
      <c r="Y137" s="56"/>
      <c r="Z137" s="57"/>
      <c r="AA137" s="56"/>
      <c r="AB137" s="56"/>
      <c r="AC137" s="59">
        <f>+SUM(AC138:AC147)</f>
        <v>16671.016</v>
      </c>
      <c r="AD137" s="59">
        <f t="shared" ref="AD137" si="776">+SUM(AD138:AD147)</f>
        <v>0</v>
      </c>
      <c r="AE137" s="59">
        <f t="shared" ref="AE137" si="777">+SUM(AE138:AE147)</f>
        <v>0</v>
      </c>
      <c r="AF137" s="59">
        <f t="shared" ref="AF137" si="778">+SUM(AF138:AF147)</f>
        <v>333.42032</v>
      </c>
      <c r="AG137" s="59">
        <f t="shared" ref="AG137" si="779">+SUM(AG138:AG147)</f>
        <v>689.80079999999998</v>
      </c>
      <c r="AH137" s="59">
        <f t="shared" ref="AH137" si="780">+SUM(AH138:AH147)</f>
        <v>17694.237119999998</v>
      </c>
      <c r="AI137" s="59">
        <f t="shared" ref="AI137" si="781">+SUM(AI138:AI147)</f>
        <v>7707</v>
      </c>
      <c r="AJ137" s="59">
        <f t="shared" ref="AJ137" si="782">+SUM(AJ138:AJ147)</f>
        <v>1200</v>
      </c>
      <c r="AK137" s="59">
        <f t="shared" ref="AK137" si="783">+SUM(AK138:AK147)</f>
        <v>900</v>
      </c>
      <c r="AL137" s="59">
        <f t="shared" ref="AL137" si="784">+SUM(AL138:AL147)</f>
        <v>9807</v>
      </c>
      <c r="AM137" s="59">
        <f t="shared" ref="AM137" si="785">+SUM(AM138:AM147)</f>
        <v>5603.2140705882366</v>
      </c>
      <c r="AN137" s="59">
        <f t="shared" ref="AN137" si="786">+SUM(AN138:AN147)</f>
        <v>4423.5592799999995</v>
      </c>
      <c r="AO137" s="59">
        <f t="shared" ref="AO137" si="787">+SUM(AO138:AO147)</f>
        <v>1926.75</v>
      </c>
      <c r="AP137" s="59">
        <f t="shared" ref="AP137" si="788">+SUM(AP138:AP147)</f>
        <v>6503.2140705882366</v>
      </c>
      <c r="AQ137" s="59">
        <f t="shared" ref="AQ137" si="789">+SUM(AQ138:AQ147)</f>
        <v>33104.451190588239</v>
      </c>
      <c r="AR137" s="59">
        <f t="shared" ref="AR137" si="790">+SUM(AR138:AR147)</f>
        <v>6350.3092800000004</v>
      </c>
      <c r="AS137" s="59">
        <f t="shared" ref="AS137" si="791">+SUM(AS138:AS147)</f>
        <v>39454.76047058824</v>
      </c>
      <c r="AT137" s="83" t="str">
        <f>IF(F137=AS137,"Matching","Not Matching")</f>
        <v>Matching</v>
      </c>
      <c r="AU137" s="134">
        <f t="shared" ref="AU137" si="792">SUM(AC137:AG137)</f>
        <v>17694.237120000002</v>
      </c>
      <c r="AV137" s="135">
        <f t="shared" ref="AV137" si="793">AU137/AS137</f>
        <v>0.44846900371351295</v>
      </c>
      <c r="AW137" s="134">
        <f t="shared" ref="AW137" si="794">AI137</f>
        <v>7707</v>
      </c>
      <c r="AX137" s="135">
        <f t="shared" ref="AX137" si="795">AW137/AS137</f>
        <v>0.19533764514285226</v>
      </c>
      <c r="AY137" s="134">
        <f t="shared" ref="AY137" si="796">AJ137</f>
        <v>1200</v>
      </c>
      <c r="AZ137" s="135">
        <f t="shared" ref="AZ137" si="797">AY137/AS137</f>
        <v>3.0414580792970377E-2</v>
      </c>
      <c r="BA137" s="134">
        <f t="shared" ref="BA137" si="798">AK137+AM137</f>
        <v>6503.2140705882366</v>
      </c>
      <c r="BB137" s="135">
        <f t="shared" ref="BB137" si="799">BA137/AS137</f>
        <v>0.16482710813657309</v>
      </c>
      <c r="BC137" s="134">
        <f t="shared" ref="BC137" si="800">AN137+AO137</f>
        <v>6350.3092799999995</v>
      </c>
      <c r="BD137" s="135">
        <f t="shared" ref="BD137" si="801">BC137/AS137</f>
        <v>0.16095166221409127</v>
      </c>
      <c r="BE137" s="82" t="str">
        <f t="shared" ref="BE137" si="802">IF((AU137+AW137+AY137+BA137+BC137)=AS137,"Matching","Not Matching")</f>
        <v>Matching</v>
      </c>
      <c r="BF137" s="134">
        <f>AQ137</f>
        <v>33104.451190588239</v>
      </c>
      <c r="BG137" s="135">
        <f t="shared" ref="BG137" si="803">BF137/AS137</f>
        <v>0.8390483377859087</v>
      </c>
      <c r="BH137" s="134">
        <f t="shared" ref="BH137" si="804">AR137</f>
        <v>6350.3092800000004</v>
      </c>
      <c r="BI137" s="135">
        <f t="shared" ref="BI137" si="805">BH137/AS137</f>
        <v>0.1609516622140913</v>
      </c>
      <c r="BJ137" s="82" t="str">
        <f t="shared" ref="BJ137" si="806">IF((BH137+BF137)=AS137,"Matching","Not Matching")</f>
        <v>Matching</v>
      </c>
      <c r="BK137" s="134">
        <f>AS137*1.081</f>
        <v>42650.596068705883</v>
      </c>
      <c r="BL137" s="134">
        <f t="shared" ref="BL137" si="807">ROUND(BK137,-1)</f>
        <v>42650</v>
      </c>
      <c r="BM137" s="134">
        <f>D137*380</f>
        <v>7600</v>
      </c>
      <c r="BN137" s="134">
        <f t="shared" ref="BN137" si="808">BK137-BM137</f>
        <v>35050.596068705883</v>
      </c>
      <c r="BO137" s="134">
        <f>BK137/D137</f>
        <v>2132.5298034352941</v>
      </c>
    </row>
    <row r="138" spans="1:67" outlineLevel="1" x14ac:dyDescent="0.25">
      <c r="A138" s="60"/>
      <c r="B138" s="61"/>
      <c r="C138" s="62"/>
      <c r="D138" s="63"/>
      <c r="E138" s="64"/>
      <c r="F138" s="65"/>
      <c r="G138" s="107"/>
      <c r="H138" s="110"/>
      <c r="I138" s="110"/>
      <c r="J138" s="56"/>
      <c r="K138" s="57"/>
      <c r="L138" s="58"/>
      <c r="M138" s="58"/>
      <c r="N138" s="58"/>
      <c r="O138" s="57"/>
      <c r="P138" s="58"/>
      <c r="Q138" s="56"/>
      <c r="R138" s="56"/>
      <c r="S138" s="56"/>
      <c r="T138" s="56"/>
      <c r="U138" s="73"/>
      <c r="V138" s="152"/>
      <c r="W138" s="153"/>
      <c r="X138" s="56"/>
      <c r="Y138" s="56"/>
      <c r="Z138" s="57"/>
      <c r="AA138" s="56"/>
      <c r="AB138" s="56"/>
      <c r="AC138" s="56"/>
      <c r="AD138" s="56"/>
      <c r="AE138" s="69"/>
      <c r="AF138" s="69"/>
      <c r="AG138" s="69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136"/>
    </row>
    <row r="139" spans="1:67" outlineLevel="1" x14ac:dyDescent="0.25">
      <c r="A139" s="60"/>
      <c r="B139" s="61" t="str">
        <f>"Panneau solaire "&amp;G139</f>
        <v>Panneau solaire LONGi Hi-MO X10 Artist LR7-54HVB-485M</v>
      </c>
      <c r="C139" s="62">
        <f>A137</f>
        <v>43</v>
      </c>
      <c r="D139" s="68" t="s">
        <v>63</v>
      </c>
      <c r="E139" s="64">
        <f t="shared" ref="E139" si="809">AB139</f>
        <v>266.65684558823523</v>
      </c>
      <c r="F139" s="65">
        <f t="shared" ref="F139" si="810">C139*E139</f>
        <v>11466.244360294115</v>
      </c>
      <c r="G139" s="107" t="str">
        <f>$G$7</f>
        <v>LONGi Hi-MO X10 Artist LR7-54HVB-485M</v>
      </c>
      <c r="H139" s="108">
        <f t="shared" ref="H139:I139" si="811">H128</f>
        <v>105.55</v>
      </c>
      <c r="I139" s="108">
        <f t="shared" si="811"/>
        <v>0</v>
      </c>
      <c r="J139" s="67">
        <f t="shared" si="570"/>
        <v>3.1664999999999996</v>
      </c>
      <c r="K139" s="54">
        <v>0</v>
      </c>
      <c r="L139" s="67">
        <f t="shared" ref="L139:N146" si="812">H139*(1-$K139)</f>
        <v>105.55</v>
      </c>
      <c r="M139" s="67">
        <f t="shared" si="812"/>
        <v>0</v>
      </c>
      <c r="N139" s="67">
        <f t="shared" si="812"/>
        <v>3.1664999999999996</v>
      </c>
      <c r="O139" s="67">
        <f t="shared" ref="O139:O146" si="813">(L139+M139+N139)</f>
        <v>108.7165</v>
      </c>
      <c r="P139" s="69">
        <f t="shared" ref="P139:P146" si="814">O139*$P$4</f>
        <v>0</v>
      </c>
      <c r="Q139" s="69">
        <f t="shared" ref="Q139:Q146" si="815">(O139+P139)*$Q$4</f>
        <v>0</v>
      </c>
      <c r="R139" s="69">
        <f t="shared" ref="R139:R146" si="816">(O139+P139)*$R$4</f>
        <v>2.1743299999999999</v>
      </c>
      <c r="S139" s="69">
        <f t="shared" ref="S139:S143" si="817">(O139+P139)*$S$4</f>
        <v>5.4358250000000004</v>
      </c>
      <c r="T139" s="69">
        <f t="shared" ref="T139:T146" si="818">SUM(O139:S139)</f>
        <v>116.32665499999999</v>
      </c>
      <c r="U139" s="69">
        <f>1*$U$4</f>
        <v>65</v>
      </c>
      <c r="V139" s="151">
        <f t="shared" ref="V139:W139" si="819">V128</f>
        <v>0</v>
      </c>
      <c r="W139" s="151">
        <f t="shared" si="819"/>
        <v>0</v>
      </c>
      <c r="X139" s="67">
        <f t="shared" ref="X139:X146" si="820">SUM(U139:W139)</f>
        <v>65</v>
      </c>
      <c r="Y139" s="113">
        <f t="shared" ref="Y139:Y144" si="821">$Y$4/(1-$Y$4)*(T139+X139+Z139+AA139)</f>
        <v>39.998526838235293</v>
      </c>
      <c r="Z139" s="69">
        <f t="shared" ref="Z139:Z146" si="822">T139*$Z$4</f>
        <v>29.081663749999997</v>
      </c>
      <c r="AA139" s="69">
        <f t="shared" ref="AA139:AA144" si="823">X139*$AA$4</f>
        <v>16.25</v>
      </c>
      <c r="AB139" s="70">
        <f t="shared" ref="AB139:AB146" si="824">T139+X139+Y139+Z139+AA139</f>
        <v>266.65684558823523</v>
      </c>
      <c r="AC139" s="67">
        <f t="shared" ref="AC139:AO146" si="825">O139*$C139</f>
        <v>4674.8094999999994</v>
      </c>
      <c r="AD139" s="67">
        <f t="shared" si="825"/>
        <v>0</v>
      </c>
      <c r="AE139" s="67">
        <f t="shared" si="825"/>
        <v>0</v>
      </c>
      <c r="AF139" s="67">
        <f t="shared" si="825"/>
        <v>93.496189999999999</v>
      </c>
      <c r="AG139" s="67">
        <f t="shared" si="825"/>
        <v>233.740475</v>
      </c>
      <c r="AH139" s="67">
        <f t="shared" si="825"/>
        <v>5002.0461649999997</v>
      </c>
      <c r="AI139" s="67">
        <f t="shared" si="825"/>
        <v>2795</v>
      </c>
      <c r="AJ139" s="67">
        <f t="shared" si="825"/>
        <v>0</v>
      </c>
      <c r="AK139" s="67">
        <f t="shared" si="825"/>
        <v>0</v>
      </c>
      <c r="AL139" s="67">
        <f t="shared" si="825"/>
        <v>2795</v>
      </c>
      <c r="AM139" s="67">
        <f t="shared" si="825"/>
        <v>1719.9366540441176</v>
      </c>
      <c r="AN139" s="67">
        <f t="shared" si="825"/>
        <v>1250.5115412499999</v>
      </c>
      <c r="AO139" s="67">
        <f t="shared" si="825"/>
        <v>698.75</v>
      </c>
      <c r="AP139" s="67">
        <f t="shared" ref="AP139:AP146" si="826">AM139+AK139</f>
        <v>1719.9366540441176</v>
      </c>
      <c r="AQ139" s="71">
        <f t="shared" ref="AQ139:AQ146" si="827">AM139+AL139+AH139</f>
        <v>9516.9828190441185</v>
      </c>
      <c r="AR139" s="71">
        <f t="shared" ref="AR139:AR146" si="828">AO139+AN139</f>
        <v>1949.2615412499999</v>
      </c>
      <c r="AS139" s="71">
        <f t="shared" ref="AS139:AS146" si="829">AH139+AL139+AM139+AO139+AN139</f>
        <v>11466.244360294117</v>
      </c>
      <c r="AT139" s="84"/>
    </row>
    <row r="140" spans="1:67" outlineLevel="1" x14ac:dyDescent="0.25">
      <c r="A140" s="60"/>
      <c r="B140" s="61" t="str">
        <f>"Onduleur Fronius "&amp;G140</f>
        <v>Onduleur Fronius Verto 20.0 Plus SPD 1+2</v>
      </c>
      <c r="C140" s="62">
        <v>1</v>
      </c>
      <c r="D140" s="68" t="s">
        <v>63</v>
      </c>
      <c r="E140" s="64">
        <f t="shared" ref="E139:E146" si="830">AB140</f>
        <v>5541.07493382353</v>
      </c>
      <c r="F140" s="65">
        <f t="shared" ref="F139:F146" si="831">C140*E140</f>
        <v>5541.07493382353</v>
      </c>
      <c r="G140" s="99" t="str">
        <f>'Technical Data'!B29</f>
        <v>Verto 20.0 Plus SPD 1+2</v>
      </c>
      <c r="H140" s="85">
        <f>'Financial Data'!C52</f>
        <v>3093.55</v>
      </c>
      <c r="I140" s="108">
        <f>$I$52</f>
        <v>166.85</v>
      </c>
      <c r="J140" s="67">
        <f t="shared" si="570"/>
        <v>92.8065</v>
      </c>
      <c r="K140" s="54">
        <v>0</v>
      </c>
      <c r="L140" s="67">
        <f t="shared" si="812"/>
        <v>3093.55</v>
      </c>
      <c r="M140" s="67">
        <f t="shared" si="812"/>
        <v>166.85</v>
      </c>
      <c r="N140" s="67">
        <f t="shared" si="812"/>
        <v>92.8065</v>
      </c>
      <c r="O140" s="67">
        <f t="shared" si="813"/>
        <v>3353.2065000000002</v>
      </c>
      <c r="P140" s="69">
        <f t="shared" si="814"/>
        <v>0</v>
      </c>
      <c r="Q140" s="69">
        <f t="shared" si="815"/>
        <v>0</v>
      </c>
      <c r="R140" s="69">
        <f t="shared" si="816"/>
        <v>67.064130000000006</v>
      </c>
      <c r="S140" s="69">
        <f t="shared" si="817"/>
        <v>167.66032500000003</v>
      </c>
      <c r="T140" s="69">
        <f t="shared" si="818"/>
        <v>3587.9309550000003</v>
      </c>
      <c r="U140" s="69">
        <f>2*$U$5</f>
        <v>180</v>
      </c>
      <c r="V140" s="151">
        <f t="shared" ref="V140:W140" si="832">V129</f>
        <v>0</v>
      </c>
      <c r="W140" s="151">
        <f t="shared" si="832"/>
        <v>0</v>
      </c>
      <c r="X140" s="67">
        <f t="shared" si="820"/>
        <v>180</v>
      </c>
      <c r="Y140" s="113">
        <f t="shared" si="821"/>
        <v>831.1612400735296</v>
      </c>
      <c r="Z140" s="69">
        <f t="shared" si="822"/>
        <v>896.98273875000007</v>
      </c>
      <c r="AA140" s="69">
        <f t="shared" si="823"/>
        <v>45</v>
      </c>
      <c r="AB140" s="70">
        <f t="shared" si="824"/>
        <v>5541.07493382353</v>
      </c>
      <c r="AC140" s="67">
        <f t="shared" si="825"/>
        <v>3353.2065000000002</v>
      </c>
      <c r="AD140" s="67">
        <f t="shared" si="825"/>
        <v>0</v>
      </c>
      <c r="AE140" s="67">
        <f t="shared" si="825"/>
        <v>0</v>
      </c>
      <c r="AF140" s="67">
        <f t="shared" si="825"/>
        <v>67.064130000000006</v>
      </c>
      <c r="AG140" s="67">
        <f t="shared" si="825"/>
        <v>167.66032500000003</v>
      </c>
      <c r="AH140" s="67">
        <f t="shared" si="825"/>
        <v>3587.9309550000003</v>
      </c>
      <c r="AI140" s="67">
        <f t="shared" si="825"/>
        <v>180</v>
      </c>
      <c r="AJ140" s="67">
        <f t="shared" si="825"/>
        <v>0</v>
      </c>
      <c r="AK140" s="67">
        <f t="shared" si="825"/>
        <v>0</v>
      </c>
      <c r="AL140" s="67">
        <f t="shared" si="825"/>
        <v>180</v>
      </c>
      <c r="AM140" s="67">
        <f t="shared" si="825"/>
        <v>831.1612400735296</v>
      </c>
      <c r="AN140" s="67">
        <f t="shared" si="825"/>
        <v>896.98273875000007</v>
      </c>
      <c r="AO140" s="67">
        <f t="shared" si="825"/>
        <v>45</v>
      </c>
      <c r="AP140" s="67">
        <f t="shared" si="826"/>
        <v>831.1612400735296</v>
      </c>
      <c r="AQ140" s="71">
        <f t="shared" si="827"/>
        <v>4599.0921950735301</v>
      </c>
      <c r="AR140" s="71">
        <f t="shared" si="828"/>
        <v>941.98273875000007</v>
      </c>
      <c r="AS140" s="71">
        <f t="shared" si="829"/>
        <v>5541.07493382353</v>
      </c>
      <c r="AT140" s="84"/>
    </row>
    <row r="141" spans="1:67" outlineLevel="1" x14ac:dyDescent="0.25">
      <c r="A141" s="60"/>
      <c r="B141" s="61" t="s">
        <v>64</v>
      </c>
      <c r="C141" s="62">
        <v>1</v>
      </c>
      <c r="D141" s="68" t="s">
        <v>65</v>
      </c>
      <c r="E141" s="64">
        <f t="shared" si="830"/>
        <v>1541.5588235294117</v>
      </c>
      <c r="F141" s="65">
        <f t="shared" si="831"/>
        <v>1541.5588235294117</v>
      </c>
      <c r="G141" s="147"/>
      <c r="H141" s="108">
        <f t="shared" ref="H141:I141" si="833">H130</f>
        <v>600</v>
      </c>
      <c r="I141" s="111">
        <f t="shared" si="833"/>
        <v>0</v>
      </c>
      <c r="J141" s="67">
        <f t="shared" si="570"/>
        <v>18</v>
      </c>
      <c r="K141" s="54">
        <v>0</v>
      </c>
      <c r="L141" s="67">
        <f t="shared" si="812"/>
        <v>600</v>
      </c>
      <c r="M141" s="67">
        <f t="shared" si="812"/>
        <v>0</v>
      </c>
      <c r="N141" s="67">
        <f t="shared" si="812"/>
        <v>18</v>
      </c>
      <c r="O141" s="67">
        <f t="shared" si="813"/>
        <v>618</v>
      </c>
      <c r="P141" s="69">
        <f t="shared" si="814"/>
        <v>0</v>
      </c>
      <c r="Q141" s="69">
        <f t="shared" si="815"/>
        <v>0</v>
      </c>
      <c r="R141" s="69">
        <f t="shared" si="816"/>
        <v>12.36</v>
      </c>
      <c r="S141" s="69">
        <f t="shared" si="817"/>
        <v>30.900000000000002</v>
      </c>
      <c r="T141" s="69">
        <f t="shared" si="818"/>
        <v>661.26</v>
      </c>
      <c r="U141" s="69">
        <f>(C139/10)*$U$5</f>
        <v>387</v>
      </c>
      <c r="V141" s="151">
        <f t="shared" ref="V141:W141" si="834">V130</f>
        <v>0</v>
      </c>
      <c r="W141" s="151">
        <f t="shared" si="834"/>
        <v>0</v>
      </c>
      <c r="X141" s="67">
        <f t="shared" si="820"/>
        <v>387</v>
      </c>
      <c r="Y141" s="113">
        <f t="shared" si="821"/>
        <v>231.23382352941178</v>
      </c>
      <c r="Z141" s="69">
        <f t="shared" si="822"/>
        <v>165.315</v>
      </c>
      <c r="AA141" s="69">
        <f t="shared" si="823"/>
        <v>96.75</v>
      </c>
      <c r="AB141" s="70">
        <f t="shared" si="824"/>
        <v>1541.5588235294117</v>
      </c>
      <c r="AC141" s="67">
        <f t="shared" si="825"/>
        <v>618</v>
      </c>
      <c r="AD141" s="67">
        <f t="shared" si="825"/>
        <v>0</v>
      </c>
      <c r="AE141" s="67">
        <f t="shared" si="825"/>
        <v>0</v>
      </c>
      <c r="AF141" s="67">
        <f t="shared" si="825"/>
        <v>12.36</v>
      </c>
      <c r="AG141" s="67">
        <f t="shared" si="825"/>
        <v>30.900000000000002</v>
      </c>
      <c r="AH141" s="67">
        <f t="shared" si="825"/>
        <v>661.26</v>
      </c>
      <c r="AI141" s="67">
        <f t="shared" si="825"/>
        <v>387</v>
      </c>
      <c r="AJ141" s="67">
        <f t="shared" si="825"/>
        <v>0</v>
      </c>
      <c r="AK141" s="67">
        <f t="shared" si="825"/>
        <v>0</v>
      </c>
      <c r="AL141" s="67">
        <f t="shared" si="825"/>
        <v>387</v>
      </c>
      <c r="AM141" s="67">
        <f t="shared" si="825"/>
        <v>231.23382352941178</v>
      </c>
      <c r="AN141" s="67">
        <f t="shared" si="825"/>
        <v>165.315</v>
      </c>
      <c r="AO141" s="67">
        <f t="shared" si="825"/>
        <v>96.75</v>
      </c>
      <c r="AP141" s="67">
        <f t="shared" si="826"/>
        <v>231.23382352941178</v>
      </c>
      <c r="AQ141" s="71">
        <f t="shared" si="827"/>
        <v>1279.4938235294117</v>
      </c>
      <c r="AR141" s="71">
        <f t="shared" si="828"/>
        <v>262.065</v>
      </c>
      <c r="AS141" s="71">
        <f t="shared" si="829"/>
        <v>1541.5588235294117</v>
      </c>
      <c r="AT141" s="84"/>
    </row>
    <row r="142" spans="1:67" outlineLevel="1" x14ac:dyDescent="0.25">
      <c r="A142" s="60"/>
      <c r="B142" s="61" t="s">
        <v>172</v>
      </c>
      <c r="C142" s="62">
        <f>A137</f>
        <v>43</v>
      </c>
      <c r="D142" s="68" t="s">
        <v>63</v>
      </c>
      <c r="E142" s="64">
        <f t="shared" si="830"/>
        <v>257.66176470588238</v>
      </c>
      <c r="F142" s="65">
        <f t="shared" si="831"/>
        <v>11079.455882352942</v>
      </c>
      <c r="G142" s="107"/>
      <c r="H142" s="108">
        <f t="shared" ref="H142:I142" si="835">H131</f>
        <v>100</v>
      </c>
      <c r="I142" s="108">
        <f t="shared" si="835"/>
        <v>0</v>
      </c>
      <c r="J142" s="67">
        <f t="shared" si="570"/>
        <v>3</v>
      </c>
      <c r="K142" s="54">
        <v>0</v>
      </c>
      <c r="L142" s="67">
        <f t="shared" si="812"/>
        <v>100</v>
      </c>
      <c r="M142" s="67">
        <f t="shared" si="812"/>
        <v>0</v>
      </c>
      <c r="N142" s="67">
        <f t="shared" si="812"/>
        <v>3</v>
      </c>
      <c r="O142" s="67">
        <f t="shared" si="813"/>
        <v>103</v>
      </c>
      <c r="P142" s="69">
        <f t="shared" si="814"/>
        <v>0</v>
      </c>
      <c r="Q142" s="69">
        <f t="shared" si="815"/>
        <v>0</v>
      </c>
      <c r="R142" s="69">
        <f t="shared" si="816"/>
        <v>2.06</v>
      </c>
      <c r="S142" s="69">
        <f t="shared" si="817"/>
        <v>5.15</v>
      </c>
      <c r="T142" s="69">
        <f t="shared" si="818"/>
        <v>110.21000000000001</v>
      </c>
      <c r="U142" s="69">
        <f>1*$U$4</f>
        <v>65</v>
      </c>
      <c r="V142" s="151">
        <f t="shared" ref="V142:W142" si="836">V131</f>
        <v>0</v>
      </c>
      <c r="W142" s="151">
        <f t="shared" si="836"/>
        <v>0</v>
      </c>
      <c r="X142" s="67">
        <f t="shared" si="820"/>
        <v>65</v>
      </c>
      <c r="Y142" s="113">
        <f t="shared" si="821"/>
        <v>38.649264705882359</v>
      </c>
      <c r="Z142" s="69">
        <f t="shared" si="822"/>
        <v>27.552500000000002</v>
      </c>
      <c r="AA142" s="69">
        <f t="shared" si="823"/>
        <v>16.25</v>
      </c>
      <c r="AB142" s="70">
        <f t="shared" si="824"/>
        <v>257.66176470588238</v>
      </c>
      <c r="AC142" s="67">
        <f t="shared" si="825"/>
        <v>4429</v>
      </c>
      <c r="AD142" s="67">
        <f t="shared" si="825"/>
        <v>0</v>
      </c>
      <c r="AE142" s="67">
        <f t="shared" si="825"/>
        <v>0</v>
      </c>
      <c r="AF142" s="67">
        <f t="shared" si="825"/>
        <v>88.58</v>
      </c>
      <c r="AG142" s="67">
        <f t="shared" si="825"/>
        <v>221.45000000000002</v>
      </c>
      <c r="AH142" s="67">
        <f t="shared" si="825"/>
        <v>4739.0300000000007</v>
      </c>
      <c r="AI142" s="67">
        <f t="shared" si="825"/>
        <v>2795</v>
      </c>
      <c r="AJ142" s="67">
        <f t="shared" si="825"/>
        <v>0</v>
      </c>
      <c r="AK142" s="67">
        <f t="shared" si="825"/>
        <v>0</v>
      </c>
      <c r="AL142" s="67">
        <f t="shared" si="825"/>
        <v>2795</v>
      </c>
      <c r="AM142" s="67">
        <f t="shared" si="825"/>
        <v>1661.9183823529415</v>
      </c>
      <c r="AN142" s="67">
        <f t="shared" si="825"/>
        <v>1184.7575000000002</v>
      </c>
      <c r="AO142" s="67">
        <f t="shared" si="825"/>
        <v>698.75</v>
      </c>
      <c r="AP142" s="67">
        <f t="shared" si="826"/>
        <v>1661.9183823529415</v>
      </c>
      <c r="AQ142" s="71">
        <f t="shared" si="827"/>
        <v>9195.9483823529426</v>
      </c>
      <c r="AR142" s="71">
        <f t="shared" si="828"/>
        <v>1883.5075000000002</v>
      </c>
      <c r="AS142" s="71">
        <f t="shared" si="829"/>
        <v>11079.455882352942</v>
      </c>
      <c r="AT142" s="84"/>
    </row>
    <row r="143" spans="1:67" outlineLevel="1" x14ac:dyDescent="0.25">
      <c r="A143" s="60"/>
      <c r="B143" s="61" t="s">
        <v>66</v>
      </c>
      <c r="C143" s="62">
        <v>1</v>
      </c>
      <c r="D143" s="68" t="s">
        <v>65</v>
      </c>
      <c r="E143" s="64">
        <f t="shared" si="830"/>
        <v>3413.9264705882347</v>
      </c>
      <c r="F143" s="65">
        <f t="shared" si="831"/>
        <v>3413.9264705882347</v>
      </c>
      <c r="G143" s="107"/>
      <c r="H143" s="108">
        <f t="shared" ref="H143:I143" si="837">H132</f>
        <v>700</v>
      </c>
      <c r="I143" s="108">
        <f t="shared" si="837"/>
        <v>0</v>
      </c>
      <c r="J143" s="67">
        <f t="shared" si="570"/>
        <v>21</v>
      </c>
      <c r="K143" s="54">
        <v>0</v>
      </c>
      <c r="L143" s="67">
        <f t="shared" si="812"/>
        <v>700</v>
      </c>
      <c r="M143" s="67">
        <f t="shared" si="812"/>
        <v>0</v>
      </c>
      <c r="N143" s="67">
        <f t="shared" si="812"/>
        <v>21</v>
      </c>
      <c r="O143" s="67">
        <f t="shared" si="813"/>
        <v>721</v>
      </c>
      <c r="P143" s="69">
        <f t="shared" si="814"/>
        <v>0</v>
      </c>
      <c r="Q143" s="69">
        <f t="shared" si="815"/>
        <v>0</v>
      </c>
      <c r="R143" s="69">
        <f t="shared" si="816"/>
        <v>14.42</v>
      </c>
      <c r="S143" s="69">
        <f t="shared" si="817"/>
        <v>36.050000000000004</v>
      </c>
      <c r="T143" s="69">
        <f t="shared" si="818"/>
        <v>771.46999999999991</v>
      </c>
      <c r="U143" s="69">
        <f>5*$U$5+600+500</f>
        <v>1550</v>
      </c>
      <c r="V143" s="151">
        <f t="shared" ref="V143:W143" si="838">V132</f>
        <v>0</v>
      </c>
      <c r="W143" s="151">
        <f t="shared" si="838"/>
        <v>0</v>
      </c>
      <c r="X143" s="67">
        <f t="shared" si="820"/>
        <v>1550</v>
      </c>
      <c r="Y143" s="113">
        <f t="shared" si="821"/>
        <v>512.08897058823527</v>
      </c>
      <c r="Z143" s="69">
        <f t="shared" si="822"/>
        <v>192.86749999999998</v>
      </c>
      <c r="AA143" s="69">
        <f t="shared" si="823"/>
        <v>387.5</v>
      </c>
      <c r="AB143" s="70">
        <f t="shared" si="824"/>
        <v>3413.9264705882347</v>
      </c>
      <c r="AC143" s="67">
        <f t="shared" si="825"/>
        <v>721</v>
      </c>
      <c r="AD143" s="67">
        <f t="shared" si="825"/>
        <v>0</v>
      </c>
      <c r="AE143" s="67">
        <f t="shared" si="825"/>
        <v>0</v>
      </c>
      <c r="AF143" s="67">
        <f t="shared" si="825"/>
        <v>14.42</v>
      </c>
      <c r="AG143" s="67">
        <f t="shared" si="825"/>
        <v>36.050000000000004</v>
      </c>
      <c r="AH143" s="67">
        <f t="shared" si="825"/>
        <v>771.46999999999991</v>
      </c>
      <c r="AI143" s="67">
        <f t="shared" si="825"/>
        <v>1550</v>
      </c>
      <c r="AJ143" s="67">
        <f t="shared" si="825"/>
        <v>0</v>
      </c>
      <c r="AK143" s="67">
        <f t="shared" si="825"/>
        <v>0</v>
      </c>
      <c r="AL143" s="67">
        <f t="shared" si="825"/>
        <v>1550</v>
      </c>
      <c r="AM143" s="67">
        <f t="shared" si="825"/>
        <v>512.08897058823527</v>
      </c>
      <c r="AN143" s="67">
        <f t="shared" si="825"/>
        <v>192.86749999999998</v>
      </c>
      <c r="AO143" s="67">
        <f t="shared" si="825"/>
        <v>387.5</v>
      </c>
      <c r="AP143" s="67">
        <f t="shared" si="826"/>
        <v>512.08897058823527</v>
      </c>
      <c r="AQ143" s="71">
        <f t="shared" si="827"/>
        <v>2833.5589705882353</v>
      </c>
      <c r="AR143" s="71">
        <f t="shared" si="828"/>
        <v>580.36749999999995</v>
      </c>
      <c r="AS143" s="71">
        <f t="shared" si="829"/>
        <v>3413.9264705882347</v>
      </c>
      <c r="AT143" s="84"/>
    </row>
    <row r="144" spans="1:67" outlineLevel="1" x14ac:dyDescent="0.25">
      <c r="A144" s="60"/>
      <c r="B144" s="72" t="s">
        <v>169</v>
      </c>
      <c r="C144" s="62">
        <v>1</v>
      </c>
      <c r="D144" s="68" t="s">
        <v>65</v>
      </c>
      <c r="E144" s="64">
        <f t="shared" si="830"/>
        <v>4312.5</v>
      </c>
      <c r="F144" s="65">
        <f t="shared" si="831"/>
        <v>4312.5</v>
      </c>
      <c r="G144" s="107"/>
      <c r="H144" s="108">
        <f t="shared" ref="H144:I144" si="839">H133</f>
        <v>2500</v>
      </c>
      <c r="I144" s="108">
        <f t="shared" si="839"/>
        <v>300</v>
      </c>
      <c r="J144" s="67">
        <f t="shared" si="570"/>
        <v>75</v>
      </c>
      <c r="K144" s="54">
        <v>0</v>
      </c>
      <c r="L144" s="67">
        <f t="shared" si="812"/>
        <v>2500</v>
      </c>
      <c r="M144" s="67">
        <f t="shared" si="812"/>
        <v>300</v>
      </c>
      <c r="N144" s="67">
        <f t="shared" si="812"/>
        <v>75</v>
      </c>
      <c r="O144" s="67">
        <f t="shared" si="813"/>
        <v>2875</v>
      </c>
      <c r="P144" s="69">
        <f t="shared" si="814"/>
        <v>0</v>
      </c>
      <c r="Q144" s="69">
        <f t="shared" si="815"/>
        <v>0</v>
      </c>
      <c r="R144" s="69">
        <f t="shared" si="816"/>
        <v>57.5</v>
      </c>
      <c r="S144" s="69">
        <v>0</v>
      </c>
      <c r="T144" s="69">
        <f t="shared" si="818"/>
        <v>2932.5</v>
      </c>
      <c r="U144" s="69">
        <v>0</v>
      </c>
      <c r="V144" s="151">
        <f t="shared" ref="V144:W144" si="840">V133</f>
        <v>0</v>
      </c>
      <c r="W144" s="151">
        <f t="shared" si="840"/>
        <v>0</v>
      </c>
      <c r="X144" s="67">
        <f t="shared" si="820"/>
        <v>0</v>
      </c>
      <c r="Y144" s="113">
        <f t="shared" si="821"/>
        <v>646.875</v>
      </c>
      <c r="Z144" s="69">
        <f t="shared" si="822"/>
        <v>733.125</v>
      </c>
      <c r="AA144" s="69">
        <f t="shared" si="823"/>
        <v>0</v>
      </c>
      <c r="AB144" s="70">
        <f t="shared" si="824"/>
        <v>4312.5</v>
      </c>
      <c r="AC144" s="67">
        <f t="shared" si="825"/>
        <v>2875</v>
      </c>
      <c r="AD144" s="67">
        <f t="shared" si="825"/>
        <v>0</v>
      </c>
      <c r="AE144" s="67">
        <f t="shared" si="825"/>
        <v>0</v>
      </c>
      <c r="AF144" s="67">
        <f t="shared" si="825"/>
        <v>57.5</v>
      </c>
      <c r="AG144" s="67">
        <f t="shared" si="825"/>
        <v>0</v>
      </c>
      <c r="AH144" s="67">
        <f t="shared" si="825"/>
        <v>2932.5</v>
      </c>
      <c r="AI144" s="67">
        <f t="shared" si="825"/>
        <v>0</v>
      </c>
      <c r="AJ144" s="67">
        <f t="shared" si="825"/>
        <v>0</v>
      </c>
      <c r="AK144" s="67">
        <f t="shared" si="825"/>
        <v>0</v>
      </c>
      <c r="AL144" s="67">
        <f t="shared" si="825"/>
        <v>0</v>
      </c>
      <c r="AM144" s="67">
        <f t="shared" si="825"/>
        <v>646.875</v>
      </c>
      <c r="AN144" s="67">
        <f t="shared" si="825"/>
        <v>733.125</v>
      </c>
      <c r="AO144" s="67">
        <f t="shared" si="825"/>
        <v>0</v>
      </c>
      <c r="AP144" s="67">
        <f t="shared" si="826"/>
        <v>646.875</v>
      </c>
      <c r="AQ144" s="71">
        <f t="shared" si="827"/>
        <v>3579.375</v>
      </c>
      <c r="AR144" s="71">
        <f t="shared" si="828"/>
        <v>733.125</v>
      </c>
      <c r="AS144" s="71">
        <f t="shared" si="829"/>
        <v>4312.5</v>
      </c>
      <c r="AT144" s="84"/>
    </row>
    <row r="145" spans="1:67" outlineLevel="1" x14ac:dyDescent="0.25">
      <c r="A145" s="60"/>
      <c r="B145" s="72" t="s">
        <v>170</v>
      </c>
      <c r="C145" s="62">
        <v>1</v>
      </c>
      <c r="D145" s="68" t="s">
        <v>65</v>
      </c>
      <c r="E145" s="64">
        <f t="shared" si="830"/>
        <v>900</v>
      </c>
      <c r="F145" s="65">
        <f t="shared" si="831"/>
        <v>900</v>
      </c>
      <c r="G145" s="147"/>
      <c r="H145" s="67">
        <v>0</v>
      </c>
      <c r="I145" s="67">
        <v>0</v>
      </c>
      <c r="J145" s="67">
        <f t="shared" si="570"/>
        <v>0</v>
      </c>
      <c r="K145" s="54">
        <v>0</v>
      </c>
      <c r="L145" s="67">
        <f t="shared" si="812"/>
        <v>0</v>
      </c>
      <c r="M145" s="67">
        <f t="shared" si="812"/>
        <v>0</v>
      </c>
      <c r="N145" s="67">
        <f t="shared" si="812"/>
        <v>0</v>
      </c>
      <c r="O145" s="67">
        <f t="shared" si="813"/>
        <v>0</v>
      </c>
      <c r="P145" s="69">
        <f t="shared" si="814"/>
        <v>0</v>
      </c>
      <c r="Q145" s="69">
        <f t="shared" si="815"/>
        <v>0</v>
      </c>
      <c r="R145" s="69">
        <f t="shared" si="816"/>
        <v>0</v>
      </c>
      <c r="S145" s="69">
        <v>0</v>
      </c>
      <c r="T145" s="69">
        <f t="shared" si="818"/>
        <v>0</v>
      </c>
      <c r="U145" s="69">
        <v>0</v>
      </c>
      <c r="V145" s="151">
        <f t="shared" ref="V145:W145" si="841">V134</f>
        <v>0</v>
      </c>
      <c r="W145" s="151">
        <f t="shared" si="841"/>
        <v>900</v>
      </c>
      <c r="X145" s="67">
        <f t="shared" si="820"/>
        <v>900</v>
      </c>
      <c r="Y145" s="113">
        <v>0</v>
      </c>
      <c r="Z145" s="69">
        <f t="shared" si="822"/>
        <v>0</v>
      </c>
      <c r="AA145" s="69">
        <v>0</v>
      </c>
      <c r="AB145" s="70">
        <f t="shared" si="824"/>
        <v>900</v>
      </c>
      <c r="AC145" s="67">
        <f t="shared" si="825"/>
        <v>0</v>
      </c>
      <c r="AD145" s="67">
        <f t="shared" si="825"/>
        <v>0</v>
      </c>
      <c r="AE145" s="67">
        <f t="shared" si="825"/>
        <v>0</v>
      </c>
      <c r="AF145" s="67">
        <f t="shared" si="825"/>
        <v>0</v>
      </c>
      <c r="AG145" s="67">
        <f t="shared" si="825"/>
        <v>0</v>
      </c>
      <c r="AH145" s="67">
        <f t="shared" si="825"/>
        <v>0</v>
      </c>
      <c r="AI145" s="67">
        <f t="shared" si="825"/>
        <v>0</v>
      </c>
      <c r="AJ145" s="67">
        <f t="shared" si="825"/>
        <v>0</v>
      </c>
      <c r="AK145" s="67">
        <f t="shared" si="825"/>
        <v>900</v>
      </c>
      <c r="AL145" s="67">
        <f t="shared" si="825"/>
        <v>900</v>
      </c>
      <c r="AM145" s="67">
        <f t="shared" si="825"/>
        <v>0</v>
      </c>
      <c r="AN145" s="67">
        <f t="shared" si="825"/>
        <v>0</v>
      </c>
      <c r="AO145" s="67">
        <f t="shared" si="825"/>
        <v>0</v>
      </c>
      <c r="AP145" s="67">
        <f t="shared" si="826"/>
        <v>900</v>
      </c>
      <c r="AQ145" s="71">
        <f t="shared" si="827"/>
        <v>900</v>
      </c>
      <c r="AR145" s="71">
        <f t="shared" si="828"/>
        <v>0</v>
      </c>
      <c r="AS145" s="71">
        <f t="shared" si="829"/>
        <v>900</v>
      </c>
      <c r="AT145" s="84"/>
    </row>
    <row r="146" spans="1:67" outlineLevel="1" x14ac:dyDescent="0.25">
      <c r="A146" s="60"/>
      <c r="B146" s="72" t="s">
        <v>171</v>
      </c>
      <c r="C146" s="62">
        <v>1</v>
      </c>
      <c r="D146" s="68" t="s">
        <v>65</v>
      </c>
      <c r="E146" s="64">
        <f t="shared" si="830"/>
        <v>1200</v>
      </c>
      <c r="F146" s="65">
        <f t="shared" si="831"/>
        <v>1200</v>
      </c>
      <c r="G146" s="147"/>
      <c r="H146" s="67">
        <v>0</v>
      </c>
      <c r="I146" s="67">
        <v>0</v>
      </c>
      <c r="J146" s="67">
        <f t="shared" si="570"/>
        <v>0</v>
      </c>
      <c r="K146" s="54">
        <v>0</v>
      </c>
      <c r="L146" s="67">
        <f t="shared" si="812"/>
        <v>0</v>
      </c>
      <c r="M146" s="67">
        <f t="shared" si="812"/>
        <v>0</v>
      </c>
      <c r="N146" s="67">
        <f t="shared" si="812"/>
        <v>0</v>
      </c>
      <c r="O146" s="67">
        <f t="shared" si="813"/>
        <v>0</v>
      </c>
      <c r="P146" s="69">
        <f t="shared" si="814"/>
        <v>0</v>
      </c>
      <c r="Q146" s="69">
        <f t="shared" si="815"/>
        <v>0</v>
      </c>
      <c r="R146" s="69">
        <f t="shared" si="816"/>
        <v>0</v>
      </c>
      <c r="S146" s="69">
        <v>0</v>
      </c>
      <c r="T146" s="69">
        <f t="shared" si="818"/>
        <v>0</v>
      </c>
      <c r="U146" s="69">
        <v>0</v>
      </c>
      <c r="V146" s="151">
        <f t="shared" ref="V146:W146" si="842">V135</f>
        <v>1200</v>
      </c>
      <c r="W146" s="151">
        <f t="shared" si="842"/>
        <v>0</v>
      </c>
      <c r="X146" s="67">
        <f t="shared" si="820"/>
        <v>1200</v>
      </c>
      <c r="Y146" s="113">
        <v>0</v>
      </c>
      <c r="Z146" s="69">
        <f t="shared" si="822"/>
        <v>0</v>
      </c>
      <c r="AA146" s="69">
        <v>0</v>
      </c>
      <c r="AB146" s="70">
        <f t="shared" si="824"/>
        <v>1200</v>
      </c>
      <c r="AC146" s="67">
        <f t="shared" si="825"/>
        <v>0</v>
      </c>
      <c r="AD146" s="67">
        <f t="shared" si="825"/>
        <v>0</v>
      </c>
      <c r="AE146" s="67">
        <f t="shared" si="825"/>
        <v>0</v>
      </c>
      <c r="AF146" s="67">
        <f t="shared" si="825"/>
        <v>0</v>
      </c>
      <c r="AG146" s="67">
        <f t="shared" si="825"/>
        <v>0</v>
      </c>
      <c r="AH146" s="67">
        <f t="shared" si="825"/>
        <v>0</v>
      </c>
      <c r="AI146" s="67">
        <f t="shared" si="825"/>
        <v>0</v>
      </c>
      <c r="AJ146" s="67">
        <f t="shared" si="825"/>
        <v>1200</v>
      </c>
      <c r="AK146" s="67">
        <f t="shared" si="825"/>
        <v>0</v>
      </c>
      <c r="AL146" s="67">
        <f t="shared" si="825"/>
        <v>1200</v>
      </c>
      <c r="AM146" s="67">
        <f t="shared" si="825"/>
        <v>0</v>
      </c>
      <c r="AN146" s="67">
        <f t="shared" si="825"/>
        <v>0</v>
      </c>
      <c r="AO146" s="67">
        <f t="shared" si="825"/>
        <v>0</v>
      </c>
      <c r="AP146" s="67">
        <f t="shared" si="826"/>
        <v>0</v>
      </c>
      <c r="AQ146" s="71">
        <f t="shared" si="827"/>
        <v>1200</v>
      </c>
      <c r="AR146" s="71">
        <f t="shared" si="828"/>
        <v>0</v>
      </c>
      <c r="AS146" s="71">
        <f t="shared" si="829"/>
        <v>1200</v>
      </c>
      <c r="AT146" s="84"/>
    </row>
    <row r="147" spans="1:67" ht="15.75" outlineLevel="1" thickBot="1" x14ac:dyDescent="0.3">
      <c r="A147" s="75"/>
      <c r="B147" s="76"/>
      <c r="C147" s="77"/>
      <c r="D147" s="78"/>
      <c r="E147" s="79"/>
      <c r="F147" s="80"/>
      <c r="G147" s="107"/>
      <c r="H147" s="108"/>
      <c r="I147" s="108"/>
      <c r="J147" s="67"/>
      <c r="K147" s="21"/>
      <c r="L147" s="67"/>
      <c r="M147" s="67"/>
      <c r="N147" s="67"/>
      <c r="O147" s="67"/>
      <c r="P147" s="69"/>
      <c r="Q147" s="69"/>
      <c r="R147" s="69"/>
      <c r="S147" s="69"/>
      <c r="T147" s="69"/>
      <c r="U147" s="69"/>
      <c r="V147" s="151"/>
      <c r="W147" s="151"/>
      <c r="X147" s="69"/>
      <c r="Y147" s="69"/>
      <c r="Z147" s="69"/>
      <c r="AA147" s="69"/>
      <c r="AB147" s="67"/>
      <c r="AC147" s="67"/>
      <c r="AD147" s="67"/>
      <c r="AE147" s="69"/>
      <c r="AF147" s="69"/>
      <c r="AG147" s="69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84"/>
    </row>
    <row r="148" spans="1:67" ht="15.75" thickBot="1" x14ac:dyDescent="0.3">
      <c r="A148" s="48">
        <f>A137+1</f>
        <v>44</v>
      </c>
      <c r="B148" s="49" t="s">
        <v>61</v>
      </c>
      <c r="C148" s="50" t="s">
        <v>62</v>
      </c>
      <c r="D148" s="51">
        <f>ROUNDUP((A148*465)/1000,2)</f>
        <v>20.46</v>
      </c>
      <c r="E148" s="52"/>
      <c r="F148" s="53">
        <f>SUM(F149:F158)</f>
        <v>39992.314375000002</v>
      </c>
      <c r="G148" s="107"/>
      <c r="H148" s="110"/>
      <c r="I148" s="110"/>
      <c r="J148" s="56"/>
      <c r="K148" s="57"/>
      <c r="L148" s="58"/>
      <c r="M148" s="58"/>
      <c r="N148" s="58"/>
      <c r="O148" s="57"/>
      <c r="P148" s="58"/>
      <c r="Q148" s="56"/>
      <c r="R148" s="56"/>
      <c r="S148" s="56"/>
      <c r="T148" s="56"/>
      <c r="U148" s="73"/>
      <c r="V148" s="152"/>
      <c r="W148" s="153"/>
      <c r="X148" s="56"/>
      <c r="Y148" s="56"/>
      <c r="Z148" s="57"/>
      <c r="AA148" s="56"/>
      <c r="AB148" s="56"/>
      <c r="AC148" s="59">
        <f>+SUM(AC149:AC158)</f>
        <v>16882.732499999998</v>
      </c>
      <c r="AD148" s="59">
        <f t="shared" ref="AD148" si="843">+SUM(AD149:AD158)</f>
        <v>0</v>
      </c>
      <c r="AE148" s="59">
        <f t="shared" ref="AE148" si="844">+SUM(AE149:AE158)</f>
        <v>0</v>
      </c>
      <c r="AF148" s="59">
        <f t="shared" ref="AF148" si="845">+SUM(AF149:AF158)</f>
        <v>337.65465</v>
      </c>
      <c r="AG148" s="59">
        <f t="shared" ref="AG148" si="846">+SUM(AG149:AG158)</f>
        <v>700.38662499999998</v>
      </c>
      <c r="AH148" s="59">
        <f t="shared" ref="AH148" si="847">+SUM(AH149:AH158)</f>
        <v>17920.773775000001</v>
      </c>
      <c r="AI148" s="59">
        <f t="shared" ref="AI148" si="848">+SUM(AI149:AI158)</f>
        <v>7846</v>
      </c>
      <c r="AJ148" s="59">
        <f t="shared" ref="AJ148" si="849">+SUM(AJ149:AJ158)</f>
        <v>1200</v>
      </c>
      <c r="AK148" s="59">
        <f t="shared" ref="AK148" si="850">+SUM(AK149:AK158)</f>
        <v>900</v>
      </c>
      <c r="AL148" s="59">
        <f t="shared" ref="AL148" si="851">+SUM(AL149:AL158)</f>
        <v>9946</v>
      </c>
      <c r="AM148" s="59">
        <f t="shared" ref="AM148" si="852">+SUM(AM149:AM158)</f>
        <v>5683.8471562500008</v>
      </c>
      <c r="AN148" s="59">
        <f t="shared" ref="AN148" si="853">+SUM(AN149:AN158)</f>
        <v>4480.1934437500004</v>
      </c>
      <c r="AO148" s="59">
        <f t="shared" ref="AO148" si="854">+SUM(AO149:AO158)</f>
        <v>1961.5</v>
      </c>
      <c r="AP148" s="59">
        <f t="shared" ref="AP148" si="855">+SUM(AP149:AP158)</f>
        <v>6583.8471562500008</v>
      </c>
      <c r="AQ148" s="59">
        <f t="shared" ref="AQ148" si="856">+SUM(AQ149:AQ158)</f>
        <v>33550.62093125</v>
      </c>
      <c r="AR148" s="59">
        <f t="shared" ref="AR148" si="857">+SUM(AR149:AR158)</f>
        <v>6441.6934437500004</v>
      </c>
      <c r="AS148" s="59">
        <f t="shared" ref="AS148" si="858">+SUM(AS149:AS158)</f>
        <v>39992.314375000002</v>
      </c>
      <c r="AT148" s="83" t="str">
        <f>IF(F148=AS148,"Matching","Not Matching")</f>
        <v>Matching</v>
      </c>
      <c r="AU148" s="134">
        <f t="shared" ref="AU148" si="859">SUM(AC148:AG148)</f>
        <v>17920.773774999998</v>
      </c>
      <c r="AV148" s="135">
        <f t="shared" ref="AV148" si="860">AU148/AS148</f>
        <v>0.44810544363500587</v>
      </c>
      <c r="AW148" s="134">
        <f t="shared" ref="AW148" si="861">AI148</f>
        <v>7846</v>
      </c>
      <c r="AX148" s="135">
        <f t="shared" ref="AX148" si="862">AW148/AS148</f>
        <v>0.19618769562645497</v>
      </c>
      <c r="AY148" s="134">
        <f t="shared" ref="AY148" si="863">AJ148</f>
        <v>1200</v>
      </c>
      <c r="AZ148" s="135">
        <f t="shared" ref="AZ148" si="864">AY148/AS148</f>
        <v>3.0005765326503436E-2</v>
      </c>
      <c r="BA148" s="134">
        <f t="shared" ref="BA148" si="865">AK148+AM148</f>
        <v>6583.8471562500008</v>
      </c>
      <c r="BB148" s="135">
        <f t="shared" ref="BB148" si="866">BA148/AS148</f>
        <v>0.16462781059667045</v>
      </c>
      <c r="BC148" s="134">
        <f t="shared" ref="BC148" si="867">AN148+AO148</f>
        <v>6441.6934437500004</v>
      </c>
      <c r="BD148" s="135">
        <f t="shared" ref="BD148" si="868">BC148/AS148</f>
        <v>0.16107328481536523</v>
      </c>
      <c r="BE148" s="82" t="str">
        <f t="shared" ref="BE148" si="869">IF((AU148+AW148+AY148+BA148+BC148)=AS148,"Matching","Not Matching")</f>
        <v>Matching</v>
      </c>
      <c r="BF148" s="134">
        <f>AQ148</f>
        <v>33550.62093125</v>
      </c>
      <c r="BG148" s="135">
        <f t="shared" ref="BG148" si="870">BF148/AS148</f>
        <v>0.83892671518463469</v>
      </c>
      <c r="BH148" s="134">
        <f t="shared" ref="BH148" si="871">AR148</f>
        <v>6441.6934437500004</v>
      </c>
      <c r="BI148" s="135">
        <f t="shared" ref="BI148" si="872">BH148/AS148</f>
        <v>0.16107328481536523</v>
      </c>
      <c r="BJ148" s="82" t="str">
        <f t="shared" ref="BJ148" si="873">IF((BH148+BF148)=AS148,"Matching","Not Matching")</f>
        <v>Matching</v>
      </c>
      <c r="BK148" s="134">
        <f>AS148*1.081</f>
        <v>43231.691839375002</v>
      </c>
      <c r="BL148" s="134">
        <f t="shared" ref="BL148" si="874">ROUND(BK148,-1)</f>
        <v>43230</v>
      </c>
      <c r="BM148" s="134">
        <f>D148*380</f>
        <v>7774.8</v>
      </c>
      <c r="BN148" s="134">
        <f t="shared" ref="BN148" si="875">BK148-BM148</f>
        <v>35456.891839374999</v>
      </c>
      <c r="BO148" s="134">
        <f>BK148/D148</f>
        <v>2112.9859159029816</v>
      </c>
    </row>
    <row r="149" spans="1:67" outlineLevel="1" x14ac:dyDescent="0.25">
      <c r="A149" s="60"/>
      <c r="B149" s="61"/>
      <c r="C149" s="62"/>
      <c r="D149" s="63"/>
      <c r="E149" s="64"/>
      <c r="F149" s="65"/>
      <c r="G149" s="107"/>
      <c r="H149" s="110"/>
      <c r="I149" s="110"/>
      <c r="J149" s="56"/>
      <c r="K149" s="57"/>
      <c r="L149" s="58"/>
      <c r="M149" s="58"/>
      <c r="N149" s="58"/>
      <c r="O149" s="57"/>
      <c r="P149" s="58"/>
      <c r="Q149" s="56"/>
      <c r="R149" s="56"/>
      <c r="S149" s="56"/>
      <c r="T149" s="56"/>
      <c r="U149" s="73"/>
      <c r="V149" s="152"/>
      <c r="W149" s="153"/>
      <c r="X149" s="56"/>
      <c r="Y149" s="56"/>
      <c r="Z149" s="57"/>
      <c r="AA149" s="56"/>
      <c r="AB149" s="56"/>
      <c r="AC149" s="56"/>
      <c r="AD149" s="56"/>
      <c r="AE149" s="69"/>
      <c r="AF149" s="69"/>
      <c r="AG149" s="69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136"/>
    </row>
    <row r="150" spans="1:67" outlineLevel="1" x14ac:dyDescent="0.25">
      <c r="A150" s="60"/>
      <c r="B150" s="61" t="str">
        <f>"Panneau solaire "&amp;G150</f>
        <v>Panneau solaire LONGi Hi-MO X10 Artist LR7-54HVB-485M</v>
      </c>
      <c r="C150" s="62">
        <f>A148</f>
        <v>44</v>
      </c>
      <c r="D150" s="68" t="s">
        <v>63</v>
      </c>
      <c r="E150" s="64">
        <f t="shared" ref="E150" si="876">AB150</f>
        <v>266.65684558823523</v>
      </c>
      <c r="F150" s="65">
        <f t="shared" ref="F150" si="877">C150*E150</f>
        <v>11732.90120588235</v>
      </c>
      <c r="G150" s="107" t="str">
        <f>$G$7</f>
        <v>LONGi Hi-MO X10 Artist LR7-54HVB-485M</v>
      </c>
      <c r="H150" s="108">
        <f t="shared" ref="H150:I155" si="878">H139</f>
        <v>105.55</v>
      </c>
      <c r="I150" s="108">
        <f t="shared" si="878"/>
        <v>0</v>
      </c>
      <c r="J150" s="67">
        <f t="shared" si="570"/>
        <v>3.1664999999999996</v>
      </c>
      <c r="K150" s="54">
        <v>0</v>
      </c>
      <c r="L150" s="67">
        <f t="shared" ref="L150:N157" si="879">H150*(1-$K150)</f>
        <v>105.55</v>
      </c>
      <c r="M150" s="67">
        <f t="shared" si="879"/>
        <v>0</v>
      </c>
      <c r="N150" s="67">
        <f t="shared" si="879"/>
        <v>3.1664999999999996</v>
      </c>
      <c r="O150" s="67">
        <f t="shared" ref="O150:O157" si="880">(L150+M150+N150)</f>
        <v>108.7165</v>
      </c>
      <c r="P150" s="69">
        <f t="shared" ref="P150:P157" si="881">O150*$P$4</f>
        <v>0</v>
      </c>
      <c r="Q150" s="69">
        <f t="shared" ref="Q150:Q157" si="882">(O150+P150)*$Q$4</f>
        <v>0</v>
      </c>
      <c r="R150" s="69">
        <f t="shared" ref="R150:R157" si="883">(O150+P150)*$R$4</f>
        <v>2.1743299999999999</v>
      </c>
      <c r="S150" s="69">
        <f t="shared" ref="S150:S154" si="884">(O150+P150)*$S$4</f>
        <v>5.4358250000000004</v>
      </c>
      <c r="T150" s="69">
        <f t="shared" ref="T150:T157" si="885">SUM(O150:S150)</f>
        <v>116.32665499999999</v>
      </c>
      <c r="U150" s="69">
        <f>1*$U$4</f>
        <v>65</v>
      </c>
      <c r="V150" s="151">
        <f t="shared" ref="V150:W150" si="886">V139</f>
        <v>0</v>
      </c>
      <c r="W150" s="151">
        <f t="shared" si="886"/>
        <v>0</v>
      </c>
      <c r="X150" s="67">
        <f t="shared" ref="X150:X157" si="887">SUM(U150:W150)</f>
        <v>65</v>
      </c>
      <c r="Y150" s="113">
        <f t="shared" ref="Y150:Y155" si="888">$Y$4/(1-$Y$4)*(T150+X150+Z150+AA150)</f>
        <v>39.998526838235293</v>
      </c>
      <c r="Z150" s="69">
        <f t="shared" ref="Z150:Z157" si="889">T150*$Z$4</f>
        <v>29.081663749999997</v>
      </c>
      <c r="AA150" s="69">
        <f t="shared" ref="AA150:AA155" si="890">X150*$AA$4</f>
        <v>16.25</v>
      </c>
      <c r="AB150" s="70">
        <f t="shared" ref="AB150:AB157" si="891">T150+X150+Y150+Z150+AA150</f>
        <v>266.65684558823523</v>
      </c>
      <c r="AC150" s="67">
        <f t="shared" ref="AC150:AO157" si="892">O150*$C150</f>
        <v>4783.5259999999998</v>
      </c>
      <c r="AD150" s="67">
        <f t="shared" si="892"/>
        <v>0</v>
      </c>
      <c r="AE150" s="67">
        <f t="shared" si="892"/>
        <v>0</v>
      </c>
      <c r="AF150" s="67">
        <f t="shared" si="892"/>
        <v>95.670519999999996</v>
      </c>
      <c r="AG150" s="67">
        <f t="shared" si="892"/>
        <v>239.17630000000003</v>
      </c>
      <c r="AH150" s="67">
        <f t="shared" si="892"/>
        <v>5118.3728199999996</v>
      </c>
      <c r="AI150" s="67">
        <f t="shared" si="892"/>
        <v>2860</v>
      </c>
      <c r="AJ150" s="67">
        <f t="shared" si="892"/>
        <v>0</v>
      </c>
      <c r="AK150" s="67">
        <f t="shared" si="892"/>
        <v>0</v>
      </c>
      <c r="AL150" s="67">
        <f t="shared" si="892"/>
        <v>2860</v>
      </c>
      <c r="AM150" s="67">
        <f t="shared" si="892"/>
        <v>1759.9351808823528</v>
      </c>
      <c r="AN150" s="67">
        <f t="shared" si="892"/>
        <v>1279.5932049999999</v>
      </c>
      <c r="AO150" s="67">
        <f t="shared" si="892"/>
        <v>715</v>
      </c>
      <c r="AP150" s="67">
        <f t="shared" ref="AP150:AP157" si="893">AM150+AK150</f>
        <v>1759.9351808823528</v>
      </c>
      <c r="AQ150" s="71">
        <f t="shared" ref="AQ150:AQ157" si="894">AM150+AL150+AH150</f>
        <v>9738.3080008823526</v>
      </c>
      <c r="AR150" s="71">
        <f t="shared" ref="AR150:AR157" si="895">AO150+AN150</f>
        <v>1994.5932049999999</v>
      </c>
      <c r="AS150" s="71">
        <f t="shared" ref="AS150:AS157" si="896">AH150+AL150+AM150+AO150+AN150</f>
        <v>11732.901205882352</v>
      </c>
      <c r="AT150" s="84"/>
    </row>
    <row r="151" spans="1:67" outlineLevel="1" x14ac:dyDescent="0.25">
      <c r="A151" s="60"/>
      <c r="B151" s="61" t="str">
        <f>"Onduleur Fronius "&amp;G151</f>
        <v>Onduleur Fronius Verto 20.0 Plus SPD 1+2</v>
      </c>
      <c r="C151" s="62">
        <v>1</v>
      </c>
      <c r="D151" s="68" t="s">
        <v>63</v>
      </c>
      <c r="E151" s="64">
        <f t="shared" ref="E150:E157" si="897">AB151</f>
        <v>5541.07493382353</v>
      </c>
      <c r="F151" s="65">
        <f t="shared" ref="F150:F157" si="898">C151*E151</f>
        <v>5541.07493382353</v>
      </c>
      <c r="G151" s="107" t="str">
        <f>$G$140</f>
        <v>Verto 20.0 Plus SPD 1+2</v>
      </c>
      <c r="H151" s="108">
        <f t="shared" si="878"/>
        <v>3093.55</v>
      </c>
      <c r="I151" s="108">
        <f t="shared" si="878"/>
        <v>166.85</v>
      </c>
      <c r="J151" s="67">
        <f t="shared" si="570"/>
        <v>92.8065</v>
      </c>
      <c r="K151" s="54">
        <v>0</v>
      </c>
      <c r="L151" s="67">
        <f t="shared" si="879"/>
        <v>3093.55</v>
      </c>
      <c r="M151" s="67">
        <f t="shared" si="879"/>
        <v>166.85</v>
      </c>
      <c r="N151" s="67">
        <f t="shared" si="879"/>
        <v>92.8065</v>
      </c>
      <c r="O151" s="67">
        <f t="shared" si="880"/>
        <v>3353.2065000000002</v>
      </c>
      <c r="P151" s="69">
        <f t="shared" si="881"/>
        <v>0</v>
      </c>
      <c r="Q151" s="69">
        <f t="shared" si="882"/>
        <v>0</v>
      </c>
      <c r="R151" s="69">
        <f t="shared" si="883"/>
        <v>67.064130000000006</v>
      </c>
      <c r="S151" s="69">
        <f t="shared" si="884"/>
        <v>167.66032500000003</v>
      </c>
      <c r="T151" s="69">
        <f t="shared" si="885"/>
        <v>3587.9309550000003</v>
      </c>
      <c r="U151" s="69">
        <f>2*$U$5</f>
        <v>180</v>
      </c>
      <c r="V151" s="151">
        <f t="shared" ref="V151:W151" si="899">V140</f>
        <v>0</v>
      </c>
      <c r="W151" s="151">
        <f t="shared" si="899"/>
        <v>0</v>
      </c>
      <c r="X151" s="67">
        <f t="shared" si="887"/>
        <v>180</v>
      </c>
      <c r="Y151" s="113">
        <f t="shared" si="888"/>
        <v>831.1612400735296</v>
      </c>
      <c r="Z151" s="69">
        <f t="shared" si="889"/>
        <v>896.98273875000007</v>
      </c>
      <c r="AA151" s="69">
        <f t="shared" si="890"/>
        <v>45</v>
      </c>
      <c r="AB151" s="70">
        <f t="shared" si="891"/>
        <v>5541.07493382353</v>
      </c>
      <c r="AC151" s="67">
        <f t="shared" si="892"/>
        <v>3353.2065000000002</v>
      </c>
      <c r="AD151" s="67">
        <f t="shared" si="892"/>
        <v>0</v>
      </c>
      <c r="AE151" s="67">
        <f t="shared" si="892"/>
        <v>0</v>
      </c>
      <c r="AF151" s="67">
        <f t="shared" si="892"/>
        <v>67.064130000000006</v>
      </c>
      <c r="AG151" s="67">
        <f t="shared" si="892"/>
        <v>167.66032500000003</v>
      </c>
      <c r="AH151" s="67">
        <f t="shared" si="892"/>
        <v>3587.9309550000003</v>
      </c>
      <c r="AI151" s="67">
        <f t="shared" si="892"/>
        <v>180</v>
      </c>
      <c r="AJ151" s="67">
        <f t="shared" si="892"/>
        <v>0</v>
      </c>
      <c r="AK151" s="67">
        <f t="shared" si="892"/>
        <v>0</v>
      </c>
      <c r="AL151" s="67">
        <f t="shared" si="892"/>
        <v>180</v>
      </c>
      <c r="AM151" s="67">
        <f t="shared" si="892"/>
        <v>831.1612400735296</v>
      </c>
      <c r="AN151" s="67">
        <f t="shared" si="892"/>
        <v>896.98273875000007</v>
      </c>
      <c r="AO151" s="67">
        <f t="shared" si="892"/>
        <v>45</v>
      </c>
      <c r="AP151" s="67">
        <f t="shared" si="893"/>
        <v>831.1612400735296</v>
      </c>
      <c r="AQ151" s="71">
        <f t="shared" si="894"/>
        <v>4599.0921950735301</v>
      </c>
      <c r="AR151" s="71">
        <f t="shared" si="895"/>
        <v>941.98273875000007</v>
      </c>
      <c r="AS151" s="71">
        <f t="shared" si="896"/>
        <v>5541.07493382353</v>
      </c>
      <c r="AT151" s="84"/>
    </row>
    <row r="152" spans="1:67" outlineLevel="1" x14ac:dyDescent="0.25">
      <c r="A152" s="60"/>
      <c r="B152" s="61" t="s">
        <v>64</v>
      </c>
      <c r="C152" s="62">
        <v>1</v>
      </c>
      <c r="D152" s="68" t="s">
        <v>65</v>
      </c>
      <c r="E152" s="64">
        <f t="shared" si="897"/>
        <v>1554.794117647059</v>
      </c>
      <c r="F152" s="65">
        <f t="shared" si="898"/>
        <v>1554.794117647059</v>
      </c>
      <c r="G152" s="107"/>
      <c r="H152" s="108">
        <f t="shared" si="878"/>
        <v>600</v>
      </c>
      <c r="I152" s="111">
        <f t="shared" si="878"/>
        <v>0</v>
      </c>
      <c r="J152" s="67">
        <f t="shared" si="570"/>
        <v>18</v>
      </c>
      <c r="K152" s="54">
        <v>0</v>
      </c>
      <c r="L152" s="67">
        <f t="shared" si="879"/>
        <v>600</v>
      </c>
      <c r="M152" s="67">
        <f t="shared" si="879"/>
        <v>0</v>
      </c>
      <c r="N152" s="67">
        <f t="shared" si="879"/>
        <v>18</v>
      </c>
      <c r="O152" s="67">
        <f t="shared" si="880"/>
        <v>618</v>
      </c>
      <c r="P152" s="69">
        <f t="shared" si="881"/>
        <v>0</v>
      </c>
      <c r="Q152" s="69">
        <f t="shared" si="882"/>
        <v>0</v>
      </c>
      <c r="R152" s="69">
        <f t="shared" si="883"/>
        <v>12.36</v>
      </c>
      <c r="S152" s="69">
        <f t="shared" si="884"/>
        <v>30.900000000000002</v>
      </c>
      <c r="T152" s="69">
        <f t="shared" si="885"/>
        <v>661.26</v>
      </c>
      <c r="U152" s="69">
        <f>(C150/10)*$U$5</f>
        <v>396.00000000000006</v>
      </c>
      <c r="V152" s="151">
        <f t="shared" ref="V152:W152" si="900">V141</f>
        <v>0</v>
      </c>
      <c r="W152" s="151">
        <f t="shared" si="900"/>
        <v>0</v>
      </c>
      <c r="X152" s="67">
        <f t="shared" si="887"/>
        <v>396.00000000000006</v>
      </c>
      <c r="Y152" s="113">
        <f t="shared" si="888"/>
        <v>233.21911764705885</v>
      </c>
      <c r="Z152" s="69">
        <f t="shared" si="889"/>
        <v>165.315</v>
      </c>
      <c r="AA152" s="69">
        <f t="shared" si="890"/>
        <v>99.000000000000014</v>
      </c>
      <c r="AB152" s="70">
        <f t="shared" si="891"/>
        <v>1554.794117647059</v>
      </c>
      <c r="AC152" s="67">
        <f t="shared" si="892"/>
        <v>618</v>
      </c>
      <c r="AD152" s="67">
        <f t="shared" si="892"/>
        <v>0</v>
      </c>
      <c r="AE152" s="67">
        <f t="shared" si="892"/>
        <v>0</v>
      </c>
      <c r="AF152" s="67">
        <f t="shared" si="892"/>
        <v>12.36</v>
      </c>
      <c r="AG152" s="67">
        <f t="shared" si="892"/>
        <v>30.900000000000002</v>
      </c>
      <c r="AH152" s="67">
        <f t="shared" si="892"/>
        <v>661.26</v>
      </c>
      <c r="AI152" s="67">
        <f t="shared" si="892"/>
        <v>396.00000000000006</v>
      </c>
      <c r="AJ152" s="67">
        <f t="shared" si="892"/>
        <v>0</v>
      </c>
      <c r="AK152" s="67">
        <f t="shared" si="892"/>
        <v>0</v>
      </c>
      <c r="AL152" s="67">
        <f t="shared" si="892"/>
        <v>396.00000000000006</v>
      </c>
      <c r="AM152" s="67">
        <f t="shared" si="892"/>
        <v>233.21911764705885</v>
      </c>
      <c r="AN152" s="67">
        <f t="shared" si="892"/>
        <v>165.315</v>
      </c>
      <c r="AO152" s="67">
        <f t="shared" si="892"/>
        <v>99.000000000000014</v>
      </c>
      <c r="AP152" s="67">
        <f t="shared" si="893"/>
        <v>233.21911764705885</v>
      </c>
      <c r="AQ152" s="71">
        <f t="shared" si="894"/>
        <v>1290.479117647059</v>
      </c>
      <c r="AR152" s="71">
        <f t="shared" si="895"/>
        <v>264.315</v>
      </c>
      <c r="AS152" s="71">
        <f t="shared" si="896"/>
        <v>1554.794117647059</v>
      </c>
      <c r="AT152" s="84"/>
    </row>
    <row r="153" spans="1:67" outlineLevel="1" x14ac:dyDescent="0.25">
      <c r="A153" s="60"/>
      <c r="B153" s="61" t="s">
        <v>172</v>
      </c>
      <c r="C153" s="62">
        <f>A148</f>
        <v>44</v>
      </c>
      <c r="D153" s="68" t="s">
        <v>63</v>
      </c>
      <c r="E153" s="64">
        <f t="shared" si="897"/>
        <v>257.66176470588238</v>
      </c>
      <c r="F153" s="65">
        <f t="shared" si="898"/>
        <v>11337.117647058825</v>
      </c>
      <c r="G153" s="107"/>
      <c r="H153" s="108">
        <f t="shared" si="878"/>
        <v>100</v>
      </c>
      <c r="I153" s="108">
        <f t="shared" si="878"/>
        <v>0</v>
      </c>
      <c r="J153" s="67">
        <f t="shared" si="570"/>
        <v>3</v>
      </c>
      <c r="K153" s="54">
        <v>0</v>
      </c>
      <c r="L153" s="67">
        <f t="shared" si="879"/>
        <v>100</v>
      </c>
      <c r="M153" s="67">
        <f t="shared" si="879"/>
        <v>0</v>
      </c>
      <c r="N153" s="67">
        <f t="shared" si="879"/>
        <v>3</v>
      </c>
      <c r="O153" s="67">
        <f t="shared" si="880"/>
        <v>103</v>
      </c>
      <c r="P153" s="69">
        <f t="shared" si="881"/>
        <v>0</v>
      </c>
      <c r="Q153" s="69">
        <f t="shared" si="882"/>
        <v>0</v>
      </c>
      <c r="R153" s="69">
        <f t="shared" si="883"/>
        <v>2.06</v>
      </c>
      <c r="S153" s="69">
        <f t="shared" si="884"/>
        <v>5.15</v>
      </c>
      <c r="T153" s="69">
        <f t="shared" si="885"/>
        <v>110.21000000000001</v>
      </c>
      <c r="U153" s="69">
        <f>1*$U$4</f>
        <v>65</v>
      </c>
      <c r="V153" s="151">
        <f t="shared" ref="V153:W153" si="901">V142</f>
        <v>0</v>
      </c>
      <c r="W153" s="151">
        <f t="shared" si="901"/>
        <v>0</v>
      </c>
      <c r="X153" s="67">
        <f t="shared" si="887"/>
        <v>65</v>
      </c>
      <c r="Y153" s="113">
        <f t="shared" si="888"/>
        <v>38.649264705882359</v>
      </c>
      <c r="Z153" s="69">
        <f t="shared" si="889"/>
        <v>27.552500000000002</v>
      </c>
      <c r="AA153" s="69">
        <f t="shared" si="890"/>
        <v>16.25</v>
      </c>
      <c r="AB153" s="70">
        <f t="shared" si="891"/>
        <v>257.66176470588238</v>
      </c>
      <c r="AC153" s="67">
        <f t="shared" si="892"/>
        <v>4532</v>
      </c>
      <c r="AD153" s="67">
        <f t="shared" si="892"/>
        <v>0</v>
      </c>
      <c r="AE153" s="67">
        <f t="shared" si="892"/>
        <v>0</v>
      </c>
      <c r="AF153" s="67">
        <f t="shared" si="892"/>
        <v>90.64</v>
      </c>
      <c r="AG153" s="67">
        <f t="shared" si="892"/>
        <v>226.60000000000002</v>
      </c>
      <c r="AH153" s="67">
        <f t="shared" si="892"/>
        <v>4849.2400000000007</v>
      </c>
      <c r="AI153" s="67">
        <f t="shared" si="892"/>
        <v>2860</v>
      </c>
      <c r="AJ153" s="67">
        <f t="shared" si="892"/>
        <v>0</v>
      </c>
      <c r="AK153" s="67">
        <f t="shared" si="892"/>
        <v>0</v>
      </c>
      <c r="AL153" s="67">
        <f t="shared" si="892"/>
        <v>2860</v>
      </c>
      <c r="AM153" s="67">
        <f t="shared" si="892"/>
        <v>1700.5676470588237</v>
      </c>
      <c r="AN153" s="67">
        <f t="shared" si="892"/>
        <v>1212.3100000000002</v>
      </c>
      <c r="AO153" s="67">
        <f t="shared" si="892"/>
        <v>715</v>
      </c>
      <c r="AP153" s="67">
        <f t="shared" si="893"/>
        <v>1700.5676470588237</v>
      </c>
      <c r="AQ153" s="71">
        <f t="shared" si="894"/>
        <v>9409.8076470588239</v>
      </c>
      <c r="AR153" s="71">
        <f t="shared" si="895"/>
        <v>1927.3100000000002</v>
      </c>
      <c r="AS153" s="71">
        <f t="shared" si="896"/>
        <v>11337.117647058823</v>
      </c>
      <c r="AT153" s="84"/>
    </row>
    <row r="154" spans="1:67" outlineLevel="1" x14ac:dyDescent="0.25">
      <c r="A154" s="60"/>
      <c r="B154" s="61" t="s">
        <v>66</v>
      </c>
      <c r="C154" s="62">
        <v>1</v>
      </c>
      <c r="D154" s="68" t="s">
        <v>65</v>
      </c>
      <c r="E154" s="64">
        <f t="shared" si="897"/>
        <v>3413.9264705882347</v>
      </c>
      <c r="F154" s="65">
        <f t="shared" si="898"/>
        <v>3413.9264705882347</v>
      </c>
      <c r="G154" s="107"/>
      <c r="H154" s="108">
        <f t="shared" si="878"/>
        <v>700</v>
      </c>
      <c r="I154" s="108">
        <f t="shared" si="878"/>
        <v>0</v>
      </c>
      <c r="J154" s="67">
        <f t="shared" si="570"/>
        <v>21</v>
      </c>
      <c r="K154" s="54">
        <v>0</v>
      </c>
      <c r="L154" s="67">
        <f t="shared" si="879"/>
        <v>700</v>
      </c>
      <c r="M154" s="67">
        <f t="shared" si="879"/>
        <v>0</v>
      </c>
      <c r="N154" s="67">
        <f t="shared" si="879"/>
        <v>21</v>
      </c>
      <c r="O154" s="67">
        <f t="shared" si="880"/>
        <v>721</v>
      </c>
      <c r="P154" s="69">
        <f t="shared" si="881"/>
        <v>0</v>
      </c>
      <c r="Q154" s="69">
        <f t="shared" si="882"/>
        <v>0</v>
      </c>
      <c r="R154" s="69">
        <f t="shared" si="883"/>
        <v>14.42</v>
      </c>
      <c r="S154" s="69">
        <f t="shared" si="884"/>
        <v>36.050000000000004</v>
      </c>
      <c r="T154" s="69">
        <f t="shared" si="885"/>
        <v>771.46999999999991</v>
      </c>
      <c r="U154" s="69">
        <f>5*$U$5+600+500</f>
        <v>1550</v>
      </c>
      <c r="V154" s="151">
        <f t="shared" ref="V154:W154" si="902">V143</f>
        <v>0</v>
      </c>
      <c r="W154" s="151">
        <f t="shared" si="902"/>
        <v>0</v>
      </c>
      <c r="X154" s="67">
        <f t="shared" si="887"/>
        <v>1550</v>
      </c>
      <c r="Y154" s="113">
        <f t="shared" si="888"/>
        <v>512.08897058823527</v>
      </c>
      <c r="Z154" s="69">
        <f t="shared" si="889"/>
        <v>192.86749999999998</v>
      </c>
      <c r="AA154" s="69">
        <f t="shared" si="890"/>
        <v>387.5</v>
      </c>
      <c r="AB154" s="70">
        <f t="shared" si="891"/>
        <v>3413.9264705882347</v>
      </c>
      <c r="AC154" s="67">
        <f t="shared" si="892"/>
        <v>721</v>
      </c>
      <c r="AD154" s="67">
        <f t="shared" si="892"/>
        <v>0</v>
      </c>
      <c r="AE154" s="67">
        <f t="shared" si="892"/>
        <v>0</v>
      </c>
      <c r="AF154" s="67">
        <f t="shared" si="892"/>
        <v>14.42</v>
      </c>
      <c r="AG154" s="67">
        <f t="shared" si="892"/>
        <v>36.050000000000004</v>
      </c>
      <c r="AH154" s="67">
        <f t="shared" si="892"/>
        <v>771.46999999999991</v>
      </c>
      <c r="AI154" s="67">
        <f t="shared" si="892"/>
        <v>1550</v>
      </c>
      <c r="AJ154" s="67">
        <f t="shared" si="892"/>
        <v>0</v>
      </c>
      <c r="AK154" s="67">
        <f t="shared" si="892"/>
        <v>0</v>
      </c>
      <c r="AL154" s="67">
        <f t="shared" si="892"/>
        <v>1550</v>
      </c>
      <c r="AM154" s="67">
        <f t="shared" si="892"/>
        <v>512.08897058823527</v>
      </c>
      <c r="AN154" s="67">
        <f t="shared" si="892"/>
        <v>192.86749999999998</v>
      </c>
      <c r="AO154" s="67">
        <f t="shared" si="892"/>
        <v>387.5</v>
      </c>
      <c r="AP154" s="67">
        <f t="shared" si="893"/>
        <v>512.08897058823527</v>
      </c>
      <c r="AQ154" s="71">
        <f t="shared" si="894"/>
        <v>2833.5589705882353</v>
      </c>
      <c r="AR154" s="71">
        <f t="shared" si="895"/>
        <v>580.36749999999995</v>
      </c>
      <c r="AS154" s="71">
        <f t="shared" si="896"/>
        <v>3413.9264705882347</v>
      </c>
      <c r="AT154" s="84"/>
    </row>
    <row r="155" spans="1:67" outlineLevel="1" x14ac:dyDescent="0.25">
      <c r="A155" s="60"/>
      <c r="B155" s="72" t="s">
        <v>169</v>
      </c>
      <c r="C155" s="62">
        <v>1</v>
      </c>
      <c r="D155" s="68" t="s">
        <v>65</v>
      </c>
      <c r="E155" s="64">
        <f t="shared" si="897"/>
        <v>4312.5</v>
      </c>
      <c r="F155" s="65">
        <f t="shared" si="898"/>
        <v>4312.5</v>
      </c>
      <c r="G155" s="107"/>
      <c r="H155" s="108">
        <f t="shared" si="878"/>
        <v>2500</v>
      </c>
      <c r="I155" s="108">
        <f t="shared" si="878"/>
        <v>300</v>
      </c>
      <c r="J155" s="67">
        <f t="shared" si="570"/>
        <v>75</v>
      </c>
      <c r="K155" s="54">
        <v>0</v>
      </c>
      <c r="L155" s="67">
        <f t="shared" si="879"/>
        <v>2500</v>
      </c>
      <c r="M155" s="67">
        <f t="shared" si="879"/>
        <v>300</v>
      </c>
      <c r="N155" s="67">
        <f t="shared" si="879"/>
        <v>75</v>
      </c>
      <c r="O155" s="67">
        <f t="shared" si="880"/>
        <v>2875</v>
      </c>
      <c r="P155" s="69">
        <f t="shared" si="881"/>
        <v>0</v>
      </c>
      <c r="Q155" s="69">
        <f t="shared" si="882"/>
        <v>0</v>
      </c>
      <c r="R155" s="69">
        <f t="shared" si="883"/>
        <v>57.5</v>
      </c>
      <c r="S155" s="69">
        <v>0</v>
      </c>
      <c r="T155" s="69">
        <f t="shared" si="885"/>
        <v>2932.5</v>
      </c>
      <c r="U155" s="69">
        <v>0</v>
      </c>
      <c r="V155" s="151">
        <f t="shared" ref="V155:W155" si="903">V144</f>
        <v>0</v>
      </c>
      <c r="W155" s="151">
        <f t="shared" si="903"/>
        <v>0</v>
      </c>
      <c r="X155" s="67">
        <f t="shared" si="887"/>
        <v>0</v>
      </c>
      <c r="Y155" s="113">
        <f t="shared" si="888"/>
        <v>646.875</v>
      </c>
      <c r="Z155" s="69">
        <f t="shared" si="889"/>
        <v>733.125</v>
      </c>
      <c r="AA155" s="69">
        <f t="shared" si="890"/>
        <v>0</v>
      </c>
      <c r="AB155" s="70">
        <f t="shared" si="891"/>
        <v>4312.5</v>
      </c>
      <c r="AC155" s="67">
        <f t="shared" si="892"/>
        <v>2875</v>
      </c>
      <c r="AD155" s="67">
        <f t="shared" si="892"/>
        <v>0</v>
      </c>
      <c r="AE155" s="67">
        <f t="shared" si="892"/>
        <v>0</v>
      </c>
      <c r="AF155" s="67">
        <f t="shared" si="892"/>
        <v>57.5</v>
      </c>
      <c r="AG155" s="67">
        <f t="shared" si="892"/>
        <v>0</v>
      </c>
      <c r="AH155" s="67">
        <f t="shared" si="892"/>
        <v>2932.5</v>
      </c>
      <c r="AI155" s="67">
        <f t="shared" si="892"/>
        <v>0</v>
      </c>
      <c r="AJ155" s="67">
        <f t="shared" si="892"/>
        <v>0</v>
      </c>
      <c r="AK155" s="67">
        <f t="shared" si="892"/>
        <v>0</v>
      </c>
      <c r="AL155" s="67">
        <f t="shared" si="892"/>
        <v>0</v>
      </c>
      <c r="AM155" s="67">
        <f t="shared" si="892"/>
        <v>646.875</v>
      </c>
      <c r="AN155" s="67">
        <f t="shared" si="892"/>
        <v>733.125</v>
      </c>
      <c r="AO155" s="67">
        <f t="shared" si="892"/>
        <v>0</v>
      </c>
      <c r="AP155" s="67">
        <f t="shared" si="893"/>
        <v>646.875</v>
      </c>
      <c r="AQ155" s="71">
        <f t="shared" si="894"/>
        <v>3579.375</v>
      </c>
      <c r="AR155" s="71">
        <f t="shared" si="895"/>
        <v>733.125</v>
      </c>
      <c r="AS155" s="71">
        <f t="shared" si="896"/>
        <v>4312.5</v>
      </c>
      <c r="AT155" s="84"/>
    </row>
    <row r="156" spans="1:67" outlineLevel="1" x14ac:dyDescent="0.25">
      <c r="A156" s="60"/>
      <c r="B156" s="72" t="s">
        <v>170</v>
      </c>
      <c r="C156" s="62">
        <v>1</v>
      </c>
      <c r="D156" s="68" t="s">
        <v>65</v>
      </c>
      <c r="E156" s="64">
        <f t="shared" si="897"/>
        <v>900</v>
      </c>
      <c r="F156" s="65">
        <f t="shared" si="898"/>
        <v>900</v>
      </c>
      <c r="G156" s="147"/>
      <c r="H156" s="67">
        <v>0</v>
      </c>
      <c r="I156" s="67">
        <v>0</v>
      </c>
      <c r="J156" s="67">
        <f t="shared" ref="J156:J157" si="904">H156*$J$4</f>
        <v>0</v>
      </c>
      <c r="K156" s="54">
        <v>0</v>
      </c>
      <c r="L156" s="67">
        <f t="shared" si="879"/>
        <v>0</v>
      </c>
      <c r="M156" s="67">
        <f t="shared" si="879"/>
        <v>0</v>
      </c>
      <c r="N156" s="67">
        <f t="shared" si="879"/>
        <v>0</v>
      </c>
      <c r="O156" s="67">
        <f t="shared" si="880"/>
        <v>0</v>
      </c>
      <c r="P156" s="69">
        <f t="shared" si="881"/>
        <v>0</v>
      </c>
      <c r="Q156" s="69">
        <f t="shared" si="882"/>
        <v>0</v>
      </c>
      <c r="R156" s="69">
        <f t="shared" si="883"/>
        <v>0</v>
      </c>
      <c r="S156" s="69">
        <v>0</v>
      </c>
      <c r="T156" s="69">
        <f t="shared" si="885"/>
        <v>0</v>
      </c>
      <c r="U156" s="69">
        <v>0</v>
      </c>
      <c r="V156" s="151">
        <f t="shared" ref="V156:W156" si="905">V145</f>
        <v>0</v>
      </c>
      <c r="W156" s="151">
        <f t="shared" si="905"/>
        <v>900</v>
      </c>
      <c r="X156" s="67">
        <f t="shared" si="887"/>
        <v>900</v>
      </c>
      <c r="Y156" s="113">
        <v>0</v>
      </c>
      <c r="Z156" s="69">
        <f t="shared" si="889"/>
        <v>0</v>
      </c>
      <c r="AA156" s="69">
        <v>0</v>
      </c>
      <c r="AB156" s="70">
        <f t="shared" si="891"/>
        <v>900</v>
      </c>
      <c r="AC156" s="67">
        <f t="shared" si="892"/>
        <v>0</v>
      </c>
      <c r="AD156" s="67">
        <f t="shared" si="892"/>
        <v>0</v>
      </c>
      <c r="AE156" s="67">
        <f t="shared" si="892"/>
        <v>0</v>
      </c>
      <c r="AF156" s="67">
        <f t="shared" si="892"/>
        <v>0</v>
      </c>
      <c r="AG156" s="67">
        <f t="shared" si="892"/>
        <v>0</v>
      </c>
      <c r="AH156" s="67">
        <f t="shared" si="892"/>
        <v>0</v>
      </c>
      <c r="AI156" s="67">
        <f t="shared" si="892"/>
        <v>0</v>
      </c>
      <c r="AJ156" s="67">
        <f t="shared" si="892"/>
        <v>0</v>
      </c>
      <c r="AK156" s="67">
        <f t="shared" si="892"/>
        <v>900</v>
      </c>
      <c r="AL156" s="67">
        <f t="shared" si="892"/>
        <v>900</v>
      </c>
      <c r="AM156" s="67">
        <f t="shared" si="892"/>
        <v>0</v>
      </c>
      <c r="AN156" s="67">
        <f t="shared" si="892"/>
        <v>0</v>
      </c>
      <c r="AO156" s="67">
        <f t="shared" si="892"/>
        <v>0</v>
      </c>
      <c r="AP156" s="67">
        <f t="shared" si="893"/>
        <v>900</v>
      </c>
      <c r="AQ156" s="71">
        <f t="shared" si="894"/>
        <v>900</v>
      </c>
      <c r="AR156" s="71">
        <f t="shared" si="895"/>
        <v>0</v>
      </c>
      <c r="AS156" s="71">
        <f t="shared" si="896"/>
        <v>900</v>
      </c>
      <c r="AT156" s="84"/>
    </row>
    <row r="157" spans="1:67" outlineLevel="1" x14ac:dyDescent="0.25">
      <c r="A157" s="60"/>
      <c r="B157" s="72" t="s">
        <v>171</v>
      </c>
      <c r="C157" s="62">
        <v>1</v>
      </c>
      <c r="D157" s="68" t="s">
        <v>65</v>
      </c>
      <c r="E157" s="64">
        <f t="shared" si="897"/>
        <v>1200</v>
      </c>
      <c r="F157" s="65">
        <f t="shared" si="898"/>
        <v>1200</v>
      </c>
      <c r="G157" s="147"/>
      <c r="H157" s="67">
        <v>0</v>
      </c>
      <c r="I157" s="67">
        <v>0</v>
      </c>
      <c r="J157" s="67">
        <f t="shared" si="904"/>
        <v>0</v>
      </c>
      <c r="K157" s="54">
        <v>0</v>
      </c>
      <c r="L157" s="67">
        <f t="shared" si="879"/>
        <v>0</v>
      </c>
      <c r="M157" s="67">
        <f t="shared" si="879"/>
        <v>0</v>
      </c>
      <c r="N157" s="67">
        <f t="shared" si="879"/>
        <v>0</v>
      </c>
      <c r="O157" s="67">
        <f t="shared" si="880"/>
        <v>0</v>
      </c>
      <c r="P157" s="69">
        <f t="shared" si="881"/>
        <v>0</v>
      </c>
      <c r="Q157" s="69">
        <f t="shared" si="882"/>
        <v>0</v>
      </c>
      <c r="R157" s="69">
        <f t="shared" si="883"/>
        <v>0</v>
      </c>
      <c r="S157" s="69">
        <v>0</v>
      </c>
      <c r="T157" s="69">
        <f t="shared" si="885"/>
        <v>0</v>
      </c>
      <c r="U157" s="69">
        <v>0</v>
      </c>
      <c r="V157" s="151">
        <f t="shared" ref="V157:W157" si="906">V146</f>
        <v>1200</v>
      </c>
      <c r="W157" s="151">
        <f t="shared" si="906"/>
        <v>0</v>
      </c>
      <c r="X157" s="67">
        <f t="shared" si="887"/>
        <v>1200</v>
      </c>
      <c r="Y157" s="113">
        <v>0</v>
      </c>
      <c r="Z157" s="69">
        <f t="shared" si="889"/>
        <v>0</v>
      </c>
      <c r="AA157" s="69">
        <v>0</v>
      </c>
      <c r="AB157" s="70">
        <f t="shared" si="891"/>
        <v>1200</v>
      </c>
      <c r="AC157" s="67">
        <f t="shared" si="892"/>
        <v>0</v>
      </c>
      <c r="AD157" s="67">
        <f t="shared" si="892"/>
        <v>0</v>
      </c>
      <c r="AE157" s="67">
        <f t="shared" si="892"/>
        <v>0</v>
      </c>
      <c r="AF157" s="67">
        <f t="shared" si="892"/>
        <v>0</v>
      </c>
      <c r="AG157" s="67">
        <f t="shared" si="892"/>
        <v>0</v>
      </c>
      <c r="AH157" s="67">
        <f t="shared" si="892"/>
        <v>0</v>
      </c>
      <c r="AI157" s="67">
        <f t="shared" si="892"/>
        <v>0</v>
      </c>
      <c r="AJ157" s="67">
        <f t="shared" si="892"/>
        <v>1200</v>
      </c>
      <c r="AK157" s="67">
        <f t="shared" si="892"/>
        <v>0</v>
      </c>
      <c r="AL157" s="67">
        <f t="shared" si="892"/>
        <v>1200</v>
      </c>
      <c r="AM157" s="67">
        <f t="shared" si="892"/>
        <v>0</v>
      </c>
      <c r="AN157" s="67">
        <f t="shared" si="892"/>
        <v>0</v>
      </c>
      <c r="AO157" s="67">
        <f t="shared" si="892"/>
        <v>0</v>
      </c>
      <c r="AP157" s="67">
        <f t="shared" si="893"/>
        <v>0</v>
      </c>
      <c r="AQ157" s="71">
        <f t="shared" si="894"/>
        <v>1200</v>
      </c>
      <c r="AR157" s="71">
        <f t="shared" si="895"/>
        <v>0</v>
      </c>
      <c r="AS157" s="71">
        <f t="shared" si="896"/>
        <v>1200</v>
      </c>
      <c r="AT157" s="84"/>
    </row>
    <row r="158" spans="1:67" ht="15.75" outlineLevel="1" thickBot="1" x14ac:dyDescent="0.3">
      <c r="A158" s="75"/>
      <c r="B158" s="76"/>
      <c r="C158" s="77"/>
      <c r="D158" s="78"/>
      <c r="E158" s="79"/>
      <c r="F158" s="80"/>
      <c r="G158" s="107"/>
      <c r="H158" s="108"/>
      <c r="I158" s="108"/>
      <c r="J158" s="67"/>
      <c r="K158" s="21"/>
      <c r="L158" s="67"/>
      <c r="M158" s="67"/>
      <c r="N158" s="67"/>
      <c r="O158" s="67"/>
      <c r="P158" s="69"/>
      <c r="Q158" s="69"/>
      <c r="R158" s="69"/>
      <c r="S158" s="69"/>
      <c r="T158" s="69"/>
      <c r="U158" s="69"/>
      <c r="V158" s="151"/>
      <c r="W158" s="151"/>
      <c r="X158" s="69"/>
      <c r="Y158" s="69"/>
      <c r="Z158" s="69"/>
      <c r="AA158" s="69"/>
      <c r="AB158" s="67"/>
      <c r="AC158" s="67"/>
      <c r="AD158" s="67"/>
      <c r="AE158" s="69"/>
      <c r="AF158" s="69"/>
      <c r="AG158" s="69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84"/>
    </row>
    <row r="159" spans="1:67" ht="15.75" thickBot="1" x14ac:dyDescent="0.3">
      <c r="A159" s="48">
        <f>A148+1</f>
        <v>45</v>
      </c>
      <c r="B159" s="49" t="s">
        <v>61</v>
      </c>
      <c r="C159" s="50" t="s">
        <v>62</v>
      </c>
      <c r="D159" s="51">
        <f>ROUNDUP((A159*465)/1000,2)</f>
        <v>20.930000000000003</v>
      </c>
      <c r="E159" s="52"/>
      <c r="F159" s="53">
        <f>SUM(F160:F169)</f>
        <v>40935.052102941176</v>
      </c>
      <c r="G159" s="107"/>
      <c r="H159" s="110"/>
      <c r="I159" s="110"/>
      <c r="J159" s="56"/>
      <c r="K159" s="57"/>
      <c r="L159" s="58"/>
      <c r="M159" s="58"/>
      <c r="N159" s="58"/>
      <c r="O159" s="57"/>
      <c r="P159" s="58"/>
      <c r="Q159" s="56"/>
      <c r="R159" s="56"/>
      <c r="S159" s="56"/>
      <c r="T159" s="56"/>
      <c r="U159" s="73"/>
      <c r="V159" s="152"/>
      <c r="W159" s="153"/>
      <c r="X159" s="56"/>
      <c r="Y159" s="56"/>
      <c r="Z159" s="57"/>
      <c r="AA159" s="56"/>
      <c r="AB159" s="56"/>
      <c r="AC159" s="59">
        <f>+SUM(AC160:AC169)</f>
        <v>17351.949000000001</v>
      </c>
      <c r="AD159" s="59">
        <f t="shared" ref="AD159" si="907">+SUM(AD160:AD169)</f>
        <v>0</v>
      </c>
      <c r="AE159" s="59">
        <f t="shared" ref="AE159" si="908">+SUM(AE160:AE169)</f>
        <v>0</v>
      </c>
      <c r="AF159" s="59">
        <f t="shared" ref="AF159" si="909">+SUM(AF160:AF169)</f>
        <v>347.03897999999998</v>
      </c>
      <c r="AG159" s="59">
        <f t="shared" ref="AG159" si="910">+SUM(AG160:AG169)</f>
        <v>723.84745000000009</v>
      </c>
      <c r="AH159" s="59">
        <f t="shared" ref="AH159" si="911">+SUM(AH160:AH169)</f>
        <v>18422.835429999999</v>
      </c>
      <c r="AI159" s="59">
        <f t="shared" ref="AI159" si="912">+SUM(AI160:AI169)</f>
        <v>7985</v>
      </c>
      <c r="AJ159" s="59">
        <f t="shared" ref="AJ159" si="913">+SUM(AJ160:AJ169)</f>
        <v>1200</v>
      </c>
      <c r="AK159" s="59">
        <f t="shared" ref="AK159" si="914">+SUM(AK160:AK169)</f>
        <v>900</v>
      </c>
      <c r="AL159" s="59">
        <f t="shared" ref="AL159" si="915">+SUM(AL160:AL169)</f>
        <v>10085</v>
      </c>
      <c r="AM159" s="59">
        <f t="shared" ref="AM159" si="916">+SUM(AM160:AM169)</f>
        <v>5825.2578154411767</v>
      </c>
      <c r="AN159" s="59">
        <f t="shared" ref="AN159" si="917">+SUM(AN160:AN169)</f>
        <v>4605.7088574999998</v>
      </c>
      <c r="AO159" s="59">
        <f t="shared" ref="AO159" si="918">+SUM(AO160:AO169)</f>
        <v>1996.25</v>
      </c>
      <c r="AP159" s="59">
        <f t="shared" ref="AP159" si="919">+SUM(AP160:AP169)</f>
        <v>6725.2578154411767</v>
      </c>
      <c r="AQ159" s="59">
        <f t="shared" ref="AQ159" si="920">+SUM(AQ160:AQ169)</f>
        <v>34333.093245441174</v>
      </c>
      <c r="AR159" s="59">
        <f t="shared" ref="AR159" si="921">+SUM(AR160:AR169)</f>
        <v>6601.9588574999998</v>
      </c>
      <c r="AS159" s="59">
        <f t="shared" ref="AS159" si="922">+SUM(AS160:AS169)</f>
        <v>40935.052102941176</v>
      </c>
      <c r="AT159" s="83" t="str">
        <f>IF(F159=AS159,"Matching","Not Matching")</f>
        <v>Matching</v>
      </c>
      <c r="AU159" s="134">
        <f t="shared" ref="AU159" si="923">SUM(AC159:AG159)</f>
        <v>18422.835430000003</v>
      </c>
      <c r="AV159" s="135">
        <f t="shared" ref="AV159" si="924">AU159/AS159</f>
        <v>0.45005037207895299</v>
      </c>
      <c r="AW159" s="134">
        <f t="shared" ref="AW159" si="925">AI159</f>
        <v>7985</v>
      </c>
      <c r="AX159" s="135">
        <f t="shared" ref="AX159" si="926">AW159/AS159</f>
        <v>0.19506509921911835</v>
      </c>
      <c r="AY159" s="134">
        <f t="shared" ref="AY159" si="927">AJ159</f>
        <v>1200</v>
      </c>
      <c r="AZ159" s="135">
        <f t="shared" ref="AZ159" si="928">AY159/AS159</f>
        <v>2.9314730001620791E-2</v>
      </c>
      <c r="BA159" s="134">
        <f t="shared" ref="BA159" si="929">AK159+AM159</f>
        <v>6725.2578154411767</v>
      </c>
      <c r="BB159" s="135">
        <f t="shared" ref="BB159" si="930">BA159/AS159</f>
        <v>0.16429093087579014</v>
      </c>
      <c r="BC159" s="134">
        <f t="shared" ref="BC159" si="931">AN159+AO159</f>
        <v>6601.9588574999998</v>
      </c>
      <c r="BD159" s="135">
        <f t="shared" ref="BD159" si="932">BC159/AS159</f>
        <v>0.16127886782451781</v>
      </c>
      <c r="BE159" s="82" t="str">
        <f t="shared" ref="BE159" si="933">IF((AU159+AW159+AY159+BA159+BC159)=AS159,"Matching","Not Matching")</f>
        <v>Matching</v>
      </c>
      <c r="BF159" s="134">
        <f>AQ159</f>
        <v>34333.093245441174</v>
      </c>
      <c r="BG159" s="135">
        <f t="shared" ref="BG159" si="934">BF159/AS159</f>
        <v>0.83872113217548216</v>
      </c>
      <c r="BH159" s="134">
        <f t="shared" ref="BH159" si="935">AR159</f>
        <v>6601.9588574999998</v>
      </c>
      <c r="BI159" s="135">
        <f t="shared" ref="BI159" si="936">BH159/AS159</f>
        <v>0.16127886782451781</v>
      </c>
      <c r="BJ159" s="82" t="str">
        <f t="shared" ref="BJ159" si="937">IF((BH159+BF159)=AS159,"Matching","Not Matching")</f>
        <v>Matching</v>
      </c>
      <c r="BK159" s="134">
        <f>AS159*1.081</f>
        <v>44250.791323279409</v>
      </c>
      <c r="BL159" s="134">
        <f t="shared" ref="BL159" si="938">ROUND(BK159,-1)</f>
        <v>44250</v>
      </c>
      <c r="BM159" s="134">
        <f>D159*380</f>
        <v>7953.4000000000015</v>
      </c>
      <c r="BN159" s="134">
        <f t="shared" ref="BN159" si="939">BK159-BM159</f>
        <v>36297.391323279408</v>
      </c>
      <c r="BO159" s="134">
        <f>BK159/D159</f>
        <v>2114.2279657563022</v>
      </c>
    </row>
    <row r="160" spans="1:67" outlineLevel="1" x14ac:dyDescent="0.25">
      <c r="A160" s="60"/>
      <c r="B160" s="61"/>
      <c r="C160" s="62"/>
      <c r="D160" s="63"/>
      <c r="E160" s="64"/>
      <c r="F160" s="65"/>
      <c r="G160" s="107"/>
      <c r="H160" s="110"/>
      <c r="I160" s="110"/>
      <c r="J160" s="56"/>
      <c r="K160" s="57"/>
      <c r="L160" s="58"/>
      <c r="M160" s="58"/>
      <c r="N160" s="58"/>
      <c r="O160" s="57"/>
      <c r="P160" s="58"/>
      <c r="Q160" s="56"/>
      <c r="R160" s="56"/>
      <c r="S160" s="56"/>
      <c r="T160" s="56"/>
      <c r="U160" s="73"/>
      <c r="V160" s="152"/>
      <c r="W160" s="153"/>
      <c r="X160" s="56"/>
      <c r="Y160" s="56"/>
      <c r="Z160" s="57"/>
      <c r="AA160" s="56"/>
      <c r="AB160" s="56"/>
      <c r="AC160" s="56"/>
      <c r="AD160" s="56"/>
      <c r="AE160" s="69"/>
      <c r="AF160" s="69"/>
      <c r="AG160" s="69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136"/>
    </row>
    <row r="161" spans="1:67" outlineLevel="1" x14ac:dyDescent="0.25">
      <c r="A161" s="60"/>
      <c r="B161" s="61" t="str">
        <f>"Panneau solaire "&amp;G161</f>
        <v>Panneau solaire LONGi Hi-MO X10 Artist LR7-54HVB-485M</v>
      </c>
      <c r="C161" s="62">
        <f>A159</f>
        <v>45</v>
      </c>
      <c r="D161" s="68" t="s">
        <v>63</v>
      </c>
      <c r="E161" s="64">
        <f t="shared" ref="E161" si="940">AB161</f>
        <v>266.65684558823523</v>
      </c>
      <c r="F161" s="65">
        <f t="shared" ref="F161" si="941">C161*E161</f>
        <v>11999.558051470585</v>
      </c>
      <c r="G161" s="107" t="str">
        <f>$G$7</f>
        <v>LONGi Hi-MO X10 Artist LR7-54HVB-485M</v>
      </c>
      <c r="H161" s="108">
        <f t="shared" ref="H161:I162" si="942">H150</f>
        <v>105.55</v>
      </c>
      <c r="I161" s="108">
        <f t="shared" si="942"/>
        <v>0</v>
      </c>
      <c r="J161" s="67">
        <f t="shared" si="570"/>
        <v>3.1664999999999996</v>
      </c>
      <c r="K161" s="54">
        <v>0</v>
      </c>
      <c r="L161" s="67">
        <f t="shared" ref="L161:N168" si="943">H161*(1-$K161)</f>
        <v>105.55</v>
      </c>
      <c r="M161" s="67">
        <f t="shared" si="943"/>
        <v>0</v>
      </c>
      <c r="N161" s="67">
        <f t="shared" si="943"/>
        <v>3.1664999999999996</v>
      </c>
      <c r="O161" s="67">
        <f t="shared" ref="O161:O168" si="944">(L161+M161+N161)</f>
        <v>108.7165</v>
      </c>
      <c r="P161" s="69">
        <f t="shared" ref="P161:P168" si="945">O161*$P$4</f>
        <v>0</v>
      </c>
      <c r="Q161" s="69">
        <f t="shared" ref="Q161:Q168" si="946">(O161+P161)*$Q$4</f>
        <v>0</v>
      </c>
      <c r="R161" s="69">
        <f t="shared" ref="R161:R168" si="947">(O161+P161)*$R$4</f>
        <v>2.1743299999999999</v>
      </c>
      <c r="S161" s="69">
        <f t="shared" ref="S161:S165" si="948">(O161+P161)*$S$4</f>
        <v>5.4358250000000004</v>
      </c>
      <c r="T161" s="69">
        <f t="shared" ref="T161:T168" si="949">SUM(O161:S161)</f>
        <v>116.32665499999999</v>
      </c>
      <c r="U161" s="69">
        <f>1*$U$4</f>
        <v>65</v>
      </c>
      <c r="V161" s="151">
        <f t="shared" ref="V161:W161" si="950">V150</f>
        <v>0</v>
      </c>
      <c r="W161" s="151">
        <f t="shared" si="950"/>
        <v>0</v>
      </c>
      <c r="X161" s="67">
        <f t="shared" ref="X161:X168" si="951">SUM(U161:W161)</f>
        <v>65</v>
      </c>
      <c r="Y161" s="113">
        <f t="shared" ref="Y161:Y166" si="952">$Y$4/(1-$Y$4)*(T161+X161+Z161+AA161)</f>
        <v>39.998526838235293</v>
      </c>
      <c r="Z161" s="69">
        <f t="shared" ref="Z161:Z168" si="953">T161*$Z$4</f>
        <v>29.081663749999997</v>
      </c>
      <c r="AA161" s="69">
        <f t="shared" ref="AA161:AA166" si="954">X161*$AA$4</f>
        <v>16.25</v>
      </c>
      <c r="AB161" s="70">
        <f t="shared" ref="AB161:AB168" si="955">T161+X161+Y161+Z161+AA161</f>
        <v>266.65684558823523</v>
      </c>
      <c r="AC161" s="67">
        <f t="shared" ref="AC161:AO168" si="956">O161*$C161</f>
        <v>4892.2425000000003</v>
      </c>
      <c r="AD161" s="67">
        <f t="shared" si="956"/>
        <v>0</v>
      </c>
      <c r="AE161" s="67">
        <f t="shared" si="956"/>
        <v>0</v>
      </c>
      <c r="AF161" s="67">
        <f t="shared" si="956"/>
        <v>97.844849999999994</v>
      </c>
      <c r="AG161" s="67">
        <f t="shared" si="956"/>
        <v>244.61212500000002</v>
      </c>
      <c r="AH161" s="67">
        <f t="shared" si="956"/>
        <v>5234.6994749999994</v>
      </c>
      <c r="AI161" s="67">
        <f t="shared" si="956"/>
        <v>2925</v>
      </c>
      <c r="AJ161" s="67">
        <f t="shared" si="956"/>
        <v>0</v>
      </c>
      <c r="AK161" s="67">
        <f t="shared" si="956"/>
        <v>0</v>
      </c>
      <c r="AL161" s="67">
        <f t="shared" si="956"/>
        <v>2925</v>
      </c>
      <c r="AM161" s="67">
        <f t="shared" si="956"/>
        <v>1799.9337077205882</v>
      </c>
      <c r="AN161" s="67">
        <f t="shared" si="956"/>
        <v>1308.6748687499999</v>
      </c>
      <c r="AO161" s="67">
        <f t="shared" si="956"/>
        <v>731.25</v>
      </c>
      <c r="AP161" s="67">
        <f t="shared" ref="AP161:AP168" si="957">AM161+AK161</f>
        <v>1799.9337077205882</v>
      </c>
      <c r="AQ161" s="71">
        <f t="shared" ref="AQ161:AQ168" si="958">AM161+AL161+AH161</f>
        <v>9959.6331827205868</v>
      </c>
      <c r="AR161" s="71">
        <f t="shared" ref="AR161:AR168" si="959">AO161+AN161</f>
        <v>2039.9248687499999</v>
      </c>
      <c r="AS161" s="71">
        <f t="shared" ref="AS161:AS168" si="960">AH161+AL161+AM161+AO161+AN161</f>
        <v>11999.558051470587</v>
      </c>
      <c r="AT161" s="84"/>
    </row>
    <row r="162" spans="1:67" outlineLevel="1" x14ac:dyDescent="0.25">
      <c r="A162" s="60"/>
      <c r="B162" s="61" t="str">
        <f>"Onduleur Fronius "&amp;G162</f>
        <v>Onduleur Fronius Verto 20.0 Plus SPD 1+2</v>
      </c>
      <c r="C162" s="62">
        <v>1</v>
      </c>
      <c r="D162" s="68" t="s">
        <v>63</v>
      </c>
      <c r="E162" s="64">
        <f t="shared" ref="E161:E168" si="961">AB162</f>
        <v>5541.07493382353</v>
      </c>
      <c r="F162" s="65">
        <f t="shared" ref="F161:F168" si="962">C162*E162</f>
        <v>5541.07493382353</v>
      </c>
      <c r="G162" s="107" t="str">
        <f>$G$140</f>
        <v>Verto 20.0 Plus SPD 1+2</v>
      </c>
      <c r="H162" s="108">
        <f t="shared" si="942"/>
        <v>3093.55</v>
      </c>
      <c r="I162" s="108">
        <f t="shared" si="942"/>
        <v>166.85</v>
      </c>
      <c r="J162" s="67">
        <f t="shared" si="570"/>
        <v>92.8065</v>
      </c>
      <c r="K162" s="54">
        <v>0</v>
      </c>
      <c r="L162" s="67">
        <f t="shared" si="943"/>
        <v>3093.55</v>
      </c>
      <c r="M162" s="67">
        <f t="shared" si="943"/>
        <v>166.85</v>
      </c>
      <c r="N162" s="67">
        <f t="shared" si="943"/>
        <v>92.8065</v>
      </c>
      <c r="O162" s="67">
        <f t="shared" si="944"/>
        <v>3353.2065000000002</v>
      </c>
      <c r="P162" s="69">
        <f t="shared" si="945"/>
        <v>0</v>
      </c>
      <c r="Q162" s="69">
        <f t="shared" si="946"/>
        <v>0</v>
      </c>
      <c r="R162" s="69">
        <f t="shared" si="947"/>
        <v>67.064130000000006</v>
      </c>
      <c r="S162" s="69">
        <f t="shared" si="948"/>
        <v>167.66032500000003</v>
      </c>
      <c r="T162" s="69">
        <f t="shared" si="949"/>
        <v>3587.9309550000003</v>
      </c>
      <c r="U162" s="69">
        <f>2*$U$5</f>
        <v>180</v>
      </c>
      <c r="V162" s="151">
        <f t="shared" ref="V162:W162" si="963">V151</f>
        <v>0</v>
      </c>
      <c r="W162" s="151">
        <f t="shared" si="963"/>
        <v>0</v>
      </c>
      <c r="X162" s="67">
        <f t="shared" si="951"/>
        <v>180</v>
      </c>
      <c r="Y162" s="113">
        <f t="shared" si="952"/>
        <v>831.1612400735296</v>
      </c>
      <c r="Z162" s="69">
        <f t="shared" si="953"/>
        <v>896.98273875000007</v>
      </c>
      <c r="AA162" s="69">
        <f t="shared" si="954"/>
        <v>45</v>
      </c>
      <c r="AB162" s="70">
        <f t="shared" si="955"/>
        <v>5541.07493382353</v>
      </c>
      <c r="AC162" s="67">
        <f t="shared" si="956"/>
        <v>3353.2065000000002</v>
      </c>
      <c r="AD162" s="67">
        <f t="shared" si="956"/>
        <v>0</v>
      </c>
      <c r="AE162" s="67">
        <f t="shared" si="956"/>
        <v>0</v>
      </c>
      <c r="AF162" s="67">
        <f t="shared" si="956"/>
        <v>67.064130000000006</v>
      </c>
      <c r="AG162" s="67">
        <f t="shared" si="956"/>
        <v>167.66032500000003</v>
      </c>
      <c r="AH162" s="67">
        <f t="shared" si="956"/>
        <v>3587.9309550000003</v>
      </c>
      <c r="AI162" s="67">
        <f t="shared" si="956"/>
        <v>180</v>
      </c>
      <c r="AJ162" s="67">
        <f t="shared" si="956"/>
        <v>0</v>
      </c>
      <c r="AK162" s="67">
        <f t="shared" si="956"/>
        <v>0</v>
      </c>
      <c r="AL162" s="67">
        <f t="shared" si="956"/>
        <v>180</v>
      </c>
      <c r="AM162" s="67">
        <f t="shared" si="956"/>
        <v>831.1612400735296</v>
      </c>
      <c r="AN162" s="67">
        <f t="shared" si="956"/>
        <v>896.98273875000007</v>
      </c>
      <c r="AO162" s="67">
        <f t="shared" si="956"/>
        <v>45</v>
      </c>
      <c r="AP162" s="67">
        <f t="shared" si="957"/>
        <v>831.1612400735296</v>
      </c>
      <c r="AQ162" s="71">
        <f t="shared" si="958"/>
        <v>4599.0921950735301</v>
      </c>
      <c r="AR162" s="71">
        <f t="shared" si="959"/>
        <v>941.98273875000007</v>
      </c>
      <c r="AS162" s="71">
        <f t="shared" si="960"/>
        <v>5541.07493382353</v>
      </c>
      <c r="AT162" s="84"/>
    </row>
    <row r="163" spans="1:67" outlineLevel="1" x14ac:dyDescent="0.25">
      <c r="A163" s="60"/>
      <c r="B163" s="61" t="s">
        <v>64</v>
      </c>
      <c r="C163" s="62">
        <v>1</v>
      </c>
      <c r="D163" s="68" t="s">
        <v>65</v>
      </c>
      <c r="E163" s="64">
        <f t="shared" si="961"/>
        <v>1811.1397058823529</v>
      </c>
      <c r="F163" s="65">
        <f t="shared" si="962"/>
        <v>1811.1397058823529</v>
      </c>
      <c r="G163" s="107"/>
      <c r="H163" s="85">
        <v>750</v>
      </c>
      <c r="I163" s="111">
        <v>0</v>
      </c>
      <c r="J163" s="67">
        <f t="shared" si="570"/>
        <v>22.5</v>
      </c>
      <c r="K163" s="54">
        <v>0</v>
      </c>
      <c r="L163" s="67">
        <f t="shared" si="943"/>
        <v>750</v>
      </c>
      <c r="M163" s="67">
        <f t="shared" si="943"/>
        <v>0</v>
      </c>
      <c r="N163" s="67">
        <f t="shared" si="943"/>
        <v>22.5</v>
      </c>
      <c r="O163" s="67">
        <f t="shared" si="944"/>
        <v>772.5</v>
      </c>
      <c r="P163" s="69">
        <f t="shared" si="945"/>
        <v>0</v>
      </c>
      <c r="Q163" s="69">
        <f t="shared" si="946"/>
        <v>0</v>
      </c>
      <c r="R163" s="69">
        <f t="shared" si="947"/>
        <v>15.450000000000001</v>
      </c>
      <c r="S163" s="69">
        <f t="shared" si="948"/>
        <v>38.625</v>
      </c>
      <c r="T163" s="69">
        <f t="shared" si="949"/>
        <v>826.57500000000005</v>
      </c>
      <c r="U163" s="69">
        <f>(C161/10)*$U$5</f>
        <v>405</v>
      </c>
      <c r="V163" s="151">
        <f t="shared" ref="V163:W163" si="964">V152</f>
        <v>0</v>
      </c>
      <c r="W163" s="151">
        <f t="shared" si="964"/>
        <v>0</v>
      </c>
      <c r="X163" s="67">
        <f t="shared" si="951"/>
        <v>405</v>
      </c>
      <c r="Y163" s="113">
        <f t="shared" si="952"/>
        <v>271.67095588235298</v>
      </c>
      <c r="Z163" s="69">
        <f t="shared" si="953"/>
        <v>206.64375000000001</v>
      </c>
      <c r="AA163" s="69">
        <f t="shared" si="954"/>
        <v>101.25</v>
      </c>
      <c r="AB163" s="70">
        <f t="shared" si="955"/>
        <v>1811.1397058823529</v>
      </c>
      <c r="AC163" s="67">
        <f t="shared" si="956"/>
        <v>772.5</v>
      </c>
      <c r="AD163" s="67">
        <f t="shared" si="956"/>
        <v>0</v>
      </c>
      <c r="AE163" s="67">
        <f t="shared" si="956"/>
        <v>0</v>
      </c>
      <c r="AF163" s="67">
        <f t="shared" si="956"/>
        <v>15.450000000000001</v>
      </c>
      <c r="AG163" s="67">
        <f t="shared" si="956"/>
        <v>38.625</v>
      </c>
      <c r="AH163" s="67">
        <f t="shared" si="956"/>
        <v>826.57500000000005</v>
      </c>
      <c r="AI163" s="67">
        <f t="shared" si="956"/>
        <v>405</v>
      </c>
      <c r="AJ163" s="67">
        <f t="shared" si="956"/>
        <v>0</v>
      </c>
      <c r="AK163" s="67">
        <f t="shared" si="956"/>
        <v>0</v>
      </c>
      <c r="AL163" s="67">
        <f t="shared" si="956"/>
        <v>405</v>
      </c>
      <c r="AM163" s="67">
        <f t="shared" si="956"/>
        <v>271.67095588235298</v>
      </c>
      <c r="AN163" s="67">
        <f t="shared" si="956"/>
        <v>206.64375000000001</v>
      </c>
      <c r="AO163" s="67">
        <f t="shared" si="956"/>
        <v>101.25</v>
      </c>
      <c r="AP163" s="67">
        <f t="shared" si="957"/>
        <v>271.67095588235298</v>
      </c>
      <c r="AQ163" s="71">
        <f t="shared" si="958"/>
        <v>1503.245955882353</v>
      </c>
      <c r="AR163" s="71">
        <f t="shared" si="959"/>
        <v>307.89375000000001</v>
      </c>
      <c r="AS163" s="71">
        <f t="shared" si="960"/>
        <v>1811.1397058823529</v>
      </c>
      <c r="AT163" s="84"/>
    </row>
    <row r="164" spans="1:67" outlineLevel="1" x14ac:dyDescent="0.25">
      <c r="A164" s="60"/>
      <c r="B164" s="61" t="s">
        <v>172</v>
      </c>
      <c r="C164" s="62">
        <f>A159</f>
        <v>45</v>
      </c>
      <c r="D164" s="68" t="s">
        <v>63</v>
      </c>
      <c r="E164" s="64">
        <f t="shared" si="961"/>
        <v>257.66176470588238</v>
      </c>
      <c r="F164" s="65">
        <f t="shared" si="962"/>
        <v>11594.779411764706</v>
      </c>
      <c r="G164" s="107"/>
      <c r="H164" s="108">
        <f t="shared" ref="H164:I164" si="965">H153</f>
        <v>100</v>
      </c>
      <c r="I164" s="108">
        <f t="shared" si="965"/>
        <v>0</v>
      </c>
      <c r="J164" s="67">
        <f t="shared" si="570"/>
        <v>3</v>
      </c>
      <c r="K164" s="54">
        <v>0</v>
      </c>
      <c r="L164" s="67">
        <f t="shared" si="943"/>
        <v>100</v>
      </c>
      <c r="M164" s="67">
        <f t="shared" si="943"/>
        <v>0</v>
      </c>
      <c r="N164" s="67">
        <f t="shared" si="943"/>
        <v>3</v>
      </c>
      <c r="O164" s="67">
        <f t="shared" si="944"/>
        <v>103</v>
      </c>
      <c r="P164" s="69">
        <f t="shared" si="945"/>
        <v>0</v>
      </c>
      <c r="Q164" s="69">
        <f t="shared" si="946"/>
        <v>0</v>
      </c>
      <c r="R164" s="69">
        <f t="shared" si="947"/>
        <v>2.06</v>
      </c>
      <c r="S164" s="69">
        <f t="shared" si="948"/>
        <v>5.15</v>
      </c>
      <c r="T164" s="69">
        <f t="shared" si="949"/>
        <v>110.21000000000001</v>
      </c>
      <c r="U164" s="69">
        <f>1*$U$4</f>
        <v>65</v>
      </c>
      <c r="V164" s="151">
        <f t="shared" ref="V164:W164" si="966">V153</f>
        <v>0</v>
      </c>
      <c r="W164" s="151">
        <f t="shared" si="966"/>
        <v>0</v>
      </c>
      <c r="X164" s="67">
        <f t="shared" si="951"/>
        <v>65</v>
      </c>
      <c r="Y164" s="113">
        <f t="shared" si="952"/>
        <v>38.649264705882359</v>
      </c>
      <c r="Z164" s="69">
        <f t="shared" si="953"/>
        <v>27.552500000000002</v>
      </c>
      <c r="AA164" s="69">
        <f t="shared" si="954"/>
        <v>16.25</v>
      </c>
      <c r="AB164" s="70">
        <f t="shared" si="955"/>
        <v>257.66176470588238</v>
      </c>
      <c r="AC164" s="67">
        <f t="shared" si="956"/>
        <v>4635</v>
      </c>
      <c r="AD164" s="67">
        <f t="shared" si="956"/>
        <v>0</v>
      </c>
      <c r="AE164" s="67">
        <f t="shared" si="956"/>
        <v>0</v>
      </c>
      <c r="AF164" s="67">
        <f t="shared" si="956"/>
        <v>92.7</v>
      </c>
      <c r="AG164" s="67">
        <f t="shared" si="956"/>
        <v>231.75000000000003</v>
      </c>
      <c r="AH164" s="67">
        <f t="shared" si="956"/>
        <v>4959.4500000000007</v>
      </c>
      <c r="AI164" s="67">
        <f t="shared" si="956"/>
        <v>2925</v>
      </c>
      <c r="AJ164" s="67">
        <f t="shared" si="956"/>
        <v>0</v>
      </c>
      <c r="AK164" s="67">
        <f t="shared" si="956"/>
        <v>0</v>
      </c>
      <c r="AL164" s="67">
        <f t="shared" si="956"/>
        <v>2925</v>
      </c>
      <c r="AM164" s="67">
        <f t="shared" si="956"/>
        <v>1739.2169117647061</v>
      </c>
      <c r="AN164" s="67">
        <f t="shared" si="956"/>
        <v>1239.8625000000002</v>
      </c>
      <c r="AO164" s="67">
        <f t="shared" si="956"/>
        <v>731.25</v>
      </c>
      <c r="AP164" s="67">
        <f t="shared" si="957"/>
        <v>1739.2169117647061</v>
      </c>
      <c r="AQ164" s="71">
        <f t="shared" si="958"/>
        <v>9623.666911764707</v>
      </c>
      <c r="AR164" s="71">
        <f t="shared" si="959"/>
        <v>1971.1125000000002</v>
      </c>
      <c r="AS164" s="71">
        <f t="shared" si="960"/>
        <v>11594.779411764706</v>
      </c>
      <c r="AT164" s="84"/>
    </row>
    <row r="165" spans="1:67" outlineLevel="1" x14ac:dyDescent="0.25">
      <c r="A165" s="60"/>
      <c r="B165" s="61" t="s">
        <v>66</v>
      </c>
      <c r="C165" s="62">
        <v>1</v>
      </c>
      <c r="D165" s="68" t="s">
        <v>65</v>
      </c>
      <c r="E165" s="64">
        <f t="shared" si="961"/>
        <v>3576.0000000000005</v>
      </c>
      <c r="F165" s="65">
        <f t="shared" si="962"/>
        <v>3576.0000000000005</v>
      </c>
      <c r="G165" s="107"/>
      <c r="H165" s="85">
        <v>800</v>
      </c>
      <c r="I165" s="108">
        <f>I154</f>
        <v>0</v>
      </c>
      <c r="J165" s="67">
        <f t="shared" si="570"/>
        <v>24</v>
      </c>
      <c r="K165" s="54">
        <v>0</v>
      </c>
      <c r="L165" s="67">
        <f t="shared" si="943"/>
        <v>800</v>
      </c>
      <c r="M165" s="67">
        <f t="shared" si="943"/>
        <v>0</v>
      </c>
      <c r="N165" s="67">
        <f t="shared" si="943"/>
        <v>24</v>
      </c>
      <c r="O165" s="67">
        <f t="shared" si="944"/>
        <v>824</v>
      </c>
      <c r="P165" s="69">
        <f t="shared" si="945"/>
        <v>0</v>
      </c>
      <c r="Q165" s="69">
        <f t="shared" si="946"/>
        <v>0</v>
      </c>
      <c r="R165" s="69">
        <f t="shared" si="947"/>
        <v>16.48</v>
      </c>
      <c r="S165" s="69">
        <f t="shared" si="948"/>
        <v>41.2</v>
      </c>
      <c r="T165" s="69">
        <f t="shared" si="949"/>
        <v>881.68000000000006</v>
      </c>
      <c r="U165" s="69">
        <f>5*$U$5+600+500</f>
        <v>1550</v>
      </c>
      <c r="V165" s="151">
        <f t="shared" ref="V165:W165" si="967">V154</f>
        <v>0</v>
      </c>
      <c r="W165" s="151">
        <f t="shared" si="967"/>
        <v>0</v>
      </c>
      <c r="X165" s="67">
        <f t="shared" si="951"/>
        <v>1550</v>
      </c>
      <c r="Y165" s="113">
        <f t="shared" si="952"/>
        <v>536.40000000000009</v>
      </c>
      <c r="Z165" s="69">
        <f t="shared" si="953"/>
        <v>220.42000000000002</v>
      </c>
      <c r="AA165" s="69">
        <f t="shared" si="954"/>
        <v>387.5</v>
      </c>
      <c r="AB165" s="70">
        <f t="shared" si="955"/>
        <v>3576.0000000000005</v>
      </c>
      <c r="AC165" s="67">
        <f t="shared" si="956"/>
        <v>824</v>
      </c>
      <c r="AD165" s="67">
        <f t="shared" si="956"/>
        <v>0</v>
      </c>
      <c r="AE165" s="67">
        <f t="shared" si="956"/>
        <v>0</v>
      </c>
      <c r="AF165" s="67">
        <f t="shared" si="956"/>
        <v>16.48</v>
      </c>
      <c r="AG165" s="67">
        <f t="shared" si="956"/>
        <v>41.2</v>
      </c>
      <c r="AH165" s="67">
        <f t="shared" si="956"/>
        <v>881.68000000000006</v>
      </c>
      <c r="AI165" s="67">
        <f t="shared" si="956"/>
        <v>1550</v>
      </c>
      <c r="AJ165" s="67">
        <f t="shared" si="956"/>
        <v>0</v>
      </c>
      <c r="AK165" s="67">
        <f t="shared" si="956"/>
        <v>0</v>
      </c>
      <c r="AL165" s="67">
        <f t="shared" si="956"/>
        <v>1550</v>
      </c>
      <c r="AM165" s="67">
        <f t="shared" si="956"/>
        <v>536.40000000000009</v>
      </c>
      <c r="AN165" s="67">
        <f t="shared" si="956"/>
        <v>220.42000000000002</v>
      </c>
      <c r="AO165" s="67">
        <f t="shared" si="956"/>
        <v>387.5</v>
      </c>
      <c r="AP165" s="67">
        <f t="shared" si="957"/>
        <v>536.40000000000009</v>
      </c>
      <c r="AQ165" s="71">
        <f t="shared" si="958"/>
        <v>2968.08</v>
      </c>
      <c r="AR165" s="71">
        <f t="shared" si="959"/>
        <v>607.92000000000007</v>
      </c>
      <c r="AS165" s="71">
        <f t="shared" si="960"/>
        <v>3576.0000000000005</v>
      </c>
      <c r="AT165" s="84"/>
    </row>
    <row r="166" spans="1:67" outlineLevel="1" x14ac:dyDescent="0.25">
      <c r="A166" s="60"/>
      <c r="B166" s="72" t="s">
        <v>169</v>
      </c>
      <c r="C166" s="62">
        <v>1</v>
      </c>
      <c r="D166" s="68" t="s">
        <v>65</v>
      </c>
      <c r="E166" s="64">
        <f t="shared" si="961"/>
        <v>4312.5</v>
      </c>
      <c r="F166" s="65">
        <f t="shared" si="962"/>
        <v>4312.5</v>
      </c>
      <c r="G166" s="107"/>
      <c r="H166" s="108">
        <f t="shared" ref="H166:I166" si="968">H155</f>
        <v>2500</v>
      </c>
      <c r="I166" s="108">
        <f t="shared" si="968"/>
        <v>300</v>
      </c>
      <c r="J166" s="67">
        <f t="shared" si="570"/>
        <v>75</v>
      </c>
      <c r="K166" s="54">
        <v>0</v>
      </c>
      <c r="L166" s="67">
        <f t="shared" si="943"/>
        <v>2500</v>
      </c>
      <c r="M166" s="67">
        <f t="shared" si="943"/>
        <v>300</v>
      </c>
      <c r="N166" s="67">
        <f t="shared" si="943"/>
        <v>75</v>
      </c>
      <c r="O166" s="67">
        <f t="shared" si="944"/>
        <v>2875</v>
      </c>
      <c r="P166" s="69">
        <f t="shared" si="945"/>
        <v>0</v>
      </c>
      <c r="Q166" s="69">
        <f t="shared" si="946"/>
        <v>0</v>
      </c>
      <c r="R166" s="69">
        <f t="shared" si="947"/>
        <v>57.5</v>
      </c>
      <c r="S166" s="69">
        <v>0</v>
      </c>
      <c r="T166" s="69">
        <f t="shared" si="949"/>
        <v>2932.5</v>
      </c>
      <c r="U166" s="69">
        <v>0</v>
      </c>
      <c r="V166" s="151">
        <f t="shared" ref="V166:W166" si="969">V155</f>
        <v>0</v>
      </c>
      <c r="W166" s="151">
        <f t="shared" si="969"/>
        <v>0</v>
      </c>
      <c r="X166" s="67">
        <f t="shared" si="951"/>
        <v>0</v>
      </c>
      <c r="Y166" s="113">
        <f t="shared" si="952"/>
        <v>646.875</v>
      </c>
      <c r="Z166" s="69">
        <f t="shared" si="953"/>
        <v>733.125</v>
      </c>
      <c r="AA166" s="69">
        <f t="shared" si="954"/>
        <v>0</v>
      </c>
      <c r="AB166" s="70">
        <f t="shared" si="955"/>
        <v>4312.5</v>
      </c>
      <c r="AC166" s="67">
        <f t="shared" si="956"/>
        <v>2875</v>
      </c>
      <c r="AD166" s="67">
        <f t="shared" si="956"/>
        <v>0</v>
      </c>
      <c r="AE166" s="67">
        <f t="shared" si="956"/>
        <v>0</v>
      </c>
      <c r="AF166" s="67">
        <f t="shared" si="956"/>
        <v>57.5</v>
      </c>
      <c r="AG166" s="67">
        <f t="shared" si="956"/>
        <v>0</v>
      </c>
      <c r="AH166" s="67">
        <f t="shared" si="956"/>
        <v>2932.5</v>
      </c>
      <c r="AI166" s="67">
        <f t="shared" si="956"/>
        <v>0</v>
      </c>
      <c r="AJ166" s="67">
        <f t="shared" si="956"/>
        <v>0</v>
      </c>
      <c r="AK166" s="67">
        <f t="shared" si="956"/>
        <v>0</v>
      </c>
      <c r="AL166" s="67">
        <f t="shared" si="956"/>
        <v>0</v>
      </c>
      <c r="AM166" s="67">
        <f t="shared" si="956"/>
        <v>646.875</v>
      </c>
      <c r="AN166" s="67">
        <f t="shared" si="956"/>
        <v>733.125</v>
      </c>
      <c r="AO166" s="67">
        <f t="shared" si="956"/>
        <v>0</v>
      </c>
      <c r="AP166" s="67">
        <f t="shared" si="957"/>
        <v>646.875</v>
      </c>
      <c r="AQ166" s="71">
        <f t="shared" si="958"/>
        <v>3579.375</v>
      </c>
      <c r="AR166" s="71">
        <f t="shared" si="959"/>
        <v>733.125</v>
      </c>
      <c r="AS166" s="71">
        <f t="shared" si="960"/>
        <v>4312.5</v>
      </c>
      <c r="AT166" s="84"/>
    </row>
    <row r="167" spans="1:67" outlineLevel="1" x14ac:dyDescent="0.25">
      <c r="A167" s="60"/>
      <c r="B167" s="72" t="s">
        <v>170</v>
      </c>
      <c r="C167" s="62">
        <v>1</v>
      </c>
      <c r="D167" s="68" t="s">
        <v>65</v>
      </c>
      <c r="E167" s="64">
        <f t="shared" si="961"/>
        <v>900</v>
      </c>
      <c r="F167" s="65">
        <f t="shared" si="962"/>
        <v>900</v>
      </c>
      <c r="G167" s="147"/>
      <c r="H167" s="67">
        <v>0</v>
      </c>
      <c r="I167" s="67">
        <v>0</v>
      </c>
      <c r="J167" s="67">
        <f t="shared" si="570"/>
        <v>0</v>
      </c>
      <c r="K167" s="54">
        <v>0</v>
      </c>
      <c r="L167" s="67">
        <f t="shared" si="943"/>
        <v>0</v>
      </c>
      <c r="M167" s="67">
        <f t="shared" si="943"/>
        <v>0</v>
      </c>
      <c r="N167" s="67">
        <f t="shared" si="943"/>
        <v>0</v>
      </c>
      <c r="O167" s="67">
        <f t="shared" si="944"/>
        <v>0</v>
      </c>
      <c r="P167" s="69">
        <f t="shared" si="945"/>
        <v>0</v>
      </c>
      <c r="Q167" s="69">
        <f t="shared" si="946"/>
        <v>0</v>
      </c>
      <c r="R167" s="69">
        <f t="shared" si="947"/>
        <v>0</v>
      </c>
      <c r="S167" s="69">
        <v>0</v>
      </c>
      <c r="T167" s="69">
        <f t="shared" si="949"/>
        <v>0</v>
      </c>
      <c r="U167" s="69">
        <v>0</v>
      </c>
      <c r="V167" s="151">
        <f t="shared" ref="V167:W167" si="970">V156</f>
        <v>0</v>
      </c>
      <c r="W167" s="151">
        <f t="shared" si="970"/>
        <v>900</v>
      </c>
      <c r="X167" s="67">
        <f t="shared" si="951"/>
        <v>900</v>
      </c>
      <c r="Y167" s="113">
        <v>0</v>
      </c>
      <c r="Z167" s="69">
        <f t="shared" si="953"/>
        <v>0</v>
      </c>
      <c r="AA167" s="69">
        <v>0</v>
      </c>
      <c r="AB167" s="70">
        <f t="shared" si="955"/>
        <v>900</v>
      </c>
      <c r="AC167" s="67">
        <f t="shared" si="956"/>
        <v>0</v>
      </c>
      <c r="AD167" s="67">
        <f t="shared" si="956"/>
        <v>0</v>
      </c>
      <c r="AE167" s="67">
        <f t="shared" si="956"/>
        <v>0</v>
      </c>
      <c r="AF167" s="67">
        <f t="shared" si="956"/>
        <v>0</v>
      </c>
      <c r="AG167" s="67">
        <f t="shared" si="956"/>
        <v>0</v>
      </c>
      <c r="AH167" s="67">
        <f t="shared" si="956"/>
        <v>0</v>
      </c>
      <c r="AI167" s="67">
        <f t="shared" si="956"/>
        <v>0</v>
      </c>
      <c r="AJ167" s="67">
        <f t="shared" si="956"/>
        <v>0</v>
      </c>
      <c r="AK167" s="67">
        <f t="shared" si="956"/>
        <v>900</v>
      </c>
      <c r="AL167" s="67">
        <f t="shared" si="956"/>
        <v>900</v>
      </c>
      <c r="AM167" s="67">
        <f t="shared" si="956"/>
        <v>0</v>
      </c>
      <c r="AN167" s="67">
        <f t="shared" si="956"/>
        <v>0</v>
      </c>
      <c r="AO167" s="67">
        <f t="shared" si="956"/>
        <v>0</v>
      </c>
      <c r="AP167" s="67">
        <f t="shared" si="957"/>
        <v>900</v>
      </c>
      <c r="AQ167" s="71">
        <f t="shared" si="958"/>
        <v>900</v>
      </c>
      <c r="AR167" s="71">
        <f t="shared" si="959"/>
        <v>0</v>
      </c>
      <c r="AS167" s="71">
        <f t="shared" si="960"/>
        <v>900</v>
      </c>
      <c r="AT167" s="84"/>
    </row>
    <row r="168" spans="1:67" outlineLevel="1" x14ac:dyDescent="0.25">
      <c r="A168" s="60"/>
      <c r="B168" s="72" t="s">
        <v>171</v>
      </c>
      <c r="C168" s="62">
        <v>1</v>
      </c>
      <c r="D168" s="68" t="s">
        <v>65</v>
      </c>
      <c r="E168" s="64">
        <f t="shared" si="961"/>
        <v>1200</v>
      </c>
      <c r="F168" s="65">
        <f t="shared" si="962"/>
        <v>1200</v>
      </c>
      <c r="G168" s="147"/>
      <c r="H168" s="67">
        <v>0</v>
      </c>
      <c r="I168" s="67">
        <v>0</v>
      </c>
      <c r="J168" s="67">
        <f t="shared" si="570"/>
        <v>0</v>
      </c>
      <c r="K168" s="54">
        <v>0</v>
      </c>
      <c r="L168" s="67">
        <f t="shared" si="943"/>
        <v>0</v>
      </c>
      <c r="M168" s="67">
        <f t="shared" si="943"/>
        <v>0</v>
      </c>
      <c r="N168" s="67">
        <f t="shared" si="943"/>
        <v>0</v>
      </c>
      <c r="O168" s="67">
        <f t="shared" si="944"/>
        <v>0</v>
      </c>
      <c r="P168" s="69">
        <f t="shared" si="945"/>
        <v>0</v>
      </c>
      <c r="Q168" s="69">
        <f t="shared" si="946"/>
        <v>0</v>
      </c>
      <c r="R168" s="69">
        <f t="shared" si="947"/>
        <v>0</v>
      </c>
      <c r="S168" s="69">
        <v>0</v>
      </c>
      <c r="T168" s="69">
        <f t="shared" si="949"/>
        <v>0</v>
      </c>
      <c r="U168" s="69">
        <v>0</v>
      </c>
      <c r="V168" s="151">
        <f t="shared" ref="V168:W168" si="971">V157</f>
        <v>1200</v>
      </c>
      <c r="W168" s="151">
        <f t="shared" si="971"/>
        <v>0</v>
      </c>
      <c r="X168" s="67">
        <f t="shared" si="951"/>
        <v>1200</v>
      </c>
      <c r="Y168" s="113">
        <v>0</v>
      </c>
      <c r="Z168" s="69">
        <f t="shared" si="953"/>
        <v>0</v>
      </c>
      <c r="AA168" s="69">
        <v>0</v>
      </c>
      <c r="AB168" s="70">
        <f t="shared" si="955"/>
        <v>1200</v>
      </c>
      <c r="AC168" s="67">
        <f t="shared" si="956"/>
        <v>0</v>
      </c>
      <c r="AD168" s="67">
        <f t="shared" si="956"/>
        <v>0</v>
      </c>
      <c r="AE168" s="67">
        <f t="shared" si="956"/>
        <v>0</v>
      </c>
      <c r="AF168" s="67">
        <f t="shared" si="956"/>
        <v>0</v>
      </c>
      <c r="AG168" s="67">
        <f t="shared" si="956"/>
        <v>0</v>
      </c>
      <c r="AH168" s="67">
        <f t="shared" si="956"/>
        <v>0</v>
      </c>
      <c r="AI168" s="67">
        <f t="shared" si="956"/>
        <v>0</v>
      </c>
      <c r="AJ168" s="67">
        <f t="shared" si="956"/>
        <v>1200</v>
      </c>
      <c r="AK168" s="67">
        <f t="shared" si="956"/>
        <v>0</v>
      </c>
      <c r="AL168" s="67">
        <f t="shared" si="956"/>
        <v>1200</v>
      </c>
      <c r="AM168" s="67">
        <f t="shared" si="956"/>
        <v>0</v>
      </c>
      <c r="AN168" s="67">
        <f t="shared" si="956"/>
        <v>0</v>
      </c>
      <c r="AO168" s="67">
        <f t="shared" si="956"/>
        <v>0</v>
      </c>
      <c r="AP168" s="67">
        <f t="shared" si="957"/>
        <v>0</v>
      </c>
      <c r="AQ168" s="71">
        <f t="shared" si="958"/>
        <v>1200</v>
      </c>
      <c r="AR168" s="71">
        <f t="shared" si="959"/>
        <v>0</v>
      </c>
      <c r="AS168" s="71">
        <f t="shared" si="960"/>
        <v>1200</v>
      </c>
      <c r="AT168" s="84"/>
    </row>
    <row r="169" spans="1:67" ht="15.75" outlineLevel="1" thickBot="1" x14ac:dyDescent="0.3">
      <c r="A169" s="75"/>
      <c r="B169" s="76"/>
      <c r="C169" s="77"/>
      <c r="D169" s="78"/>
      <c r="E169" s="79"/>
      <c r="F169" s="80"/>
      <c r="G169" s="107"/>
      <c r="H169" s="108"/>
      <c r="I169" s="108"/>
      <c r="J169" s="67"/>
      <c r="K169" s="21"/>
      <c r="L169" s="67"/>
      <c r="M169" s="67"/>
      <c r="N169" s="67"/>
      <c r="O169" s="67"/>
      <c r="P169" s="69"/>
      <c r="Q169" s="69"/>
      <c r="R169" s="69"/>
      <c r="S169" s="69"/>
      <c r="T169" s="69"/>
      <c r="U169" s="69"/>
      <c r="V169" s="151"/>
      <c r="W169" s="151"/>
      <c r="X169" s="69"/>
      <c r="Y169" s="69"/>
      <c r="Z169" s="69"/>
      <c r="AA169" s="69"/>
      <c r="AB169" s="67"/>
      <c r="AC169" s="67"/>
      <c r="AD169" s="67"/>
      <c r="AE169" s="69"/>
      <c r="AF169" s="69"/>
      <c r="AG169" s="69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84"/>
    </row>
    <row r="170" spans="1:67" ht="15.75" thickBot="1" x14ac:dyDescent="0.3">
      <c r="A170" s="48">
        <f>A159+1</f>
        <v>46</v>
      </c>
      <c r="B170" s="49" t="s">
        <v>61</v>
      </c>
      <c r="C170" s="50" t="s">
        <v>62</v>
      </c>
      <c r="D170" s="51">
        <f>ROUNDUP((A170*465)/1000,2)</f>
        <v>21.39</v>
      </c>
      <c r="E170" s="52"/>
      <c r="F170" s="53">
        <f>SUM(F171:F180)</f>
        <v>41472.606007352937</v>
      </c>
      <c r="G170" s="107"/>
      <c r="H170" s="110"/>
      <c r="I170" s="110"/>
      <c r="J170" s="56"/>
      <c r="K170" s="57"/>
      <c r="L170" s="58"/>
      <c r="M170" s="58"/>
      <c r="N170" s="58"/>
      <c r="O170" s="57"/>
      <c r="P170" s="58"/>
      <c r="Q170" s="56"/>
      <c r="R170" s="56"/>
      <c r="S170" s="56"/>
      <c r="T170" s="56"/>
      <c r="U170" s="73"/>
      <c r="V170" s="152"/>
      <c r="W170" s="153"/>
      <c r="X170" s="56"/>
      <c r="Y170" s="56"/>
      <c r="Z170" s="57"/>
      <c r="AA170" s="56"/>
      <c r="AB170" s="56"/>
      <c r="AC170" s="59">
        <f>+SUM(AC171:AC180)</f>
        <v>17563.665499999999</v>
      </c>
      <c r="AD170" s="59">
        <f t="shared" ref="AD170" si="972">+SUM(AD171:AD180)</f>
        <v>0</v>
      </c>
      <c r="AE170" s="59">
        <f t="shared" ref="AE170" si="973">+SUM(AE171:AE180)</f>
        <v>0</v>
      </c>
      <c r="AF170" s="59">
        <f t="shared" ref="AF170" si="974">+SUM(AF171:AF180)</f>
        <v>351.27330999999998</v>
      </c>
      <c r="AG170" s="59">
        <f t="shared" ref="AG170" si="975">+SUM(AG171:AG180)</f>
        <v>734.43327500000009</v>
      </c>
      <c r="AH170" s="59">
        <f t="shared" ref="AH170" si="976">+SUM(AH171:AH180)</f>
        <v>18649.372085000003</v>
      </c>
      <c r="AI170" s="59">
        <f t="shared" ref="AI170" si="977">+SUM(AI171:AI180)</f>
        <v>8124</v>
      </c>
      <c r="AJ170" s="59">
        <f t="shared" ref="AJ170" si="978">+SUM(AJ171:AJ180)</f>
        <v>1200</v>
      </c>
      <c r="AK170" s="59">
        <f t="shared" ref="AK170" si="979">+SUM(AK171:AK180)</f>
        <v>900</v>
      </c>
      <c r="AL170" s="59">
        <f t="shared" ref="AL170" si="980">+SUM(AL171:AL180)</f>
        <v>10224</v>
      </c>
      <c r="AM170" s="59">
        <f t="shared" ref="AM170" si="981">+SUM(AM171:AM180)</f>
        <v>5905.8909011029409</v>
      </c>
      <c r="AN170" s="59">
        <f t="shared" ref="AN170" si="982">+SUM(AN171:AN180)</f>
        <v>4662.3430212500007</v>
      </c>
      <c r="AO170" s="59">
        <f t="shared" ref="AO170" si="983">+SUM(AO171:AO180)</f>
        <v>2031</v>
      </c>
      <c r="AP170" s="59">
        <f t="shared" ref="AP170" si="984">+SUM(AP171:AP180)</f>
        <v>6805.8909011029409</v>
      </c>
      <c r="AQ170" s="59">
        <f t="shared" ref="AQ170" si="985">+SUM(AQ171:AQ180)</f>
        <v>34779.262986102942</v>
      </c>
      <c r="AR170" s="59">
        <f t="shared" ref="AR170" si="986">+SUM(AR171:AR180)</f>
        <v>6693.3430212499998</v>
      </c>
      <c r="AS170" s="59">
        <f t="shared" ref="AS170" si="987">+SUM(AS171:AS180)</f>
        <v>41472.606007352944</v>
      </c>
      <c r="AT170" s="83" t="str">
        <f>IF(F170=AS170,"Matching","Not Matching")</f>
        <v>Matching</v>
      </c>
      <c r="AU170" s="134">
        <f t="shared" ref="AU170" si="988">SUM(AC170:AG170)</f>
        <v>18649.372084999999</v>
      </c>
      <c r="AV170" s="135">
        <f t="shared" ref="AV170" si="989">AU170/AS170</f>
        <v>0.44967929147479985</v>
      </c>
      <c r="AW170" s="134">
        <f t="shared" ref="AW170" si="990">AI170</f>
        <v>8124</v>
      </c>
      <c r="AX170" s="135">
        <f t="shared" ref="AX170" si="991">AW170/AS170</f>
        <v>0.19588834129593025</v>
      </c>
      <c r="AY170" s="134">
        <f t="shared" ref="AY170" si="992">AJ170</f>
        <v>1200</v>
      </c>
      <c r="AZ170" s="135">
        <f t="shared" ref="AZ170" si="993">AY170/AS170</f>
        <v>2.8934762377537702E-2</v>
      </c>
      <c r="BA170" s="134">
        <f t="shared" ref="BA170" si="994">AK170+AM170</f>
        <v>6805.8909011029409</v>
      </c>
      <c r="BB170" s="135">
        <f t="shared" ref="BB170" si="995">BA170/AS170</f>
        <v>0.16410569665904962</v>
      </c>
      <c r="BC170" s="134">
        <f t="shared" ref="BC170" si="996">AN170+AO170</f>
        <v>6693.3430212500007</v>
      </c>
      <c r="BD170" s="135">
        <f t="shared" ref="BD170" si="997">BC170/AS170</f>
        <v>0.16139190819268254</v>
      </c>
      <c r="BE170" s="82" t="str">
        <f t="shared" ref="BE170" si="998">IF((AU170+AW170+AY170+BA170+BC170)=AS170,"Matching","Not Matching")</f>
        <v>Matching</v>
      </c>
      <c r="BF170" s="134">
        <f>AQ170</f>
        <v>34779.262986102942</v>
      </c>
      <c r="BG170" s="135">
        <f t="shared" ref="BG170" si="999">BF170/AS170</f>
        <v>0.83860809180731744</v>
      </c>
      <c r="BH170" s="134">
        <f t="shared" ref="BH170" si="1000">AR170</f>
        <v>6693.3430212499998</v>
      </c>
      <c r="BI170" s="135">
        <f t="shared" ref="BI170" si="1001">BH170/AS170</f>
        <v>0.16139190819268251</v>
      </c>
      <c r="BJ170" s="82" t="str">
        <f t="shared" ref="BJ170" si="1002">IF((BH170+BF170)=AS170,"Matching","Not Matching")</f>
        <v>Matching</v>
      </c>
      <c r="BK170" s="134">
        <f>AS170*1.081</f>
        <v>44831.887093948528</v>
      </c>
      <c r="BL170" s="134">
        <f t="shared" ref="BL170" si="1003">ROUND(BK170,-1)</f>
        <v>44830</v>
      </c>
      <c r="BM170" s="134">
        <f>D170*380</f>
        <v>8128.2</v>
      </c>
      <c r="BN170" s="134">
        <f t="shared" ref="BN170" si="1004">BK170-BM170</f>
        <v>36703.687093948531</v>
      </c>
      <c r="BO170" s="134">
        <f>BK170/D170</f>
        <v>2095.9274003716</v>
      </c>
    </row>
    <row r="171" spans="1:67" outlineLevel="1" x14ac:dyDescent="0.25">
      <c r="A171" s="60"/>
      <c r="B171" s="61"/>
      <c r="C171" s="62"/>
      <c r="D171" s="63"/>
      <c r="E171" s="64"/>
      <c r="F171" s="65"/>
      <c r="G171" s="107"/>
      <c r="H171" s="110"/>
      <c r="I171" s="110"/>
      <c r="J171" s="56"/>
      <c r="K171" s="57"/>
      <c r="L171" s="58"/>
      <c r="M171" s="58"/>
      <c r="N171" s="58"/>
      <c r="O171" s="57"/>
      <c r="P171" s="58"/>
      <c r="Q171" s="56"/>
      <c r="R171" s="56"/>
      <c r="S171" s="56"/>
      <c r="T171" s="56"/>
      <c r="U171" s="73"/>
      <c r="V171" s="152"/>
      <c r="W171" s="153"/>
      <c r="X171" s="56"/>
      <c r="Y171" s="56"/>
      <c r="Z171" s="57"/>
      <c r="AA171" s="56"/>
      <c r="AB171" s="56"/>
      <c r="AC171" s="56"/>
      <c r="AD171" s="56"/>
      <c r="AE171" s="69"/>
      <c r="AF171" s="69"/>
      <c r="AG171" s="69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136"/>
    </row>
    <row r="172" spans="1:67" outlineLevel="1" x14ac:dyDescent="0.25">
      <c r="A172" s="60"/>
      <c r="B172" s="61" t="str">
        <f>"Panneau solaire "&amp;G172</f>
        <v>Panneau solaire LONGi Hi-MO X10 Artist LR7-54HVB-485M</v>
      </c>
      <c r="C172" s="62">
        <f>A170</f>
        <v>46</v>
      </c>
      <c r="D172" s="68" t="s">
        <v>63</v>
      </c>
      <c r="E172" s="64">
        <f t="shared" ref="E172" si="1005">AB172</f>
        <v>266.65684558823523</v>
      </c>
      <c r="F172" s="65">
        <f t="shared" ref="F172" si="1006">C172*E172</f>
        <v>12266.21489705882</v>
      </c>
      <c r="G172" s="107" t="str">
        <f>$G$7</f>
        <v>LONGi Hi-MO X10 Artist LR7-54HVB-485M</v>
      </c>
      <c r="H172" s="108">
        <f t="shared" ref="H172:I177" si="1007">H161</f>
        <v>105.55</v>
      </c>
      <c r="I172" s="108">
        <f t="shared" si="1007"/>
        <v>0</v>
      </c>
      <c r="J172" s="67">
        <f t="shared" si="570"/>
        <v>3.1664999999999996</v>
      </c>
      <c r="K172" s="54">
        <v>0</v>
      </c>
      <c r="L172" s="67">
        <f t="shared" ref="L172:N179" si="1008">H172*(1-$K172)</f>
        <v>105.55</v>
      </c>
      <c r="M172" s="67">
        <f t="shared" si="1008"/>
        <v>0</v>
      </c>
      <c r="N172" s="67">
        <f t="shared" si="1008"/>
        <v>3.1664999999999996</v>
      </c>
      <c r="O172" s="67">
        <f t="shared" ref="O172:O179" si="1009">(L172+M172+N172)</f>
        <v>108.7165</v>
      </c>
      <c r="P172" s="69">
        <f t="shared" ref="P172:P179" si="1010">O172*$P$4</f>
        <v>0</v>
      </c>
      <c r="Q172" s="69">
        <f t="shared" ref="Q172:Q179" si="1011">(O172+P172)*$Q$4</f>
        <v>0</v>
      </c>
      <c r="R172" s="69">
        <f t="shared" ref="R172:R179" si="1012">(O172+P172)*$R$4</f>
        <v>2.1743299999999999</v>
      </c>
      <c r="S172" s="69">
        <f t="shared" ref="S172:S176" si="1013">(O172+P172)*$S$4</f>
        <v>5.4358250000000004</v>
      </c>
      <c r="T172" s="69">
        <f t="shared" ref="T172:T179" si="1014">SUM(O172:S172)</f>
        <v>116.32665499999999</v>
      </c>
      <c r="U172" s="69">
        <f>1*$U$4</f>
        <v>65</v>
      </c>
      <c r="V172" s="151">
        <f t="shared" ref="V172:W172" si="1015">V161</f>
        <v>0</v>
      </c>
      <c r="W172" s="151">
        <f t="shared" si="1015"/>
        <v>0</v>
      </c>
      <c r="X172" s="67">
        <f t="shared" ref="X172:X179" si="1016">SUM(U172:W172)</f>
        <v>65</v>
      </c>
      <c r="Y172" s="113">
        <f t="shared" ref="Y172:Y177" si="1017">$Y$4/(1-$Y$4)*(T172+X172+Z172+AA172)</f>
        <v>39.998526838235293</v>
      </c>
      <c r="Z172" s="69">
        <f t="shared" ref="Z172:Z179" si="1018">T172*$Z$4</f>
        <v>29.081663749999997</v>
      </c>
      <c r="AA172" s="69">
        <f t="shared" ref="AA172:AA177" si="1019">X172*$AA$4</f>
        <v>16.25</v>
      </c>
      <c r="AB172" s="70">
        <f t="shared" ref="AB172:AB179" si="1020">T172+X172+Y172+Z172+AA172</f>
        <v>266.65684558823523</v>
      </c>
      <c r="AC172" s="67">
        <f t="shared" ref="AC172:AO179" si="1021">O172*$C172</f>
        <v>5000.9589999999998</v>
      </c>
      <c r="AD172" s="67">
        <f t="shared" si="1021"/>
        <v>0</v>
      </c>
      <c r="AE172" s="67">
        <f t="shared" si="1021"/>
        <v>0</v>
      </c>
      <c r="AF172" s="67">
        <f t="shared" si="1021"/>
        <v>100.01917999999999</v>
      </c>
      <c r="AG172" s="67">
        <f t="shared" si="1021"/>
        <v>250.04795000000001</v>
      </c>
      <c r="AH172" s="67">
        <f t="shared" si="1021"/>
        <v>5351.0261299999993</v>
      </c>
      <c r="AI172" s="67">
        <f t="shared" si="1021"/>
        <v>2990</v>
      </c>
      <c r="AJ172" s="67">
        <f t="shared" si="1021"/>
        <v>0</v>
      </c>
      <c r="AK172" s="67">
        <f t="shared" si="1021"/>
        <v>0</v>
      </c>
      <c r="AL172" s="67">
        <f t="shared" si="1021"/>
        <v>2990</v>
      </c>
      <c r="AM172" s="67">
        <f t="shared" si="1021"/>
        <v>1839.9322345588234</v>
      </c>
      <c r="AN172" s="67">
        <f t="shared" si="1021"/>
        <v>1337.7565324999998</v>
      </c>
      <c r="AO172" s="67">
        <f t="shared" si="1021"/>
        <v>747.5</v>
      </c>
      <c r="AP172" s="67">
        <f t="shared" ref="AP172:AP179" si="1022">AM172+AK172</f>
        <v>1839.9322345588234</v>
      </c>
      <c r="AQ172" s="71">
        <f t="shared" ref="AQ172:AQ179" si="1023">AM172+AL172+AH172</f>
        <v>10180.958364558823</v>
      </c>
      <c r="AR172" s="71">
        <f t="shared" ref="AR172:AR179" si="1024">AO172+AN172</f>
        <v>2085.2565324999996</v>
      </c>
      <c r="AS172" s="71">
        <f t="shared" ref="AS172:AS179" si="1025">AH172+AL172+AM172+AO172+AN172</f>
        <v>12266.21489705882</v>
      </c>
      <c r="AT172" s="84"/>
    </row>
    <row r="173" spans="1:67" outlineLevel="1" x14ac:dyDescent="0.25">
      <c r="A173" s="60"/>
      <c r="B173" s="61" t="str">
        <f>"Onduleur Fronius "&amp;G173</f>
        <v>Onduleur Fronius Verto 20.0 Plus SPD 1+2</v>
      </c>
      <c r="C173" s="62">
        <v>1</v>
      </c>
      <c r="D173" s="68" t="s">
        <v>63</v>
      </c>
      <c r="E173" s="64">
        <f t="shared" ref="E172:E179" si="1026">AB173</f>
        <v>5541.07493382353</v>
      </c>
      <c r="F173" s="65">
        <f t="shared" ref="F172:F179" si="1027">C173*E173</f>
        <v>5541.07493382353</v>
      </c>
      <c r="G173" s="107" t="str">
        <f>$G$140</f>
        <v>Verto 20.0 Plus SPD 1+2</v>
      </c>
      <c r="H173" s="108">
        <f t="shared" si="1007"/>
        <v>3093.55</v>
      </c>
      <c r="I173" s="108">
        <f t="shared" si="1007"/>
        <v>166.85</v>
      </c>
      <c r="J173" s="67">
        <f t="shared" si="570"/>
        <v>92.8065</v>
      </c>
      <c r="K173" s="54">
        <v>0</v>
      </c>
      <c r="L173" s="67">
        <f t="shared" si="1008"/>
        <v>3093.55</v>
      </c>
      <c r="M173" s="67">
        <f t="shared" si="1008"/>
        <v>166.85</v>
      </c>
      <c r="N173" s="67">
        <f t="shared" si="1008"/>
        <v>92.8065</v>
      </c>
      <c r="O173" s="67">
        <f t="shared" si="1009"/>
        <v>3353.2065000000002</v>
      </c>
      <c r="P173" s="69">
        <f t="shared" si="1010"/>
        <v>0</v>
      </c>
      <c r="Q173" s="69">
        <f t="shared" si="1011"/>
        <v>0</v>
      </c>
      <c r="R173" s="69">
        <f t="shared" si="1012"/>
        <v>67.064130000000006</v>
      </c>
      <c r="S173" s="69">
        <f t="shared" si="1013"/>
        <v>167.66032500000003</v>
      </c>
      <c r="T173" s="69">
        <f t="shared" si="1014"/>
        <v>3587.9309550000003</v>
      </c>
      <c r="U173" s="69">
        <f>2*$U$5</f>
        <v>180</v>
      </c>
      <c r="V173" s="151">
        <f t="shared" ref="V173:W173" si="1028">V162</f>
        <v>0</v>
      </c>
      <c r="W173" s="151">
        <f t="shared" si="1028"/>
        <v>0</v>
      </c>
      <c r="X173" s="67">
        <f t="shared" si="1016"/>
        <v>180</v>
      </c>
      <c r="Y173" s="113">
        <f t="shared" si="1017"/>
        <v>831.1612400735296</v>
      </c>
      <c r="Z173" s="69">
        <f t="shared" si="1018"/>
        <v>896.98273875000007</v>
      </c>
      <c r="AA173" s="69">
        <f t="shared" si="1019"/>
        <v>45</v>
      </c>
      <c r="AB173" s="70">
        <f t="shared" si="1020"/>
        <v>5541.07493382353</v>
      </c>
      <c r="AC173" s="67">
        <f t="shared" si="1021"/>
        <v>3353.2065000000002</v>
      </c>
      <c r="AD173" s="67">
        <f t="shared" si="1021"/>
        <v>0</v>
      </c>
      <c r="AE173" s="67">
        <f t="shared" si="1021"/>
        <v>0</v>
      </c>
      <c r="AF173" s="67">
        <f t="shared" si="1021"/>
        <v>67.064130000000006</v>
      </c>
      <c r="AG173" s="67">
        <f t="shared" si="1021"/>
        <v>167.66032500000003</v>
      </c>
      <c r="AH173" s="67">
        <f t="shared" si="1021"/>
        <v>3587.9309550000003</v>
      </c>
      <c r="AI173" s="67">
        <f t="shared" si="1021"/>
        <v>180</v>
      </c>
      <c r="AJ173" s="67">
        <f t="shared" si="1021"/>
        <v>0</v>
      </c>
      <c r="AK173" s="67">
        <f t="shared" si="1021"/>
        <v>0</v>
      </c>
      <c r="AL173" s="67">
        <f t="shared" si="1021"/>
        <v>180</v>
      </c>
      <c r="AM173" s="67">
        <f t="shared" si="1021"/>
        <v>831.1612400735296</v>
      </c>
      <c r="AN173" s="67">
        <f t="shared" si="1021"/>
        <v>896.98273875000007</v>
      </c>
      <c r="AO173" s="67">
        <f t="shared" si="1021"/>
        <v>45</v>
      </c>
      <c r="AP173" s="67">
        <f t="shared" si="1022"/>
        <v>831.1612400735296</v>
      </c>
      <c r="AQ173" s="71">
        <f t="shared" si="1023"/>
        <v>4599.0921950735301</v>
      </c>
      <c r="AR173" s="71">
        <f t="shared" si="1024"/>
        <v>941.98273875000007</v>
      </c>
      <c r="AS173" s="71">
        <f t="shared" si="1025"/>
        <v>5541.07493382353</v>
      </c>
      <c r="AT173" s="84"/>
    </row>
    <row r="174" spans="1:67" outlineLevel="1" x14ac:dyDescent="0.25">
      <c r="A174" s="60"/>
      <c r="B174" s="61" t="s">
        <v>64</v>
      </c>
      <c r="C174" s="62">
        <v>1</v>
      </c>
      <c r="D174" s="68" t="s">
        <v>65</v>
      </c>
      <c r="E174" s="64">
        <f t="shared" si="1026"/>
        <v>1824.375</v>
      </c>
      <c r="F174" s="65">
        <f t="shared" si="1027"/>
        <v>1824.375</v>
      </c>
      <c r="G174" s="107"/>
      <c r="H174" s="108">
        <f t="shared" si="1007"/>
        <v>750</v>
      </c>
      <c r="I174" s="111">
        <f t="shared" si="1007"/>
        <v>0</v>
      </c>
      <c r="J174" s="67">
        <f t="shared" si="570"/>
        <v>22.5</v>
      </c>
      <c r="K174" s="54">
        <v>0</v>
      </c>
      <c r="L174" s="67">
        <f t="shared" si="1008"/>
        <v>750</v>
      </c>
      <c r="M174" s="67">
        <f t="shared" si="1008"/>
        <v>0</v>
      </c>
      <c r="N174" s="67">
        <f t="shared" si="1008"/>
        <v>22.5</v>
      </c>
      <c r="O174" s="67">
        <f t="shared" si="1009"/>
        <v>772.5</v>
      </c>
      <c r="P174" s="69">
        <f t="shared" si="1010"/>
        <v>0</v>
      </c>
      <c r="Q174" s="69">
        <f t="shared" si="1011"/>
        <v>0</v>
      </c>
      <c r="R174" s="69">
        <f t="shared" si="1012"/>
        <v>15.450000000000001</v>
      </c>
      <c r="S174" s="69">
        <f t="shared" si="1013"/>
        <v>38.625</v>
      </c>
      <c r="T174" s="69">
        <f t="shared" si="1014"/>
        <v>826.57500000000005</v>
      </c>
      <c r="U174" s="69">
        <f>(C172/10)*$U$5</f>
        <v>413.99999999999994</v>
      </c>
      <c r="V174" s="151">
        <f t="shared" ref="V174:W174" si="1029">V163</f>
        <v>0</v>
      </c>
      <c r="W174" s="151">
        <f t="shared" si="1029"/>
        <v>0</v>
      </c>
      <c r="X174" s="67">
        <f t="shared" si="1016"/>
        <v>413.99999999999994</v>
      </c>
      <c r="Y174" s="113">
        <f t="shared" si="1017"/>
        <v>273.65625</v>
      </c>
      <c r="Z174" s="69">
        <f t="shared" si="1018"/>
        <v>206.64375000000001</v>
      </c>
      <c r="AA174" s="69">
        <f t="shared" si="1019"/>
        <v>103.49999999999999</v>
      </c>
      <c r="AB174" s="70">
        <f t="shared" si="1020"/>
        <v>1824.375</v>
      </c>
      <c r="AC174" s="67">
        <f t="shared" si="1021"/>
        <v>772.5</v>
      </c>
      <c r="AD174" s="67">
        <f t="shared" si="1021"/>
        <v>0</v>
      </c>
      <c r="AE174" s="67">
        <f t="shared" si="1021"/>
        <v>0</v>
      </c>
      <c r="AF174" s="67">
        <f t="shared" si="1021"/>
        <v>15.450000000000001</v>
      </c>
      <c r="AG174" s="67">
        <f t="shared" si="1021"/>
        <v>38.625</v>
      </c>
      <c r="AH174" s="67">
        <f t="shared" si="1021"/>
        <v>826.57500000000005</v>
      </c>
      <c r="AI174" s="67">
        <f t="shared" si="1021"/>
        <v>413.99999999999994</v>
      </c>
      <c r="AJ174" s="67">
        <f t="shared" si="1021"/>
        <v>0</v>
      </c>
      <c r="AK174" s="67">
        <f t="shared" si="1021"/>
        <v>0</v>
      </c>
      <c r="AL174" s="67">
        <f t="shared" si="1021"/>
        <v>413.99999999999994</v>
      </c>
      <c r="AM174" s="67">
        <f t="shared" si="1021"/>
        <v>273.65625</v>
      </c>
      <c r="AN174" s="67">
        <f t="shared" si="1021"/>
        <v>206.64375000000001</v>
      </c>
      <c r="AO174" s="67">
        <f t="shared" si="1021"/>
        <v>103.49999999999999</v>
      </c>
      <c r="AP174" s="67">
        <f t="shared" si="1022"/>
        <v>273.65625</v>
      </c>
      <c r="AQ174" s="71">
        <f t="shared" si="1023"/>
        <v>1514.23125</v>
      </c>
      <c r="AR174" s="71">
        <f t="shared" si="1024"/>
        <v>310.14375000000001</v>
      </c>
      <c r="AS174" s="71">
        <f t="shared" si="1025"/>
        <v>1824.375</v>
      </c>
      <c r="AT174" s="84"/>
    </row>
    <row r="175" spans="1:67" outlineLevel="1" x14ac:dyDescent="0.25">
      <c r="A175" s="60"/>
      <c r="B175" s="61" t="s">
        <v>172</v>
      </c>
      <c r="C175" s="62">
        <f>A170</f>
        <v>46</v>
      </c>
      <c r="D175" s="68" t="s">
        <v>63</v>
      </c>
      <c r="E175" s="64">
        <f t="shared" si="1026"/>
        <v>257.66176470588238</v>
      </c>
      <c r="F175" s="65">
        <f t="shared" si="1027"/>
        <v>11852.441176470589</v>
      </c>
      <c r="G175" s="107"/>
      <c r="H175" s="108">
        <f t="shared" si="1007"/>
        <v>100</v>
      </c>
      <c r="I175" s="108">
        <f t="shared" si="1007"/>
        <v>0</v>
      </c>
      <c r="J175" s="67">
        <f t="shared" si="570"/>
        <v>3</v>
      </c>
      <c r="K175" s="54">
        <v>0</v>
      </c>
      <c r="L175" s="67">
        <f t="shared" si="1008"/>
        <v>100</v>
      </c>
      <c r="M175" s="67">
        <f t="shared" si="1008"/>
        <v>0</v>
      </c>
      <c r="N175" s="67">
        <f t="shared" si="1008"/>
        <v>3</v>
      </c>
      <c r="O175" s="67">
        <f t="shared" si="1009"/>
        <v>103</v>
      </c>
      <c r="P175" s="69">
        <f t="shared" si="1010"/>
        <v>0</v>
      </c>
      <c r="Q175" s="69">
        <f t="shared" si="1011"/>
        <v>0</v>
      </c>
      <c r="R175" s="69">
        <f t="shared" si="1012"/>
        <v>2.06</v>
      </c>
      <c r="S175" s="69">
        <f t="shared" si="1013"/>
        <v>5.15</v>
      </c>
      <c r="T175" s="69">
        <f t="shared" si="1014"/>
        <v>110.21000000000001</v>
      </c>
      <c r="U175" s="69">
        <f>1*$U$4</f>
        <v>65</v>
      </c>
      <c r="V175" s="151">
        <f t="shared" ref="V175:W175" si="1030">V164</f>
        <v>0</v>
      </c>
      <c r="W175" s="151">
        <f t="shared" si="1030"/>
        <v>0</v>
      </c>
      <c r="X175" s="67">
        <f t="shared" si="1016"/>
        <v>65</v>
      </c>
      <c r="Y175" s="113">
        <f t="shared" si="1017"/>
        <v>38.649264705882359</v>
      </c>
      <c r="Z175" s="69">
        <f t="shared" si="1018"/>
        <v>27.552500000000002</v>
      </c>
      <c r="AA175" s="69">
        <f t="shared" si="1019"/>
        <v>16.25</v>
      </c>
      <c r="AB175" s="70">
        <f t="shared" si="1020"/>
        <v>257.66176470588238</v>
      </c>
      <c r="AC175" s="67">
        <f t="shared" si="1021"/>
        <v>4738</v>
      </c>
      <c r="AD175" s="67">
        <f t="shared" si="1021"/>
        <v>0</v>
      </c>
      <c r="AE175" s="67">
        <f t="shared" si="1021"/>
        <v>0</v>
      </c>
      <c r="AF175" s="67">
        <f t="shared" si="1021"/>
        <v>94.76</v>
      </c>
      <c r="AG175" s="67">
        <f t="shared" si="1021"/>
        <v>236.9</v>
      </c>
      <c r="AH175" s="67">
        <f t="shared" si="1021"/>
        <v>5069.6600000000008</v>
      </c>
      <c r="AI175" s="67">
        <f t="shared" si="1021"/>
        <v>2990</v>
      </c>
      <c r="AJ175" s="67">
        <f t="shared" si="1021"/>
        <v>0</v>
      </c>
      <c r="AK175" s="67">
        <f t="shared" si="1021"/>
        <v>0</v>
      </c>
      <c r="AL175" s="67">
        <f t="shared" si="1021"/>
        <v>2990</v>
      </c>
      <c r="AM175" s="67">
        <f t="shared" si="1021"/>
        <v>1777.8661764705885</v>
      </c>
      <c r="AN175" s="67">
        <f t="shared" si="1021"/>
        <v>1267.4150000000002</v>
      </c>
      <c r="AO175" s="67">
        <f t="shared" si="1021"/>
        <v>747.5</v>
      </c>
      <c r="AP175" s="67">
        <f t="shared" si="1022"/>
        <v>1777.8661764705885</v>
      </c>
      <c r="AQ175" s="71">
        <f t="shared" si="1023"/>
        <v>9837.5261764705901</v>
      </c>
      <c r="AR175" s="71">
        <f t="shared" si="1024"/>
        <v>2014.9150000000002</v>
      </c>
      <c r="AS175" s="71">
        <f t="shared" si="1025"/>
        <v>11852.441176470591</v>
      </c>
      <c r="AT175" s="84"/>
    </row>
    <row r="176" spans="1:67" outlineLevel="1" x14ac:dyDescent="0.25">
      <c r="A176" s="60"/>
      <c r="B176" s="61" t="s">
        <v>66</v>
      </c>
      <c r="C176" s="62">
        <v>1</v>
      </c>
      <c r="D176" s="68" t="s">
        <v>65</v>
      </c>
      <c r="E176" s="64">
        <f t="shared" si="1026"/>
        <v>3576.0000000000005</v>
      </c>
      <c r="F176" s="65">
        <f t="shared" si="1027"/>
        <v>3576.0000000000005</v>
      </c>
      <c r="G176" s="107"/>
      <c r="H176" s="108">
        <f t="shared" si="1007"/>
        <v>800</v>
      </c>
      <c r="I176" s="108">
        <f t="shared" si="1007"/>
        <v>0</v>
      </c>
      <c r="J176" s="67">
        <f t="shared" si="570"/>
        <v>24</v>
      </c>
      <c r="K176" s="54">
        <v>0</v>
      </c>
      <c r="L176" s="67">
        <f t="shared" si="1008"/>
        <v>800</v>
      </c>
      <c r="M176" s="67">
        <f t="shared" si="1008"/>
        <v>0</v>
      </c>
      <c r="N176" s="67">
        <f t="shared" si="1008"/>
        <v>24</v>
      </c>
      <c r="O176" s="67">
        <f t="shared" si="1009"/>
        <v>824</v>
      </c>
      <c r="P176" s="69">
        <f t="shared" si="1010"/>
        <v>0</v>
      </c>
      <c r="Q176" s="69">
        <f t="shared" si="1011"/>
        <v>0</v>
      </c>
      <c r="R176" s="69">
        <f t="shared" si="1012"/>
        <v>16.48</v>
      </c>
      <c r="S176" s="69">
        <f t="shared" si="1013"/>
        <v>41.2</v>
      </c>
      <c r="T176" s="69">
        <f t="shared" si="1014"/>
        <v>881.68000000000006</v>
      </c>
      <c r="U176" s="69">
        <f>5*$U$5+600+500</f>
        <v>1550</v>
      </c>
      <c r="V176" s="151">
        <f t="shared" ref="V176:W176" si="1031">V165</f>
        <v>0</v>
      </c>
      <c r="W176" s="151">
        <f t="shared" si="1031"/>
        <v>0</v>
      </c>
      <c r="X176" s="67">
        <f t="shared" si="1016"/>
        <v>1550</v>
      </c>
      <c r="Y176" s="113">
        <f t="shared" si="1017"/>
        <v>536.40000000000009</v>
      </c>
      <c r="Z176" s="69">
        <f t="shared" si="1018"/>
        <v>220.42000000000002</v>
      </c>
      <c r="AA176" s="69">
        <f t="shared" si="1019"/>
        <v>387.5</v>
      </c>
      <c r="AB176" s="70">
        <f t="shared" si="1020"/>
        <v>3576.0000000000005</v>
      </c>
      <c r="AC176" s="67">
        <f t="shared" si="1021"/>
        <v>824</v>
      </c>
      <c r="AD176" s="67">
        <f t="shared" si="1021"/>
        <v>0</v>
      </c>
      <c r="AE176" s="67">
        <f t="shared" si="1021"/>
        <v>0</v>
      </c>
      <c r="AF176" s="67">
        <f t="shared" si="1021"/>
        <v>16.48</v>
      </c>
      <c r="AG176" s="67">
        <f t="shared" si="1021"/>
        <v>41.2</v>
      </c>
      <c r="AH176" s="67">
        <f t="shared" si="1021"/>
        <v>881.68000000000006</v>
      </c>
      <c r="AI176" s="67">
        <f t="shared" si="1021"/>
        <v>1550</v>
      </c>
      <c r="AJ176" s="67">
        <f t="shared" si="1021"/>
        <v>0</v>
      </c>
      <c r="AK176" s="67">
        <f t="shared" si="1021"/>
        <v>0</v>
      </c>
      <c r="AL176" s="67">
        <f t="shared" si="1021"/>
        <v>1550</v>
      </c>
      <c r="AM176" s="67">
        <f t="shared" si="1021"/>
        <v>536.40000000000009</v>
      </c>
      <c r="AN176" s="67">
        <f t="shared" si="1021"/>
        <v>220.42000000000002</v>
      </c>
      <c r="AO176" s="67">
        <f t="shared" si="1021"/>
        <v>387.5</v>
      </c>
      <c r="AP176" s="67">
        <f t="shared" si="1022"/>
        <v>536.40000000000009</v>
      </c>
      <c r="AQ176" s="71">
        <f t="shared" si="1023"/>
        <v>2968.08</v>
      </c>
      <c r="AR176" s="71">
        <f t="shared" si="1024"/>
        <v>607.92000000000007</v>
      </c>
      <c r="AS176" s="71">
        <f t="shared" si="1025"/>
        <v>3576.0000000000005</v>
      </c>
      <c r="AT176" s="84"/>
    </row>
    <row r="177" spans="1:67" outlineLevel="1" x14ac:dyDescent="0.25">
      <c r="A177" s="60"/>
      <c r="B177" s="72" t="s">
        <v>169</v>
      </c>
      <c r="C177" s="62">
        <v>1</v>
      </c>
      <c r="D177" s="68" t="s">
        <v>65</v>
      </c>
      <c r="E177" s="64">
        <f t="shared" si="1026"/>
        <v>4312.5</v>
      </c>
      <c r="F177" s="65">
        <f t="shared" si="1027"/>
        <v>4312.5</v>
      </c>
      <c r="G177" s="107"/>
      <c r="H177" s="108">
        <f t="shared" si="1007"/>
        <v>2500</v>
      </c>
      <c r="I177" s="108">
        <f t="shared" si="1007"/>
        <v>300</v>
      </c>
      <c r="J177" s="67">
        <f t="shared" ref="J177:J223" si="1032">H177*$J$4</f>
        <v>75</v>
      </c>
      <c r="K177" s="54">
        <v>0</v>
      </c>
      <c r="L177" s="67">
        <f t="shared" si="1008"/>
        <v>2500</v>
      </c>
      <c r="M177" s="67">
        <f t="shared" si="1008"/>
        <v>300</v>
      </c>
      <c r="N177" s="67">
        <f t="shared" si="1008"/>
        <v>75</v>
      </c>
      <c r="O177" s="67">
        <f t="shared" si="1009"/>
        <v>2875</v>
      </c>
      <c r="P177" s="69">
        <f t="shared" si="1010"/>
        <v>0</v>
      </c>
      <c r="Q177" s="69">
        <f t="shared" si="1011"/>
        <v>0</v>
      </c>
      <c r="R177" s="69">
        <f t="shared" si="1012"/>
        <v>57.5</v>
      </c>
      <c r="S177" s="69">
        <v>0</v>
      </c>
      <c r="T177" s="69">
        <f t="shared" si="1014"/>
        <v>2932.5</v>
      </c>
      <c r="U177" s="69">
        <v>0</v>
      </c>
      <c r="V177" s="151">
        <f t="shared" ref="V177:W177" si="1033">V166</f>
        <v>0</v>
      </c>
      <c r="W177" s="151">
        <f t="shared" si="1033"/>
        <v>0</v>
      </c>
      <c r="X177" s="67">
        <f t="shared" si="1016"/>
        <v>0</v>
      </c>
      <c r="Y177" s="113">
        <f t="shared" si="1017"/>
        <v>646.875</v>
      </c>
      <c r="Z177" s="69">
        <f t="shared" si="1018"/>
        <v>733.125</v>
      </c>
      <c r="AA177" s="69">
        <f t="shared" si="1019"/>
        <v>0</v>
      </c>
      <c r="AB177" s="70">
        <f t="shared" si="1020"/>
        <v>4312.5</v>
      </c>
      <c r="AC177" s="67">
        <f t="shared" si="1021"/>
        <v>2875</v>
      </c>
      <c r="AD177" s="67">
        <f t="shared" si="1021"/>
        <v>0</v>
      </c>
      <c r="AE177" s="67">
        <f t="shared" si="1021"/>
        <v>0</v>
      </c>
      <c r="AF177" s="67">
        <f t="shared" si="1021"/>
        <v>57.5</v>
      </c>
      <c r="AG177" s="67">
        <f t="shared" si="1021"/>
        <v>0</v>
      </c>
      <c r="AH177" s="67">
        <f t="shared" si="1021"/>
        <v>2932.5</v>
      </c>
      <c r="AI177" s="67">
        <f t="shared" si="1021"/>
        <v>0</v>
      </c>
      <c r="AJ177" s="67">
        <f t="shared" si="1021"/>
        <v>0</v>
      </c>
      <c r="AK177" s="67">
        <f t="shared" si="1021"/>
        <v>0</v>
      </c>
      <c r="AL177" s="67">
        <f t="shared" si="1021"/>
        <v>0</v>
      </c>
      <c r="AM177" s="67">
        <f t="shared" si="1021"/>
        <v>646.875</v>
      </c>
      <c r="AN177" s="67">
        <f t="shared" si="1021"/>
        <v>733.125</v>
      </c>
      <c r="AO177" s="67">
        <f t="shared" si="1021"/>
        <v>0</v>
      </c>
      <c r="AP177" s="67">
        <f t="shared" si="1022"/>
        <v>646.875</v>
      </c>
      <c r="AQ177" s="71">
        <f t="shared" si="1023"/>
        <v>3579.375</v>
      </c>
      <c r="AR177" s="71">
        <f t="shared" si="1024"/>
        <v>733.125</v>
      </c>
      <c r="AS177" s="71">
        <f t="shared" si="1025"/>
        <v>4312.5</v>
      </c>
      <c r="AT177" s="84"/>
    </row>
    <row r="178" spans="1:67" outlineLevel="1" x14ac:dyDescent="0.25">
      <c r="A178" s="60"/>
      <c r="B178" s="72" t="s">
        <v>170</v>
      </c>
      <c r="C178" s="62">
        <v>1</v>
      </c>
      <c r="D178" s="68" t="s">
        <v>65</v>
      </c>
      <c r="E178" s="64">
        <f t="shared" si="1026"/>
        <v>900</v>
      </c>
      <c r="F178" s="65">
        <f t="shared" si="1027"/>
        <v>900</v>
      </c>
      <c r="G178" s="147"/>
      <c r="H178" s="67">
        <v>0</v>
      </c>
      <c r="I178" s="67">
        <v>0</v>
      </c>
      <c r="J178" s="67">
        <f t="shared" si="1032"/>
        <v>0</v>
      </c>
      <c r="K178" s="54">
        <v>0</v>
      </c>
      <c r="L178" s="67">
        <f t="shared" si="1008"/>
        <v>0</v>
      </c>
      <c r="M178" s="67">
        <f t="shared" si="1008"/>
        <v>0</v>
      </c>
      <c r="N178" s="67">
        <f t="shared" si="1008"/>
        <v>0</v>
      </c>
      <c r="O178" s="67">
        <f t="shared" si="1009"/>
        <v>0</v>
      </c>
      <c r="P178" s="69">
        <f t="shared" si="1010"/>
        <v>0</v>
      </c>
      <c r="Q178" s="69">
        <f t="shared" si="1011"/>
        <v>0</v>
      </c>
      <c r="R178" s="69">
        <f t="shared" si="1012"/>
        <v>0</v>
      </c>
      <c r="S178" s="69">
        <v>0</v>
      </c>
      <c r="T178" s="69">
        <f t="shared" si="1014"/>
        <v>0</v>
      </c>
      <c r="U178" s="69">
        <v>0</v>
      </c>
      <c r="V178" s="151">
        <f t="shared" ref="V178:W178" si="1034">V167</f>
        <v>0</v>
      </c>
      <c r="W178" s="151">
        <f t="shared" si="1034"/>
        <v>900</v>
      </c>
      <c r="X178" s="67">
        <f t="shared" si="1016"/>
        <v>900</v>
      </c>
      <c r="Y178" s="113">
        <v>0</v>
      </c>
      <c r="Z178" s="69">
        <f t="shared" si="1018"/>
        <v>0</v>
      </c>
      <c r="AA178" s="69">
        <v>0</v>
      </c>
      <c r="AB178" s="70">
        <f t="shared" si="1020"/>
        <v>900</v>
      </c>
      <c r="AC178" s="67">
        <f t="shared" si="1021"/>
        <v>0</v>
      </c>
      <c r="AD178" s="67">
        <f t="shared" si="1021"/>
        <v>0</v>
      </c>
      <c r="AE178" s="67">
        <f t="shared" si="1021"/>
        <v>0</v>
      </c>
      <c r="AF178" s="67">
        <f t="shared" si="1021"/>
        <v>0</v>
      </c>
      <c r="AG178" s="67">
        <f t="shared" si="1021"/>
        <v>0</v>
      </c>
      <c r="AH178" s="67">
        <f t="shared" si="1021"/>
        <v>0</v>
      </c>
      <c r="AI178" s="67">
        <f t="shared" si="1021"/>
        <v>0</v>
      </c>
      <c r="AJ178" s="67">
        <f t="shared" si="1021"/>
        <v>0</v>
      </c>
      <c r="AK178" s="67">
        <f t="shared" si="1021"/>
        <v>900</v>
      </c>
      <c r="AL178" s="67">
        <f t="shared" si="1021"/>
        <v>900</v>
      </c>
      <c r="AM178" s="67">
        <f t="shared" si="1021"/>
        <v>0</v>
      </c>
      <c r="AN178" s="67">
        <f t="shared" si="1021"/>
        <v>0</v>
      </c>
      <c r="AO178" s="67">
        <f t="shared" si="1021"/>
        <v>0</v>
      </c>
      <c r="AP178" s="67">
        <f t="shared" si="1022"/>
        <v>900</v>
      </c>
      <c r="AQ178" s="71">
        <f t="shared" si="1023"/>
        <v>900</v>
      </c>
      <c r="AR178" s="71">
        <f t="shared" si="1024"/>
        <v>0</v>
      </c>
      <c r="AS178" s="71">
        <f t="shared" si="1025"/>
        <v>900</v>
      </c>
      <c r="AT178" s="84"/>
    </row>
    <row r="179" spans="1:67" outlineLevel="1" x14ac:dyDescent="0.25">
      <c r="A179" s="60"/>
      <c r="B179" s="72" t="s">
        <v>171</v>
      </c>
      <c r="C179" s="62">
        <v>1</v>
      </c>
      <c r="D179" s="68" t="s">
        <v>65</v>
      </c>
      <c r="E179" s="64">
        <f t="shared" si="1026"/>
        <v>1200</v>
      </c>
      <c r="F179" s="65">
        <f t="shared" si="1027"/>
        <v>1200</v>
      </c>
      <c r="G179" s="147"/>
      <c r="H179" s="67">
        <v>0</v>
      </c>
      <c r="I179" s="67">
        <v>0</v>
      </c>
      <c r="J179" s="67">
        <f t="shared" si="1032"/>
        <v>0</v>
      </c>
      <c r="K179" s="54">
        <v>0</v>
      </c>
      <c r="L179" s="67">
        <f t="shared" si="1008"/>
        <v>0</v>
      </c>
      <c r="M179" s="67">
        <f t="shared" si="1008"/>
        <v>0</v>
      </c>
      <c r="N179" s="67">
        <f t="shared" si="1008"/>
        <v>0</v>
      </c>
      <c r="O179" s="67">
        <f t="shared" si="1009"/>
        <v>0</v>
      </c>
      <c r="P179" s="69">
        <f t="shared" si="1010"/>
        <v>0</v>
      </c>
      <c r="Q179" s="69">
        <f t="shared" si="1011"/>
        <v>0</v>
      </c>
      <c r="R179" s="69">
        <f t="shared" si="1012"/>
        <v>0</v>
      </c>
      <c r="S179" s="69">
        <v>0</v>
      </c>
      <c r="T179" s="69">
        <f t="shared" si="1014"/>
        <v>0</v>
      </c>
      <c r="U179" s="69">
        <v>0</v>
      </c>
      <c r="V179" s="151">
        <f t="shared" ref="V179:W179" si="1035">V168</f>
        <v>1200</v>
      </c>
      <c r="W179" s="151">
        <f t="shared" si="1035"/>
        <v>0</v>
      </c>
      <c r="X179" s="67">
        <f t="shared" si="1016"/>
        <v>1200</v>
      </c>
      <c r="Y179" s="113">
        <v>0</v>
      </c>
      <c r="Z179" s="69">
        <f t="shared" si="1018"/>
        <v>0</v>
      </c>
      <c r="AA179" s="69">
        <v>0</v>
      </c>
      <c r="AB179" s="70">
        <f t="shared" si="1020"/>
        <v>1200</v>
      </c>
      <c r="AC179" s="67">
        <f t="shared" si="1021"/>
        <v>0</v>
      </c>
      <c r="AD179" s="67">
        <f t="shared" si="1021"/>
        <v>0</v>
      </c>
      <c r="AE179" s="67">
        <f t="shared" si="1021"/>
        <v>0</v>
      </c>
      <c r="AF179" s="67">
        <f t="shared" si="1021"/>
        <v>0</v>
      </c>
      <c r="AG179" s="67">
        <f t="shared" si="1021"/>
        <v>0</v>
      </c>
      <c r="AH179" s="67">
        <f t="shared" si="1021"/>
        <v>0</v>
      </c>
      <c r="AI179" s="67">
        <f t="shared" si="1021"/>
        <v>0</v>
      </c>
      <c r="AJ179" s="67">
        <f t="shared" si="1021"/>
        <v>1200</v>
      </c>
      <c r="AK179" s="67">
        <f t="shared" si="1021"/>
        <v>0</v>
      </c>
      <c r="AL179" s="67">
        <f t="shared" si="1021"/>
        <v>1200</v>
      </c>
      <c r="AM179" s="67">
        <f t="shared" si="1021"/>
        <v>0</v>
      </c>
      <c r="AN179" s="67">
        <f t="shared" si="1021"/>
        <v>0</v>
      </c>
      <c r="AO179" s="67">
        <f t="shared" si="1021"/>
        <v>0</v>
      </c>
      <c r="AP179" s="67">
        <f t="shared" si="1022"/>
        <v>0</v>
      </c>
      <c r="AQ179" s="71">
        <f t="shared" si="1023"/>
        <v>1200</v>
      </c>
      <c r="AR179" s="71">
        <f t="shared" si="1024"/>
        <v>0</v>
      </c>
      <c r="AS179" s="71">
        <f t="shared" si="1025"/>
        <v>1200</v>
      </c>
      <c r="AT179" s="84"/>
    </row>
    <row r="180" spans="1:67" ht="15.75" outlineLevel="1" thickBot="1" x14ac:dyDescent="0.3">
      <c r="A180" s="75"/>
      <c r="B180" s="76"/>
      <c r="C180" s="77"/>
      <c r="D180" s="78"/>
      <c r="E180" s="79"/>
      <c r="F180" s="80"/>
      <c r="G180" s="107"/>
      <c r="H180" s="108"/>
      <c r="I180" s="108"/>
      <c r="J180" s="67"/>
      <c r="K180" s="21"/>
      <c r="L180" s="67"/>
      <c r="M180" s="67"/>
      <c r="N180" s="67"/>
      <c r="O180" s="67"/>
      <c r="P180" s="69"/>
      <c r="Q180" s="69"/>
      <c r="R180" s="69"/>
      <c r="S180" s="69"/>
      <c r="T180" s="69"/>
      <c r="U180" s="69"/>
      <c r="V180" s="151"/>
      <c r="W180" s="151"/>
      <c r="X180" s="69"/>
      <c r="Y180" s="69"/>
      <c r="Z180" s="69"/>
      <c r="AA180" s="69"/>
      <c r="AB180" s="67"/>
      <c r="AC180" s="67"/>
      <c r="AD180" s="67"/>
      <c r="AE180" s="69"/>
      <c r="AF180" s="69"/>
      <c r="AG180" s="69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84"/>
    </row>
    <row r="181" spans="1:67" ht="15.75" thickBot="1" x14ac:dyDescent="0.3">
      <c r="A181" s="48">
        <f>A170+1</f>
        <v>47</v>
      </c>
      <c r="B181" s="49" t="s">
        <v>61</v>
      </c>
      <c r="C181" s="50" t="s">
        <v>62</v>
      </c>
      <c r="D181" s="51">
        <f>ROUNDUP((A181*465)/1000,2)</f>
        <v>21.860000000000003</v>
      </c>
      <c r="E181" s="52"/>
      <c r="F181" s="53">
        <f>SUM(F182:F191)</f>
        <v>42010.159911764706</v>
      </c>
      <c r="G181" s="107"/>
      <c r="H181" s="110"/>
      <c r="I181" s="110"/>
      <c r="J181" s="56"/>
      <c r="K181" s="57"/>
      <c r="L181" s="58"/>
      <c r="M181" s="58"/>
      <c r="N181" s="58"/>
      <c r="O181" s="57"/>
      <c r="P181" s="58"/>
      <c r="Q181" s="56"/>
      <c r="R181" s="56"/>
      <c r="S181" s="56"/>
      <c r="T181" s="56"/>
      <c r="U181" s="73"/>
      <c r="V181" s="152"/>
      <c r="W181" s="153"/>
      <c r="X181" s="56"/>
      <c r="Y181" s="56"/>
      <c r="Z181" s="57"/>
      <c r="AA181" s="56"/>
      <c r="AB181" s="56"/>
      <c r="AC181" s="59">
        <f>+SUM(AC182:AC191)</f>
        <v>17775.381999999998</v>
      </c>
      <c r="AD181" s="59">
        <f t="shared" ref="AD181" si="1036">+SUM(AD182:AD191)</f>
        <v>0</v>
      </c>
      <c r="AE181" s="59">
        <f t="shared" ref="AE181" si="1037">+SUM(AE182:AE191)</f>
        <v>0</v>
      </c>
      <c r="AF181" s="59">
        <f t="shared" ref="AF181" si="1038">+SUM(AF182:AF191)</f>
        <v>355.50763999999998</v>
      </c>
      <c r="AG181" s="59">
        <f t="shared" ref="AG181" si="1039">+SUM(AG182:AG191)</f>
        <v>745.01910000000009</v>
      </c>
      <c r="AH181" s="59">
        <f t="shared" ref="AH181" si="1040">+SUM(AH182:AH191)</f>
        <v>18875.908739999999</v>
      </c>
      <c r="AI181" s="59">
        <f t="shared" ref="AI181" si="1041">+SUM(AI182:AI191)</f>
        <v>8263</v>
      </c>
      <c r="AJ181" s="59">
        <f t="shared" ref="AJ181" si="1042">+SUM(AJ182:AJ191)</f>
        <v>1200</v>
      </c>
      <c r="AK181" s="59">
        <f t="shared" ref="AK181" si="1043">+SUM(AK182:AK191)</f>
        <v>900</v>
      </c>
      <c r="AL181" s="59">
        <f t="shared" ref="AL181" si="1044">+SUM(AL182:AL191)</f>
        <v>10363</v>
      </c>
      <c r="AM181" s="59">
        <f t="shared" ref="AM181" si="1045">+SUM(AM182:AM191)</f>
        <v>5986.5239867647069</v>
      </c>
      <c r="AN181" s="59">
        <f t="shared" ref="AN181" si="1046">+SUM(AN182:AN191)</f>
        <v>4718.9771849999997</v>
      </c>
      <c r="AO181" s="59">
        <f t="shared" ref="AO181" si="1047">+SUM(AO182:AO191)</f>
        <v>2065.75</v>
      </c>
      <c r="AP181" s="59">
        <f t="shared" ref="AP181" si="1048">+SUM(AP182:AP191)</f>
        <v>6886.5239867647069</v>
      </c>
      <c r="AQ181" s="59">
        <f t="shared" ref="AQ181" si="1049">+SUM(AQ182:AQ191)</f>
        <v>35225.43272676471</v>
      </c>
      <c r="AR181" s="59">
        <f t="shared" ref="AR181" si="1050">+SUM(AR182:AR191)</f>
        <v>6784.7271849999997</v>
      </c>
      <c r="AS181" s="59">
        <f t="shared" ref="AS181" si="1051">+SUM(AS182:AS191)</f>
        <v>42010.159911764706</v>
      </c>
      <c r="AT181" s="83" t="str">
        <f>IF(F181=AS181,"Matching","Not Matching")</f>
        <v>Matching</v>
      </c>
      <c r="AU181" s="134">
        <f t="shared" ref="AU181" si="1052">SUM(AC181:AG181)</f>
        <v>18875.908739999999</v>
      </c>
      <c r="AV181" s="135">
        <f t="shared" ref="AV181" si="1053">AU181/AS181</f>
        <v>0.44931770742233973</v>
      </c>
      <c r="AW181" s="134">
        <f t="shared" ref="AW181" si="1054">AI181</f>
        <v>8263</v>
      </c>
      <c r="AX181" s="135">
        <f t="shared" ref="AX181" si="1055">AW181/AS181</f>
        <v>0.1966905152790431</v>
      </c>
      <c r="AY181" s="134">
        <f t="shared" ref="AY181" si="1056">AJ181</f>
        <v>1200</v>
      </c>
      <c r="AZ181" s="135">
        <f t="shared" ref="AZ181" si="1057">AY181/AS181</f>
        <v>2.8564518738333745E-2</v>
      </c>
      <c r="BA181" s="134">
        <f t="shared" ref="BA181" si="1058">AK181+AM181</f>
        <v>6886.5239867647069</v>
      </c>
      <c r="BB181" s="135">
        <f t="shared" ref="BB181" si="1059">BA181/AS181</f>
        <v>0.16392520288493773</v>
      </c>
      <c r="BC181" s="134">
        <f t="shared" ref="BC181" si="1060">AN181+AO181</f>
        <v>6784.7271849999997</v>
      </c>
      <c r="BD181" s="135">
        <f t="shared" ref="BD181" si="1061">BC181/AS181</f>
        <v>0.1615020556753457</v>
      </c>
      <c r="BE181" s="82" t="str">
        <f t="shared" ref="BE181" si="1062">IF((AU181+AW181+AY181+BA181+BC181)=AS181,"Matching","Not Matching")</f>
        <v>Matching</v>
      </c>
      <c r="BF181" s="134">
        <f>AQ181</f>
        <v>35225.43272676471</v>
      </c>
      <c r="BG181" s="135">
        <f t="shared" ref="BG181" si="1063">BF181/AS181</f>
        <v>0.83849794432465441</v>
      </c>
      <c r="BH181" s="134">
        <f t="shared" ref="BH181" si="1064">AR181</f>
        <v>6784.7271849999997</v>
      </c>
      <c r="BI181" s="135">
        <f t="shared" ref="BI181" si="1065">BH181/AS181</f>
        <v>0.1615020556753457</v>
      </c>
      <c r="BJ181" s="82" t="str">
        <f t="shared" ref="BJ181" si="1066">IF((BH181+BF181)=AS181,"Matching","Not Matching")</f>
        <v>Matching</v>
      </c>
      <c r="BK181" s="134">
        <f>AS181*1.081</f>
        <v>45412.982864617647</v>
      </c>
      <c r="BL181" s="134">
        <f t="shared" ref="BL181" si="1067">ROUND(BK181,-1)</f>
        <v>45410</v>
      </c>
      <c r="BM181" s="134">
        <f>D181*380</f>
        <v>8306.8000000000011</v>
      </c>
      <c r="BN181" s="134">
        <f t="shared" ref="BN181" si="1068">BK181-BM181</f>
        <v>37106.182864617644</v>
      </c>
      <c r="BO181" s="134">
        <f>BK181/D181</f>
        <v>2077.4466086284374</v>
      </c>
    </row>
    <row r="182" spans="1:67" outlineLevel="1" x14ac:dyDescent="0.25">
      <c r="A182" s="60"/>
      <c r="B182" s="61"/>
      <c r="C182" s="62"/>
      <c r="D182" s="63"/>
      <c r="E182" s="64"/>
      <c r="F182" s="65"/>
      <c r="G182" s="107"/>
      <c r="H182" s="110"/>
      <c r="I182" s="110"/>
      <c r="J182" s="56"/>
      <c r="K182" s="57"/>
      <c r="L182" s="58"/>
      <c r="M182" s="58"/>
      <c r="N182" s="58"/>
      <c r="O182" s="57"/>
      <c r="P182" s="58"/>
      <c r="Q182" s="56"/>
      <c r="R182" s="56"/>
      <c r="S182" s="56"/>
      <c r="T182" s="56"/>
      <c r="U182" s="73"/>
      <c r="V182" s="152"/>
      <c r="W182" s="153"/>
      <c r="X182" s="56"/>
      <c r="Y182" s="56"/>
      <c r="Z182" s="57"/>
      <c r="AA182" s="56"/>
      <c r="AB182" s="56"/>
      <c r="AC182" s="56"/>
      <c r="AD182" s="56"/>
      <c r="AE182" s="69"/>
      <c r="AF182" s="69"/>
      <c r="AG182" s="69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136"/>
    </row>
    <row r="183" spans="1:67" outlineLevel="1" x14ac:dyDescent="0.25">
      <c r="A183" s="60"/>
      <c r="B183" s="61" t="str">
        <f>"Panneau solaire "&amp;G183</f>
        <v>Panneau solaire LONGi Hi-MO X10 Artist LR7-54HVB-485M</v>
      </c>
      <c r="C183" s="62">
        <f>A181</f>
        <v>47</v>
      </c>
      <c r="D183" s="68" t="s">
        <v>63</v>
      </c>
      <c r="E183" s="64">
        <f t="shared" ref="E183" si="1069">AB183</f>
        <v>266.65684558823523</v>
      </c>
      <c r="F183" s="65">
        <f t="shared" ref="F183" si="1070">C183*E183</f>
        <v>12532.871742647056</v>
      </c>
      <c r="G183" s="107" t="str">
        <f>$G$7</f>
        <v>LONGi Hi-MO X10 Artist LR7-54HVB-485M</v>
      </c>
      <c r="H183" s="108">
        <f t="shared" ref="H183:I183" si="1071">H172</f>
        <v>105.55</v>
      </c>
      <c r="I183" s="108">
        <f t="shared" si="1071"/>
        <v>0</v>
      </c>
      <c r="J183" s="67">
        <f t="shared" si="1032"/>
        <v>3.1664999999999996</v>
      </c>
      <c r="K183" s="54">
        <v>0</v>
      </c>
      <c r="L183" s="67">
        <f t="shared" ref="L183:N190" si="1072">H183*(1-$K183)</f>
        <v>105.55</v>
      </c>
      <c r="M183" s="67">
        <f t="shared" si="1072"/>
        <v>0</v>
      </c>
      <c r="N183" s="67">
        <f t="shared" si="1072"/>
        <v>3.1664999999999996</v>
      </c>
      <c r="O183" s="67">
        <f t="shared" ref="O183:O190" si="1073">(L183+M183+N183)</f>
        <v>108.7165</v>
      </c>
      <c r="P183" s="69">
        <f t="shared" ref="P183:P190" si="1074">O183*$P$4</f>
        <v>0</v>
      </c>
      <c r="Q183" s="69">
        <f t="shared" ref="Q183:Q190" si="1075">(O183+P183)*$Q$4</f>
        <v>0</v>
      </c>
      <c r="R183" s="69">
        <f t="shared" ref="R183:R190" si="1076">(O183+P183)*$R$4</f>
        <v>2.1743299999999999</v>
      </c>
      <c r="S183" s="69">
        <f t="shared" ref="S183:S187" si="1077">(O183+P183)*$S$4</f>
        <v>5.4358250000000004</v>
      </c>
      <c r="T183" s="69">
        <f t="shared" ref="T183:T190" si="1078">SUM(O183:S183)</f>
        <v>116.32665499999999</v>
      </c>
      <c r="U183" s="69">
        <f>1*$U$4</f>
        <v>65</v>
      </c>
      <c r="V183" s="151">
        <f t="shared" ref="V183:W183" si="1079">V172</f>
        <v>0</v>
      </c>
      <c r="W183" s="151">
        <f t="shared" si="1079"/>
        <v>0</v>
      </c>
      <c r="X183" s="67">
        <f t="shared" ref="X183:X190" si="1080">SUM(U183:W183)</f>
        <v>65</v>
      </c>
      <c r="Y183" s="113">
        <f t="shared" ref="Y183:Y188" si="1081">$Y$4/(1-$Y$4)*(T183+X183+Z183+AA183)</f>
        <v>39.998526838235293</v>
      </c>
      <c r="Z183" s="69">
        <f t="shared" ref="Z183:Z190" si="1082">T183*$Z$4</f>
        <v>29.081663749999997</v>
      </c>
      <c r="AA183" s="69">
        <f t="shared" ref="AA183:AA188" si="1083">X183*$AA$4</f>
        <v>16.25</v>
      </c>
      <c r="AB183" s="70">
        <f t="shared" ref="AB183:AB190" si="1084">T183+X183+Y183+Z183+AA183</f>
        <v>266.65684558823523</v>
      </c>
      <c r="AC183" s="67">
        <f t="shared" ref="AC183:AO190" si="1085">O183*$C183</f>
        <v>5109.6754999999994</v>
      </c>
      <c r="AD183" s="67">
        <f t="shared" si="1085"/>
        <v>0</v>
      </c>
      <c r="AE183" s="67">
        <f t="shared" si="1085"/>
        <v>0</v>
      </c>
      <c r="AF183" s="67">
        <f t="shared" si="1085"/>
        <v>102.19350999999999</v>
      </c>
      <c r="AG183" s="67">
        <f t="shared" si="1085"/>
        <v>255.48377500000001</v>
      </c>
      <c r="AH183" s="67">
        <f t="shared" si="1085"/>
        <v>5467.3527849999991</v>
      </c>
      <c r="AI183" s="67">
        <f t="shared" si="1085"/>
        <v>3055</v>
      </c>
      <c r="AJ183" s="67">
        <f t="shared" si="1085"/>
        <v>0</v>
      </c>
      <c r="AK183" s="67">
        <f t="shared" si="1085"/>
        <v>0</v>
      </c>
      <c r="AL183" s="67">
        <f t="shared" si="1085"/>
        <v>3055</v>
      </c>
      <c r="AM183" s="67">
        <f t="shared" si="1085"/>
        <v>1879.9307613970589</v>
      </c>
      <c r="AN183" s="67">
        <f t="shared" si="1085"/>
        <v>1366.8381962499998</v>
      </c>
      <c r="AO183" s="67">
        <f t="shared" si="1085"/>
        <v>763.75</v>
      </c>
      <c r="AP183" s="67">
        <f t="shared" ref="AP183:AP190" si="1086">AM183+AK183</f>
        <v>1879.9307613970589</v>
      </c>
      <c r="AQ183" s="71">
        <f t="shared" ref="AQ183:AQ190" si="1087">AM183+AL183+AH183</f>
        <v>10402.283546397059</v>
      </c>
      <c r="AR183" s="71">
        <f t="shared" ref="AR183:AR190" si="1088">AO183+AN183</f>
        <v>2130.5881962499998</v>
      </c>
      <c r="AS183" s="71">
        <f t="shared" ref="AS183:AS190" si="1089">AH183+AL183+AM183+AO183+AN183</f>
        <v>12532.871742647058</v>
      </c>
      <c r="AT183" s="84"/>
    </row>
    <row r="184" spans="1:67" outlineLevel="1" x14ac:dyDescent="0.25">
      <c r="A184" s="60"/>
      <c r="B184" s="61" t="str">
        <f>"Onduleur Fronius "&amp;G184</f>
        <v>Onduleur Fronius Verto 20.0 Plus SPD 1+2</v>
      </c>
      <c r="C184" s="62">
        <v>1</v>
      </c>
      <c r="D184" s="68" t="s">
        <v>63</v>
      </c>
      <c r="E184" s="64">
        <f t="shared" ref="E183:E190" si="1090">AB184</f>
        <v>5541.07493382353</v>
      </c>
      <c r="F184" s="65">
        <f t="shared" ref="F183:F190" si="1091">C184*E184</f>
        <v>5541.07493382353</v>
      </c>
      <c r="G184" s="107" t="str">
        <f>$G$140</f>
        <v>Verto 20.0 Plus SPD 1+2</v>
      </c>
      <c r="H184" s="108">
        <f t="shared" ref="H184:I184" si="1092">H173</f>
        <v>3093.55</v>
      </c>
      <c r="I184" s="108">
        <f t="shared" si="1092"/>
        <v>166.85</v>
      </c>
      <c r="J184" s="67">
        <f t="shared" si="1032"/>
        <v>92.8065</v>
      </c>
      <c r="K184" s="54">
        <v>0</v>
      </c>
      <c r="L184" s="67">
        <f t="shared" si="1072"/>
        <v>3093.55</v>
      </c>
      <c r="M184" s="67">
        <f t="shared" si="1072"/>
        <v>166.85</v>
      </c>
      <c r="N184" s="67">
        <f t="shared" si="1072"/>
        <v>92.8065</v>
      </c>
      <c r="O184" s="67">
        <f t="shared" si="1073"/>
        <v>3353.2065000000002</v>
      </c>
      <c r="P184" s="69">
        <f t="shared" si="1074"/>
        <v>0</v>
      </c>
      <c r="Q184" s="69">
        <f t="shared" si="1075"/>
        <v>0</v>
      </c>
      <c r="R184" s="69">
        <f t="shared" si="1076"/>
        <v>67.064130000000006</v>
      </c>
      <c r="S184" s="69">
        <f t="shared" si="1077"/>
        <v>167.66032500000003</v>
      </c>
      <c r="T184" s="69">
        <f t="shared" si="1078"/>
        <v>3587.9309550000003</v>
      </c>
      <c r="U184" s="69">
        <f>2*$U$5</f>
        <v>180</v>
      </c>
      <c r="V184" s="151">
        <f t="shared" ref="V184:W184" si="1093">V173</f>
        <v>0</v>
      </c>
      <c r="W184" s="151">
        <f t="shared" si="1093"/>
        <v>0</v>
      </c>
      <c r="X184" s="67">
        <f t="shared" si="1080"/>
        <v>180</v>
      </c>
      <c r="Y184" s="113">
        <f t="shared" si="1081"/>
        <v>831.1612400735296</v>
      </c>
      <c r="Z184" s="69">
        <f t="shared" si="1082"/>
        <v>896.98273875000007</v>
      </c>
      <c r="AA184" s="69">
        <f t="shared" si="1083"/>
        <v>45</v>
      </c>
      <c r="AB184" s="70">
        <f t="shared" si="1084"/>
        <v>5541.07493382353</v>
      </c>
      <c r="AC184" s="67">
        <f t="shared" si="1085"/>
        <v>3353.2065000000002</v>
      </c>
      <c r="AD184" s="67">
        <f t="shared" si="1085"/>
        <v>0</v>
      </c>
      <c r="AE184" s="67">
        <f t="shared" si="1085"/>
        <v>0</v>
      </c>
      <c r="AF184" s="67">
        <f t="shared" si="1085"/>
        <v>67.064130000000006</v>
      </c>
      <c r="AG184" s="67">
        <f t="shared" si="1085"/>
        <v>167.66032500000003</v>
      </c>
      <c r="AH184" s="67">
        <f t="shared" si="1085"/>
        <v>3587.9309550000003</v>
      </c>
      <c r="AI184" s="67">
        <f t="shared" si="1085"/>
        <v>180</v>
      </c>
      <c r="AJ184" s="67">
        <f t="shared" si="1085"/>
        <v>0</v>
      </c>
      <c r="AK184" s="67">
        <f t="shared" si="1085"/>
        <v>0</v>
      </c>
      <c r="AL184" s="67">
        <f t="shared" si="1085"/>
        <v>180</v>
      </c>
      <c r="AM184" s="67">
        <f t="shared" si="1085"/>
        <v>831.1612400735296</v>
      </c>
      <c r="AN184" s="67">
        <f t="shared" si="1085"/>
        <v>896.98273875000007</v>
      </c>
      <c r="AO184" s="67">
        <f t="shared" si="1085"/>
        <v>45</v>
      </c>
      <c r="AP184" s="67">
        <f t="shared" si="1086"/>
        <v>831.1612400735296</v>
      </c>
      <c r="AQ184" s="71">
        <f t="shared" si="1087"/>
        <v>4599.0921950735301</v>
      </c>
      <c r="AR184" s="71">
        <f t="shared" si="1088"/>
        <v>941.98273875000007</v>
      </c>
      <c r="AS184" s="71">
        <f t="shared" si="1089"/>
        <v>5541.07493382353</v>
      </c>
      <c r="AT184" s="84"/>
    </row>
    <row r="185" spans="1:67" outlineLevel="1" x14ac:dyDescent="0.25">
      <c r="A185" s="60"/>
      <c r="B185" s="61" t="s">
        <v>64</v>
      </c>
      <c r="C185" s="62">
        <v>1</v>
      </c>
      <c r="D185" s="68" t="s">
        <v>65</v>
      </c>
      <c r="E185" s="64">
        <f t="shared" si="1090"/>
        <v>1837.6102941176471</v>
      </c>
      <c r="F185" s="65">
        <f t="shared" si="1091"/>
        <v>1837.6102941176471</v>
      </c>
      <c r="G185" s="107"/>
      <c r="H185" s="108">
        <f t="shared" ref="H185:I185" si="1094">H174</f>
        <v>750</v>
      </c>
      <c r="I185" s="111">
        <f t="shared" si="1094"/>
        <v>0</v>
      </c>
      <c r="J185" s="67">
        <f t="shared" si="1032"/>
        <v>22.5</v>
      </c>
      <c r="K185" s="54">
        <v>0</v>
      </c>
      <c r="L185" s="67">
        <f t="shared" si="1072"/>
        <v>750</v>
      </c>
      <c r="M185" s="67">
        <f t="shared" si="1072"/>
        <v>0</v>
      </c>
      <c r="N185" s="67">
        <f t="shared" si="1072"/>
        <v>22.5</v>
      </c>
      <c r="O185" s="67">
        <f t="shared" si="1073"/>
        <v>772.5</v>
      </c>
      <c r="P185" s="69">
        <f t="shared" si="1074"/>
        <v>0</v>
      </c>
      <c r="Q185" s="69">
        <f t="shared" si="1075"/>
        <v>0</v>
      </c>
      <c r="R185" s="69">
        <f t="shared" si="1076"/>
        <v>15.450000000000001</v>
      </c>
      <c r="S185" s="69">
        <f t="shared" si="1077"/>
        <v>38.625</v>
      </c>
      <c r="T185" s="69">
        <f t="shared" si="1078"/>
        <v>826.57500000000005</v>
      </c>
      <c r="U185" s="69">
        <f>(C183/10)*$U$5</f>
        <v>423</v>
      </c>
      <c r="V185" s="151">
        <f t="shared" ref="V185:W185" si="1095">V174</f>
        <v>0</v>
      </c>
      <c r="W185" s="151">
        <f t="shared" si="1095"/>
        <v>0</v>
      </c>
      <c r="X185" s="67">
        <f t="shared" si="1080"/>
        <v>423</v>
      </c>
      <c r="Y185" s="113">
        <f t="shared" si="1081"/>
        <v>275.64154411764707</v>
      </c>
      <c r="Z185" s="69">
        <f t="shared" si="1082"/>
        <v>206.64375000000001</v>
      </c>
      <c r="AA185" s="69">
        <f t="shared" si="1083"/>
        <v>105.75</v>
      </c>
      <c r="AB185" s="70">
        <f t="shared" si="1084"/>
        <v>1837.6102941176471</v>
      </c>
      <c r="AC185" s="67">
        <f t="shared" si="1085"/>
        <v>772.5</v>
      </c>
      <c r="AD185" s="67">
        <f t="shared" si="1085"/>
        <v>0</v>
      </c>
      <c r="AE185" s="67">
        <f t="shared" si="1085"/>
        <v>0</v>
      </c>
      <c r="AF185" s="67">
        <f t="shared" si="1085"/>
        <v>15.450000000000001</v>
      </c>
      <c r="AG185" s="67">
        <f t="shared" si="1085"/>
        <v>38.625</v>
      </c>
      <c r="AH185" s="67">
        <f t="shared" si="1085"/>
        <v>826.57500000000005</v>
      </c>
      <c r="AI185" s="67">
        <f t="shared" si="1085"/>
        <v>423</v>
      </c>
      <c r="AJ185" s="67">
        <f t="shared" si="1085"/>
        <v>0</v>
      </c>
      <c r="AK185" s="67">
        <f t="shared" si="1085"/>
        <v>0</v>
      </c>
      <c r="AL185" s="67">
        <f t="shared" si="1085"/>
        <v>423</v>
      </c>
      <c r="AM185" s="67">
        <f t="shared" si="1085"/>
        <v>275.64154411764707</v>
      </c>
      <c r="AN185" s="67">
        <f t="shared" si="1085"/>
        <v>206.64375000000001</v>
      </c>
      <c r="AO185" s="67">
        <f t="shared" si="1085"/>
        <v>105.75</v>
      </c>
      <c r="AP185" s="67">
        <f t="shared" si="1086"/>
        <v>275.64154411764707</v>
      </c>
      <c r="AQ185" s="71">
        <f t="shared" si="1087"/>
        <v>1525.2165441176471</v>
      </c>
      <c r="AR185" s="71">
        <f t="shared" si="1088"/>
        <v>312.39375000000001</v>
      </c>
      <c r="AS185" s="71">
        <f t="shared" si="1089"/>
        <v>1837.6102941176471</v>
      </c>
      <c r="AT185" s="84"/>
    </row>
    <row r="186" spans="1:67" outlineLevel="1" x14ac:dyDescent="0.25">
      <c r="A186" s="60"/>
      <c r="B186" s="61" t="s">
        <v>172</v>
      </c>
      <c r="C186" s="62">
        <f>A181</f>
        <v>47</v>
      </c>
      <c r="D186" s="68" t="s">
        <v>63</v>
      </c>
      <c r="E186" s="64">
        <f t="shared" si="1090"/>
        <v>257.66176470588238</v>
      </c>
      <c r="F186" s="65">
        <f t="shared" si="1091"/>
        <v>12110.102941176472</v>
      </c>
      <c r="G186" s="107"/>
      <c r="H186" s="108">
        <f t="shared" ref="H186:I186" si="1096">H175</f>
        <v>100</v>
      </c>
      <c r="I186" s="108">
        <f t="shared" si="1096"/>
        <v>0</v>
      </c>
      <c r="J186" s="67">
        <f t="shared" si="1032"/>
        <v>3</v>
      </c>
      <c r="K186" s="54">
        <v>0</v>
      </c>
      <c r="L186" s="67">
        <f t="shared" si="1072"/>
        <v>100</v>
      </c>
      <c r="M186" s="67">
        <f t="shared" si="1072"/>
        <v>0</v>
      </c>
      <c r="N186" s="67">
        <f t="shared" si="1072"/>
        <v>3</v>
      </c>
      <c r="O186" s="67">
        <f t="shared" si="1073"/>
        <v>103</v>
      </c>
      <c r="P186" s="69">
        <f t="shared" si="1074"/>
        <v>0</v>
      </c>
      <c r="Q186" s="69">
        <f t="shared" si="1075"/>
        <v>0</v>
      </c>
      <c r="R186" s="69">
        <f t="shared" si="1076"/>
        <v>2.06</v>
      </c>
      <c r="S186" s="69">
        <f t="shared" si="1077"/>
        <v>5.15</v>
      </c>
      <c r="T186" s="69">
        <f t="shared" si="1078"/>
        <v>110.21000000000001</v>
      </c>
      <c r="U186" s="69">
        <f>1*$U$4</f>
        <v>65</v>
      </c>
      <c r="V186" s="151">
        <f t="shared" ref="V186:W186" si="1097">V175</f>
        <v>0</v>
      </c>
      <c r="W186" s="151">
        <f t="shared" si="1097"/>
        <v>0</v>
      </c>
      <c r="X186" s="67">
        <f t="shared" si="1080"/>
        <v>65</v>
      </c>
      <c r="Y186" s="113">
        <f t="shared" si="1081"/>
        <v>38.649264705882359</v>
      </c>
      <c r="Z186" s="69">
        <f t="shared" si="1082"/>
        <v>27.552500000000002</v>
      </c>
      <c r="AA186" s="69">
        <f t="shared" si="1083"/>
        <v>16.25</v>
      </c>
      <c r="AB186" s="70">
        <f t="shared" si="1084"/>
        <v>257.66176470588238</v>
      </c>
      <c r="AC186" s="67">
        <f t="shared" si="1085"/>
        <v>4841</v>
      </c>
      <c r="AD186" s="67">
        <f t="shared" si="1085"/>
        <v>0</v>
      </c>
      <c r="AE186" s="67">
        <f t="shared" si="1085"/>
        <v>0</v>
      </c>
      <c r="AF186" s="67">
        <f t="shared" si="1085"/>
        <v>96.820000000000007</v>
      </c>
      <c r="AG186" s="67">
        <f t="shared" si="1085"/>
        <v>242.05</v>
      </c>
      <c r="AH186" s="67">
        <f t="shared" si="1085"/>
        <v>5179.8700000000008</v>
      </c>
      <c r="AI186" s="67">
        <f t="shared" si="1085"/>
        <v>3055</v>
      </c>
      <c r="AJ186" s="67">
        <f t="shared" si="1085"/>
        <v>0</v>
      </c>
      <c r="AK186" s="67">
        <f t="shared" si="1085"/>
        <v>0</v>
      </c>
      <c r="AL186" s="67">
        <f t="shared" si="1085"/>
        <v>3055</v>
      </c>
      <c r="AM186" s="67">
        <f t="shared" si="1085"/>
        <v>1816.5154411764709</v>
      </c>
      <c r="AN186" s="67">
        <f t="shared" si="1085"/>
        <v>1294.9675000000002</v>
      </c>
      <c r="AO186" s="67">
        <f t="shared" si="1085"/>
        <v>763.75</v>
      </c>
      <c r="AP186" s="67">
        <f t="shared" si="1086"/>
        <v>1816.5154411764709</v>
      </c>
      <c r="AQ186" s="71">
        <f t="shared" si="1087"/>
        <v>10051.385441176471</v>
      </c>
      <c r="AR186" s="71">
        <f t="shared" si="1088"/>
        <v>2058.7175000000002</v>
      </c>
      <c r="AS186" s="71">
        <f t="shared" si="1089"/>
        <v>12110.102941176472</v>
      </c>
      <c r="AT186" s="84"/>
    </row>
    <row r="187" spans="1:67" outlineLevel="1" x14ac:dyDescent="0.25">
      <c r="A187" s="60"/>
      <c r="B187" s="61" t="s">
        <v>66</v>
      </c>
      <c r="C187" s="62">
        <v>1</v>
      </c>
      <c r="D187" s="68" t="s">
        <v>65</v>
      </c>
      <c r="E187" s="64">
        <f t="shared" si="1090"/>
        <v>3576.0000000000005</v>
      </c>
      <c r="F187" s="65">
        <f t="shared" si="1091"/>
        <v>3576.0000000000005</v>
      </c>
      <c r="G187" s="107"/>
      <c r="H187" s="108">
        <f t="shared" ref="H187:I187" si="1098">H176</f>
        <v>800</v>
      </c>
      <c r="I187" s="108">
        <f t="shared" si="1098"/>
        <v>0</v>
      </c>
      <c r="J187" s="67">
        <f t="shared" si="1032"/>
        <v>24</v>
      </c>
      <c r="K187" s="54">
        <v>0</v>
      </c>
      <c r="L187" s="67">
        <f t="shared" si="1072"/>
        <v>800</v>
      </c>
      <c r="M187" s="67">
        <f t="shared" si="1072"/>
        <v>0</v>
      </c>
      <c r="N187" s="67">
        <f t="shared" si="1072"/>
        <v>24</v>
      </c>
      <c r="O187" s="67">
        <f t="shared" si="1073"/>
        <v>824</v>
      </c>
      <c r="P187" s="69">
        <f t="shared" si="1074"/>
        <v>0</v>
      </c>
      <c r="Q187" s="69">
        <f t="shared" si="1075"/>
        <v>0</v>
      </c>
      <c r="R187" s="69">
        <f t="shared" si="1076"/>
        <v>16.48</v>
      </c>
      <c r="S187" s="69">
        <f t="shared" si="1077"/>
        <v>41.2</v>
      </c>
      <c r="T187" s="69">
        <f t="shared" si="1078"/>
        <v>881.68000000000006</v>
      </c>
      <c r="U187" s="69">
        <f>5*$U$5+600+500</f>
        <v>1550</v>
      </c>
      <c r="V187" s="151">
        <f t="shared" ref="V187:W187" si="1099">V176</f>
        <v>0</v>
      </c>
      <c r="W187" s="151">
        <f t="shared" si="1099"/>
        <v>0</v>
      </c>
      <c r="X187" s="67">
        <f t="shared" si="1080"/>
        <v>1550</v>
      </c>
      <c r="Y187" s="113">
        <f t="shared" si="1081"/>
        <v>536.40000000000009</v>
      </c>
      <c r="Z187" s="69">
        <f t="shared" si="1082"/>
        <v>220.42000000000002</v>
      </c>
      <c r="AA187" s="69">
        <f t="shared" si="1083"/>
        <v>387.5</v>
      </c>
      <c r="AB187" s="70">
        <f t="shared" si="1084"/>
        <v>3576.0000000000005</v>
      </c>
      <c r="AC187" s="67">
        <f t="shared" si="1085"/>
        <v>824</v>
      </c>
      <c r="AD187" s="67">
        <f t="shared" si="1085"/>
        <v>0</v>
      </c>
      <c r="AE187" s="67">
        <f t="shared" si="1085"/>
        <v>0</v>
      </c>
      <c r="AF187" s="67">
        <f t="shared" si="1085"/>
        <v>16.48</v>
      </c>
      <c r="AG187" s="67">
        <f t="shared" si="1085"/>
        <v>41.2</v>
      </c>
      <c r="AH187" s="67">
        <f t="shared" si="1085"/>
        <v>881.68000000000006</v>
      </c>
      <c r="AI187" s="67">
        <f t="shared" si="1085"/>
        <v>1550</v>
      </c>
      <c r="AJ187" s="67">
        <f t="shared" si="1085"/>
        <v>0</v>
      </c>
      <c r="AK187" s="67">
        <f t="shared" si="1085"/>
        <v>0</v>
      </c>
      <c r="AL187" s="67">
        <f t="shared" si="1085"/>
        <v>1550</v>
      </c>
      <c r="AM187" s="67">
        <f t="shared" si="1085"/>
        <v>536.40000000000009</v>
      </c>
      <c r="AN187" s="67">
        <f t="shared" si="1085"/>
        <v>220.42000000000002</v>
      </c>
      <c r="AO187" s="67">
        <f t="shared" si="1085"/>
        <v>387.5</v>
      </c>
      <c r="AP187" s="67">
        <f t="shared" si="1086"/>
        <v>536.40000000000009</v>
      </c>
      <c r="AQ187" s="71">
        <f t="shared" si="1087"/>
        <v>2968.08</v>
      </c>
      <c r="AR187" s="71">
        <f t="shared" si="1088"/>
        <v>607.92000000000007</v>
      </c>
      <c r="AS187" s="71">
        <f t="shared" si="1089"/>
        <v>3576.0000000000005</v>
      </c>
      <c r="AT187" s="84"/>
    </row>
    <row r="188" spans="1:67" outlineLevel="1" x14ac:dyDescent="0.25">
      <c r="A188" s="60"/>
      <c r="B188" s="72" t="s">
        <v>169</v>
      </c>
      <c r="C188" s="62">
        <v>1</v>
      </c>
      <c r="D188" s="68" t="s">
        <v>65</v>
      </c>
      <c r="E188" s="64">
        <f t="shared" si="1090"/>
        <v>4312.5</v>
      </c>
      <c r="F188" s="65">
        <f t="shared" si="1091"/>
        <v>4312.5</v>
      </c>
      <c r="G188" s="107"/>
      <c r="H188" s="108">
        <f t="shared" ref="H188:I188" si="1100">H177</f>
        <v>2500</v>
      </c>
      <c r="I188" s="108">
        <f t="shared" si="1100"/>
        <v>300</v>
      </c>
      <c r="J188" s="67">
        <f t="shared" si="1032"/>
        <v>75</v>
      </c>
      <c r="K188" s="54">
        <v>0</v>
      </c>
      <c r="L188" s="67">
        <f t="shared" si="1072"/>
        <v>2500</v>
      </c>
      <c r="M188" s="67">
        <f t="shared" si="1072"/>
        <v>300</v>
      </c>
      <c r="N188" s="67">
        <f t="shared" si="1072"/>
        <v>75</v>
      </c>
      <c r="O188" s="67">
        <f t="shared" si="1073"/>
        <v>2875</v>
      </c>
      <c r="P188" s="69">
        <f t="shared" si="1074"/>
        <v>0</v>
      </c>
      <c r="Q188" s="69">
        <f t="shared" si="1075"/>
        <v>0</v>
      </c>
      <c r="R188" s="69">
        <f t="shared" si="1076"/>
        <v>57.5</v>
      </c>
      <c r="S188" s="69">
        <v>0</v>
      </c>
      <c r="T188" s="69">
        <f t="shared" si="1078"/>
        <v>2932.5</v>
      </c>
      <c r="U188" s="69">
        <v>0</v>
      </c>
      <c r="V188" s="151">
        <f t="shared" ref="V188:W188" si="1101">V177</f>
        <v>0</v>
      </c>
      <c r="W188" s="151">
        <f t="shared" si="1101"/>
        <v>0</v>
      </c>
      <c r="X188" s="67">
        <f t="shared" si="1080"/>
        <v>0</v>
      </c>
      <c r="Y188" s="113">
        <f t="shared" si="1081"/>
        <v>646.875</v>
      </c>
      <c r="Z188" s="69">
        <f t="shared" si="1082"/>
        <v>733.125</v>
      </c>
      <c r="AA188" s="69">
        <f t="shared" si="1083"/>
        <v>0</v>
      </c>
      <c r="AB188" s="70">
        <f t="shared" si="1084"/>
        <v>4312.5</v>
      </c>
      <c r="AC188" s="67">
        <f t="shared" si="1085"/>
        <v>2875</v>
      </c>
      <c r="AD188" s="67">
        <f t="shared" si="1085"/>
        <v>0</v>
      </c>
      <c r="AE188" s="67">
        <f t="shared" si="1085"/>
        <v>0</v>
      </c>
      <c r="AF188" s="67">
        <f t="shared" si="1085"/>
        <v>57.5</v>
      </c>
      <c r="AG188" s="67">
        <f t="shared" si="1085"/>
        <v>0</v>
      </c>
      <c r="AH188" s="67">
        <f t="shared" si="1085"/>
        <v>2932.5</v>
      </c>
      <c r="AI188" s="67">
        <f t="shared" si="1085"/>
        <v>0</v>
      </c>
      <c r="AJ188" s="67">
        <f t="shared" si="1085"/>
        <v>0</v>
      </c>
      <c r="AK188" s="67">
        <f t="shared" si="1085"/>
        <v>0</v>
      </c>
      <c r="AL188" s="67">
        <f t="shared" si="1085"/>
        <v>0</v>
      </c>
      <c r="AM188" s="67">
        <f t="shared" si="1085"/>
        <v>646.875</v>
      </c>
      <c r="AN188" s="67">
        <f t="shared" si="1085"/>
        <v>733.125</v>
      </c>
      <c r="AO188" s="67">
        <f t="shared" si="1085"/>
        <v>0</v>
      </c>
      <c r="AP188" s="67">
        <f t="shared" si="1086"/>
        <v>646.875</v>
      </c>
      <c r="AQ188" s="71">
        <f t="shared" si="1087"/>
        <v>3579.375</v>
      </c>
      <c r="AR188" s="71">
        <f t="shared" si="1088"/>
        <v>733.125</v>
      </c>
      <c r="AS188" s="71">
        <f t="shared" si="1089"/>
        <v>4312.5</v>
      </c>
      <c r="AT188" s="84"/>
    </row>
    <row r="189" spans="1:67" outlineLevel="1" x14ac:dyDescent="0.25">
      <c r="A189" s="60"/>
      <c r="B189" s="72" t="s">
        <v>170</v>
      </c>
      <c r="C189" s="62">
        <v>1</v>
      </c>
      <c r="D189" s="68" t="s">
        <v>65</v>
      </c>
      <c r="E189" s="64">
        <f t="shared" si="1090"/>
        <v>900</v>
      </c>
      <c r="F189" s="65">
        <f t="shared" si="1091"/>
        <v>900</v>
      </c>
      <c r="G189" s="147"/>
      <c r="H189" s="67">
        <v>0</v>
      </c>
      <c r="I189" s="67">
        <v>0</v>
      </c>
      <c r="J189" s="67">
        <f t="shared" ref="J189:J190" si="1102">H189*$J$4</f>
        <v>0</v>
      </c>
      <c r="K189" s="54">
        <v>0</v>
      </c>
      <c r="L189" s="67">
        <f t="shared" si="1072"/>
        <v>0</v>
      </c>
      <c r="M189" s="67">
        <f t="shared" si="1072"/>
        <v>0</v>
      </c>
      <c r="N189" s="67">
        <f t="shared" si="1072"/>
        <v>0</v>
      </c>
      <c r="O189" s="67">
        <f t="shared" si="1073"/>
        <v>0</v>
      </c>
      <c r="P189" s="69">
        <f t="shared" si="1074"/>
        <v>0</v>
      </c>
      <c r="Q189" s="69">
        <f t="shared" si="1075"/>
        <v>0</v>
      </c>
      <c r="R189" s="69">
        <f t="shared" si="1076"/>
        <v>0</v>
      </c>
      <c r="S189" s="69">
        <v>0</v>
      </c>
      <c r="T189" s="69">
        <f t="shared" si="1078"/>
        <v>0</v>
      </c>
      <c r="U189" s="69">
        <v>0</v>
      </c>
      <c r="V189" s="151">
        <f t="shared" ref="V189:W189" si="1103">V178</f>
        <v>0</v>
      </c>
      <c r="W189" s="151">
        <f t="shared" si="1103"/>
        <v>900</v>
      </c>
      <c r="X189" s="67">
        <f t="shared" si="1080"/>
        <v>900</v>
      </c>
      <c r="Y189" s="113">
        <v>0</v>
      </c>
      <c r="Z189" s="69">
        <f t="shared" si="1082"/>
        <v>0</v>
      </c>
      <c r="AA189" s="69">
        <v>0</v>
      </c>
      <c r="AB189" s="70">
        <f t="shared" si="1084"/>
        <v>900</v>
      </c>
      <c r="AC189" s="67">
        <f t="shared" si="1085"/>
        <v>0</v>
      </c>
      <c r="AD189" s="67">
        <f t="shared" si="1085"/>
        <v>0</v>
      </c>
      <c r="AE189" s="67">
        <f t="shared" si="1085"/>
        <v>0</v>
      </c>
      <c r="AF189" s="67">
        <f t="shared" si="1085"/>
        <v>0</v>
      </c>
      <c r="AG189" s="67">
        <f t="shared" si="1085"/>
        <v>0</v>
      </c>
      <c r="AH189" s="67">
        <f t="shared" si="1085"/>
        <v>0</v>
      </c>
      <c r="AI189" s="67">
        <f t="shared" si="1085"/>
        <v>0</v>
      </c>
      <c r="AJ189" s="67">
        <f t="shared" si="1085"/>
        <v>0</v>
      </c>
      <c r="AK189" s="67">
        <f t="shared" si="1085"/>
        <v>900</v>
      </c>
      <c r="AL189" s="67">
        <f t="shared" si="1085"/>
        <v>900</v>
      </c>
      <c r="AM189" s="67">
        <f t="shared" si="1085"/>
        <v>0</v>
      </c>
      <c r="AN189" s="67">
        <f t="shared" si="1085"/>
        <v>0</v>
      </c>
      <c r="AO189" s="67">
        <f t="shared" si="1085"/>
        <v>0</v>
      </c>
      <c r="AP189" s="67">
        <f t="shared" si="1086"/>
        <v>900</v>
      </c>
      <c r="AQ189" s="71">
        <f t="shared" si="1087"/>
        <v>900</v>
      </c>
      <c r="AR189" s="71">
        <f t="shared" si="1088"/>
        <v>0</v>
      </c>
      <c r="AS189" s="71">
        <f t="shared" si="1089"/>
        <v>900</v>
      </c>
      <c r="AT189" s="84"/>
    </row>
    <row r="190" spans="1:67" outlineLevel="1" x14ac:dyDescent="0.25">
      <c r="A190" s="60"/>
      <c r="B190" s="72" t="s">
        <v>171</v>
      </c>
      <c r="C190" s="62">
        <v>1</v>
      </c>
      <c r="D190" s="68" t="s">
        <v>65</v>
      </c>
      <c r="E190" s="64">
        <f t="shared" si="1090"/>
        <v>1200</v>
      </c>
      <c r="F190" s="65">
        <f t="shared" si="1091"/>
        <v>1200</v>
      </c>
      <c r="G190" s="147"/>
      <c r="H190" s="67">
        <v>0</v>
      </c>
      <c r="I190" s="67">
        <v>0</v>
      </c>
      <c r="J190" s="67">
        <f t="shared" si="1102"/>
        <v>0</v>
      </c>
      <c r="K190" s="54">
        <v>0</v>
      </c>
      <c r="L190" s="67">
        <f t="shared" si="1072"/>
        <v>0</v>
      </c>
      <c r="M190" s="67">
        <f t="shared" si="1072"/>
        <v>0</v>
      </c>
      <c r="N190" s="67">
        <f t="shared" si="1072"/>
        <v>0</v>
      </c>
      <c r="O190" s="67">
        <f t="shared" si="1073"/>
        <v>0</v>
      </c>
      <c r="P190" s="69">
        <f t="shared" si="1074"/>
        <v>0</v>
      </c>
      <c r="Q190" s="69">
        <f t="shared" si="1075"/>
        <v>0</v>
      </c>
      <c r="R190" s="69">
        <f t="shared" si="1076"/>
        <v>0</v>
      </c>
      <c r="S190" s="69">
        <v>0</v>
      </c>
      <c r="T190" s="69">
        <f t="shared" si="1078"/>
        <v>0</v>
      </c>
      <c r="U190" s="69">
        <v>0</v>
      </c>
      <c r="V190" s="151">
        <f t="shared" ref="V190:W190" si="1104">V179</f>
        <v>1200</v>
      </c>
      <c r="W190" s="151">
        <f t="shared" si="1104"/>
        <v>0</v>
      </c>
      <c r="X190" s="67">
        <f t="shared" si="1080"/>
        <v>1200</v>
      </c>
      <c r="Y190" s="113">
        <v>0</v>
      </c>
      <c r="Z190" s="69">
        <f t="shared" si="1082"/>
        <v>0</v>
      </c>
      <c r="AA190" s="69">
        <v>0</v>
      </c>
      <c r="AB190" s="70">
        <f t="shared" si="1084"/>
        <v>1200</v>
      </c>
      <c r="AC190" s="67">
        <f t="shared" si="1085"/>
        <v>0</v>
      </c>
      <c r="AD190" s="67">
        <f t="shared" si="1085"/>
        <v>0</v>
      </c>
      <c r="AE190" s="67">
        <f t="shared" si="1085"/>
        <v>0</v>
      </c>
      <c r="AF190" s="67">
        <f t="shared" si="1085"/>
        <v>0</v>
      </c>
      <c r="AG190" s="67">
        <f t="shared" si="1085"/>
        <v>0</v>
      </c>
      <c r="AH190" s="67">
        <f t="shared" si="1085"/>
        <v>0</v>
      </c>
      <c r="AI190" s="67">
        <f t="shared" si="1085"/>
        <v>0</v>
      </c>
      <c r="AJ190" s="67">
        <f t="shared" si="1085"/>
        <v>1200</v>
      </c>
      <c r="AK190" s="67">
        <f t="shared" si="1085"/>
        <v>0</v>
      </c>
      <c r="AL190" s="67">
        <f t="shared" si="1085"/>
        <v>1200</v>
      </c>
      <c r="AM190" s="67">
        <f t="shared" si="1085"/>
        <v>0</v>
      </c>
      <c r="AN190" s="67">
        <f t="shared" si="1085"/>
        <v>0</v>
      </c>
      <c r="AO190" s="67">
        <f t="shared" si="1085"/>
        <v>0</v>
      </c>
      <c r="AP190" s="67">
        <f t="shared" si="1086"/>
        <v>0</v>
      </c>
      <c r="AQ190" s="71">
        <f t="shared" si="1087"/>
        <v>1200</v>
      </c>
      <c r="AR190" s="71">
        <f t="shared" si="1088"/>
        <v>0</v>
      </c>
      <c r="AS190" s="71">
        <f t="shared" si="1089"/>
        <v>1200</v>
      </c>
      <c r="AT190" s="84"/>
    </row>
    <row r="191" spans="1:67" ht="15.75" outlineLevel="1" thickBot="1" x14ac:dyDescent="0.3">
      <c r="A191" s="75"/>
      <c r="B191" s="76"/>
      <c r="C191" s="77"/>
      <c r="D191" s="78"/>
      <c r="E191" s="79"/>
      <c r="F191" s="80"/>
      <c r="G191" s="107"/>
      <c r="H191" s="108"/>
      <c r="I191" s="108"/>
      <c r="J191" s="67"/>
      <c r="K191" s="21"/>
      <c r="L191" s="67"/>
      <c r="M191" s="67"/>
      <c r="N191" s="67"/>
      <c r="O191" s="67"/>
      <c r="P191" s="69"/>
      <c r="Q191" s="69"/>
      <c r="R191" s="69"/>
      <c r="S191" s="69"/>
      <c r="T191" s="69"/>
      <c r="U191" s="69"/>
      <c r="V191" s="151"/>
      <c r="W191" s="151"/>
      <c r="X191" s="69"/>
      <c r="Y191" s="69"/>
      <c r="Z191" s="69"/>
      <c r="AA191" s="69"/>
      <c r="AB191" s="67"/>
      <c r="AC191" s="67"/>
      <c r="AD191" s="67"/>
      <c r="AE191" s="69"/>
      <c r="AF191" s="69"/>
      <c r="AG191" s="69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84"/>
    </row>
    <row r="192" spans="1:67" ht="15.75" thickBot="1" x14ac:dyDescent="0.3">
      <c r="A192" s="48">
        <f>A181+1</f>
        <v>48</v>
      </c>
      <c r="B192" s="49" t="s">
        <v>61</v>
      </c>
      <c r="C192" s="50" t="s">
        <v>62</v>
      </c>
      <c r="D192" s="51">
        <f>ROUNDUP((A192*465)/1000,2)</f>
        <v>22.32</v>
      </c>
      <c r="E192" s="52"/>
      <c r="F192" s="53">
        <f>SUM(F193:F202)</f>
        <v>42547.713816176467</v>
      </c>
      <c r="G192" s="107"/>
      <c r="H192" s="110"/>
      <c r="I192" s="110"/>
      <c r="J192" s="56"/>
      <c r="K192" s="57"/>
      <c r="L192" s="58"/>
      <c r="M192" s="58"/>
      <c r="N192" s="58"/>
      <c r="O192" s="57"/>
      <c r="P192" s="58"/>
      <c r="Q192" s="56"/>
      <c r="R192" s="56"/>
      <c r="S192" s="56"/>
      <c r="T192" s="56"/>
      <c r="U192" s="73"/>
      <c r="V192" s="152"/>
      <c r="W192" s="153"/>
      <c r="X192" s="56"/>
      <c r="Y192" s="56"/>
      <c r="Z192" s="57"/>
      <c r="AA192" s="56"/>
      <c r="AB192" s="56"/>
      <c r="AC192" s="59">
        <f>+SUM(AC193:AC202)</f>
        <v>17987.0985</v>
      </c>
      <c r="AD192" s="59">
        <f t="shared" ref="AD192" si="1105">+SUM(AD193:AD202)</f>
        <v>0</v>
      </c>
      <c r="AE192" s="59">
        <f t="shared" ref="AE192" si="1106">+SUM(AE193:AE202)</f>
        <v>0</v>
      </c>
      <c r="AF192" s="59">
        <f t="shared" ref="AF192" si="1107">+SUM(AF193:AF202)</f>
        <v>359.74197000000004</v>
      </c>
      <c r="AG192" s="59">
        <f t="shared" ref="AG192" si="1108">+SUM(AG193:AG202)</f>
        <v>755.60492500000009</v>
      </c>
      <c r="AH192" s="59">
        <f t="shared" ref="AH192" si="1109">+SUM(AH193:AH202)</f>
        <v>19102.445395000002</v>
      </c>
      <c r="AI192" s="59">
        <f t="shared" ref="AI192" si="1110">+SUM(AI193:AI202)</f>
        <v>8402</v>
      </c>
      <c r="AJ192" s="59">
        <f t="shared" ref="AJ192" si="1111">+SUM(AJ193:AJ202)</f>
        <v>1200</v>
      </c>
      <c r="AK192" s="59">
        <f t="shared" ref="AK192" si="1112">+SUM(AK193:AK202)</f>
        <v>900</v>
      </c>
      <c r="AL192" s="59">
        <f t="shared" ref="AL192" si="1113">+SUM(AL193:AL202)</f>
        <v>10502</v>
      </c>
      <c r="AM192" s="59">
        <f t="shared" ref="AM192" si="1114">+SUM(AM193:AM202)</f>
        <v>6067.1570724264711</v>
      </c>
      <c r="AN192" s="59">
        <f t="shared" ref="AN192" si="1115">+SUM(AN193:AN202)</f>
        <v>4775.6113487500006</v>
      </c>
      <c r="AO192" s="59">
        <f t="shared" ref="AO192" si="1116">+SUM(AO193:AO202)</f>
        <v>2100.5</v>
      </c>
      <c r="AP192" s="59">
        <f t="shared" ref="AP192" si="1117">+SUM(AP193:AP202)</f>
        <v>6967.1570724264711</v>
      </c>
      <c r="AQ192" s="59">
        <f t="shared" ref="AQ192" si="1118">+SUM(AQ193:AQ202)</f>
        <v>35671.60246742647</v>
      </c>
      <c r="AR192" s="59">
        <f t="shared" ref="AR192" si="1119">+SUM(AR193:AR202)</f>
        <v>6876.1113487500006</v>
      </c>
      <c r="AS192" s="59">
        <f t="shared" ref="AS192" si="1120">+SUM(AS193:AS202)</f>
        <v>42547.713816176474</v>
      </c>
      <c r="AT192" s="83" t="str">
        <f>IF(F192=AS192,"Matching","Not Matching")</f>
        <v>Matching</v>
      </c>
      <c r="AU192" s="134">
        <f t="shared" ref="AU192" si="1121">SUM(AC192:AG192)</f>
        <v>19102.445394999999</v>
      </c>
      <c r="AV192" s="135">
        <f t="shared" ref="AV192" si="1122">AU192/AS192</f>
        <v>0.44896525997919362</v>
      </c>
      <c r="AW192" s="134">
        <f t="shared" ref="AW192" si="1123">AI192</f>
        <v>8402</v>
      </c>
      <c r="AX192" s="135">
        <f t="shared" ref="AX192" si="1124">AW192/AS192</f>
        <v>0.19747241970038806</v>
      </c>
      <c r="AY192" s="134">
        <f t="shared" ref="AY192" si="1125">AJ192</f>
        <v>1200</v>
      </c>
      <c r="AZ192" s="135">
        <f t="shared" ref="AZ192" si="1126">AY192/AS192</f>
        <v>2.8203630521359872E-2</v>
      </c>
      <c r="BA192" s="134">
        <f t="shared" ref="BA192" si="1127">AK192+AM192</f>
        <v>6967.1570724264711</v>
      </c>
      <c r="BB192" s="135">
        <f t="shared" ref="BB192" si="1128">BA192/AS192</f>
        <v>0.16374926987916294</v>
      </c>
      <c r="BC192" s="134">
        <f t="shared" ref="BC192" si="1129">AN192+AO192</f>
        <v>6876.1113487500006</v>
      </c>
      <c r="BD192" s="135">
        <f t="shared" ref="BD192" si="1130">BC192/AS192</f>
        <v>0.16160941991989544</v>
      </c>
      <c r="BE192" s="82" t="str">
        <f t="shared" ref="BE192" si="1131">IF((AU192+AW192+AY192+BA192+BC192)=AS192,"Matching","Not Matching")</f>
        <v>Matching</v>
      </c>
      <c r="BF192" s="134">
        <f>AQ192</f>
        <v>35671.60246742647</v>
      </c>
      <c r="BG192" s="135">
        <f t="shared" ref="BG192" si="1132">BF192/AS192</f>
        <v>0.83839058008010447</v>
      </c>
      <c r="BH192" s="134">
        <f t="shared" ref="BH192" si="1133">AR192</f>
        <v>6876.1113487500006</v>
      </c>
      <c r="BI192" s="135">
        <f t="shared" ref="BI192" si="1134">BH192/AS192</f>
        <v>0.16160941991989544</v>
      </c>
      <c r="BJ192" s="82" t="str">
        <f t="shared" ref="BJ192" si="1135">IF((BH192+BF192)=AS192,"Matching","Not Matching")</f>
        <v>Matching</v>
      </c>
      <c r="BK192" s="134">
        <f>AS192*1.081</f>
        <v>45994.078635286765</v>
      </c>
      <c r="BL192" s="134">
        <f t="shared" ref="BL192" si="1136">ROUND(BK192,-1)</f>
        <v>45990</v>
      </c>
      <c r="BM192" s="134">
        <f>D192*380</f>
        <v>8481.6</v>
      </c>
      <c r="BN192" s="134">
        <f t="shared" ref="BN192" si="1137">BK192-BM192</f>
        <v>37512.478635286767</v>
      </c>
      <c r="BO192" s="134">
        <f>BK192/D192</f>
        <v>2060.6666055236005</v>
      </c>
    </row>
    <row r="193" spans="1:67" outlineLevel="1" x14ac:dyDescent="0.25">
      <c r="A193" s="60"/>
      <c r="B193" s="61"/>
      <c r="C193" s="62"/>
      <c r="D193" s="63"/>
      <c r="E193" s="64"/>
      <c r="F193" s="65"/>
      <c r="G193" s="107"/>
      <c r="H193" s="110"/>
      <c r="I193" s="110"/>
      <c r="J193" s="56"/>
      <c r="K193" s="57"/>
      <c r="L193" s="58"/>
      <c r="M193" s="58"/>
      <c r="N193" s="58"/>
      <c r="O193" s="57"/>
      <c r="P193" s="58"/>
      <c r="Q193" s="56"/>
      <c r="R193" s="56"/>
      <c r="S193" s="56"/>
      <c r="T193" s="56"/>
      <c r="U193" s="73"/>
      <c r="V193" s="152"/>
      <c r="W193" s="153"/>
      <c r="X193" s="56"/>
      <c r="Y193" s="56"/>
      <c r="Z193" s="57"/>
      <c r="AA193" s="56"/>
      <c r="AB193" s="56"/>
      <c r="AC193" s="56"/>
      <c r="AD193" s="56"/>
      <c r="AE193" s="69"/>
      <c r="AF193" s="69"/>
      <c r="AG193" s="69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136"/>
    </row>
    <row r="194" spans="1:67" outlineLevel="1" x14ac:dyDescent="0.25">
      <c r="A194" s="60"/>
      <c r="B194" s="61" t="str">
        <f>"Panneau solaire "&amp;G194</f>
        <v>Panneau solaire LONGi Hi-MO X10 Artist LR7-54HVB-485M</v>
      </c>
      <c r="C194" s="62">
        <f>A192</f>
        <v>48</v>
      </c>
      <c r="D194" s="68" t="s">
        <v>63</v>
      </c>
      <c r="E194" s="64">
        <f t="shared" ref="E194" si="1138">AB194</f>
        <v>266.65684558823523</v>
      </c>
      <c r="F194" s="65">
        <f t="shared" ref="F194" si="1139">C194*E194</f>
        <v>12799.528588235291</v>
      </c>
      <c r="G194" s="107" t="str">
        <f>$G$7</f>
        <v>LONGi Hi-MO X10 Artist LR7-54HVB-485M</v>
      </c>
      <c r="H194" s="108">
        <f t="shared" ref="H194:I194" si="1140">H183</f>
        <v>105.55</v>
      </c>
      <c r="I194" s="108">
        <f t="shared" si="1140"/>
        <v>0</v>
      </c>
      <c r="J194" s="67">
        <f t="shared" si="1032"/>
        <v>3.1664999999999996</v>
      </c>
      <c r="K194" s="54">
        <v>0</v>
      </c>
      <c r="L194" s="67">
        <f t="shared" ref="L194:N201" si="1141">H194*(1-$K194)</f>
        <v>105.55</v>
      </c>
      <c r="M194" s="67">
        <f t="shared" si="1141"/>
        <v>0</v>
      </c>
      <c r="N194" s="67">
        <f t="shared" si="1141"/>
        <v>3.1664999999999996</v>
      </c>
      <c r="O194" s="67">
        <f t="shared" ref="O194:O201" si="1142">(L194+M194+N194)</f>
        <v>108.7165</v>
      </c>
      <c r="P194" s="69">
        <f t="shared" ref="P194:P201" si="1143">O194*$P$4</f>
        <v>0</v>
      </c>
      <c r="Q194" s="69">
        <f t="shared" ref="Q194:Q201" si="1144">(O194+P194)*$Q$4</f>
        <v>0</v>
      </c>
      <c r="R194" s="69">
        <f t="shared" ref="R194:R201" si="1145">(O194+P194)*$R$4</f>
        <v>2.1743299999999999</v>
      </c>
      <c r="S194" s="69">
        <f t="shared" ref="S194:S198" si="1146">(O194+P194)*$S$4</f>
        <v>5.4358250000000004</v>
      </c>
      <c r="T194" s="69">
        <f t="shared" ref="T194:T201" si="1147">SUM(O194:S194)</f>
        <v>116.32665499999999</v>
      </c>
      <c r="U194" s="69">
        <f>1*$U$4</f>
        <v>65</v>
      </c>
      <c r="V194" s="151">
        <f t="shared" ref="V194:W194" si="1148">V183</f>
        <v>0</v>
      </c>
      <c r="W194" s="151">
        <f t="shared" si="1148"/>
        <v>0</v>
      </c>
      <c r="X194" s="67">
        <f t="shared" ref="X194:X201" si="1149">SUM(U194:W194)</f>
        <v>65</v>
      </c>
      <c r="Y194" s="113">
        <f t="shared" ref="Y194:Y199" si="1150">$Y$4/(1-$Y$4)*(T194+X194+Z194+AA194)</f>
        <v>39.998526838235293</v>
      </c>
      <c r="Z194" s="69">
        <f t="shared" ref="Z194:Z201" si="1151">T194*$Z$4</f>
        <v>29.081663749999997</v>
      </c>
      <c r="AA194" s="69">
        <f t="shared" ref="AA194:AA199" si="1152">X194*$AA$4</f>
        <v>16.25</v>
      </c>
      <c r="AB194" s="70">
        <f t="shared" ref="AB194:AB201" si="1153">T194+X194+Y194+Z194+AA194</f>
        <v>266.65684558823523</v>
      </c>
      <c r="AC194" s="67">
        <f t="shared" ref="AC194:AO201" si="1154">O194*$C194</f>
        <v>5218.3919999999998</v>
      </c>
      <c r="AD194" s="67">
        <f t="shared" si="1154"/>
        <v>0</v>
      </c>
      <c r="AE194" s="67">
        <f t="shared" si="1154"/>
        <v>0</v>
      </c>
      <c r="AF194" s="67">
        <f t="shared" si="1154"/>
        <v>104.36784</v>
      </c>
      <c r="AG194" s="67">
        <f t="shared" si="1154"/>
        <v>260.9196</v>
      </c>
      <c r="AH194" s="67">
        <f t="shared" si="1154"/>
        <v>5583.6794399999999</v>
      </c>
      <c r="AI194" s="67">
        <f t="shared" si="1154"/>
        <v>3120</v>
      </c>
      <c r="AJ194" s="67">
        <f t="shared" si="1154"/>
        <v>0</v>
      </c>
      <c r="AK194" s="67">
        <f t="shared" si="1154"/>
        <v>0</v>
      </c>
      <c r="AL194" s="67">
        <f t="shared" si="1154"/>
        <v>3120</v>
      </c>
      <c r="AM194" s="67">
        <f t="shared" si="1154"/>
        <v>1919.9292882352941</v>
      </c>
      <c r="AN194" s="67">
        <f t="shared" si="1154"/>
        <v>1395.91986</v>
      </c>
      <c r="AO194" s="67">
        <f t="shared" si="1154"/>
        <v>780</v>
      </c>
      <c r="AP194" s="67">
        <f t="shared" ref="AP194:AP201" si="1155">AM194+AK194</f>
        <v>1919.9292882352941</v>
      </c>
      <c r="AQ194" s="71">
        <f t="shared" ref="AQ194:AQ201" si="1156">AM194+AL194+AH194</f>
        <v>10623.608728235293</v>
      </c>
      <c r="AR194" s="71">
        <f t="shared" ref="AR194:AR201" si="1157">AO194+AN194</f>
        <v>2175.91986</v>
      </c>
      <c r="AS194" s="71">
        <f t="shared" ref="AS194:AS201" si="1158">AH194+AL194+AM194+AO194+AN194</f>
        <v>12799.528588235295</v>
      </c>
      <c r="AT194" s="84"/>
    </row>
    <row r="195" spans="1:67" outlineLevel="1" x14ac:dyDescent="0.25">
      <c r="A195" s="60"/>
      <c r="B195" s="61" t="str">
        <f>"Onduleur Fronius "&amp;G195</f>
        <v>Onduleur Fronius Verto 20.0 Plus SPD 1+2</v>
      </c>
      <c r="C195" s="62">
        <v>1</v>
      </c>
      <c r="D195" s="68" t="s">
        <v>63</v>
      </c>
      <c r="E195" s="64">
        <f t="shared" ref="E194:E201" si="1159">AB195</f>
        <v>5541.07493382353</v>
      </c>
      <c r="F195" s="65">
        <f t="shared" ref="F194:F201" si="1160">C195*E195</f>
        <v>5541.07493382353</v>
      </c>
      <c r="G195" s="107" t="str">
        <f>$G$140</f>
        <v>Verto 20.0 Plus SPD 1+2</v>
      </c>
      <c r="H195" s="108">
        <f t="shared" ref="H195:I195" si="1161">H184</f>
        <v>3093.55</v>
      </c>
      <c r="I195" s="108">
        <f t="shared" si="1161"/>
        <v>166.85</v>
      </c>
      <c r="J195" s="67">
        <f t="shared" si="1032"/>
        <v>92.8065</v>
      </c>
      <c r="K195" s="54">
        <v>0</v>
      </c>
      <c r="L195" s="67">
        <f t="shared" si="1141"/>
        <v>3093.55</v>
      </c>
      <c r="M195" s="67">
        <f t="shared" si="1141"/>
        <v>166.85</v>
      </c>
      <c r="N195" s="67">
        <f t="shared" si="1141"/>
        <v>92.8065</v>
      </c>
      <c r="O195" s="67">
        <f t="shared" si="1142"/>
        <v>3353.2065000000002</v>
      </c>
      <c r="P195" s="69">
        <f t="shared" si="1143"/>
        <v>0</v>
      </c>
      <c r="Q195" s="69">
        <f t="shared" si="1144"/>
        <v>0</v>
      </c>
      <c r="R195" s="69">
        <f t="shared" si="1145"/>
        <v>67.064130000000006</v>
      </c>
      <c r="S195" s="69">
        <f t="shared" si="1146"/>
        <v>167.66032500000003</v>
      </c>
      <c r="T195" s="69">
        <f t="shared" si="1147"/>
        <v>3587.9309550000003</v>
      </c>
      <c r="U195" s="69">
        <f>2*$U$5</f>
        <v>180</v>
      </c>
      <c r="V195" s="151">
        <f t="shared" ref="V195:W195" si="1162">V184</f>
        <v>0</v>
      </c>
      <c r="W195" s="151">
        <f t="shared" si="1162"/>
        <v>0</v>
      </c>
      <c r="X195" s="67">
        <f t="shared" si="1149"/>
        <v>180</v>
      </c>
      <c r="Y195" s="113">
        <f t="shared" si="1150"/>
        <v>831.1612400735296</v>
      </c>
      <c r="Z195" s="69">
        <f t="shared" si="1151"/>
        <v>896.98273875000007</v>
      </c>
      <c r="AA195" s="69">
        <f t="shared" si="1152"/>
        <v>45</v>
      </c>
      <c r="AB195" s="70">
        <f t="shared" si="1153"/>
        <v>5541.07493382353</v>
      </c>
      <c r="AC195" s="67">
        <f t="shared" si="1154"/>
        <v>3353.2065000000002</v>
      </c>
      <c r="AD195" s="67">
        <f t="shared" si="1154"/>
        <v>0</v>
      </c>
      <c r="AE195" s="67">
        <f t="shared" si="1154"/>
        <v>0</v>
      </c>
      <c r="AF195" s="67">
        <f t="shared" si="1154"/>
        <v>67.064130000000006</v>
      </c>
      <c r="AG195" s="67">
        <f t="shared" si="1154"/>
        <v>167.66032500000003</v>
      </c>
      <c r="AH195" s="67">
        <f t="shared" si="1154"/>
        <v>3587.9309550000003</v>
      </c>
      <c r="AI195" s="67">
        <f t="shared" si="1154"/>
        <v>180</v>
      </c>
      <c r="AJ195" s="67">
        <f t="shared" si="1154"/>
        <v>0</v>
      </c>
      <c r="AK195" s="67">
        <f t="shared" si="1154"/>
        <v>0</v>
      </c>
      <c r="AL195" s="67">
        <f t="shared" si="1154"/>
        <v>180</v>
      </c>
      <c r="AM195" s="67">
        <f t="shared" si="1154"/>
        <v>831.1612400735296</v>
      </c>
      <c r="AN195" s="67">
        <f t="shared" si="1154"/>
        <v>896.98273875000007</v>
      </c>
      <c r="AO195" s="67">
        <f t="shared" si="1154"/>
        <v>45</v>
      </c>
      <c r="AP195" s="67">
        <f t="shared" si="1155"/>
        <v>831.1612400735296</v>
      </c>
      <c r="AQ195" s="71">
        <f t="shared" si="1156"/>
        <v>4599.0921950735301</v>
      </c>
      <c r="AR195" s="71">
        <f t="shared" si="1157"/>
        <v>941.98273875000007</v>
      </c>
      <c r="AS195" s="71">
        <f t="shared" si="1158"/>
        <v>5541.07493382353</v>
      </c>
      <c r="AT195" s="84"/>
    </row>
    <row r="196" spans="1:67" outlineLevel="1" x14ac:dyDescent="0.25">
      <c r="A196" s="60"/>
      <c r="B196" s="61" t="s">
        <v>64</v>
      </c>
      <c r="C196" s="62">
        <v>1</v>
      </c>
      <c r="D196" s="68" t="s">
        <v>65</v>
      </c>
      <c r="E196" s="64">
        <f t="shared" si="1159"/>
        <v>1850.8455882352941</v>
      </c>
      <c r="F196" s="65">
        <f t="shared" si="1160"/>
        <v>1850.8455882352941</v>
      </c>
      <c r="G196" s="107"/>
      <c r="H196" s="108">
        <f t="shared" ref="H196:I196" si="1163">H185</f>
        <v>750</v>
      </c>
      <c r="I196" s="111">
        <f t="shared" si="1163"/>
        <v>0</v>
      </c>
      <c r="J196" s="67">
        <f t="shared" si="1032"/>
        <v>22.5</v>
      </c>
      <c r="K196" s="54">
        <v>0</v>
      </c>
      <c r="L196" s="67">
        <f t="shared" si="1141"/>
        <v>750</v>
      </c>
      <c r="M196" s="67">
        <f t="shared" si="1141"/>
        <v>0</v>
      </c>
      <c r="N196" s="67">
        <f t="shared" si="1141"/>
        <v>22.5</v>
      </c>
      <c r="O196" s="67">
        <f t="shared" si="1142"/>
        <v>772.5</v>
      </c>
      <c r="P196" s="69">
        <f t="shared" si="1143"/>
        <v>0</v>
      </c>
      <c r="Q196" s="69">
        <f t="shared" si="1144"/>
        <v>0</v>
      </c>
      <c r="R196" s="69">
        <f t="shared" si="1145"/>
        <v>15.450000000000001</v>
      </c>
      <c r="S196" s="69">
        <f t="shared" si="1146"/>
        <v>38.625</v>
      </c>
      <c r="T196" s="69">
        <f t="shared" si="1147"/>
        <v>826.57500000000005</v>
      </c>
      <c r="U196" s="69">
        <f>(C194/10)*$U$5</f>
        <v>432</v>
      </c>
      <c r="V196" s="151">
        <f t="shared" ref="V196:W196" si="1164">V185</f>
        <v>0</v>
      </c>
      <c r="W196" s="151">
        <f t="shared" si="1164"/>
        <v>0</v>
      </c>
      <c r="X196" s="67">
        <f t="shared" si="1149"/>
        <v>432</v>
      </c>
      <c r="Y196" s="113">
        <f t="shared" si="1150"/>
        <v>277.62683823529414</v>
      </c>
      <c r="Z196" s="69">
        <f t="shared" si="1151"/>
        <v>206.64375000000001</v>
      </c>
      <c r="AA196" s="69">
        <f t="shared" si="1152"/>
        <v>108</v>
      </c>
      <c r="AB196" s="70">
        <f t="shared" si="1153"/>
        <v>1850.8455882352941</v>
      </c>
      <c r="AC196" s="67">
        <f t="shared" si="1154"/>
        <v>772.5</v>
      </c>
      <c r="AD196" s="67">
        <f t="shared" si="1154"/>
        <v>0</v>
      </c>
      <c r="AE196" s="67">
        <f t="shared" si="1154"/>
        <v>0</v>
      </c>
      <c r="AF196" s="67">
        <f t="shared" si="1154"/>
        <v>15.450000000000001</v>
      </c>
      <c r="AG196" s="67">
        <f t="shared" si="1154"/>
        <v>38.625</v>
      </c>
      <c r="AH196" s="67">
        <f t="shared" si="1154"/>
        <v>826.57500000000005</v>
      </c>
      <c r="AI196" s="67">
        <f t="shared" si="1154"/>
        <v>432</v>
      </c>
      <c r="AJ196" s="67">
        <f t="shared" si="1154"/>
        <v>0</v>
      </c>
      <c r="AK196" s="67">
        <f t="shared" si="1154"/>
        <v>0</v>
      </c>
      <c r="AL196" s="67">
        <f t="shared" si="1154"/>
        <v>432</v>
      </c>
      <c r="AM196" s="67">
        <f t="shared" si="1154"/>
        <v>277.62683823529414</v>
      </c>
      <c r="AN196" s="67">
        <f t="shared" si="1154"/>
        <v>206.64375000000001</v>
      </c>
      <c r="AO196" s="67">
        <f t="shared" si="1154"/>
        <v>108</v>
      </c>
      <c r="AP196" s="67">
        <f t="shared" si="1155"/>
        <v>277.62683823529414</v>
      </c>
      <c r="AQ196" s="71">
        <f t="shared" si="1156"/>
        <v>1536.2018382352942</v>
      </c>
      <c r="AR196" s="71">
        <f t="shared" si="1157"/>
        <v>314.64375000000001</v>
      </c>
      <c r="AS196" s="71">
        <f t="shared" si="1158"/>
        <v>1850.8455882352941</v>
      </c>
      <c r="AT196" s="84"/>
    </row>
    <row r="197" spans="1:67" outlineLevel="1" x14ac:dyDescent="0.25">
      <c r="A197" s="60"/>
      <c r="B197" s="61" t="s">
        <v>172</v>
      </c>
      <c r="C197" s="62">
        <f>A192</f>
        <v>48</v>
      </c>
      <c r="D197" s="68" t="s">
        <v>63</v>
      </c>
      <c r="E197" s="64">
        <f t="shared" si="1159"/>
        <v>257.66176470588238</v>
      </c>
      <c r="F197" s="65">
        <f t="shared" si="1160"/>
        <v>12367.764705882353</v>
      </c>
      <c r="G197" s="107"/>
      <c r="H197" s="108">
        <f t="shared" ref="H197:I197" si="1165">H186</f>
        <v>100</v>
      </c>
      <c r="I197" s="108">
        <f t="shared" si="1165"/>
        <v>0</v>
      </c>
      <c r="J197" s="67">
        <f t="shared" si="1032"/>
        <v>3</v>
      </c>
      <c r="K197" s="54">
        <v>0</v>
      </c>
      <c r="L197" s="67">
        <f t="shared" si="1141"/>
        <v>100</v>
      </c>
      <c r="M197" s="67">
        <f t="shared" si="1141"/>
        <v>0</v>
      </c>
      <c r="N197" s="67">
        <f t="shared" si="1141"/>
        <v>3</v>
      </c>
      <c r="O197" s="67">
        <f t="shared" si="1142"/>
        <v>103</v>
      </c>
      <c r="P197" s="69">
        <f t="shared" si="1143"/>
        <v>0</v>
      </c>
      <c r="Q197" s="69">
        <f t="shared" si="1144"/>
        <v>0</v>
      </c>
      <c r="R197" s="69">
        <f t="shared" si="1145"/>
        <v>2.06</v>
      </c>
      <c r="S197" s="69">
        <f t="shared" si="1146"/>
        <v>5.15</v>
      </c>
      <c r="T197" s="69">
        <f t="shared" si="1147"/>
        <v>110.21000000000001</v>
      </c>
      <c r="U197" s="69">
        <f>1*$U$4</f>
        <v>65</v>
      </c>
      <c r="V197" s="151">
        <f t="shared" ref="V197:W197" si="1166">V186</f>
        <v>0</v>
      </c>
      <c r="W197" s="151">
        <f t="shared" si="1166"/>
        <v>0</v>
      </c>
      <c r="X197" s="67">
        <f t="shared" si="1149"/>
        <v>65</v>
      </c>
      <c r="Y197" s="113">
        <f t="shared" si="1150"/>
        <v>38.649264705882359</v>
      </c>
      <c r="Z197" s="69">
        <f t="shared" si="1151"/>
        <v>27.552500000000002</v>
      </c>
      <c r="AA197" s="69">
        <f t="shared" si="1152"/>
        <v>16.25</v>
      </c>
      <c r="AB197" s="70">
        <f t="shared" si="1153"/>
        <v>257.66176470588238</v>
      </c>
      <c r="AC197" s="67">
        <f t="shared" si="1154"/>
        <v>4944</v>
      </c>
      <c r="AD197" s="67">
        <f t="shared" si="1154"/>
        <v>0</v>
      </c>
      <c r="AE197" s="67">
        <f t="shared" si="1154"/>
        <v>0</v>
      </c>
      <c r="AF197" s="67">
        <f t="shared" si="1154"/>
        <v>98.88</v>
      </c>
      <c r="AG197" s="67">
        <f t="shared" si="1154"/>
        <v>247.20000000000002</v>
      </c>
      <c r="AH197" s="67">
        <f t="shared" si="1154"/>
        <v>5290.08</v>
      </c>
      <c r="AI197" s="67">
        <f t="shared" si="1154"/>
        <v>3120</v>
      </c>
      <c r="AJ197" s="67">
        <f t="shared" si="1154"/>
        <v>0</v>
      </c>
      <c r="AK197" s="67">
        <f t="shared" si="1154"/>
        <v>0</v>
      </c>
      <c r="AL197" s="67">
        <f t="shared" si="1154"/>
        <v>3120</v>
      </c>
      <c r="AM197" s="67">
        <f t="shared" si="1154"/>
        <v>1855.1647058823532</v>
      </c>
      <c r="AN197" s="67">
        <f t="shared" si="1154"/>
        <v>1322.52</v>
      </c>
      <c r="AO197" s="67">
        <f t="shared" si="1154"/>
        <v>780</v>
      </c>
      <c r="AP197" s="67">
        <f t="shared" si="1155"/>
        <v>1855.1647058823532</v>
      </c>
      <c r="AQ197" s="71">
        <f t="shared" si="1156"/>
        <v>10265.244705882353</v>
      </c>
      <c r="AR197" s="71">
        <f t="shared" si="1157"/>
        <v>2102.52</v>
      </c>
      <c r="AS197" s="71">
        <f t="shared" si="1158"/>
        <v>12367.764705882353</v>
      </c>
      <c r="AT197" s="84"/>
    </row>
    <row r="198" spans="1:67" outlineLevel="1" x14ac:dyDescent="0.25">
      <c r="A198" s="60"/>
      <c r="B198" s="61" t="s">
        <v>66</v>
      </c>
      <c r="C198" s="62">
        <v>1</v>
      </c>
      <c r="D198" s="68" t="s">
        <v>65</v>
      </c>
      <c r="E198" s="64">
        <f t="shared" si="1159"/>
        <v>3576.0000000000005</v>
      </c>
      <c r="F198" s="65">
        <f t="shared" si="1160"/>
        <v>3576.0000000000005</v>
      </c>
      <c r="G198" s="107"/>
      <c r="H198" s="108">
        <f t="shared" ref="H198:I198" si="1167">H187</f>
        <v>800</v>
      </c>
      <c r="I198" s="108">
        <f t="shared" si="1167"/>
        <v>0</v>
      </c>
      <c r="J198" s="67">
        <f t="shared" si="1032"/>
        <v>24</v>
      </c>
      <c r="K198" s="54">
        <v>0</v>
      </c>
      <c r="L198" s="67">
        <f t="shared" si="1141"/>
        <v>800</v>
      </c>
      <c r="M198" s="67">
        <f t="shared" si="1141"/>
        <v>0</v>
      </c>
      <c r="N198" s="67">
        <f t="shared" si="1141"/>
        <v>24</v>
      </c>
      <c r="O198" s="67">
        <f t="shared" si="1142"/>
        <v>824</v>
      </c>
      <c r="P198" s="69">
        <f t="shared" si="1143"/>
        <v>0</v>
      </c>
      <c r="Q198" s="69">
        <f t="shared" si="1144"/>
        <v>0</v>
      </c>
      <c r="R198" s="69">
        <f t="shared" si="1145"/>
        <v>16.48</v>
      </c>
      <c r="S198" s="69">
        <f t="shared" si="1146"/>
        <v>41.2</v>
      </c>
      <c r="T198" s="69">
        <f t="shared" si="1147"/>
        <v>881.68000000000006</v>
      </c>
      <c r="U198" s="69">
        <f>5*$U$5+600+500</f>
        <v>1550</v>
      </c>
      <c r="V198" s="151">
        <f t="shared" ref="V198:W198" si="1168">V187</f>
        <v>0</v>
      </c>
      <c r="W198" s="151">
        <f t="shared" si="1168"/>
        <v>0</v>
      </c>
      <c r="X198" s="67">
        <f t="shared" si="1149"/>
        <v>1550</v>
      </c>
      <c r="Y198" s="113">
        <f t="shared" si="1150"/>
        <v>536.40000000000009</v>
      </c>
      <c r="Z198" s="69">
        <f t="shared" si="1151"/>
        <v>220.42000000000002</v>
      </c>
      <c r="AA198" s="69">
        <f t="shared" si="1152"/>
        <v>387.5</v>
      </c>
      <c r="AB198" s="70">
        <f t="shared" si="1153"/>
        <v>3576.0000000000005</v>
      </c>
      <c r="AC198" s="67">
        <f t="shared" si="1154"/>
        <v>824</v>
      </c>
      <c r="AD198" s="67">
        <f t="shared" si="1154"/>
        <v>0</v>
      </c>
      <c r="AE198" s="67">
        <f t="shared" si="1154"/>
        <v>0</v>
      </c>
      <c r="AF198" s="67">
        <f t="shared" si="1154"/>
        <v>16.48</v>
      </c>
      <c r="AG198" s="67">
        <f t="shared" si="1154"/>
        <v>41.2</v>
      </c>
      <c r="AH198" s="67">
        <f t="shared" si="1154"/>
        <v>881.68000000000006</v>
      </c>
      <c r="AI198" s="67">
        <f t="shared" si="1154"/>
        <v>1550</v>
      </c>
      <c r="AJ198" s="67">
        <f t="shared" si="1154"/>
        <v>0</v>
      </c>
      <c r="AK198" s="67">
        <f t="shared" si="1154"/>
        <v>0</v>
      </c>
      <c r="AL198" s="67">
        <f t="shared" si="1154"/>
        <v>1550</v>
      </c>
      <c r="AM198" s="67">
        <f t="shared" si="1154"/>
        <v>536.40000000000009</v>
      </c>
      <c r="AN198" s="67">
        <f t="shared" si="1154"/>
        <v>220.42000000000002</v>
      </c>
      <c r="AO198" s="67">
        <f t="shared" si="1154"/>
        <v>387.5</v>
      </c>
      <c r="AP198" s="67">
        <f t="shared" si="1155"/>
        <v>536.40000000000009</v>
      </c>
      <c r="AQ198" s="71">
        <f t="shared" si="1156"/>
        <v>2968.08</v>
      </c>
      <c r="AR198" s="71">
        <f t="shared" si="1157"/>
        <v>607.92000000000007</v>
      </c>
      <c r="AS198" s="71">
        <f t="shared" si="1158"/>
        <v>3576.0000000000005</v>
      </c>
      <c r="AT198" s="84"/>
    </row>
    <row r="199" spans="1:67" outlineLevel="1" x14ac:dyDescent="0.25">
      <c r="A199" s="60"/>
      <c r="B199" s="72" t="s">
        <v>169</v>
      </c>
      <c r="C199" s="62">
        <v>1</v>
      </c>
      <c r="D199" s="68" t="s">
        <v>65</v>
      </c>
      <c r="E199" s="64">
        <f t="shared" si="1159"/>
        <v>4312.5</v>
      </c>
      <c r="F199" s="65">
        <f t="shared" si="1160"/>
        <v>4312.5</v>
      </c>
      <c r="G199" s="107"/>
      <c r="H199" s="108">
        <f t="shared" ref="H199:I199" si="1169">H188</f>
        <v>2500</v>
      </c>
      <c r="I199" s="108">
        <f t="shared" si="1169"/>
        <v>300</v>
      </c>
      <c r="J199" s="67">
        <f t="shared" si="1032"/>
        <v>75</v>
      </c>
      <c r="K199" s="54">
        <v>0</v>
      </c>
      <c r="L199" s="67">
        <f t="shared" si="1141"/>
        <v>2500</v>
      </c>
      <c r="M199" s="67">
        <f t="shared" si="1141"/>
        <v>300</v>
      </c>
      <c r="N199" s="67">
        <f t="shared" si="1141"/>
        <v>75</v>
      </c>
      <c r="O199" s="67">
        <f t="shared" si="1142"/>
        <v>2875</v>
      </c>
      <c r="P199" s="69">
        <f t="shared" si="1143"/>
        <v>0</v>
      </c>
      <c r="Q199" s="69">
        <f t="shared" si="1144"/>
        <v>0</v>
      </c>
      <c r="R199" s="69">
        <f t="shared" si="1145"/>
        <v>57.5</v>
      </c>
      <c r="S199" s="69">
        <v>0</v>
      </c>
      <c r="T199" s="69">
        <f t="shared" si="1147"/>
        <v>2932.5</v>
      </c>
      <c r="U199" s="69">
        <v>0</v>
      </c>
      <c r="V199" s="151">
        <f t="shared" ref="V199:W199" si="1170">V188</f>
        <v>0</v>
      </c>
      <c r="W199" s="151">
        <f t="shared" si="1170"/>
        <v>0</v>
      </c>
      <c r="X199" s="67">
        <f t="shared" si="1149"/>
        <v>0</v>
      </c>
      <c r="Y199" s="113">
        <f t="shared" si="1150"/>
        <v>646.875</v>
      </c>
      <c r="Z199" s="69">
        <f t="shared" si="1151"/>
        <v>733.125</v>
      </c>
      <c r="AA199" s="69">
        <f t="shared" si="1152"/>
        <v>0</v>
      </c>
      <c r="AB199" s="70">
        <f t="shared" si="1153"/>
        <v>4312.5</v>
      </c>
      <c r="AC199" s="67">
        <f t="shared" si="1154"/>
        <v>2875</v>
      </c>
      <c r="AD199" s="67">
        <f t="shared" si="1154"/>
        <v>0</v>
      </c>
      <c r="AE199" s="67">
        <f t="shared" si="1154"/>
        <v>0</v>
      </c>
      <c r="AF199" s="67">
        <f t="shared" si="1154"/>
        <v>57.5</v>
      </c>
      <c r="AG199" s="67">
        <f t="shared" si="1154"/>
        <v>0</v>
      </c>
      <c r="AH199" s="67">
        <f t="shared" si="1154"/>
        <v>2932.5</v>
      </c>
      <c r="AI199" s="67">
        <f t="shared" si="1154"/>
        <v>0</v>
      </c>
      <c r="AJ199" s="67">
        <f t="shared" si="1154"/>
        <v>0</v>
      </c>
      <c r="AK199" s="67">
        <f t="shared" si="1154"/>
        <v>0</v>
      </c>
      <c r="AL199" s="67">
        <f t="shared" si="1154"/>
        <v>0</v>
      </c>
      <c r="AM199" s="67">
        <f t="shared" si="1154"/>
        <v>646.875</v>
      </c>
      <c r="AN199" s="67">
        <f t="shared" si="1154"/>
        <v>733.125</v>
      </c>
      <c r="AO199" s="67">
        <f t="shared" si="1154"/>
        <v>0</v>
      </c>
      <c r="AP199" s="67">
        <f t="shared" si="1155"/>
        <v>646.875</v>
      </c>
      <c r="AQ199" s="71">
        <f t="shared" si="1156"/>
        <v>3579.375</v>
      </c>
      <c r="AR199" s="71">
        <f t="shared" si="1157"/>
        <v>733.125</v>
      </c>
      <c r="AS199" s="71">
        <f t="shared" si="1158"/>
        <v>4312.5</v>
      </c>
      <c r="AT199" s="84"/>
    </row>
    <row r="200" spans="1:67" outlineLevel="1" x14ac:dyDescent="0.25">
      <c r="A200" s="60"/>
      <c r="B200" s="72" t="s">
        <v>170</v>
      </c>
      <c r="C200" s="62">
        <v>1</v>
      </c>
      <c r="D200" s="68" t="s">
        <v>65</v>
      </c>
      <c r="E200" s="64">
        <f t="shared" si="1159"/>
        <v>900</v>
      </c>
      <c r="F200" s="65">
        <f t="shared" si="1160"/>
        <v>900</v>
      </c>
      <c r="G200" s="147"/>
      <c r="H200" s="67">
        <v>0</v>
      </c>
      <c r="I200" s="67">
        <v>0</v>
      </c>
      <c r="J200" s="67">
        <f t="shared" si="1032"/>
        <v>0</v>
      </c>
      <c r="K200" s="54">
        <v>0</v>
      </c>
      <c r="L200" s="67">
        <f t="shared" si="1141"/>
        <v>0</v>
      </c>
      <c r="M200" s="67">
        <f t="shared" si="1141"/>
        <v>0</v>
      </c>
      <c r="N200" s="67">
        <f t="shared" si="1141"/>
        <v>0</v>
      </c>
      <c r="O200" s="67">
        <f t="shared" si="1142"/>
        <v>0</v>
      </c>
      <c r="P200" s="69">
        <f t="shared" si="1143"/>
        <v>0</v>
      </c>
      <c r="Q200" s="69">
        <f t="shared" si="1144"/>
        <v>0</v>
      </c>
      <c r="R200" s="69">
        <f t="shared" si="1145"/>
        <v>0</v>
      </c>
      <c r="S200" s="69">
        <v>0</v>
      </c>
      <c r="T200" s="69">
        <f t="shared" si="1147"/>
        <v>0</v>
      </c>
      <c r="U200" s="69">
        <v>0</v>
      </c>
      <c r="V200" s="151">
        <f t="shared" ref="V200:W200" si="1171">V189</f>
        <v>0</v>
      </c>
      <c r="W200" s="151">
        <f t="shared" si="1171"/>
        <v>900</v>
      </c>
      <c r="X200" s="67">
        <f t="shared" si="1149"/>
        <v>900</v>
      </c>
      <c r="Y200" s="113">
        <v>0</v>
      </c>
      <c r="Z200" s="69">
        <f t="shared" si="1151"/>
        <v>0</v>
      </c>
      <c r="AA200" s="69">
        <v>0</v>
      </c>
      <c r="AB200" s="70">
        <f t="shared" si="1153"/>
        <v>900</v>
      </c>
      <c r="AC200" s="67">
        <f t="shared" si="1154"/>
        <v>0</v>
      </c>
      <c r="AD200" s="67">
        <f t="shared" si="1154"/>
        <v>0</v>
      </c>
      <c r="AE200" s="67">
        <f t="shared" si="1154"/>
        <v>0</v>
      </c>
      <c r="AF200" s="67">
        <f t="shared" si="1154"/>
        <v>0</v>
      </c>
      <c r="AG200" s="67">
        <f t="shared" si="1154"/>
        <v>0</v>
      </c>
      <c r="AH200" s="67">
        <f t="shared" si="1154"/>
        <v>0</v>
      </c>
      <c r="AI200" s="67">
        <f t="shared" si="1154"/>
        <v>0</v>
      </c>
      <c r="AJ200" s="67">
        <f t="shared" si="1154"/>
        <v>0</v>
      </c>
      <c r="AK200" s="67">
        <f t="shared" si="1154"/>
        <v>900</v>
      </c>
      <c r="AL200" s="67">
        <f t="shared" si="1154"/>
        <v>900</v>
      </c>
      <c r="AM200" s="67">
        <f t="shared" si="1154"/>
        <v>0</v>
      </c>
      <c r="AN200" s="67">
        <f t="shared" si="1154"/>
        <v>0</v>
      </c>
      <c r="AO200" s="67">
        <f t="shared" si="1154"/>
        <v>0</v>
      </c>
      <c r="AP200" s="67">
        <f t="shared" si="1155"/>
        <v>900</v>
      </c>
      <c r="AQ200" s="71">
        <f t="shared" si="1156"/>
        <v>900</v>
      </c>
      <c r="AR200" s="71">
        <f t="shared" si="1157"/>
        <v>0</v>
      </c>
      <c r="AS200" s="71">
        <f t="shared" si="1158"/>
        <v>900</v>
      </c>
      <c r="AT200" s="84"/>
    </row>
    <row r="201" spans="1:67" outlineLevel="1" x14ac:dyDescent="0.25">
      <c r="A201" s="60"/>
      <c r="B201" s="72" t="s">
        <v>171</v>
      </c>
      <c r="C201" s="62">
        <v>1</v>
      </c>
      <c r="D201" s="68" t="s">
        <v>65</v>
      </c>
      <c r="E201" s="64">
        <f t="shared" si="1159"/>
        <v>1200</v>
      </c>
      <c r="F201" s="65">
        <f t="shared" si="1160"/>
        <v>1200</v>
      </c>
      <c r="G201" s="147"/>
      <c r="H201" s="67">
        <v>0</v>
      </c>
      <c r="I201" s="67">
        <v>0</v>
      </c>
      <c r="J201" s="67">
        <f t="shared" si="1032"/>
        <v>0</v>
      </c>
      <c r="K201" s="54">
        <v>0</v>
      </c>
      <c r="L201" s="67">
        <f t="shared" si="1141"/>
        <v>0</v>
      </c>
      <c r="M201" s="67">
        <f t="shared" si="1141"/>
        <v>0</v>
      </c>
      <c r="N201" s="67">
        <f t="shared" si="1141"/>
        <v>0</v>
      </c>
      <c r="O201" s="67">
        <f t="shared" si="1142"/>
        <v>0</v>
      </c>
      <c r="P201" s="69">
        <f t="shared" si="1143"/>
        <v>0</v>
      </c>
      <c r="Q201" s="69">
        <f t="shared" si="1144"/>
        <v>0</v>
      </c>
      <c r="R201" s="69">
        <f t="shared" si="1145"/>
        <v>0</v>
      </c>
      <c r="S201" s="69">
        <v>0</v>
      </c>
      <c r="T201" s="69">
        <f t="shared" si="1147"/>
        <v>0</v>
      </c>
      <c r="U201" s="69">
        <v>0</v>
      </c>
      <c r="V201" s="151">
        <f t="shared" ref="V201:W201" si="1172">V190</f>
        <v>1200</v>
      </c>
      <c r="W201" s="151">
        <f t="shared" si="1172"/>
        <v>0</v>
      </c>
      <c r="X201" s="67">
        <f t="shared" si="1149"/>
        <v>1200</v>
      </c>
      <c r="Y201" s="113">
        <v>0</v>
      </c>
      <c r="Z201" s="69">
        <f t="shared" si="1151"/>
        <v>0</v>
      </c>
      <c r="AA201" s="69">
        <v>0</v>
      </c>
      <c r="AB201" s="70">
        <f t="shared" si="1153"/>
        <v>1200</v>
      </c>
      <c r="AC201" s="67">
        <f t="shared" si="1154"/>
        <v>0</v>
      </c>
      <c r="AD201" s="67">
        <f t="shared" si="1154"/>
        <v>0</v>
      </c>
      <c r="AE201" s="67">
        <f t="shared" si="1154"/>
        <v>0</v>
      </c>
      <c r="AF201" s="67">
        <f t="shared" si="1154"/>
        <v>0</v>
      </c>
      <c r="AG201" s="67">
        <f t="shared" si="1154"/>
        <v>0</v>
      </c>
      <c r="AH201" s="67">
        <f t="shared" si="1154"/>
        <v>0</v>
      </c>
      <c r="AI201" s="67">
        <f t="shared" si="1154"/>
        <v>0</v>
      </c>
      <c r="AJ201" s="67">
        <f t="shared" si="1154"/>
        <v>1200</v>
      </c>
      <c r="AK201" s="67">
        <f t="shared" si="1154"/>
        <v>0</v>
      </c>
      <c r="AL201" s="67">
        <f t="shared" si="1154"/>
        <v>1200</v>
      </c>
      <c r="AM201" s="67">
        <f t="shared" si="1154"/>
        <v>0</v>
      </c>
      <c r="AN201" s="67">
        <f t="shared" si="1154"/>
        <v>0</v>
      </c>
      <c r="AO201" s="67">
        <f t="shared" si="1154"/>
        <v>0</v>
      </c>
      <c r="AP201" s="67">
        <f t="shared" si="1155"/>
        <v>0</v>
      </c>
      <c r="AQ201" s="71">
        <f t="shared" si="1156"/>
        <v>1200</v>
      </c>
      <c r="AR201" s="71">
        <f t="shared" si="1157"/>
        <v>0</v>
      </c>
      <c r="AS201" s="71">
        <f t="shared" si="1158"/>
        <v>1200</v>
      </c>
      <c r="AT201" s="84"/>
    </row>
    <row r="202" spans="1:67" ht="15.75" outlineLevel="1" thickBot="1" x14ac:dyDescent="0.3">
      <c r="A202" s="75"/>
      <c r="B202" s="76"/>
      <c r="C202" s="77"/>
      <c r="D202" s="78"/>
      <c r="E202" s="79"/>
      <c r="F202" s="80"/>
      <c r="G202" s="107"/>
      <c r="H202" s="108"/>
      <c r="I202" s="108"/>
      <c r="J202" s="67"/>
      <c r="K202" s="21"/>
      <c r="L202" s="67"/>
      <c r="M202" s="67"/>
      <c r="N202" s="67"/>
      <c r="O202" s="67"/>
      <c r="P202" s="69"/>
      <c r="Q202" s="69"/>
      <c r="R202" s="69"/>
      <c r="S202" s="69"/>
      <c r="T202" s="69"/>
      <c r="U202" s="69"/>
      <c r="V202" s="151"/>
      <c r="W202" s="151"/>
      <c r="X202" s="69"/>
      <c r="Y202" s="69"/>
      <c r="Z202" s="69"/>
      <c r="AA202" s="69"/>
      <c r="AB202" s="67"/>
      <c r="AC202" s="67"/>
      <c r="AD202" s="67"/>
      <c r="AE202" s="69"/>
      <c r="AF202" s="69"/>
      <c r="AG202" s="69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84"/>
    </row>
    <row r="203" spans="1:67" ht="15.75" thickBot="1" x14ac:dyDescent="0.3">
      <c r="A203" s="48">
        <f>A192+1</f>
        <v>49</v>
      </c>
      <c r="B203" s="49" t="s">
        <v>61</v>
      </c>
      <c r="C203" s="50" t="s">
        <v>62</v>
      </c>
      <c r="D203" s="51">
        <f>ROUNDUP((A203*465)/1000,2)</f>
        <v>22.790000000000003</v>
      </c>
      <c r="E203" s="52"/>
      <c r="F203" s="53">
        <f>SUM(F204:F213)</f>
        <v>43085.267720588236</v>
      </c>
      <c r="G203" s="107"/>
      <c r="H203" s="110"/>
      <c r="I203" s="110"/>
      <c r="J203" s="56"/>
      <c r="K203" s="57"/>
      <c r="L203" s="58"/>
      <c r="M203" s="58"/>
      <c r="N203" s="58"/>
      <c r="O203" s="57"/>
      <c r="P203" s="58"/>
      <c r="Q203" s="56"/>
      <c r="R203" s="56"/>
      <c r="S203" s="56"/>
      <c r="T203" s="56"/>
      <c r="U203" s="73"/>
      <c r="V203" s="152"/>
      <c r="W203" s="153"/>
      <c r="X203" s="56"/>
      <c r="Y203" s="56"/>
      <c r="Z203" s="57"/>
      <c r="AA203" s="56"/>
      <c r="AB203" s="56"/>
      <c r="AC203" s="59">
        <f>+SUM(AC204:AC213)</f>
        <v>18198.815000000002</v>
      </c>
      <c r="AD203" s="59">
        <f t="shared" ref="AD203" si="1173">+SUM(AD204:AD213)</f>
        <v>0</v>
      </c>
      <c r="AE203" s="59">
        <f t="shared" ref="AE203" si="1174">+SUM(AE204:AE213)</f>
        <v>0</v>
      </c>
      <c r="AF203" s="59">
        <f t="shared" ref="AF203" si="1175">+SUM(AF204:AF213)</f>
        <v>363.97630000000004</v>
      </c>
      <c r="AG203" s="59">
        <f t="shared" ref="AG203" si="1176">+SUM(AG204:AG213)</f>
        <v>766.19075000000009</v>
      </c>
      <c r="AH203" s="59">
        <f t="shared" ref="AH203" si="1177">+SUM(AH204:AH213)</f>
        <v>19328.982050000002</v>
      </c>
      <c r="AI203" s="59">
        <f t="shared" ref="AI203" si="1178">+SUM(AI204:AI213)</f>
        <v>8541</v>
      </c>
      <c r="AJ203" s="59">
        <f t="shared" ref="AJ203" si="1179">+SUM(AJ204:AJ213)</f>
        <v>1200</v>
      </c>
      <c r="AK203" s="59">
        <f t="shared" ref="AK203" si="1180">+SUM(AK204:AK213)</f>
        <v>900</v>
      </c>
      <c r="AL203" s="59">
        <f t="shared" ref="AL203" si="1181">+SUM(AL204:AL213)</f>
        <v>10641</v>
      </c>
      <c r="AM203" s="59">
        <f t="shared" ref="AM203" si="1182">+SUM(AM204:AM213)</f>
        <v>6147.7901580882353</v>
      </c>
      <c r="AN203" s="59">
        <f t="shared" ref="AN203" si="1183">+SUM(AN204:AN213)</f>
        <v>4832.2455125000006</v>
      </c>
      <c r="AO203" s="59">
        <f t="shared" ref="AO203" si="1184">+SUM(AO204:AO213)</f>
        <v>2135.25</v>
      </c>
      <c r="AP203" s="59">
        <f t="shared" ref="AP203" si="1185">+SUM(AP204:AP213)</f>
        <v>7047.7901580882353</v>
      </c>
      <c r="AQ203" s="59">
        <f t="shared" ref="AQ203" si="1186">+SUM(AQ204:AQ213)</f>
        <v>36117.772208088238</v>
      </c>
      <c r="AR203" s="59">
        <f t="shared" ref="AR203" si="1187">+SUM(AR204:AR213)</f>
        <v>6967.4955125000006</v>
      </c>
      <c r="AS203" s="59">
        <f t="shared" ref="AS203" si="1188">+SUM(AS204:AS213)</f>
        <v>43085.267720588236</v>
      </c>
      <c r="AT203" s="83" t="str">
        <f>IF(F203=AS203,"Matching","Not Matching")</f>
        <v>Matching</v>
      </c>
      <c r="AU203" s="134">
        <f t="shared" ref="AU203" si="1189">SUM(AC203:AG203)</f>
        <v>19328.982050000002</v>
      </c>
      <c r="AV203" s="135">
        <f t="shared" ref="AV203" si="1190">AU203/AS203</f>
        <v>0.44862160716628607</v>
      </c>
      <c r="AW203" s="134">
        <f t="shared" ref="AW203" si="1191">AI203</f>
        <v>8541</v>
      </c>
      <c r="AX203" s="135">
        <f t="shared" ref="AX203" si="1192">AW203/AS203</f>
        <v>0.19823481324032008</v>
      </c>
      <c r="AY203" s="134">
        <f t="shared" ref="AY203" si="1193">AJ203</f>
        <v>1200</v>
      </c>
      <c r="AZ203" s="135">
        <f t="shared" ref="AZ203" si="1194">AY203/AS203</f>
        <v>2.7851747557473844E-2</v>
      </c>
      <c r="BA203" s="134">
        <f t="shared" ref="BA203" si="1195">AK203+AM203</f>
        <v>7047.7901580882353</v>
      </c>
      <c r="BB203" s="135">
        <f t="shared" ref="BB203" si="1196">BA203/AS203</f>
        <v>0.1635777269342685</v>
      </c>
      <c r="BC203" s="134">
        <f t="shared" ref="BC203" si="1197">AN203+AO203</f>
        <v>6967.4955125000006</v>
      </c>
      <c r="BD203" s="135">
        <f t="shared" ref="BD203" si="1198">BC203/AS203</f>
        <v>0.16171410510165155</v>
      </c>
      <c r="BE203" s="82" t="str">
        <f t="shared" ref="BE203" si="1199">IF((AU203+AW203+AY203+BA203+BC203)=AS203,"Matching","Not Matching")</f>
        <v>Matching</v>
      </c>
      <c r="BF203" s="134">
        <f>AQ203</f>
        <v>36117.772208088238</v>
      </c>
      <c r="BG203" s="135">
        <f t="shared" ref="BG203" si="1200">BF203/AS203</f>
        <v>0.83828589489834848</v>
      </c>
      <c r="BH203" s="134">
        <f t="shared" ref="BH203" si="1201">AR203</f>
        <v>6967.4955125000006</v>
      </c>
      <c r="BI203" s="135">
        <f t="shared" ref="BI203" si="1202">BH203/AS203</f>
        <v>0.16171410510165155</v>
      </c>
      <c r="BJ203" s="82" t="str">
        <f t="shared" ref="BJ203" si="1203">IF((BH203+BF203)=AS203,"Matching","Not Matching")</f>
        <v>Matching</v>
      </c>
      <c r="BK203" s="134">
        <f>AS203*1.081</f>
        <v>46575.174405955884</v>
      </c>
      <c r="BL203" s="134">
        <f t="shared" ref="BL203" si="1204">ROUND(BK203,-1)</f>
        <v>46580</v>
      </c>
      <c r="BM203" s="134">
        <f>D203*380</f>
        <v>8660.2000000000007</v>
      </c>
      <c r="BN203" s="134">
        <f t="shared" ref="BN203" si="1205">BK203-BM203</f>
        <v>37914.974405955887</v>
      </c>
      <c r="BO203" s="134">
        <f>BK203/D203</f>
        <v>2043.6671525211004</v>
      </c>
    </row>
    <row r="204" spans="1:67" outlineLevel="1" x14ac:dyDescent="0.25">
      <c r="A204" s="60"/>
      <c r="B204" s="61"/>
      <c r="C204" s="62"/>
      <c r="D204" s="63"/>
      <c r="E204" s="64"/>
      <c r="F204" s="65"/>
      <c r="G204" s="107"/>
      <c r="H204" s="110"/>
      <c r="I204" s="110"/>
      <c r="J204" s="56"/>
      <c r="K204" s="57"/>
      <c r="L204" s="58"/>
      <c r="M204" s="58"/>
      <c r="N204" s="58"/>
      <c r="O204" s="57"/>
      <c r="P204" s="58"/>
      <c r="Q204" s="56"/>
      <c r="R204" s="56"/>
      <c r="S204" s="56"/>
      <c r="T204" s="56"/>
      <c r="U204" s="73"/>
      <c r="V204" s="152"/>
      <c r="W204" s="153"/>
      <c r="X204" s="56"/>
      <c r="Y204" s="56"/>
      <c r="Z204" s="57"/>
      <c r="AA204" s="56"/>
      <c r="AB204" s="56"/>
      <c r="AC204" s="56"/>
      <c r="AD204" s="56"/>
      <c r="AE204" s="69"/>
      <c r="AF204" s="69"/>
      <c r="AG204" s="69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136"/>
    </row>
    <row r="205" spans="1:67" outlineLevel="1" x14ac:dyDescent="0.25">
      <c r="A205" s="60"/>
      <c r="B205" s="61" t="str">
        <f>"Panneau solaire "&amp;G205</f>
        <v>Panneau solaire LONGi Hi-MO X10 Artist LR7-54HVB-485M</v>
      </c>
      <c r="C205" s="62">
        <f>A203</f>
        <v>49</v>
      </c>
      <c r="D205" s="68" t="s">
        <v>63</v>
      </c>
      <c r="E205" s="64">
        <f t="shared" ref="E205" si="1206">AB205</f>
        <v>266.65684558823523</v>
      </c>
      <c r="F205" s="65">
        <f t="shared" ref="F205" si="1207">C205*E205</f>
        <v>13066.185433823526</v>
      </c>
      <c r="G205" s="107" t="str">
        <f>$G$7</f>
        <v>LONGi Hi-MO X10 Artist LR7-54HVB-485M</v>
      </c>
      <c r="H205" s="108">
        <f t="shared" ref="H205:I205" si="1208">H194</f>
        <v>105.55</v>
      </c>
      <c r="I205" s="108">
        <f t="shared" si="1208"/>
        <v>0</v>
      </c>
      <c r="J205" s="67">
        <f t="shared" si="1032"/>
        <v>3.1664999999999996</v>
      </c>
      <c r="K205" s="54">
        <v>0</v>
      </c>
      <c r="L205" s="67">
        <f t="shared" ref="L205:N212" si="1209">H205*(1-$K205)</f>
        <v>105.55</v>
      </c>
      <c r="M205" s="67">
        <f t="shared" si="1209"/>
        <v>0</v>
      </c>
      <c r="N205" s="67">
        <f t="shared" si="1209"/>
        <v>3.1664999999999996</v>
      </c>
      <c r="O205" s="67">
        <f t="shared" ref="O205:O212" si="1210">(L205+M205+N205)</f>
        <v>108.7165</v>
      </c>
      <c r="P205" s="69">
        <f t="shared" ref="P205:P212" si="1211">O205*$P$4</f>
        <v>0</v>
      </c>
      <c r="Q205" s="69">
        <f t="shared" ref="Q205:Q212" si="1212">(O205+P205)*$Q$4</f>
        <v>0</v>
      </c>
      <c r="R205" s="69">
        <f t="shared" ref="R205:R212" si="1213">(O205+P205)*$R$4</f>
        <v>2.1743299999999999</v>
      </c>
      <c r="S205" s="69">
        <f t="shared" ref="S205:S209" si="1214">(O205+P205)*$S$4</f>
        <v>5.4358250000000004</v>
      </c>
      <c r="T205" s="69">
        <f t="shared" ref="T205:T212" si="1215">SUM(O205:S205)</f>
        <v>116.32665499999999</v>
      </c>
      <c r="U205" s="69">
        <f>1*$U$4</f>
        <v>65</v>
      </c>
      <c r="V205" s="151">
        <f t="shared" ref="V205:W205" si="1216">V194</f>
        <v>0</v>
      </c>
      <c r="W205" s="151">
        <f t="shared" si="1216"/>
        <v>0</v>
      </c>
      <c r="X205" s="67">
        <f t="shared" ref="X205:X212" si="1217">SUM(U205:W205)</f>
        <v>65</v>
      </c>
      <c r="Y205" s="113">
        <f t="shared" ref="Y205:Y210" si="1218">$Y$4/(1-$Y$4)*(T205+X205+Z205+AA205)</f>
        <v>39.998526838235293</v>
      </c>
      <c r="Z205" s="69">
        <f t="shared" ref="Z205:Z212" si="1219">T205*$Z$4</f>
        <v>29.081663749999997</v>
      </c>
      <c r="AA205" s="69">
        <f t="shared" ref="AA205:AA210" si="1220">X205*$AA$4</f>
        <v>16.25</v>
      </c>
      <c r="AB205" s="70">
        <f t="shared" ref="AB205:AB212" si="1221">T205+X205+Y205+Z205+AA205</f>
        <v>266.65684558823523</v>
      </c>
      <c r="AC205" s="67">
        <f t="shared" ref="AC205:AO212" si="1222">O205*$C205</f>
        <v>5327.1085000000003</v>
      </c>
      <c r="AD205" s="67">
        <f t="shared" si="1222"/>
        <v>0</v>
      </c>
      <c r="AE205" s="67">
        <f t="shared" si="1222"/>
        <v>0</v>
      </c>
      <c r="AF205" s="67">
        <f t="shared" si="1222"/>
        <v>106.54217</v>
      </c>
      <c r="AG205" s="67">
        <f t="shared" si="1222"/>
        <v>266.35542500000003</v>
      </c>
      <c r="AH205" s="67">
        <f t="shared" si="1222"/>
        <v>5700.0060949999997</v>
      </c>
      <c r="AI205" s="67">
        <f t="shared" si="1222"/>
        <v>3185</v>
      </c>
      <c r="AJ205" s="67">
        <f t="shared" si="1222"/>
        <v>0</v>
      </c>
      <c r="AK205" s="67">
        <f t="shared" si="1222"/>
        <v>0</v>
      </c>
      <c r="AL205" s="67">
        <f t="shared" si="1222"/>
        <v>3185</v>
      </c>
      <c r="AM205" s="67">
        <f t="shared" si="1222"/>
        <v>1959.9278150735292</v>
      </c>
      <c r="AN205" s="67">
        <f t="shared" si="1222"/>
        <v>1425.0015237499999</v>
      </c>
      <c r="AO205" s="67">
        <f t="shared" si="1222"/>
        <v>796.25</v>
      </c>
      <c r="AP205" s="67">
        <f t="shared" ref="AP205:AP212" si="1223">AM205+AK205</f>
        <v>1959.9278150735292</v>
      </c>
      <c r="AQ205" s="71">
        <f t="shared" ref="AQ205:AQ212" si="1224">AM205+AL205+AH205</f>
        <v>10844.933910073529</v>
      </c>
      <c r="AR205" s="71">
        <f t="shared" ref="AR205:AR212" si="1225">AO205+AN205</f>
        <v>2221.2515237500002</v>
      </c>
      <c r="AS205" s="71">
        <f t="shared" ref="AS205:AS212" si="1226">AH205+AL205+AM205+AO205+AN205</f>
        <v>13066.18543382353</v>
      </c>
      <c r="AT205" s="84"/>
    </row>
    <row r="206" spans="1:67" outlineLevel="1" x14ac:dyDescent="0.25">
      <c r="A206" s="60"/>
      <c r="B206" s="61" t="str">
        <f>"Onduleur Fronius "&amp;G206</f>
        <v>Onduleur Fronius Verto 20.0 Plus SPD 1+2</v>
      </c>
      <c r="C206" s="62">
        <v>1</v>
      </c>
      <c r="D206" s="68" t="s">
        <v>63</v>
      </c>
      <c r="E206" s="64">
        <f t="shared" ref="E205:E212" si="1227">AB206</f>
        <v>5541.07493382353</v>
      </c>
      <c r="F206" s="65">
        <f t="shared" ref="F205:F212" si="1228">C206*E206</f>
        <v>5541.07493382353</v>
      </c>
      <c r="G206" s="107" t="str">
        <f>$G$140</f>
        <v>Verto 20.0 Plus SPD 1+2</v>
      </c>
      <c r="H206" s="108">
        <f t="shared" ref="H206:I206" si="1229">H195</f>
        <v>3093.55</v>
      </c>
      <c r="I206" s="108">
        <f t="shared" si="1229"/>
        <v>166.85</v>
      </c>
      <c r="J206" s="67">
        <f t="shared" si="1032"/>
        <v>92.8065</v>
      </c>
      <c r="K206" s="54">
        <v>0</v>
      </c>
      <c r="L206" s="67">
        <f t="shared" si="1209"/>
        <v>3093.55</v>
      </c>
      <c r="M206" s="67">
        <f t="shared" si="1209"/>
        <v>166.85</v>
      </c>
      <c r="N206" s="67">
        <f t="shared" si="1209"/>
        <v>92.8065</v>
      </c>
      <c r="O206" s="67">
        <f t="shared" si="1210"/>
        <v>3353.2065000000002</v>
      </c>
      <c r="P206" s="69">
        <f t="shared" si="1211"/>
        <v>0</v>
      </c>
      <c r="Q206" s="69">
        <f t="shared" si="1212"/>
        <v>0</v>
      </c>
      <c r="R206" s="69">
        <f t="shared" si="1213"/>
        <v>67.064130000000006</v>
      </c>
      <c r="S206" s="69">
        <f t="shared" si="1214"/>
        <v>167.66032500000003</v>
      </c>
      <c r="T206" s="69">
        <f t="shared" si="1215"/>
        <v>3587.9309550000003</v>
      </c>
      <c r="U206" s="69">
        <f>2*$U$5</f>
        <v>180</v>
      </c>
      <c r="V206" s="151">
        <f t="shared" ref="V206:W206" si="1230">V195</f>
        <v>0</v>
      </c>
      <c r="W206" s="151">
        <f t="shared" si="1230"/>
        <v>0</v>
      </c>
      <c r="X206" s="67">
        <f t="shared" si="1217"/>
        <v>180</v>
      </c>
      <c r="Y206" s="113">
        <f t="shared" si="1218"/>
        <v>831.1612400735296</v>
      </c>
      <c r="Z206" s="69">
        <f t="shared" si="1219"/>
        <v>896.98273875000007</v>
      </c>
      <c r="AA206" s="69">
        <f t="shared" si="1220"/>
        <v>45</v>
      </c>
      <c r="AB206" s="70">
        <f t="shared" si="1221"/>
        <v>5541.07493382353</v>
      </c>
      <c r="AC206" s="67">
        <f t="shared" si="1222"/>
        <v>3353.2065000000002</v>
      </c>
      <c r="AD206" s="67">
        <f t="shared" si="1222"/>
        <v>0</v>
      </c>
      <c r="AE206" s="67">
        <f t="shared" si="1222"/>
        <v>0</v>
      </c>
      <c r="AF206" s="67">
        <f t="shared" si="1222"/>
        <v>67.064130000000006</v>
      </c>
      <c r="AG206" s="67">
        <f t="shared" si="1222"/>
        <v>167.66032500000003</v>
      </c>
      <c r="AH206" s="67">
        <f t="shared" si="1222"/>
        <v>3587.9309550000003</v>
      </c>
      <c r="AI206" s="67">
        <f t="shared" si="1222"/>
        <v>180</v>
      </c>
      <c r="AJ206" s="67">
        <f t="shared" si="1222"/>
        <v>0</v>
      </c>
      <c r="AK206" s="67">
        <f t="shared" si="1222"/>
        <v>0</v>
      </c>
      <c r="AL206" s="67">
        <f t="shared" si="1222"/>
        <v>180</v>
      </c>
      <c r="AM206" s="67">
        <f t="shared" si="1222"/>
        <v>831.1612400735296</v>
      </c>
      <c r="AN206" s="67">
        <f t="shared" si="1222"/>
        <v>896.98273875000007</v>
      </c>
      <c r="AO206" s="67">
        <f t="shared" si="1222"/>
        <v>45</v>
      </c>
      <c r="AP206" s="67">
        <f t="shared" si="1223"/>
        <v>831.1612400735296</v>
      </c>
      <c r="AQ206" s="71">
        <f t="shared" si="1224"/>
        <v>4599.0921950735301</v>
      </c>
      <c r="AR206" s="71">
        <f t="shared" si="1225"/>
        <v>941.98273875000007</v>
      </c>
      <c r="AS206" s="71">
        <f t="shared" si="1226"/>
        <v>5541.07493382353</v>
      </c>
      <c r="AT206" s="84"/>
    </row>
    <row r="207" spans="1:67" outlineLevel="1" x14ac:dyDescent="0.25">
      <c r="A207" s="60"/>
      <c r="B207" s="61" t="s">
        <v>64</v>
      </c>
      <c r="C207" s="62">
        <v>1</v>
      </c>
      <c r="D207" s="68" t="s">
        <v>65</v>
      </c>
      <c r="E207" s="64">
        <f t="shared" si="1227"/>
        <v>1864.0808823529412</v>
      </c>
      <c r="F207" s="65">
        <f t="shared" si="1228"/>
        <v>1864.0808823529412</v>
      </c>
      <c r="G207" s="107"/>
      <c r="H207" s="108">
        <f t="shared" ref="H207:I207" si="1231">H196</f>
        <v>750</v>
      </c>
      <c r="I207" s="111">
        <f t="shared" si="1231"/>
        <v>0</v>
      </c>
      <c r="J207" s="67">
        <f t="shared" si="1032"/>
        <v>22.5</v>
      </c>
      <c r="K207" s="54">
        <v>0</v>
      </c>
      <c r="L207" s="67">
        <f t="shared" si="1209"/>
        <v>750</v>
      </c>
      <c r="M207" s="67">
        <f t="shared" si="1209"/>
        <v>0</v>
      </c>
      <c r="N207" s="67">
        <f t="shared" si="1209"/>
        <v>22.5</v>
      </c>
      <c r="O207" s="67">
        <f t="shared" si="1210"/>
        <v>772.5</v>
      </c>
      <c r="P207" s="69">
        <f t="shared" si="1211"/>
        <v>0</v>
      </c>
      <c r="Q207" s="69">
        <f t="shared" si="1212"/>
        <v>0</v>
      </c>
      <c r="R207" s="69">
        <f t="shared" si="1213"/>
        <v>15.450000000000001</v>
      </c>
      <c r="S207" s="69">
        <f t="shared" si="1214"/>
        <v>38.625</v>
      </c>
      <c r="T207" s="69">
        <f t="shared" si="1215"/>
        <v>826.57500000000005</v>
      </c>
      <c r="U207" s="69">
        <f>(C205/10)*$U$5</f>
        <v>441.00000000000006</v>
      </c>
      <c r="V207" s="151">
        <f t="shared" ref="V207:W207" si="1232">V196</f>
        <v>0</v>
      </c>
      <c r="W207" s="151">
        <f t="shared" si="1232"/>
        <v>0</v>
      </c>
      <c r="X207" s="67">
        <f t="shared" si="1217"/>
        <v>441.00000000000006</v>
      </c>
      <c r="Y207" s="113">
        <f t="shared" si="1218"/>
        <v>279.61213235294122</v>
      </c>
      <c r="Z207" s="69">
        <f t="shared" si="1219"/>
        <v>206.64375000000001</v>
      </c>
      <c r="AA207" s="69">
        <f t="shared" si="1220"/>
        <v>110.25000000000001</v>
      </c>
      <c r="AB207" s="70">
        <f t="shared" si="1221"/>
        <v>1864.0808823529412</v>
      </c>
      <c r="AC207" s="67">
        <f t="shared" si="1222"/>
        <v>772.5</v>
      </c>
      <c r="AD207" s="67">
        <f t="shared" si="1222"/>
        <v>0</v>
      </c>
      <c r="AE207" s="67">
        <f t="shared" si="1222"/>
        <v>0</v>
      </c>
      <c r="AF207" s="67">
        <f t="shared" si="1222"/>
        <v>15.450000000000001</v>
      </c>
      <c r="AG207" s="67">
        <f t="shared" si="1222"/>
        <v>38.625</v>
      </c>
      <c r="AH207" s="67">
        <f t="shared" si="1222"/>
        <v>826.57500000000005</v>
      </c>
      <c r="AI207" s="67">
        <f t="shared" si="1222"/>
        <v>441.00000000000006</v>
      </c>
      <c r="AJ207" s="67">
        <f t="shared" si="1222"/>
        <v>0</v>
      </c>
      <c r="AK207" s="67">
        <f t="shared" si="1222"/>
        <v>0</v>
      </c>
      <c r="AL207" s="67">
        <f t="shared" si="1222"/>
        <v>441.00000000000006</v>
      </c>
      <c r="AM207" s="67">
        <f t="shared" si="1222"/>
        <v>279.61213235294122</v>
      </c>
      <c r="AN207" s="67">
        <f t="shared" si="1222"/>
        <v>206.64375000000001</v>
      </c>
      <c r="AO207" s="67">
        <f t="shared" si="1222"/>
        <v>110.25000000000001</v>
      </c>
      <c r="AP207" s="67">
        <f t="shared" si="1223"/>
        <v>279.61213235294122</v>
      </c>
      <c r="AQ207" s="71">
        <f t="shared" si="1224"/>
        <v>1547.1871323529413</v>
      </c>
      <c r="AR207" s="71">
        <f t="shared" si="1225"/>
        <v>316.89375000000001</v>
      </c>
      <c r="AS207" s="71">
        <f t="shared" si="1226"/>
        <v>1864.0808823529412</v>
      </c>
      <c r="AT207" s="84"/>
    </row>
    <row r="208" spans="1:67" outlineLevel="1" x14ac:dyDescent="0.25">
      <c r="A208" s="60"/>
      <c r="B208" s="61" t="s">
        <v>172</v>
      </c>
      <c r="C208" s="62">
        <f>A203</f>
        <v>49</v>
      </c>
      <c r="D208" s="68" t="s">
        <v>63</v>
      </c>
      <c r="E208" s="64">
        <f t="shared" si="1227"/>
        <v>257.66176470588238</v>
      </c>
      <c r="F208" s="65">
        <f t="shared" si="1228"/>
        <v>12625.426470588236</v>
      </c>
      <c r="G208" s="107"/>
      <c r="H208" s="108">
        <f t="shared" ref="H208:I208" si="1233">H197</f>
        <v>100</v>
      </c>
      <c r="I208" s="108">
        <f t="shared" si="1233"/>
        <v>0</v>
      </c>
      <c r="J208" s="67">
        <f t="shared" si="1032"/>
        <v>3</v>
      </c>
      <c r="K208" s="54">
        <v>0</v>
      </c>
      <c r="L208" s="67">
        <f t="shared" si="1209"/>
        <v>100</v>
      </c>
      <c r="M208" s="67">
        <f t="shared" si="1209"/>
        <v>0</v>
      </c>
      <c r="N208" s="67">
        <f t="shared" si="1209"/>
        <v>3</v>
      </c>
      <c r="O208" s="67">
        <f t="shared" si="1210"/>
        <v>103</v>
      </c>
      <c r="P208" s="69">
        <f t="shared" si="1211"/>
        <v>0</v>
      </c>
      <c r="Q208" s="69">
        <f t="shared" si="1212"/>
        <v>0</v>
      </c>
      <c r="R208" s="69">
        <f t="shared" si="1213"/>
        <v>2.06</v>
      </c>
      <c r="S208" s="69">
        <f t="shared" si="1214"/>
        <v>5.15</v>
      </c>
      <c r="T208" s="69">
        <f t="shared" si="1215"/>
        <v>110.21000000000001</v>
      </c>
      <c r="U208" s="69">
        <f>1*$U$4</f>
        <v>65</v>
      </c>
      <c r="V208" s="151">
        <f t="shared" ref="V208:W208" si="1234">V197</f>
        <v>0</v>
      </c>
      <c r="W208" s="151">
        <f t="shared" si="1234"/>
        <v>0</v>
      </c>
      <c r="X208" s="67">
        <f t="shared" si="1217"/>
        <v>65</v>
      </c>
      <c r="Y208" s="113">
        <f t="shared" si="1218"/>
        <v>38.649264705882359</v>
      </c>
      <c r="Z208" s="69">
        <f t="shared" si="1219"/>
        <v>27.552500000000002</v>
      </c>
      <c r="AA208" s="69">
        <f t="shared" si="1220"/>
        <v>16.25</v>
      </c>
      <c r="AB208" s="70">
        <f t="shared" si="1221"/>
        <v>257.66176470588238</v>
      </c>
      <c r="AC208" s="67">
        <f t="shared" si="1222"/>
        <v>5047</v>
      </c>
      <c r="AD208" s="67">
        <f t="shared" si="1222"/>
        <v>0</v>
      </c>
      <c r="AE208" s="67">
        <f t="shared" si="1222"/>
        <v>0</v>
      </c>
      <c r="AF208" s="67">
        <f t="shared" si="1222"/>
        <v>100.94</v>
      </c>
      <c r="AG208" s="67">
        <f t="shared" si="1222"/>
        <v>252.35000000000002</v>
      </c>
      <c r="AH208" s="67">
        <f t="shared" si="1222"/>
        <v>5400.29</v>
      </c>
      <c r="AI208" s="67">
        <f t="shared" si="1222"/>
        <v>3185</v>
      </c>
      <c r="AJ208" s="67">
        <f t="shared" si="1222"/>
        <v>0</v>
      </c>
      <c r="AK208" s="67">
        <f t="shared" si="1222"/>
        <v>0</v>
      </c>
      <c r="AL208" s="67">
        <f t="shared" si="1222"/>
        <v>3185</v>
      </c>
      <c r="AM208" s="67">
        <f t="shared" si="1222"/>
        <v>1893.8139705882356</v>
      </c>
      <c r="AN208" s="67">
        <f t="shared" si="1222"/>
        <v>1350.0725</v>
      </c>
      <c r="AO208" s="67">
        <f t="shared" si="1222"/>
        <v>796.25</v>
      </c>
      <c r="AP208" s="67">
        <f t="shared" si="1223"/>
        <v>1893.8139705882356</v>
      </c>
      <c r="AQ208" s="71">
        <f t="shared" si="1224"/>
        <v>10479.103970588236</v>
      </c>
      <c r="AR208" s="71">
        <f t="shared" si="1225"/>
        <v>2146.3225000000002</v>
      </c>
      <c r="AS208" s="71">
        <f t="shared" si="1226"/>
        <v>12625.426470588236</v>
      </c>
      <c r="AT208" s="84"/>
    </row>
    <row r="209" spans="1:67" outlineLevel="1" x14ac:dyDescent="0.25">
      <c r="A209" s="60"/>
      <c r="B209" s="61" t="s">
        <v>66</v>
      </c>
      <c r="C209" s="62">
        <v>1</v>
      </c>
      <c r="D209" s="68" t="s">
        <v>65</v>
      </c>
      <c r="E209" s="64">
        <f t="shared" si="1227"/>
        <v>3576.0000000000005</v>
      </c>
      <c r="F209" s="65">
        <f t="shared" si="1228"/>
        <v>3576.0000000000005</v>
      </c>
      <c r="G209" s="107"/>
      <c r="H209" s="108">
        <f t="shared" ref="H209:I209" si="1235">H198</f>
        <v>800</v>
      </c>
      <c r="I209" s="108">
        <f t="shared" si="1235"/>
        <v>0</v>
      </c>
      <c r="J209" s="67">
        <f t="shared" si="1032"/>
        <v>24</v>
      </c>
      <c r="K209" s="54">
        <v>0</v>
      </c>
      <c r="L209" s="67">
        <f t="shared" si="1209"/>
        <v>800</v>
      </c>
      <c r="M209" s="67">
        <f t="shared" si="1209"/>
        <v>0</v>
      </c>
      <c r="N209" s="67">
        <f t="shared" si="1209"/>
        <v>24</v>
      </c>
      <c r="O209" s="67">
        <f t="shared" si="1210"/>
        <v>824</v>
      </c>
      <c r="P209" s="69">
        <f t="shared" si="1211"/>
        <v>0</v>
      </c>
      <c r="Q209" s="69">
        <f t="shared" si="1212"/>
        <v>0</v>
      </c>
      <c r="R209" s="69">
        <f t="shared" si="1213"/>
        <v>16.48</v>
      </c>
      <c r="S209" s="69">
        <f t="shared" si="1214"/>
        <v>41.2</v>
      </c>
      <c r="T209" s="69">
        <f t="shared" si="1215"/>
        <v>881.68000000000006</v>
      </c>
      <c r="U209" s="69">
        <f>5*$U$5+600+500</f>
        <v>1550</v>
      </c>
      <c r="V209" s="151">
        <f t="shared" ref="V209:W209" si="1236">V198</f>
        <v>0</v>
      </c>
      <c r="W209" s="151">
        <f t="shared" si="1236"/>
        <v>0</v>
      </c>
      <c r="X209" s="67">
        <f t="shared" si="1217"/>
        <v>1550</v>
      </c>
      <c r="Y209" s="113">
        <f t="shared" si="1218"/>
        <v>536.40000000000009</v>
      </c>
      <c r="Z209" s="69">
        <f t="shared" si="1219"/>
        <v>220.42000000000002</v>
      </c>
      <c r="AA209" s="69">
        <f t="shared" si="1220"/>
        <v>387.5</v>
      </c>
      <c r="AB209" s="70">
        <f t="shared" si="1221"/>
        <v>3576.0000000000005</v>
      </c>
      <c r="AC209" s="67">
        <f t="shared" si="1222"/>
        <v>824</v>
      </c>
      <c r="AD209" s="67">
        <f t="shared" si="1222"/>
        <v>0</v>
      </c>
      <c r="AE209" s="67">
        <f t="shared" si="1222"/>
        <v>0</v>
      </c>
      <c r="AF209" s="67">
        <f t="shared" si="1222"/>
        <v>16.48</v>
      </c>
      <c r="AG209" s="67">
        <f t="shared" si="1222"/>
        <v>41.2</v>
      </c>
      <c r="AH209" s="67">
        <f t="shared" si="1222"/>
        <v>881.68000000000006</v>
      </c>
      <c r="AI209" s="67">
        <f t="shared" si="1222"/>
        <v>1550</v>
      </c>
      <c r="AJ209" s="67">
        <f t="shared" si="1222"/>
        <v>0</v>
      </c>
      <c r="AK209" s="67">
        <f t="shared" si="1222"/>
        <v>0</v>
      </c>
      <c r="AL209" s="67">
        <f t="shared" si="1222"/>
        <v>1550</v>
      </c>
      <c r="AM209" s="67">
        <f t="shared" si="1222"/>
        <v>536.40000000000009</v>
      </c>
      <c r="AN209" s="67">
        <f t="shared" si="1222"/>
        <v>220.42000000000002</v>
      </c>
      <c r="AO209" s="67">
        <f t="shared" si="1222"/>
        <v>387.5</v>
      </c>
      <c r="AP209" s="67">
        <f t="shared" si="1223"/>
        <v>536.40000000000009</v>
      </c>
      <c r="AQ209" s="71">
        <f t="shared" si="1224"/>
        <v>2968.08</v>
      </c>
      <c r="AR209" s="71">
        <f t="shared" si="1225"/>
        <v>607.92000000000007</v>
      </c>
      <c r="AS209" s="71">
        <f t="shared" si="1226"/>
        <v>3576.0000000000005</v>
      </c>
      <c r="AT209" s="84"/>
    </row>
    <row r="210" spans="1:67" outlineLevel="1" x14ac:dyDescent="0.25">
      <c r="A210" s="60"/>
      <c r="B210" s="72" t="s">
        <v>169</v>
      </c>
      <c r="C210" s="62">
        <v>1</v>
      </c>
      <c r="D210" s="68" t="s">
        <v>65</v>
      </c>
      <c r="E210" s="64">
        <f t="shared" si="1227"/>
        <v>4312.5</v>
      </c>
      <c r="F210" s="65">
        <f t="shared" si="1228"/>
        <v>4312.5</v>
      </c>
      <c r="G210" s="107"/>
      <c r="H210" s="108">
        <f t="shared" ref="H210:I210" si="1237">H199</f>
        <v>2500</v>
      </c>
      <c r="I210" s="108">
        <f t="shared" si="1237"/>
        <v>300</v>
      </c>
      <c r="J210" s="67">
        <f t="shared" si="1032"/>
        <v>75</v>
      </c>
      <c r="K210" s="54">
        <v>0</v>
      </c>
      <c r="L210" s="67">
        <f t="shared" si="1209"/>
        <v>2500</v>
      </c>
      <c r="M210" s="67">
        <f t="shared" si="1209"/>
        <v>300</v>
      </c>
      <c r="N210" s="67">
        <f t="shared" si="1209"/>
        <v>75</v>
      </c>
      <c r="O210" s="67">
        <f t="shared" si="1210"/>
        <v>2875</v>
      </c>
      <c r="P210" s="69">
        <f t="shared" si="1211"/>
        <v>0</v>
      </c>
      <c r="Q210" s="69">
        <f t="shared" si="1212"/>
        <v>0</v>
      </c>
      <c r="R210" s="69">
        <f t="shared" si="1213"/>
        <v>57.5</v>
      </c>
      <c r="S210" s="69">
        <v>0</v>
      </c>
      <c r="T210" s="69">
        <f t="shared" si="1215"/>
        <v>2932.5</v>
      </c>
      <c r="U210" s="69">
        <v>0</v>
      </c>
      <c r="V210" s="151">
        <f t="shared" ref="V210:W210" si="1238">V199</f>
        <v>0</v>
      </c>
      <c r="W210" s="151">
        <f t="shared" si="1238"/>
        <v>0</v>
      </c>
      <c r="X210" s="67">
        <f t="shared" si="1217"/>
        <v>0</v>
      </c>
      <c r="Y210" s="113">
        <f t="shared" si="1218"/>
        <v>646.875</v>
      </c>
      <c r="Z210" s="69">
        <f t="shared" si="1219"/>
        <v>733.125</v>
      </c>
      <c r="AA210" s="69">
        <f t="shared" si="1220"/>
        <v>0</v>
      </c>
      <c r="AB210" s="70">
        <f t="shared" si="1221"/>
        <v>4312.5</v>
      </c>
      <c r="AC210" s="67">
        <f t="shared" si="1222"/>
        <v>2875</v>
      </c>
      <c r="AD210" s="67">
        <f t="shared" si="1222"/>
        <v>0</v>
      </c>
      <c r="AE210" s="67">
        <f t="shared" si="1222"/>
        <v>0</v>
      </c>
      <c r="AF210" s="67">
        <f t="shared" si="1222"/>
        <v>57.5</v>
      </c>
      <c r="AG210" s="67">
        <f t="shared" si="1222"/>
        <v>0</v>
      </c>
      <c r="AH210" s="67">
        <f t="shared" si="1222"/>
        <v>2932.5</v>
      </c>
      <c r="AI210" s="67">
        <f t="shared" si="1222"/>
        <v>0</v>
      </c>
      <c r="AJ210" s="67">
        <f t="shared" si="1222"/>
        <v>0</v>
      </c>
      <c r="AK210" s="67">
        <f t="shared" si="1222"/>
        <v>0</v>
      </c>
      <c r="AL210" s="67">
        <f t="shared" si="1222"/>
        <v>0</v>
      </c>
      <c r="AM210" s="67">
        <f t="shared" si="1222"/>
        <v>646.875</v>
      </c>
      <c r="AN210" s="67">
        <f t="shared" si="1222"/>
        <v>733.125</v>
      </c>
      <c r="AO210" s="67">
        <f t="shared" si="1222"/>
        <v>0</v>
      </c>
      <c r="AP210" s="67">
        <f t="shared" si="1223"/>
        <v>646.875</v>
      </c>
      <c r="AQ210" s="71">
        <f t="shared" si="1224"/>
        <v>3579.375</v>
      </c>
      <c r="AR210" s="71">
        <f t="shared" si="1225"/>
        <v>733.125</v>
      </c>
      <c r="AS210" s="71">
        <f t="shared" si="1226"/>
        <v>4312.5</v>
      </c>
      <c r="AT210" s="84"/>
    </row>
    <row r="211" spans="1:67" outlineLevel="1" x14ac:dyDescent="0.25">
      <c r="A211" s="60"/>
      <c r="B211" s="72" t="s">
        <v>170</v>
      </c>
      <c r="C211" s="62">
        <v>1</v>
      </c>
      <c r="D211" s="68" t="s">
        <v>65</v>
      </c>
      <c r="E211" s="64">
        <f t="shared" si="1227"/>
        <v>900</v>
      </c>
      <c r="F211" s="65">
        <f t="shared" si="1228"/>
        <v>900</v>
      </c>
      <c r="G211" s="147"/>
      <c r="H211" s="67">
        <v>0</v>
      </c>
      <c r="I211" s="67">
        <v>0</v>
      </c>
      <c r="J211" s="67">
        <f t="shared" ref="J211:J212" si="1239">H211*$J$4</f>
        <v>0</v>
      </c>
      <c r="K211" s="54">
        <v>0</v>
      </c>
      <c r="L211" s="67">
        <f t="shared" si="1209"/>
        <v>0</v>
      </c>
      <c r="M211" s="67">
        <f t="shared" si="1209"/>
        <v>0</v>
      </c>
      <c r="N211" s="67">
        <f t="shared" si="1209"/>
        <v>0</v>
      </c>
      <c r="O211" s="67">
        <f t="shared" si="1210"/>
        <v>0</v>
      </c>
      <c r="P211" s="69">
        <f t="shared" si="1211"/>
        <v>0</v>
      </c>
      <c r="Q211" s="69">
        <f t="shared" si="1212"/>
        <v>0</v>
      </c>
      <c r="R211" s="69">
        <f t="shared" si="1213"/>
        <v>0</v>
      </c>
      <c r="S211" s="69">
        <v>0</v>
      </c>
      <c r="T211" s="69">
        <f t="shared" si="1215"/>
        <v>0</v>
      </c>
      <c r="U211" s="69">
        <v>0</v>
      </c>
      <c r="V211" s="151">
        <f t="shared" ref="V211:W211" si="1240">V200</f>
        <v>0</v>
      </c>
      <c r="W211" s="151">
        <f t="shared" si="1240"/>
        <v>900</v>
      </c>
      <c r="X211" s="67">
        <f t="shared" si="1217"/>
        <v>900</v>
      </c>
      <c r="Y211" s="113">
        <v>0</v>
      </c>
      <c r="Z211" s="69">
        <f t="shared" si="1219"/>
        <v>0</v>
      </c>
      <c r="AA211" s="69">
        <v>0</v>
      </c>
      <c r="AB211" s="70">
        <f t="shared" si="1221"/>
        <v>900</v>
      </c>
      <c r="AC211" s="67">
        <f t="shared" si="1222"/>
        <v>0</v>
      </c>
      <c r="AD211" s="67">
        <f t="shared" si="1222"/>
        <v>0</v>
      </c>
      <c r="AE211" s="67">
        <f t="shared" si="1222"/>
        <v>0</v>
      </c>
      <c r="AF211" s="67">
        <f t="shared" si="1222"/>
        <v>0</v>
      </c>
      <c r="AG211" s="67">
        <f t="shared" si="1222"/>
        <v>0</v>
      </c>
      <c r="AH211" s="67">
        <f t="shared" si="1222"/>
        <v>0</v>
      </c>
      <c r="AI211" s="67">
        <f t="shared" si="1222"/>
        <v>0</v>
      </c>
      <c r="AJ211" s="67">
        <f t="shared" si="1222"/>
        <v>0</v>
      </c>
      <c r="AK211" s="67">
        <f t="shared" si="1222"/>
        <v>900</v>
      </c>
      <c r="AL211" s="67">
        <f t="shared" si="1222"/>
        <v>900</v>
      </c>
      <c r="AM211" s="67">
        <f t="shared" si="1222"/>
        <v>0</v>
      </c>
      <c r="AN211" s="67">
        <f t="shared" si="1222"/>
        <v>0</v>
      </c>
      <c r="AO211" s="67">
        <f t="shared" si="1222"/>
        <v>0</v>
      </c>
      <c r="AP211" s="67">
        <f t="shared" si="1223"/>
        <v>900</v>
      </c>
      <c r="AQ211" s="71">
        <f t="shared" si="1224"/>
        <v>900</v>
      </c>
      <c r="AR211" s="71">
        <f t="shared" si="1225"/>
        <v>0</v>
      </c>
      <c r="AS211" s="71">
        <f t="shared" si="1226"/>
        <v>900</v>
      </c>
      <c r="AT211" s="84"/>
    </row>
    <row r="212" spans="1:67" outlineLevel="1" x14ac:dyDescent="0.25">
      <c r="A212" s="60"/>
      <c r="B212" s="72" t="s">
        <v>171</v>
      </c>
      <c r="C212" s="62">
        <v>1</v>
      </c>
      <c r="D212" s="68" t="s">
        <v>65</v>
      </c>
      <c r="E212" s="64">
        <f t="shared" si="1227"/>
        <v>1200</v>
      </c>
      <c r="F212" s="65">
        <f t="shared" si="1228"/>
        <v>1200</v>
      </c>
      <c r="G212" s="147"/>
      <c r="H212" s="67">
        <v>0</v>
      </c>
      <c r="I212" s="67">
        <v>0</v>
      </c>
      <c r="J212" s="67">
        <f t="shared" si="1239"/>
        <v>0</v>
      </c>
      <c r="K212" s="54">
        <v>0</v>
      </c>
      <c r="L212" s="67">
        <f t="shared" si="1209"/>
        <v>0</v>
      </c>
      <c r="M212" s="67">
        <f t="shared" si="1209"/>
        <v>0</v>
      </c>
      <c r="N212" s="67">
        <f t="shared" si="1209"/>
        <v>0</v>
      </c>
      <c r="O212" s="67">
        <f t="shared" si="1210"/>
        <v>0</v>
      </c>
      <c r="P212" s="69">
        <f t="shared" si="1211"/>
        <v>0</v>
      </c>
      <c r="Q212" s="69">
        <f t="shared" si="1212"/>
        <v>0</v>
      </c>
      <c r="R212" s="69">
        <f t="shared" si="1213"/>
        <v>0</v>
      </c>
      <c r="S212" s="69">
        <v>0</v>
      </c>
      <c r="T212" s="69">
        <f t="shared" si="1215"/>
        <v>0</v>
      </c>
      <c r="U212" s="69">
        <v>0</v>
      </c>
      <c r="V212" s="151">
        <f t="shared" ref="V212:W212" si="1241">V201</f>
        <v>1200</v>
      </c>
      <c r="W212" s="151">
        <f t="shared" si="1241"/>
        <v>0</v>
      </c>
      <c r="X212" s="67">
        <f t="shared" si="1217"/>
        <v>1200</v>
      </c>
      <c r="Y212" s="113">
        <v>0</v>
      </c>
      <c r="Z212" s="69">
        <f t="shared" si="1219"/>
        <v>0</v>
      </c>
      <c r="AA212" s="69">
        <v>0</v>
      </c>
      <c r="AB212" s="70">
        <f t="shared" si="1221"/>
        <v>1200</v>
      </c>
      <c r="AC212" s="67">
        <f t="shared" si="1222"/>
        <v>0</v>
      </c>
      <c r="AD212" s="67">
        <f t="shared" si="1222"/>
        <v>0</v>
      </c>
      <c r="AE212" s="67">
        <f t="shared" si="1222"/>
        <v>0</v>
      </c>
      <c r="AF212" s="67">
        <f t="shared" si="1222"/>
        <v>0</v>
      </c>
      <c r="AG212" s="67">
        <f t="shared" si="1222"/>
        <v>0</v>
      </c>
      <c r="AH212" s="67">
        <f t="shared" si="1222"/>
        <v>0</v>
      </c>
      <c r="AI212" s="67">
        <f t="shared" si="1222"/>
        <v>0</v>
      </c>
      <c r="AJ212" s="67">
        <f t="shared" si="1222"/>
        <v>1200</v>
      </c>
      <c r="AK212" s="67">
        <f t="shared" si="1222"/>
        <v>0</v>
      </c>
      <c r="AL212" s="67">
        <f t="shared" si="1222"/>
        <v>1200</v>
      </c>
      <c r="AM212" s="67">
        <f t="shared" si="1222"/>
        <v>0</v>
      </c>
      <c r="AN212" s="67">
        <f t="shared" si="1222"/>
        <v>0</v>
      </c>
      <c r="AO212" s="67">
        <f t="shared" si="1222"/>
        <v>0</v>
      </c>
      <c r="AP212" s="67">
        <f t="shared" si="1223"/>
        <v>0</v>
      </c>
      <c r="AQ212" s="71">
        <f t="shared" si="1224"/>
        <v>1200</v>
      </c>
      <c r="AR212" s="71">
        <f t="shared" si="1225"/>
        <v>0</v>
      </c>
      <c r="AS212" s="71">
        <f t="shared" si="1226"/>
        <v>1200</v>
      </c>
      <c r="AT212" s="84"/>
    </row>
    <row r="213" spans="1:67" ht="15.75" outlineLevel="1" thickBot="1" x14ac:dyDescent="0.3">
      <c r="A213" s="75"/>
      <c r="B213" s="76"/>
      <c r="C213" s="77"/>
      <c r="D213" s="78"/>
      <c r="E213" s="79"/>
      <c r="F213" s="80"/>
      <c r="G213" s="107"/>
      <c r="H213" s="108"/>
      <c r="I213" s="108"/>
      <c r="J213" s="67"/>
      <c r="K213" s="21"/>
      <c r="L213" s="67"/>
      <c r="M213" s="67"/>
      <c r="N213" s="67"/>
      <c r="O213" s="67"/>
      <c r="P213" s="69"/>
      <c r="Q213" s="69"/>
      <c r="R213" s="69"/>
      <c r="S213" s="69"/>
      <c r="T213" s="69"/>
      <c r="U213" s="69"/>
      <c r="V213" s="151"/>
      <c r="W213" s="151"/>
      <c r="X213" s="69"/>
      <c r="Y213" s="69"/>
      <c r="Z213" s="69"/>
      <c r="AA213" s="69"/>
      <c r="AB213" s="67"/>
      <c r="AC213" s="67"/>
      <c r="AD213" s="67"/>
      <c r="AE213" s="69"/>
      <c r="AF213" s="69"/>
      <c r="AG213" s="69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84"/>
    </row>
    <row r="214" spans="1:67" ht="15.75" thickBot="1" x14ac:dyDescent="0.3">
      <c r="A214" s="48">
        <f>A203+1</f>
        <v>50</v>
      </c>
      <c r="B214" s="49" t="s">
        <v>61</v>
      </c>
      <c r="C214" s="50" t="s">
        <v>62</v>
      </c>
      <c r="D214" s="51">
        <f>ROUNDUP((A214*465)/1000,2)</f>
        <v>23.25</v>
      </c>
      <c r="E214" s="52"/>
      <c r="F214" s="53">
        <f>SUM(F215:F224)</f>
        <v>43622.821624999997</v>
      </c>
      <c r="G214" s="107"/>
      <c r="H214" s="110"/>
      <c r="I214" s="110"/>
      <c r="J214" s="56"/>
      <c r="K214" s="57"/>
      <c r="L214" s="58"/>
      <c r="M214" s="58"/>
      <c r="N214" s="58"/>
      <c r="O214" s="57"/>
      <c r="P214" s="58"/>
      <c r="Q214" s="56"/>
      <c r="R214" s="56"/>
      <c r="S214" s="56"/>
      <c r="T214" s="56"/>
      <c r="U214" s="73"/>
      <c r="V214" s="152"/>
      <c r="W214" s="153"/>
      <c r="X214" s="56"/>
      <c r="Y214" s="56"/>
      <c r="Z214" s="57"/>
      <c r="AA214" s="56"/>
      <c r="AB214" s="56"/>
      <c r="AC214" s="59">
        <f>+SUM(AC215:AC224)</f>
        <v>18410.531500000001</v>
      </c>
      <c r="AD214" s="59">
        <f t="shared" ref="AD214" si="1242">+SUM(AD215:AD224)</f>
        <v>0</v>
      </c>
      <c r="AE214" s="59">
        <f t="shared" ref="AE214" si="1243">+SUM(AE215:AE224)</f>
        <v>0</v>
      </c>
      <c r="AF214" s="59">
        <f t="shared" ref="AF214" si="1244">+SUM(AF215:AF224)</f>
        <v>368.21063000000004</v>
      </c>
      <c r="AG214" s="59">
        <f t="shared" ref="AG214" si="1245">+SUM(AG215:AG224)</f>
        <v>776.77657500000009</v>
      </c>
      <c r="AH214" s="59">
        <f t="shared" ref="AH214" si="1246">+SUM(AH215:AH224)</f>
        <v>19555.518704999999</v>
      </c>
      <c r="AI214" s="59">
        <f t="shared" ref="AI214" si="1247">+SUM(AI215:AI224)</f>
        <v>8680</v>
      </c>
      <c r="AJ214" s="59">
        <f t="shared" ref="AJ214" si="1248">+SUM(AJ215:AJ224)</f>
        <v>1200</v>
      </c>
      <c r="AK214" s="59">
        <f t="shared" ref="AK214" si="1249">+SUM(AK215:AK224)</f>
        <v>900</v>
      </c>
      <c r="AL214" s="59">
        <f t="shared" ref="AL214" si="1250">+SUM(AL215:AL224)</f>
        <v>10780</v>
      </c>
      <c r="AM214" s="59">
        <f t="shared" ref="AM214" si="1251">+SUM(AM215:AM224)</f>
        <v>6228.4232437500013</v>
      </c>
      <c r="AN214" s="59">
        <f t="shared" ref="AN214" si="1252">+SUM(AN215:AN224)</f>
        <v>4888.8796762499996</v>
      </c>
      <c r="AO214" s="59">
        <f t="shared" ref="AO214" si="1253">+SUM(AO215:AO224)</f>
        <v>2170</v>
      </c>
      <c r="AP214" s="59">
        <f t="shared" ref="AP214" si="1254">+SUM(AP215:AP224)</f>
        <v>7128.4232437500013</v>
      </c>
      <c r="AQ214" s="59">
        <f t="shared" ref="AQ214" si="1255">+SUM(AQ215:AQ224)</f>
        <v>36563.941948750005</v>
      </c>
      <c r="AR214" s="59">
        <f t="shared" ref="AR214" si="1256">+SUM(AR215:AR224)</f>
        <v>7058.8796762500006</v>
      </c>
      <c r="AS214" s="59">
        <f t="shared" ref="AS214" si="1257">+SUM(AS215:AS224)</f>
        <v>43622.821624999997</v>
      </c>
      <c r="AT214" s="83" t="str">
        <f>IF(F214=AS214,"Matching","Not Matching")</f>
        <v>Matching</v>
      </c>
      <c r="AU214" s="134">
        <f t="shared" ref="AU214" si="1258">SUM(AC214:AG214)</f>
        <v>19555.518705000002</v>
      </c>
      <c r="AV214" s="135">
        <f t="shared" ref="AV214" si="1259">AU214/AS214</f>
        <v>0.44828642386105633</v>
      </c>
      <c r="AW214" s="134">
        <f t="shared" ref="AW214" si="1260">AI214</f>
        <v>8680</v>
      </c>
      <c r="AX214" s="135">
        <f t="shared" ref="AX214" si="1261">AW214/AS214</f>
        <v>0.1989784171830265</v>
      </c>
      <c r="AY214" s="134">
        <f t="shared" ref="AY214" si="1262">AJ214</f>
        <v>1200</v>
      </c>
      <c r="AZ214" s="135">
        <f t="shared" ref="AZ214" si="1263">AY214/AS214</f>
        <v>2.75085369377456E-2</v>
      </c>
      <c r="BA214" s="134">
        <f t="shared" ref="BA214" si="1264">AK214+AM214</f>
        <v>7128.4232437500013</v>
      </c>
      <c r="BB214" s="135">
        <f t="shared" ref="BB214" si="1265">BA214/AS214</f>
        <v>0.16341041175715101</v>
      </c>
      <c r="BC214" s="134">
        <f t="shared" ref="BC214" si="1266">AN214+AO214</f>
        <v>7058.8796762499996</v>
      </c>
      <c r="BD214" s="135">
        <f t="shared" ref="BD214" si="1267">BC214/AS214</f>
        <v>0.16181621026102069</v>
      </c>
      <c r="BE214" s="82" t="str">
        <f t="shared" ref="BE214" si="1268">IF((AU214+AW214+AY214+BA214+BC214)=AS214,"Matching","Not Matching")</f>
        <v>Matching</v>
      </c>
      <c r="BF214" s="134">
        <f>AQ214</f>
        <v>36563.941948750005</v>
      </c>
      <c r="BG214" s="135">
        <f t="shared" ref="BG214" si="1269">BF214/AS214</f>
        <v>0.83818378973897945</v>
      </c>
      <c r="BH214" s="134">
        <f t="shared" ref="BH214" si="1270">AR214</f>
        <v>7058.8796762500006</v>
      </c>
      <c r="BI214" s="135">
        <f t="shared" ref="BI214" si="1271">BH214/AS214</f>
        <v>0.16181621026102072</v>
      </c>
      <c r="BJ214" s="82" t="str">
        <f t="shared" ref="BJ214" si="1272">IF((BH214+BF214)=AS214,"Matching","Not Matching")</f>
        <v>Matching</v>
      </c>
      <c r="BK214" s="134">
        <f>AS214*1.081</f>
        <v>47156.270176624996</v>
      </c>
      <c r="BL214" s="134">
        <f t="shared" ref="BL214" si="1273">ROUND(BK214,-1)</f>
        <v>47160</v>
      </c>
      <c r="BM214" s="134">
        <f>D214*380</f>
        <v>8835</v>
      </c>
      <c r="BN214" s="134">
        <f t="shared" ref="BN214" si="1274">BK214-BM214</f>
        <v>38321.270176624996</v>
      </c>
      <c r="BO214" s="134">
        <f>BK214/D214</f>
        <v>2028.2266742634406</v>
      </c>
    </row>
    <row r="215" spans="1:67" outlineLevel="1" x14ac:dyDescent="0.25">
      <c r="A215" s="60"/>
      <c r="B215" s="61"/>
      <c r="C215" s="62"/>
      <c r="D215" s="63"/>
      <c r="E215" s="64"/>
      <c r="F215" s="65"/>
      <c r="G215" s="107"/>
      <c r="H215" s="110"/>
      <c r="I215" s="110"/>
      <c r="J215" s="56"/>
      <c r="K215" s="57"/>
      <c r="L215" s="58"/>
      <c r="M215" s="58"/>
      <c r="N215" s="58"/>
      <c r="O215" s="57"/>
      <c r="P215" s="58"/>
      <c r="Q215" s="56"/>
      <c r="R215" s="56"/>
      <c r="S215" s="56"/>
      <c r="T215" s="56"/>
      <c r="U215" s="73"/>
      <c r="V215" s="152"/>
      <c r="W215" s="153"/>
      <c r="X215" s="56"/>
      <c r="Y215" s="56"/>
      <c r="Z215" s="57"/>
      <c r="AA215" s="56"/>
      <c r="AB215" s="56"/>
      <c r="AC215" s="56"/>
      <c r="AD215" s="56"/>
      <c r="AE215" s="69"/>
      <c r="AF215" s="69"/>
      <c r="AG215" s="69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136"/>
    </row>
    <row r="216" spans="1:67" outlineLevel="1" x14ac:dyDescent="0.25">
      <c r="A216" s="60"/>
      <c r="B216" s="61" t="str">
        <f>"Panneau solaire "&amp;G216</f>
        <v>Panneau solaire LONGi Hi-MO X10 Artist LR7-54HVB-485M</v>
      </c>
      <c r="C216" s="62">
        <f>A214</f>
        <v>50</v>
      </c>
      <c r="D216" s="68" t="s">
        <v>63</v>
      </c>
      <c r="E216" s="64">
        <f t="shared" ref="E216" si="1275">AB216</f>
        <v>266.65684558823523</v>
      </c>
      <c r="F216" s="65">
        <f t="shared" ref="F216" si="1276">C216*E216</f>
        <v>13332.842279411761</v>
      </c>
      <c r="G216" s="107" t="str">
        <f>$G$7</f>
        <v>LONGi Hi-MO X10 Artist LR7-54HVB-485M</v>
      </c>
      <c r="H216" s="108">
        <f t="shared" ref="H216:I216" si="1277">H205</f>
        <v>105.55</v>
      </c>
      <c r="I216" s="108">
        <f t="shared" si="1277"/>
        <v>0</v>
      </c>
      <c r="J216" s="67">
        <f t="shared" si="1032"/>
        <v>3.1664999999999996</v>
      </c>
      <c r="K216" s="54">
        <v>0</v>
      </c>
      <c r="L216" s="67">
        <f t="shared" ref="L216:N223" si="1278">H216*(1-$K216)</f>
        <v>105.55</v>
      </c>
      <c r="M216" s="67">
        <f t="shared" si="1278"/>
        <v>0</v>
      </c>
      <c r="N216" s="67">
        <f t="shared" si="1278"/>
        <v>3.1664999999999996</v>
      </c>
      <c r="O216" s="67">
        <f t="shared" ref="O216:O223" si="1279">(L216+M216+N216)</f>
        <v>108.7165</v>
      </c>
      <c r="P216" s="69">
        <f t="shared" ref="P216:P223" si="1280">O216*$P$4</f>
        <v>0</v>
      </c>
      <c r="Q216" s="69">
        <f t="shared" ref="Q216:Q223" si="1281">(O216+P216)*$Q$4</f>
        <v>0</v>
      </c>
      <c r="R216" s="69">
        <f t="shared" ref="R216:R223" si="1282">(O216+P216)*$R$4</f>
        <v>2.1743299999999999</v>
      </c>
      <c r="S216" s="69">
        <f t="shared" ref="S216:S220" si="1283">(O216+P216)*$S$4</f>
        <v>5.4358250000000004</v>
      </c>
      <c r="T216" s="69">
        <f t="shared" ref="T216:T223" si="1284">SUM(O216:S216)</f>
        <v>116.32665499999999</v>
      </c>
      <c r="U216" s="69">
        <f>1*$U$4</f>
        <v>65</v>
      </c>
      <c r="V216" s="151">
        <f t="shared" ref="V216:W216" si="1285">V205</f>
        <v>0</v>
      </c>
      <c r="W216" s="151">
        <f t="shared" si="1285"/>
        <v>0</v>
      </c>
      <c r="X216" s="67">
        <f t="shared" ref="X216:X223" si="1286">SUM(U216:W216)</f>
        <v>65</v>
      </c>
      <c r="Y216" s="113">
        <f t="shared" ref="Y216:Y221" si="1287">$Y$4/(1-$Y$4)*(T216+X216+Z216+AA216)</f>
        <v>39.998526838235293</v>
      </c>
      <c r="Z216" s="69">
        <f t="shared" ref="Z216:Z223" si="1288">T216*$Z$4</f>
        <v>29.081663749999997</v>
      </c>
      <c r="AA216" s="69">
        <f t="shared" ref="AA216:AA221" si="1289">X216*$AA$4</f>
        <v>16.25</v>
      </c>
      <c r="AB216" s="70">
        <f t="shared" ref="AB216:AB223" si="1290">T216+X216+Y216+Z216+AA216</f>
        <v>266.65684558823523</v>
      </c>
      <c r="AC216" s="67">
        <f t="shared" ref="AC216:AO223" si="1291">O216*$C216</f>
        <v>5435.8249999999998</v>
      </c>
      <c r="AD216" s="67">
        <f t="shared" si="1291"/>
        <v>0</v>
      </c>
      <c r="AE216" s="67">
        <f t="shared" si="1291"/>
        <v>0</v>
      </c>
      <c r="AF216" s="67">
        <f t="shared" si="1291"/>
        <v>108.7165</v>
      </c>
      <c r="AG216" s="67">
        <f t="shared" si="1291"/>
        <v>271.79124999999999</v>
      </c>
      <c r="AH216" s="67">
        <f t="shared" si="1291"/>
        <v>5816.3327499999996</v>
      </c>
      <c r="AI216" s="67">
        <f t="shared" si="1291"/>
        <v>3250</v>
      </c>
      <c r="AJ216" s="67">
        <f t="shared" si="1291"/>
        <v>0</v>
      </c>
      <c r="AK216" s="67">
        <f t="shared" si="1291"/>
        <v>0</v>
      </c>
      <c r="AL216" s="67">
        <f t="shared" si="1291"/>
        <v>3250</v>
      </c>
      <c r="AM216" s="67">
        <f t="shared" si="1291"/>
        <v>1999.9263419117647</v>
      </c>
      <c r="AN216" s="67">
        <f t="shared" si="1291"/>
        <v>1454.0831874999999</v>
      </c>
      <c r="AO216" s="67">
        <f t="shared" si="1291"/>
        <v>812.5</v>
      </c>
      <c r="AP216" s="67">
        <f t="shared" ref="AP216:AP223" si="1292">AM216+AK216</f>
        <v>1999.9263419117647</v>
      </c>
      <c r="AQ216" s="71">
        <f t="shared" ref="AQ216:AQ223" si="1293">AM216+AL216+AH216</f>
        <v>11066.259091911765</v>
      </c>
      <c r="AR216" s="71">
        <f t="shared" ref="AR216:AR223" si="1294">AO216+AN216</f>
        <v>2266.5831874999999</v>
      </c>
      <c r="AS216" s="71">
        <f t="shared" ref="AS216:AS223" si="1295">AH216+AL216+AM216+AO216+AN216</f>
        <v>13332.842279411765</v>
      </c>
      <c r="AT216" s="84"/>
    </row>
    <row r="217" spans="1:67" outlineLevel="1" x14ac:dyDescent="0.25">
      <c r="A217" s="60"/>
      <c r="B217" s="61" t="str">
        <f>"Onduleur Fronius "&amp;G217</f>
        <v>Onduleur Fronius Verto 20.0 Plus SPD 1+2</v>
      </c>
      <c r="C217" s="62">
        <v>1</v>
      </c>
      <c r="D217" s="68" t="s">
        <v>63</v>
      </c>
      <c r="E217" s="64">
        <f t="shared" ref="E216:E223" si="1296">AB217</f>
        <v>5541.07493382353</v>
      </c>
      <c r="F217" s="65">
        <f t="shared" ref="F216:F223" si="1297">C217*E217</f>
        <v>5541.07493382353</v>
      </c>
      <c r="G217" s="107" t="str">
        <f>$G$140</f>
        <v>Verto 20.0 Plus SPD 1+2</v>
      </c>
      <c r="H217" s="108">
        <f t="shared" ref="H217:I217" si="1298">H206</f>
        <v>3093.55</v>
      </c>
      <c r="I217" s="108">
        <f t="shared" si="1298"/>
        <v>166.85</v>
      </c>
      <c r="J217" s="67">
        <f t="shared" si="1032"/>
        <v>92.8065</v>
      </c>
      <c r="K217" s="54">
        <v>0</v>
      </c>
      <c r="L217" s="67">
        <f t="shared" si="1278"/>
        <v>3093.55</v>
      </c>
      <c r="M217" s="67">
        <f t="shared" si="1278"/>
        <v>166.85</v>
      </c>
      <c r="N217" s="67">
        <f t="shared" si="1278"/>
        <v>92.8065</v>
      </c>
      <c r="O217" s="67">
        <f t="shared" si="1279"/>
        <v>3353.2065000000002</v>
      </c>
      <c r="P217" s="69">
        <f t="shared" si="1280"/>
        <v>0</v>
      </c>
      <c r="Q217" s="69">
        <f t="shared" si="1281"/>
        <v>0</v>
      </c>
      <c r="R217" s="69">
        <f t="shared" si="1282"/>
        <v>67.064130000000006</v>
      </c>
      <c r="S217" s="69">
        <f t="shared" si="1283"/>
        <v>167.66032500000003</v>
      </c>
      <c r="T217" s="69">
        <f t="shared" si="1284"/>
        <v>3587.9309550000003</v>
      </c>
      <c r="U217" s="69">
        <f>2*$U$5</f>
        <v>180</v>
      </c>
      <c r="V217" s="151">
        <f t="shared" ref="V217:W217" si="1299">V206</f>
        <v>0</v>
      </c>
      <c r="W217" s="151">
        <f t="shared" si="1299"/>
        <v>0</v>
      </c>
      <c r="X217" s="67">
        <f t="shared" si="1286"/>
        <v>180</v>
      </c>
      <c r="Y217" s="113">
        <f t="shared" si="1287"/>
        <v>831.1612400735296</v>
      </c>
      <c r="Z217" s="69">
        <f t="shared" si="1288"/>
        <v>896.98273875000007</v>
      </c>
      <c r="AA217" s="69">
        <f t="shared" si="1289"/>
        <v>45</v>
      </c>
      <c r="AB217" s="70">
        <f t="shared" si="1290"/>
        <v>5541.07493382353</v>
      </c>
      <c r="AC217" s="67">
        <f t="shared" si="1291"/>
        <v>3353.2065000000002</v>
      </c>
      <c r="AD217" s="67">
        <f t="shared" si="1291"/>
        <v>0</v>
      </c>
      <c r="AE217" s="67">
        <f t="shared" si="1291"/>
        <v>0</v>
      </c>
      <c r="AF217" s="67">
        <f t="shared" si="1291"/>
        <v>67.064130000000006</v>
      </c>
      <c r="AG217" s="67">
        <f t="shared" si="1291"/>
        <v>167.66032500000003</v>
      </c>
      <c r="AH217" s="67">
        <f t="shared" si="1291"/>
        <v>3587.9309550000003</v>
      </c>
      <c r="AI217" s="67">
        <f t="shared" si="1291"/>
        <v>180</v>
      </c>
      <c r="AJ217" s="67">
        <f t="shared" si="1291"/>
        <v>0</v>
      </c>
      <c r="AK217" s="67">
        <f t="shared" si="1291"/>
        <v>0</v>
      </c>
      <c r="AL217" s="67">
        <f t="shared" si="1291"/>
        <v>180</v>
      </c>
      <c r="AM217" s="67">
        <f t="shared" si="1291"/>
        <v>831.1612400735296</v>
      </c>
      <c r="AN217" s="67">
        <f t="shared" si="1291"/>
        <v>896.98273875000007</v>
      </c>
      <c r="AO217" s="67">
        <f t="shared" si="1291"/>
        <v>45</v>
      </c>
      <c r="AP217" s="67">
        <f t="shared" si="1292"/>
        <v>831.1612400735296</v>
      </c>
      <c r="AQ217" s="71">
        <f t="shared" si="1293"/>
        <v>4599.0921950735301</v>
      </c>
      <c r="AR217" s="71">
        <f t="shared" si="1294"/>
        <v>941.98273875000007</v>
      </c>
      <c r="AS217" s="71">
        <f t="shared" si="1295"/>
        <v>5541.07493382353</v>
      </c>
      <c r="AT217" s="84"/>
    </row>
    <row r="218" spans="1:67" outlineLevel="1" x14ac:dyDescent="0.25">
      <c r="A218" s="60"/>
      <c r="B218" s="61" t="s">
        <v>64</v>
      </c>
      <c r="C218" s="62">
        <v>1</v>
      </c>
      <c r="D218" s="68" t="s">
        <v>65</v>
      </c>
      <c r="E218" s="64">
        <f t="shared" si="1296"/>
        <v>1877.3161764705883</v>
      </c>
      <c r="F218" s="65">
        <f t="shared" si="1297"/>
        <v>1877.3161764705883</v>
      </c>
      <c r="G218" s="107"/>
      <c r="H218" s="108">
        <f t="shared" ref="H218:I218" si="1300">H207</f>
        <v>750</v>
      </c>
      <c r="I218" s="111">
        <f t="shared" si="1300"/>
        <v>0</v>
      </c>
      <c r="J218" s="67">
        <f t="shared" si="1032"/>
        <v>22.5</v>
      </c>
      <c r="K218" s="54">
        <v>0</v>
      </c>
      <c r="L218" s="67">
        <f t="shared" si="1278"/>
        <v>750</v>
      </c>
      <c r="M218" s="67">
        <f t="shared" si="1278"/>
        <v>0</v>
      </c>
      <c r="N218" s="67">
        <f t="shared" si="1278"/>
        <v>22.5</v>
      </c>
      <c r="O218" s="67">
        <f t="shared" si="1279"/>
        <v>772.5</v>
      </c>
      <c r="P218" s="69">
        <f t="shared" si="1280"/>
        <v>0</v>
      </c>
      <c r="Q218" s="69">
        <f t="shared" si="1281"/>
        <v>0</v>
      </c>
      <c r="R218" s="69">
        <f t="shared" si="1282"/>
        <v>15.450000000000001</v>
      </c>
      <c r="S218" s="69">
        <f t="shared" si="1283"/>
        <v>38.625</v>
      </c>
      <c r="T218" s="69">
        <f t="shared" si="1284"/>
        <v>826.57500000000005</v>
      </c>
      <c r="U218" s="69">
        <f>(C216/10)*$U$5</f>
        <v>450</v>
      </c>
      <c r="V218" s="151">
        <f t="shared" ref="V218:W218" si="1301">V207</f>
        <v>0</v>
      </c>
      <c r="W218" s="151">
        <f t="shared" si="1301"/>
        <v>0</v>
      </c>
      <c r="X218" s="67">
        <f t="shared" si="1286"/>
        <v>450</v>
      </c>
      <c r="Y218" s="113">
        <f t="shared" si="1287"/>
        <v>281.59742647058823</v>
      </c>
      <c r="Z218" s="69">
        <f t="shared" si="1288"/>
        <v>206.64375000000001</v>
      </c>
      <c r="AA218" s="69">
        <f t="shared" si="1289"/>
        <v>112.5</v>
      </c>
      <c r="AB218" s="70">
        <f t="shared" si="1290"/>
        <v>1877.3161764705883</v>
      </c>
      <c r="AC218" s="67">
        <f t="shared" si="1291"/>
        <v>772.5</v>
      </c>
      <c r="AD218" s="67">
        <f t="shared" si="1291"/>
        <v>0</v>
      </c>
      <c r="AE218" s="67">
        <f t="shared" si="1291"/>
        <v>0</v>
      </c>
      <c r="AF218" s="67">
        <f t="shared" si="1291"/>
        <v>15.450000000000001</v>
      </c>
      <c r="AG218" s="67">
        <f t="shared" si="1291"/>
        <v>38.625</v>
      </c>
      <c r="AH218" s="67">
        <f t="shared" si="1291"/>
        <v>826.57500000000005</v>
      </c>
      <c r="AI218" s="67">
        <f t="shared" si="1291"/>
        <v>450</v>
      </c>
      <c r="AJ218" s="67">
        <f t="shared" si="1291"/>
        <v>0</v>
      </c>
      <c r="AK218" s="67">
        <f t="shared" si="1291"/>
        <v>0</v>
      </c>
      <c r="AL218" s="67">
        <f t="shared" si="1291"/>
        <v>450</v>
      </c>
      <c r="AM218" s="67">
        <f t="shared" si="1291"/>
        <v>281.59742647058823</v>
      </c>
      <c r="AN218" s="67">
        <f t="shared" si="1291"/>
        <v>206.64375000000001</v>
      </c>
      <c r="AO218" s="67">
        <f t="shared" si="1291"/>
        <v>112.5</v>
      </c>
      <c r="AP218" s="67">
        <f t="shared" si="1292"/>
        <v>281.59742647058823</v>
      </c>
      <c r="AQ218" s="71">
        <f t="shared" si="1293"/>
        <v>1558.1724264705883</v>
      </c>
      <c r="AR218" s="71">
        <f t="shared" si="1294"/>
        <v>319.14375000000001</v>
      </c>
      <c r="AS218" s="71">
        <f t="shared" si="1295"/>
        <v>1877.3161764705883</v>
      </c>
      <c r="AT218" s="84"/>
    </row>
    <row r="219" spans="1:67" outlineLevel="1" x14ac:dyDescent="0.25">
      <c r="A219" s="60"/>
      <c r="B219" s="61" t="s">
        <v>172</v>
      </c>
      <c r="C219" s="62">
        <f>A214</f>
        <v>50</v>
      </c>
      <c r="D219" s="68" t="s">
        <v>63</v>
      </c>
      <c r="E219" s="64">
        <f t="shared" si="1296"/>
        <v>257.66176470588238</v>
      </c>
      <c r="F219" s="65">
        <f t="shared" si="1297"/>
        <v>12883.088235294119</v>
      </c>
      <c r="G219" s="107"/>
      <c r="H219" s="108">
        <f t="shared" ref="H219:I219" si="1302">H208</f>
        <v>100</v>
      </c>
      <c r="I219" s="108">
        <f t="shared" si="1302"/>
        <v>0</v>
      </c>
      <c r="J219" s="67">
        <f t="shared" si="1032"/>
        <v>3</v>
      </c>
      <c r="K219" s="54">
        <v>0</v>
      </c>
      <c r="L219" s="67">
        <f t="shared" si="1278"/>
        <v>100</v>
      </c>
      <c r="M219" s="67">
        <f t="shared" si="1278"/>
        <v>0</v>
      </c>
      <c r="N219" s="67">
        <f t="shared" si="1278"/>
        <v>3</v>
      </c>
      <c r="O219" s="67">
        <f t="shared" si="1279"/>
        <v>103</v>
      </c>
      <c r="P219" s="69">
        <f t="shared" si="1280"/>
        <v>0</v>
      </c>
      <c r="Q219" s="69">
        <f t="shared" si="1281"/>
        <v>0</v>
      </c>
      <c r="R219" s="69">
        <f t="shared" si="1282"/>
        <v>2.06</v>
      </c>
      <c r="S219" s="69">
        <f t="shared" si="1283"/>
        <v>5.15</v>
      </c>
      <c r="T219" s="69">
        <f t="shared" si="1284"/>
        <v>110.21000000000001</v>
      </c>
      <c r="U219" s="69">
        <f>1*$U$4</f>
        <v>65</v>
      </c>
      <c r="V219" s="151">
        <f t="shared" ref="V219:W219" si="1303">V208</f>
        <v>0</v>
      </c>
      <c r="W219" s="151">
        <f t="shared" si="1303"/>
        <v>0</v>
      </c>
      <c r="X219" s="67">
        <f t="shared" si="1286"/>
        <v>65</v>
      </c>
      <c r="Y219" s="113">
        <f t="shared" si="1287"/>
        <v>38.649264705882359</v>
      </c>
      <c r="Z219" s="69">
        <f t="shared" si="1288"/>
        <v>27.552500000000002</v>
      </c>
      <c r="AA219" s="69">
        <f t="shared" si="1289"/>
        <v>16.25</v>
      </c>
      <c r="AB219" s="70">
        <f t="shared" si="1290"/>
        <v>257.66176470588238</v>
      </c>
      <c r="AC219" s="67">
        <f t="shared" si="1291"/>
        <v>5150</v>
      </c>
      <c r="AD219" s="67">
        <f t="shared" si="1291"/>
        <v>0</v>
      </c>
      <c r="AE219" s="67">
        <f t="shared" si="1291"/>
        <v>0</v>
      </c>
      <c r="AF219" s="67">
        <f t="shared" si="1291"/>
        <v>103</v>
      </c>
      <c r="AG219" s="67">
        <f t="shared" si="1291"/>
        <v>257.5</v>
      </c>
      <c r="AH219" s="67">
        <f t="shared" si="1291"/>
        <v>5510.5</v>
      </c>
      <c r="AI219" s="67">
        <f t="shared" si="1291"/>
        <v>3250</v>
      </c>
      <c r="AJ219" s="67">
        <f t="shared" si="1291"/>
        <v>0</v>
      </c>
      <c r="AK219" s="67">
        <f t="shared" si="1291"/>
        <v>0</v>
      </c>
      <c r="AL219" s="67">
        <f t="shared" si="1291"/>
        <v>3250</v>
      </c>
      <c r="AM219" s="67">
        <f t="shared" si="1291"/>
        <v>1932.463235294118</v>
      </c>
      <c r="AN219" s="67">
        <f t="shared" si="1291"/>
        <v>1377.625</v>
      </c>
      <c r="AO219" s="67">
        <f t="shared" si="1291"/>
        <v>812.5</v>
      </c>
      <c r="AP219" s="67">
        <f t="shared" si="1292"/>
        <v>1932.463235294118</v>
      </c>
      <c r="AQ219" s="71">
        <f t="shared" si="1293"/>
        <v>10692.963235294119</v>
      </c>
      <c r="AR219" s="71">
        <f t="shared" si="1294"/>
        <v>2190.125</v>
      </c>
      <c r="AS219" s="71">
        <f t="shared" si="1295"/>
        <v>12883.088235294119</v>
      </c>
      <c r="AT219" s="84"/>
    </row>
    <row r="220" spans="1:67" outlineLevel="1" x14ac:dyDescent="0.25">
      <c r="A220" s="60"/>
      <c r="B220" s="61" t="s">
        <v>66</v>
      </c>
      <c r="C220" s="62">
        <v>1</v>
      </c>
      <c r="D220" s="68" t="s">
        <v>65</v>
      </c>
      <c r="E220" s="64">
        <f t="shared" si="1296"/>
        <v>3576.0000000000005</v>
      </c>
      <c r="F220" s="65">
        <f t="shared" si="1297"/>
        <v>3576.0000000000005</v>
      </c>
      <c r="G220" s="107"/>
      <c r="H220" s="108">
        <f t="shared" ref="H220:I220" si="1304">H209</f>
        <v>800</v>
      </c>
      <c r="I220" s="108">
        <f t="shared" si="1304"/>
        <v>0</v>
      </c>
      <c r="J220" s="67">
        <f t="shared" si="1032"/>
        <v>24</v>
      </c>
      <c r="K220" s="54">
        <v>0</v>
      </c>
      <c r="L220" s="67">
        <f t="shared" si="1278"/>
        <v>800</v>
      </c>
      <c r="M220" s="67">
        <f t="shared" si="1278"/>
        <v>0</v>
      </c>
      <c r="N220" s="67">
        <f t="shared" si="1278"/>
        <v>24</v>
      </c>
      <c r="O220" s="67">
        <f t="shared" si="1279"/>
        <v>824</v>
      </c>
      <c r="P220" s="69">
        <f t="shared" si="1280"/>
        <v>0</v>
      </c>
      <c r="Q220" s="69">
        <f t="shared" si="1281"/>
        <v>0</v>
      </c>
      <c r="R220" s="69">
        <f t="shared" si="1282"/>
        <v>16.48</v>
      </c>
      <c r="S220" s="69">
        <f t="shared" si="1283"/>
        <v>41.2</v>
      </c>
      <c r="T220" s="69">
        <f t="shared" si="1284"/>
        <v>881.68000000000006</v>
      </c>
      <c r="U220" s="69">
        <f>5*$U$5+600+500</f>
        <v>1550</v>
      </c>
      <c r="V220" s="151">
        <f t="shared" ref="V220:W220" si="1305">V209</f>
        <v>0</v>
      </c>
      <c r="W220" s="151">
        <f t="shared" si="1305"/>
        <v>0</v>
      </c>
      <c r="X220" s="67">
        <f t="shared" si="1286"/>
        <v>1550</v>
      </c>
      <c r="Y220" s="113">
        <f t="shared" si="1287"/>
        <v>536.40000000000009</v>
      </c>
      <c r="Z220" s="69">
        <f t="shared" si="1288"/>
        <v>220.42000000000002</v>
      </c>
      <c r="AA220" s="69">
        <f t="shared" si="1289"/>
        <v>387.5</v>
      </c>
      <c r="AB220" s="70">
        <f t="shared" si="1290"/>
        <v>3576.0000000000005</v>
      </c>
      <c r="AC220" s="67">
        <f t="shared" si="1291"/>
        <v>824</v>
      </c>
      <c r="AD220" s="67">
        <f t="shared" si="1291"/>
        <v>0</v>
      </c>
      <c r="AE220" s="67">
        <f t="shared" si="1291"/>
        <v>0</v>
      </c>
      <c r="AF220" s="67">
        <f t="shared" si="1291"/>
        <v>16.48</v>
      </c>
      <c r="AG220" s="67">
        <f t="shared" si="1291"/>
        <v>41.2</v>
      </c>
      <c r="AH220" s="67">
        <f t="shared" si="1291"/>
        <v>881.68000000000006</v>
      </c>
      <c r="AI220" s="67">
        <f t="shared" si="1291"/>
        <v>1550</v>
      </c>
      <c r="AJ220" s="67">
        <f t="shared" si="1291"/>
        <v>0</v>
      </c>
      <c r="AK220" s="67">
        <f t="shared" si="1291"/>
        <v>0</v>
      </c>
      <c r="AL220" s="67">
        <f t="shared" si="1291"/>
        <v>1550</v>
      </c>
      <c r="AM220" s="67">
        <f t="shared" si="1291"/>
        <v>536.40000000000009</v>
      </c>
      <c r="AN220" s="67">
        <f t="shared" si="1291"/>
        <v>220.42000000000002</v>
      </c>
      <c r="AO220" s="67">
        <f t="shared" si="1291"/>
        <v>387.5</v>
      </c>
      <c r="AP220" s="67">
        <f t="shared" si="1292"/>
        <v>536.40000000000009</v>
      </c>
      <c r="AQ220" s="71">
        <f t="shared" si="1293"/>
        <v>2968.08</v>
      </c>
      <c r="AR220" s="71">
        <f t="shared" si="1294"/>
        <v>607.92000000000007</v>
      </c>
      <c r="AS220" s="71">
        <f t="shared" si="1295"/>
        <v>3576.0000000000005</v>
      </c>
      <c r="AT220" s="84"/>
    </row>
    <row r="221" spans="1:67" outlineLevel="1" x14ac:dyDescent="0.25">
      <c r="A221" s="60"/>
      <c r="B221" s="72" t="s">
        <v>169</v>
      </c>
      <c r="C221" s="62">
        <v>1</v>
      </c>
      <c r="D221" s="68" t="s">
        <v>65</v>
      </c>
      <c r="E221" s="64">
        <f t="shared" si="1296"/>
        <v>4312.5</v>
      </c>
      <c r="F221" s="65">
        <f t="shared" si="1297"/>
        <v>4312.5</v>
      </c>
      <c r="G221" s="107"/>
      <c r="H221" s="108">
        <f t="shared" ref="H221:I221" si="1306">H210</f>
        <v>2500</v>
      </c>
      <c r="I221" s="108">
        <f t="shared" si="1306"/>
        <v>300</v>
      </c>
      <c r="J221" s="67">
        <f t="shared" si="1032"/>
        <v>75</v>
      </c>
      <c r="K221" s="54">
        <v>0</v>
      </c>
      <c r="L221" s="67">
        <f t="shared" si="1278"/>
        <v>2500</v>
      </c>
      <c r="M221" s="67">
        <f t="shared" si="1278"/>
        <v>300</v>
      </c>
      <c r="N221" s="67">
        <f t="shared" si="1278"/>
        <v>75</v>
      </c>
      <c r="O221" s="67">
        <f t="shared" si="1279"/>
        <v>2875</v>
      </c>
      <c r="P221" s="69">
        <f t="shared" si="1280"/>
        <v>0</v>
      </c>
      <c r="Q221" s="69">
        <f t="shared" si="1281"/>
        <v>0</v>
      </c>
      <c r="R221" s="69">
        <f t="shared" si="1282"/>
        <v>57.5</v>
      </c>
      <c r="S221" s="69">
        <v>0</v>
      </c>
      <c r="T221" s="69">
        <f t="shared" si="1284"/>
        <v>2932.5</v>
      </c>
      <c r="U221" s="69">
        <v>0</v>
      </c>
      <c r="V221" s="151">
        <f t="shared" ref="V221:W221" si="1307">V210</f>
        <v>0</v>
      </c>
      <c r="W221" s="151">
        <f t="shared" si="1307"/>
        <v>0</v>
      </c>
      <c r="X221" s="67">
        <f t="shared" si="1286"/>
        <v>0</v>
      </c>
      <c r="Y221" s="113">
        <f t="shared" si="1287"/>
        <v>646.875</v>
      </c>
      <c r="Z221" s="69">
        <f t="shared" si="1288"/>
        <v>733.125</v>
      </c>
      <c r="AA221" s="69">
        <f t="shared" si="1289"/>
        <v>0</v>
      </c>
      <c r="AB221" s="70">
        <f t="shared" si="1290"/>
        <v>4312.5</v>
      </c>
      <c r="AC221" s="67">
        <f t="shared" si="1291"/>
        <v>2875</v>
      </c>
      <c r="AD221" s="67">
        <f t="shared" si="1291"/>
        <v>0</v>
      </c>
      <c r="AE221" s="67">
        <f t="shared" si="1291"/>
        <v>0</v>
      </c>
      <c r="AF221" s="67">
        <f t="shared" si="1291"/>
        <v>57.5</v>
      </c>
      <c r="AG221" s="67">
        <f t="shared" si="1291"/>
        <v>0</v>
      </c>
      <c r="AH221" s="67">
        <f t="shared" si="1291"/>
        <v>2932.5</v>
      </c>
      <c r="AI221" s="67">
        <f t="shared" si="1291"/>
        <v>0</v>
      </c>
      <c r="AJ221" s="67">
        <f t="shared" si="1291"/>
        <v>0</v>
      </c>
      <c r="AK221" s="67">
        <f t="shared" si="1291"/>
        <v>0</v>
      </c>
      <c r="AL221" s="67">
        <f t="shared" si="1291"/>
        <v>0</v>
      </c>
      <c r="AM221" s="67">
        <f t="shared" si="1291"/>
        <v>646.875</v>
      </c>
      <c r="AN221" s="67">
        <f t="shared" si="1291"/>
        <v>733.125</v>
      </c>
      <c r="AO221" s="67">
        <f t="shared" si="1291"/>
        <v>0</v>
      </c>
      <c r="AP221" s="67">
        <f t="shared" si="1292"/>
        <v>646.875</v>
      </c>
      <c r="AQ221" s="71">
        <f t="shared" si="1293"/>
        <v>3579.375</v>
      </c>
      <c r="AR221" s="71">
        <f t="shared" si="1294"/>
        <v>733.125</v>
      </c>
      <c r="AS221" s="71">
        <f t="shared" si="1295"/>
        <v>4312.5</v>
      </c>
      <c r="AT221" s="84"/>
    </row>
    <row r="222" spans="1:67" outlineLevel="1" x14ac:dyDescent="0.25">
      <c r="A222" s="60"/>
      <c r="B222" s="72" t="s">
        <v>170</v>
      </c>
      <c r="C222" s="62">
        <v>1</v>
      </c>
      <c r="D222" s="68" t="s">
        <v>65</v>
      </c>
      <c r="E222" s="64">
        <f t="shared" si="1296"/>
        <v>900</v>
      </c>
      <c r="F222" s="65">
        <f t="shared" si="1297"/>
        <v>900</v>
      </c>
      <c r="G222" s="147"/>
      <c r="H222" s="67">
        <v>0</v>
      </c>
      <c r="I222" s="67">
        <v>0</v>
      </c>
      <c r="J222" s="67">
        <f t="shared" si="1032"/>
        <v>0</v>
      </c>
      <c r="K222" s="54">
        <v>0</v>
      </c>
      <c r="L222" s="67">
        <f t="shared" si="1278"/>
        <v>0</v>
      </c>
      <c r="M222" s="67">
        <f t="shared" si="1278"/>
        <v>0</v>
      </c>
      <c r="N222" s="67">
        <f t="shared" si="1278"/>
        <v>0</v>
      </c>
      <c r="O222" s="67">
        <f t="shared" si="1279"/>
        <v>0</v>
      </c>
      <c r="P222" s="69">
        <f t="shared" si="1280"/>
        <v>0</v>
      </c>
      <c r="Q222" s="69">
        <f t="shared" si="1281"/>
        <v>0</v>
      </c>
      <c r="R222" s="69">
        <f t="shared" si="1282"/>
        <v>0</v>
      </c>
      <c r="S222" s="69">
        <v>0</v>
      </c>
      <c r="T222" s="69">
        <f t="shared" si="1284"/>
        <v>0</v>
      </c>
      <c r="U222" s="69">
        <v>0</v>
      </c>
      <c r="V222" s="151">
        <f t="shared" ref="V222:W222" si="1308">V211</f>
        <v>0</v>
      </c>
      <c r="W222" s="151">
        <f t="shared" si="1308"/>
        <v>900</v>
      </c>
      <c r="X222" s="67">
        <f t="shared" si="1286"/>
        <v>900</v>
      </c>
      <c r="Y222" s="113">
        <v>0</v>
      </c>
      <c r="Z222" s="69">
        <f t="shared" si="1288"/>
        <v>0</v>
      </c>
      <c r="AA222" s="69">
        <v>0</v>
      </c>
      <c r="AB222" s="70">
        <f t="shared" si="1290"/>
        <v>900</v>
      </c>
      <c r="AC222" s="67">
        <f t="shared" si="1291"/>
        <v>0</v>
      </c>
      <c r="AD222" s="67">
        <f t="shared" si="1291"/>
        <v>0</v>
      </c>
      <c r="AE222" s="67">
        <f t="shared" si="1291"/>
        <v>0</v>
      </c>
      <c r="AF222" s="67">
        <f t="shared" si="1291"/>
        <v>0</v>
      </c>
      <c r="AG222" s="67">
        <f t="shared" si="1291"/>
        <v>0</v>
      </c>
      <c r="AH222" s="67">
        <f t="shared" si="1291"/>
        <v>0</v>
      </c>
      <c r="AI222" s="67">
        <f t="shared" si="1291"/>
        <v>0</v>
      </c>
      <c r="AJ222" s="67">
        <f t="shared" si="1291"/>
        <v>0</v>
      </c>
      <c r="AK222" s="67">
        <f t="shared" si="1291"/>
        <v>900</v>
      </c>
      <c r="AL222" s="67">
        <f t="shared" si="1291"/>
        <v>900</v>
      </c>
      <c r="AM222" s="67">
        <f t="shared" si="1291"/>
        <v>0</v>
      </c>
      <c r="AN222" s="67">
        <f t="shared" si="1291"/>
        <v>0</v>
      </c>
      <c r="AO222" s="67">
        <f t="shared" si="1291"/>
        <v>0</v>
      </c>
      <c r="AP222" s="67">
        <f t="shared" si="1292"/>
        <v>900</v>
      </c>
      <c r="AQ222" s="71">
        <f t="shared" si="1293"/>
        <v>900</v>
      </c>
      <c r="AR222" s="71">
        <f t="shared" si="1294"/>
        <v>0</v>
      </c>
      <c r="AS222" s="71">
        <f t="shared" si="1295"/>
        <v>900</v>
      </c>
      <c r="AT222" s="84"/>
    </row>
    <row r="223" spans="1:67" outlineLevel="1" x14ac:dyDescent="0.25">
      <c r="A223" s="60"/>
      <c r="B223" s="72" t="s">
        <v>171</v>
      </c>
      <c r="C223" s="62">
        <v>1</v>
      </c>
      <c r="D223" s="68" t="s">
        <v>65</v>
      </c>
      <c r="E223" s="64">
        <f t="shared" si="1296"/>
        <v>1200</v>
      </c>
      <c r="F223" s="65">
        <f t="shared" si="1297"/>
        <v>1200</v>
      </c>
      <c r="G223" s="147"/>
      <c r="H223" s="67">
        <v>0</v>
      </c>
      <c r="I223" s="67">
        <v>0</v>
      </c>
      <c r="J223" s="67">
        <f t="shared" si="1032"/>
        <v>0</v>
      </c>
      <c r="K223" s="54">
        <v>0</v>
      </c>
      <c r="L223" s="67">
        <f t="shared" si="1278"/>
        <v>0</v>
      </c>
      <c r="M223" s="67">
        <f t="shared" si="1278"/>
        <v>0</v>
      </c>
      <c r="N223" s="67">
        <f t="shared" si="1278"/>
        <v>0</v>
      </c>
      <c r="O223" s="67">
        <f t="shared" si="1279"/>
        <v>0</v>
      </c>
      <c r="P223" s="69">
        <f t="shared" si="1280"/>
        <v>0</v>
      </c>
      <c r="Q223" s="69">
        <f t="shared" si="1281"/>
        <v>0</v>
      </c>
      <c r="R223" s="69">
        <f t="shared" si="1282"/>
        <v>0</v>
      </c>
      <c r="S223" s="69">
        <v>0</v>
      </c>
      <c r="T223" s="69">
        <f t="shared" si="1284"/>
        <v>0</v>
      </c>
      <c r="U223" s="69">
        <v>0</v>
      </c>
      <c r="V223" s="151">
        <f t="shared" ref="V223:W223" si="1309">V212</f>
        <v>1200</v>
      </c>
      <c r="W223" s="151">
        <f t="shared" si="1309"/>
        <v>0</v>
      </c>
      <c r="X223" s="67">
        <f t="shared" si="1286"/>
        <v>1200</v>
      </c>
      <c r="Y223" s="113">
        <v>0</v>
      </c>
      <c r="Z223" s="69">
        <f t="shared" si="1288"/>
        <v>0</v>
      </c>
      <c r="AA223" s="69">
        <v>0</v>
      </c>
      <c r="AB223" s="70">
        <f t="shared" si="1290"/>
        <v>1200</v>
      </c>
      <c r="AC223" s="67">
        <f t="shared" si="1291"/>
        <v>0</v>
      </c>
      <c r="AD223" s="67">
        <f t="shared" si="1291"/>
        <v>0</v>
      </c>
      <c r="AE223" s="67">
        <f t="shared" si="1291"/>
        <v>0</v>
      </c>
      <c r="AF223" s="67">
        <f t="shared" si="1291"/>
        <v>0</v>
      </c>
      <c r="AG223" s="67">
        <f t="shared" si="1291"/>
        <v>0</v>
      </c>
      <c r="AH223" s="67">
        <f t="shared" si="1291"/>
        <v>0</v>
      </c>
      <c r="AI223" s="67">
        <f t="shared" si="1291"/>
        <v>0</v>
      </c>
      <c r="AJ223" s="67">
        <f t="shared" si="1291"/>
        <v>1200</v>
      </c>
      <c r="AK223" s="67">
        <f t="shared" si="1291"/>
        <v>0</v>
      </c>
      <c r="AL223" s="67">
        <f t="shared" si="1291"/>
        <v>1200</v>
      </c>
      <c r="AM223" s="67">
        <f t="shared" si="1291"/>
        <v>0</v>
      </c>
      <c r="AN223" s="67">
        <f t="shared" si="1291"/>
        <v>0</v>
      </c>
      <c r="AO223" s="67">
        <f t="shared" si="1291"/>
        <v>0</v>
      </c>
      <c r="AP223" s="67">
        <f t="shared" si="1292"/>
        <v>0</v>
      </c>
      <c r="AQ223" s="71">
        <f t="shared" si="1293"/>
        <v>1200</v>
      </c>
      <c r="AR223" s="71">
        <f t="shared" si="1294"/>
        <v>0</v>
      </c>
      <c r="AS223" s="71">
        <f t="shared" si="1295"/>
        <v>1200</v>
      </c>
      <c r="AT223" s="84"/>
    </row>
    <row r="224" spans="1:67" ht="15.75" outlineLevel="1" thickBot="1" x14ac:dyDescent="0.3">
      <c r="A224" s="75"/>
      <c r="B224" s="76"/>
      <c r="C224" s="77"/>
      <c r="D224" s="78"/>
      <c r="E224" s="79"/>
      <c r="F224" s="80"/>
      <c r="G224" s="98"/>
      <c r="H224" s="67"/>
      <c r="I224" s="67"/>
      <c r="J224" s="67"/>
      <c r="K224" s="21"/>
      <c r="L224" s="67"/>
      <c r="M224" s="67"/>
      <c r="N224" s="67"/>
      <c r="O224" s="67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7"/>
      <c r="AC224" s="67"/>
      <c r="AD224" s="67"/>
      <c r="AE224" s="69"/>
      <c r="AF224" s="69"/>
      <c r="AG224" s="69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84"/>
    </row>
    <row r="225" spans="1:69" ht="15.75" thickBot="1" x14ac:dyDescent="0.3">
      <c r="A225" s="48"/>
      <c r="B225" s="49" t="s">
        <v>179</v>
      </c>
      <c r="C225" s="50"/>
      <c r="D225" s="51"/>
      <c r="E225" s="52"/>
      <c r="F225" s="53">
        <f>SUM(F226:F228)</f>
        <v>632.04948974324986</v>
      </c>
      <c r="G225" s="98"/>
      <c r="H225" s="55"/>
      <c r="I225" s="55"/>
      <c r="J225" s="56"/>
      <c r="K225" s="57"/>
      <c r="L225" s="58"/>
      <c r="M225" s="58"/>
      <c r="N225" s="58"/>
      <c r="O225" s="57"/>
      <c r="P225" s="58"/>
      <c r="Q225" s="56"/>
      <c r="R225" s="56"/>
      <c r="S225" s="56"/>
      <c r="T225" s="56"/>
      <c r="U225" s="73"/>
      <c r="V225" s="21"/>
      <c r="W225" s="56"/>
      <c r="X225" s="56"/>
      <c r="Y225" s="56"/>
      <c r="Z225" s="57"/>
      <c r="AA225" s="56"/>
      <c r="AB225" s="56"/>
      <c r="AC225" s="59">
        <f t="shared" ref="AC225:AS225" si="1310">+SUM(AC226:AC228)</f>
        <v>310.33899999999994</v>
      </c>
      <c r="AD225" s="59">
        <f t="shared" si="1310"/>
        <v>0</v>
      </c>
      <c r="AE225" s="59">
        <f t="shared" si="1310"/>
        <v>0</v>
      </c>
      <c r="AF225" s="59">
        <f t="shared" si="1310"/>
        <v>6.2067799999999993</v>
      </c>
      <c r="AG225" s="59">
        <f t="shared" si="1310"/>
        <v>15.516949999999998</v>
      </c>
      <c r="AH225" s="59">
        <f t="shared" si="1310"/>
        <v>332.06272999999993</v>
      </c>
      <c r="AI225" s="59">
        <f t="shared" si="1310"/>
        <v>90</v>
      </c>
      <c r="AJ225" s="59">
        <f t="shared" si="1310"/>
        <v>29.544391099999999</v>
      </c>
      <c r="AK225" s="59">
        <f t="shared" si="1310"/>
        <v>25.323763799999995</v>
      </c>
      <c r="AL225" s="59">
        <f t="shared" si="1310"/>
        <v>144.86815489999998</v>
      </c>
      <c r="AM225" s="59">
        <f t="shared" si="1310"/>
        <v>63.309409499999987</v>
      </c>
      <c r="AN225" s="59">
        <f t="shared" si="1310"/>
        <v>63.92207552499999</v>
      </c>
      <c r="AO225" s="59">
        <f t="shared" si="1310"/>
        <v>27.887119818249996</v>
      </c>
      <c r="AP225" s="59">
        <f t="shared" si="1310"/>
        <v>88.633173299999982</v>
      </c>
      <c r="AQ225" s="59">
        <f t="shared" si="1310"/>
        <v>540.24029439999993</v>
      </c>
      <c r="AR225" s="59">
        <f t="shared" si="1310"/>
        <v>91.809195343249982</v>
      </c>
      <c r="AS225" s="59">
        <f t="shared" si="1310"/>
        <v>632.04948974324986</v>
      </c>
      <c r="AT225" s="83" t="str">
        <f>IF(F225=AS225,"Matching","Not Matching")</f>
        <v>Matching</v>
      </c>
      <c r="AU225" s="134">
        <f t="shared" ref="AU225" si="1311">SUM(AC225:AG225)</f>
        <v>332.06272999999993</v>
      </c>
      <c r="AV225" s="135">
        <f t="shared" ref="AV225" si="1312">AU225/AS225</f>
        <v>0.52537457175211066</v>
      </c>
      <c r="AW225" s="134">
        <f t="shared" ref="AW225" si="1313">AI225</f>
        <v>90</v>
      </c>
      <c r="AX225" s="135">
        <f t="shared" ref="AX225" si="1314">AW225/AS225</f>
        <v>0.14239391291425557</v>
      </c>
      <c r="AY225" s="134">
        <f t="shared" ref="AY225" si="1315">AJ225</f>
        <v>29.544391099999999</v>
      </c>
      <c r="AZ225" s="135">
        <f t="shared" ref="AZ225" si="1316">AY225/AS225</f>
        <v>4.6743793926645641E-2</v>
      </c>
      <c r="BA225" s="134">
        <f t="shared" ref="BA225" si="1317">AK225+AM225</f>
        <v>88.633173299999982</v>
      </c>
      <c r="BB225" s="135">
        <f t="shared" ref="BB225" si="1318">BA225/AS225</f>
        <v>0.14023138177993691</v>
      </c>
      <c r="BC225" s="134">
        <f t="shared" ref="BC225" si="1319">AN225+AO225</f>
        <v>91.809195343249982</v>
      </c>
      <c r="BD225" s="135">
        <f t="shared" ref="BD225" si="1320">BC225/AS225</f>
        <v>0.14525633962705131</v>
      </c>
      <c r="BE225" s="82" t="str">
        <f t="shared" ref="BE225" si="1321">IF((AU225+AW225+AY225+BA225+BC225)=AS225,"Matching","Not Matching")</f>
        <v>Matching</v>
      </c>
      <c r="BF225" s="134">
        <f>AQ225</f>
        <v>540.24029439999993</v>
      </c>
      <c r="BG225" s="135">
        <f t="shared" ref="BG225" si="1322">BF225/AS225</f>
        <v>0.8547436603729488</v>
      </c>
      <c r="BH225" s="134">
        <f t="shared" ref="BH225" si="1323">AR225</f>
        <v>91.809195343249982</v>
      </c>
      <c r="BI225" s="135">
        <f t="shared" ref="BI225" si="1324">BH225/AS225</f>
        <v>0.14525633962705131</v>
      </c>
      <c r="BJ225" s="82" t="str">
        <f t="shared" ref="BJ225" si="1325">IF((BH225+BF225)=AS225,"Matching","Not Matching")</f>
        <v>Matching</v>
      </c>
      <c r="BK225" s="134">
        <f>AS225*1.081</f>
        <v>683.24549841245312</v>
      </c>
      <c r="BL225" s="134">
        <f t="shared" ref="BL225" si="1326">ROUND(BK225,-1)</f>
        <v>680</v>
      </c>
    </row>
    <row r="226" spans="1:69" ht="15.75" outlineLevel="1" thickBot="1" x14ac:dyDescent="0.3">
      <c r="A226" s="60"/>
      <c r="B226" s="61"/>
      <c r="C226" s="62"/>
      <c r="D226" s="63"/>
      <c r="E226" s="64"/>
      <c r="F226" s="65"/>
      <c r="G226" s="98"/>
      <c r="H226" s="55"/>
      <c r="I226" s="55"/>
      <c r="J226" s="41">
        <f>'Financial Data'!$C$17</f>
        <v>0</v>
      </c>
      <c r="K226" s="57"/>
      <c r="L226" s="58"/>
      <c r="M226" s="58"/>
      <c r="N226" s="58"/>
      <c r="O226" s="57"/>
      <c r="P226" s="58"/>
      <c r="Q226" s="56"/>
      <c r="R226" s="56"/>
      <c r="S226" s="69"/>
      <c r="T226" s="56"/>
      <c r="U226" s="73"/>
      <c r="V226" s="41">
        <f>'Financial Data'!$C$18</f>
        <v>7.0000000000000007E-2</v>
      </c>
      <c r="W226" s="41">
        <f>'Financial Data'!$C$19</f>
        <v>0.06</v>
      </c>
      <c r="X226" s="56"/>
      <c r="Y226" s="56"/>
      <c r="Z226" s="114">
        <f>'Financial Data'!$C$20</f>
        <v>0.1925</v>
      </c>
      <c r="AA226" s="115">
        <f>'Financial Data'!C21</f>
        <v>0.1925</v>
      </c>
      <c r="AB226" s="56"/>
      <c r="AC226" s="56"/>
      <c r="AD226" s="56"/>
      <c r="AE226" s="69"/>
      <c r="AF226" s="69"/>
      <c r="AG226" s="69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136"/>
    </row>
    <row r="227" spans="1:69" outlineLevel="1" x14ac:dyDescent="0.25">
      <c r="A227" s="60"/>
      <c r="B227" s="81" t="s">
        <v>181</v>
      </c>
      <c r="C227" s="62">
        <v>1</v>
      </c>
      <c r="D227" s="68" t="s">
        <v>65</v>
      </c>
      <c r="E227" s="64">
        <f>AB227</f>
        <v>632.04948974324986</v>
      </c>
      <c r="F227" s="65">
        <f>C227*E227</f>
        <v>632.04948974324986</v>
      </c>
      <c r="G227" s="99"/>
      <c r="H227" s="85">
        <f>159.1+142.2</f>
        <v>301.29999999999995</v>
      </c>
      <c r="I227" s="67">
        <v>0</v>
      </c>
      <c r="J227" s="67">
        <f>H227*$J$4</f>
        <v>9.0389999999999979</v>
      </c>
      <c r="K227" s="54">
        <v>0</v>
      </c>
      <c r="L227" s="67">
        <f t="shared" ref="L227" si="1327">H227*(1-$K227)</f>
        <v>301.29999999999995</v>
      </c>
      <c r="M227" s="67">
        <f t="shared" ref="M227" si="1328">I227*(1-$K227)</f>
        <v>0</v>
      </c>
      <c r="N227" s="67">
        <f t="shared" ref="N227" si="1329">J227*(1-$K227)</f>
        <v>9.0389999999999979</v>
      </c>
      <c r="O227" s="67">
        <f>(L227+M227+N227)</f>
        <v>310.33899999999994</v>
      </c>
      <c r="P227" s="69">
        <f t="shared" ref="P227" si="1330">O227*$P$4</f>
        <v>0</v>
      </c>
      <c r="Q227" s="69">
        <f t="shared" ref="Q227" si="1331">(O227+P227)*$Q$4</f>
        <v>0</v>
      </c>
      <c r="R227" s="69">
        <f t="shared" ref="R227" si="1332">(O227+P227)*$R$4</f>
        <v>6.2067799999999993</v>
      </c>
      <c r="S227" s="69">
        <f t="shared" ref="S227" si="1333">(O227+P227)*$S$4</f>
        <v>15.516949999999998</v>
      </c>
      <c r="T227" s="69">
        <f>SUM(O227:S227)</f>
        <v>332.06272999999993</v>
      </c>
      <c r="U227" s="69">
        <f>1*90</f>
        <v>90</v>
      </c>
      <c r="V227" s="69">
        <f>(T227+U227)*$V$226</f>
        <v>29.544391099999999</v>
      </c>
      <c r="W227" s="69">
        <f>(T227+U227)*$W$226</f>
        <v>25.323763799999995</v>
      </c>
      <c r="X227" s="67">
        <f>SUM(U227:W227)</f>
        <v>144.86815489999998</v>
      </c>
      <c r="Y227" s="69">
        <f>(T227+U227)*$Y$4</f>
        <v>63.309409499999987</v>
      </c>
      <c r="Z227" s="69">
        <f>T227*$Z$226</f>
        <v>63.92207552499999</v>
      </c>
      <c r="AA227" s="69">
        <f>X227*$AA$226</f>
        <v>27.887119818249996</v>
      </c>
      <c r="AB227" s="70">
        <f>T227+X227+Y227+Z227+AA227</f>
        <v>632.04948974324986</v>
      </c>
      <c r="AC227" s="67">
        <f t="shared" ref="AC227" si="1334">O227*$C227</f>
        <v>310.33899999999994</v>
      </c>
      <c r="AD227" s="67">
        <f t="shared" ref="AD227" si="1335">P227*$C227</f>
        <v>0</v>
      </c>
      <c r="AE227" s="67">
        <f t="shared" ref="AE227" si="1336">Q227*$C227</f>
        <v>0</v>
      </c>
      <c r="AF227" s="67">
        <f t="shared" ref="AF227" si="1337">R227*$C227</f>
        <v>6.2067799999999993</v>
      </c>
      <c r="AG227" s="67">
        <f t="shared" ref="AG227" si="1338">S227*$C227</f>
        <v>15.516949999999998</v>
      </c>
      <c r="AH227" s="67">
        <f t="shared" ref="AH227" si="1339">T227*$C227</f>
        <v>332.06272999999993</v>
      </c>
      <c r="AI227" s="67">
        <f t="shared" ref="AI227" si="1340">U227*$C227</f>
        <v>90</v>
      </c>
      <c r="AJ227" s="67">
        <f t="shared" ref="AJ227" si="1341">V227*$C227</f>
        <v>29.544391099999999</v>
      </c>
      <c r="AK227" s="67">
        <f t="shared" ref="AK227" si="1342">W227*$C227</f>
        <v>25.323763799999995</v>
      </c>
      <c r="AL227" s="67">
        <f t="shared" ref="AL227" si="1343">X227*$C227</f>
        <v>144.86815489999998</v>
      </c>
      <c r="AM227" s="67">
        <f t="shared" ref="AM227" si="1344">Y227*$C227</f>
        <v>63.309409499999987</v>
      </c>
      <c r="AN227" s="67">
        <f t="shared" ref="AN227" si="1345">Z227*$C227</f>
        <v>63.92207552499999</v>
      </c>
      <c r="AO227" s="67">
        <f t="shared" ref="AO227" si="1346">AA227*$C227</f>
        <v>27.887119818249996</v>
      </c>
      <c r="AP227" s="67">
        <f>AM227+AK227</f>
        <v>88.633173299999982</v>
      </c>
      <c r="AQ227" s="71">
        <f>AM227+AL227+AH227</f>
        <v>540.24029439999993</v>
      </c>
      <c r="AR227" s="71">
        <f>AO227+AN227</f>
        <v>91.809195343249982</v>
      </c>
      <c r="AS227" s="71">
        <f>AH227+AL227+AM227+AO227+AN227</f>
        <v>632.04948974324986</v>
      </c>
      <c r="AT227" s="84"/>
    </row>
    <row r="228" spans="1:69" ht="15.75" outlineLevel="1" thickBot="1" x14ac:dyDescent="0.3">
      <c r="A228" s="75"/>
      <c r="B228" s="76"/>
      <c r="C228" s="77"/>
      <c r="D228" s="78"/>
      <c r="E228" s="79"/>
      <c r="F228" s="80"/>
      <c r="G228" s="98"/>
      <c r="H228" s="67"/>
      <c r="I228" s="67"/>
      <c r="J228" s="67"/>
      <c r="K228" s="21"/>
      <c r="L228" s="67"/>
      <c r="M228" s="67"/>
      <c r="N228" s="67"/>
      <c r="O228" s="67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7"/>
      <c r="AC228" s="67"/>
      <c r="AD228" s="67"/>
      <c r="AE228" s="69"/>
      <c r="AF228" s="69"/>
      <c r="AG228" s="69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84"/>
    </row>
    <row r="229" spans="1:69" ht="15.75" thickBot="1" x14ac:dyDescent="0.3">
      <c r="A229" s="48"/>
      <c r="B229" s="263" t="s">
        <v>180</v>
      </c>
      <c r="C229" s="50"/>
      <c r="D229" s="51"/>
      <c r="E229" s="52"/>
      <c r="F229" s="53">
        <f>SUM(F230:F232)</f>
        <v>788.50952402024996</v>
      </c>
      <c r="G229" s="98"/>
      <c r="H229" s="55"/>
      <c r="I229" s="55"/>
      <c r="J229" s="56"/>
      <c r="K229" s="57"/>
      <c r="L229" s="58"/>
      <c r="M229" s="58"/>
      <c r="N229" s="58"/>
      <c r="O229" s="57"/>
      <c r="P229" s="58"/>
      <c r="Q229" s="56"/>
      <c r="R229" s="56"/>
      <c r="S229" s="56"/>
      <c r="T229" s="56"/>
      <c r="U229" s="73"/>
      <c r="V229" s="21"/>
      <c r="W229" s="56"/>
      <c r="X229" s="56"/>
      <c r="Y229" s="56"/>
      <c r="Z229" s="57"/>
      <c r="AA229" s="56"/>
      <c r="AB229" s="56"/>
      <c r="AC229" s="59">
        <f t="shared" ref="AC229:AS229" si="1347">+SUM(AC230:AC232)</f>
        <v>407.983</v>
      </c>
      <c r="AD229" s="59">
        <f t="shared" si="1347"/>
        <v>0</v>
      </c>
      <c r="AE229" s="59">
        <f t="shared" si="1347"/>
        <v>0</v>
      </c>
      <c r="AF229" s="59">
        <f t="shared" si="1347"/>
        <v>8.1596600000000006</v>
      </c>
      <c r="AG229" s="59">
        <f t="shared" si="1347"/>
        <v>20.399150000000002</v>
      </c>
      <c r="AH229" s="59">
        <f t="shared" si="1347"/>
        <v>436.54181</v>
      </c>
      <c r="AI229" s="59">
        <f t="shared" si="1347"/>
        <v>90</v>
      </c>
      <c r="AJ229" s="59">
        <f t="shared" si="1347"/>
        <v>36.8579267</v>
      </c>
      <c r="AK229" s="59">
        <f t="shared" si="1347"/>
        <v>31.592508599999995</v>
      </c>
      <c r="AL229" s="59">
        <f t="shared" si="1347"/>
        <v>158.45043530000001</v>
      </c>
      <c r="AM229" s="59">
        <f t="shared" si="1347"/>
        <v>78.981271499999991</v>
      </c>
      <c r="AN229" s="59">
        <f t="shared" si="1347"/>
        <v>84.034298425000003</v>
      </c>
      <c r="AO229" s="59">
        <f t="shared" si="1347"/>
        <v>30.501708795250003</v>
      </c>
      <c r="AP229" s="59">
        <f t="shared" si="1347"/>
        <v>110.57378009999999</v>
      </c>
      <c r="AQ229" s="59">
        <f t="shared" si="1347"/>
        <v>673.97351679999997</v>
      </c>
      <c r="AR229" s="59">
        <f t="shared" si="1347"/>
        <v>114.53600722025001</v>
      </c>
      <c r="AS229" s="59">
        <f t="shared" si="1347"/>
        <v>788.50952402024996</v>
      </c>
      <c r="AT229" s="83" t="str">
        <f>IF(F229=AS229,"Matching","Not Matching")</f>
        <v>Matching</v>
      </c>
      <c r="AU229" s="134">
        <f t="shared" ref="AU229" si="1348">SUM(AC229:AG229)</f>
        <v>436.54181</v>
      </c>
      <c r="AV229" s="135">
        <f t="shared" ref="AV229" si="1349">AU229/AS229</f>
        <v>0.55362908969605429</v>
      </c>
      <c r="AW229" s="134">
        <f t="shared" ref="AW229" si="1350">AI229</f>
        <v>90</v>
      </c>
      <c r="AX229" s="135">
        <f t="shared" ref="AX229" si="1351">AW229/AS229</f>
        <v>0.11413939497031196</v>
      </c>
      <c r="AY229" s="134">
        <f t="shared" ref="AY229" si="1352">AJ229</f>
        <v>36.8579267</v>
      </c>
      <c r="AZ229" s="135">
        <f t="shared" ref="AZ229" si="1353">AY229/AS229</f>
        <v>4.6743793926645634E-2</v>
      </c>
      <c r="BA229" s="134">
        <f t="shared" ref="BA229" si="1354">AK229+AM229</f>
        <v>110.57378009999999</v>
      </c>
      <c r="BB229" s="135">
        <f t="shared" ref="BB229" si="1355">BA229/AS229</f>
        <v>0.14023138177993691</v>
      </c>
      <c r="BC229" s="134">
        <f t="shared" ref="BC229" si="1356">AN229+AO229</f>
        <v>114.53600722025001</v>
      </c>
      <c r="BD229" s="135">
        <f t="shared" ref="BD229" si="1357">BC229/AS229</f>
        <v>0.14525633962705134</v>
      </c>
      <c r="BE229" s="82" t="str">
        <f t="shared" ref="BE229" si="1358">IF((AU229+AW229+AY229+BA229+BC229)=AS229,"Matching","Not Matching")</f>
        <v>Matching</v>
      </c>
      <c r="BF229" s="134">
        <f>AQ229</f>
        <v>673.97351679999997</v>
      </c>
      <c r="BG229" s="135">
        <f t="shared" ref="BG229" si="1359">BF229/AS229</f>
        <v>0.85474366037294869</v>
      </c>
      <c r="BH229" s="134">
        <f t="shared" ref="BH229" si="1360">AR229</f>
        <v>114.53600722025001</v>
      </c>
      <c r="BI229" s="135">
        <f t="shared" ref="BI229" si="1361">BH229/AS229</f>
        <v>0.14525633962705134</v>
      </c>
      <c r="BJ229" s="82" t="str">
        <f t="shared" ref="BJ229" si="1362">IF((BH229+BF229)=AS229,"Matching","Not Matching")</f>
        <v>Matching</v>
      </c>
      <c r="BK229" s="134">
        <f>AS229*1.081</f>
        <v>852.37879546589022</v>
      </c>
      <c r="BL229" s="134">
        <f t="shared" ref="BL229" si="1363">ROUND(BK229,-1)</f>
        <v>850</v>
      </c>
    </row>
    <row r="230" spans="1:69" outlineLevel="1" x14ac:dyDescent="0.25">
      <c r="A230" s="60"/>
      <c r="B230" s="61"/>
      <c r="C230" s="62"/>
      <c r="D230" s="63"/>
      <c r="E230" s="64"/>
      <c r="F230" s="65"/>
      <c r="G230" s="98"/>
      <c r="H230" s="55"/>
      <c r="I230" s="55"/>
      <c r="X230" s="56"/>
      <c r="Y230" s="56"/>
      <c r="AB230" s="56"/>
      <c r="AC230" s="56"/>
      <c r="AD230" s="56"/>
      <c r="AE230" s="69"/>
      <c r="AF230" s="69"/>
      <c r="AG230" s="69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136"/>
    </row>
    <row r="231" spans="1:69" outlineLevel="1" x14ac:dyDescent="0.25">
      <c r="A231" s="60"/>
      <c r="B231" s="81" t="s">
        <v>182</v>
      </c>
      <c r="C231" s="62">
        <v>1</v>
      </c>
      <c r="D231" s="68" t="s">
        <v>65</v>
      </c>
      <c r="E231" s="64">
        <f>AB231</f>
        <v>788.50952402024996</v>
      </c>
      <c r="F231" s="65">
        <f>C231*E231</f>
        <v>788.50952402024996</v>
      </c>
      <c r="G231" s="99"/>
      <c r="H231" s="85">
        <v>396.1</v>
      </c>
      <c r="I231" s="67">
        <v>0</v>
      </c>
      <c r="J231" s="67">
        <f>H231*$J$4</f>
        <v>11.883000000000001</v>
      </c>
      <c r="K231" s="54">
        <v>0</v>
      </c>
      <c r="L231" s="67">
        <f t="shared" ref="L231" si="1364">H231*(1-$K231)</f>
        <v>396.1</v>
      </c>
      <c r="M231" s="67">
        <f t="shared" ref="M231" si="1365">I231*(1-$K231)</f>
        <v>0</v>
      </c>
      <c r="N231" s="67">
        <f t="shared" ref="N231" si="1366">J231*(1-$K231)</f>
        <v>11.883000000000001</v>
      </c>
      <c r="O231" s="67">
        <f>(L231+M231+N231)</f>
        <v>407.983</v>
      </c>
      <c r="P231" s="69">
        <f t="shared" ref="P231" si="1367">O231*$P$4</f>
        <v>0</v>
      </c>
      <c r="Q231" s="69">
        <f t="shared" ref="Q231" si="1368">(O231+P231)*$Q$4</f>
        <v>0</v>
      </c>
      <c r="R231" s="69">
        <f t="shared" ref="R231" si="1369">(O231+P231)*$R$4</f>
        <v>8.1596600000000006</v>
      </c>
      <c r="S231" s="69">
        <f t="shared" ref="S231" si="1370">(O231+P231)*$S$4</f>
        <v>20.399150000000002</v>
      </c>
      <c r="T231" s="69">
        <f>SUM(O231:S231)</f>
        <v>436.54181</v>
      </c>
      <c r="U231" s="69">
        <f>1*90</f>
        <v>90</v>
      </c>
      <c r="V231" s="69">
        <f>(T231+U231)*$V$226</f>
        <v>36.8579267</v>
      </c>
      <c r="W231" s="69">
        <f>(T231+U231)*$W$226</f>
        <v>31.592508599999995</v>
      </c>
      <c r="X231" s="67">
        <f>SUM(U231:W231)</f>
        <v>158.45043530000001</v>
      </c>
      <c r="Y231" s="69">
        <f>(T231+U231)*$Y$4</f>
        <v>78.981271499999991</v>
      </c>
      <c r="Z231" s="69">
        <f>T231*$Z$226</f>
        <v>84.034298425000003</v>
      </c>
      <c r="AA231" s="69">
        <f>X231*$AA$226</f>
        <v>30.501708795250003</v>
      </c>
      <c r="AB231" s="70">
        <f>T231+X231+Y231+Z231+AA231</f>
        <v>788.50952402024996</v>
      </c>
      <c r="AC231" s="67">
        <f t="shared" ref="AC231" si="1371">O231*$C231</f>
        <v>407.983</v>
      </c>
      <c r="AD231" s="67">
        <f t="shared" ref="AD231" si="1372">P231*$C231</f>
        <v>0</v>
      </c>
      <c r="AE231" s="67">
        <f t="shared" ref="AE231" si="1373">Q231*$C231</f>
        <v>0</v>
      </c>
      <c r="AF231" s="67">
        <f t="shared" ref="AF231" si="1374">R231*$C231</f>
        <v>8.1596600000000006</v>
      </c>
      <c r="AG231" s="67">
        <f t="shared" ref="AG231" si="1375">S231*$C231</f>
        <v>20.399150000000002</v>
      </c>
      <c r="AH231" s="67">
        <f t="shared" ref="AH231" si="1376">T231*$C231</f>
        <v>436.54181</v>
      </c>
      <c r="AI231" s="67">
        <f t="shared" ref="AI231" si="1377">U231*$C231</f>
        <v>90</v>
      </c>
      <c r="AJ231" s="67">
        <f t="shared" ref="AJ231" si="1378">V231*$C231</f>
        <v>36.8579267</v>
      </c>
      <c r="AK231" s="67">
        <f t="shared" ref="AK231" si="1379">W231*$C231</f>
        <v>31.592508599999995</v>
      </c>
      <c r="AL231" s="67">
        <f t="shared" ref="AL231" si="1380">X231*$C231</f>
        <v>158.45043530000001</v>
      </c>
      <c r="AM231" s="67">
        <f t="shared" ref="AM231" si="1381">Y231*$C231</f>
        <v>78.981271499999991</v>
      </c>
      <c r="AN231" s="67">
        <f t="shared" ref="AN231" si="1382">Z231*$C231</f>
        <v>84.034298425000003</v>
      </c>
      <c r="AO231" s="67">
        <f t="shared" ref="AO231" si="1383">AA231*$C231</f>
        <v>30.501708795250003</v>
      </c>
      <c r="AP231" s="67">
        <f>AM231+AK231</f>
        <v>110.57378009999999</v>
      </c>
      <c r="AQ231" s="71">
        <f>AM231+AL231+AH231</f>
        <v>673.97351679999997</v>
      </c>
      <c r="AR231" s="71">
        <f>AO231+AN231</f>
        <v>114.53600722025001</v>
      </c>
      <c r="AS231" s="71">
        <f>AH231+AL231+AM231+AO231+AN231</f>
        <v>788.50952402024996</v>
      </c>
      <c r="AT231" s="84"/>
    </row>
    <row r="232" spans="1:69" ht="15.75" outlineLevel="1" thickBot="1" x14ac:dyDescent="0.3">
      <c r="A232" s="75"/>
      <c r="B232" s="76"/>
      <c r="C232" s="77"/>
      <c r="D232" s="78"/>
      <c r="E232" s="79"/>
      <c r="F232" s="80"/>
      <c r="G232" s="98"/>
      <c r="H232" s="67"/>
      <c r="I232" s="67"/>
      <c r="J232" s="67"/>
      <c r="K232" s="21"/>
      <c r="L232" s="67"/>
      <c r="M232" s="67"/>
      <c r="N232" s="67"/>
      <c r="O232" s="67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7"/>
      <c r="AC232" s="67"/>
      <c r="AD232" s="67"/>
      <c r="AE232" s="69"/>
      <c r="AF232" s="69"/>
      <c r="AG232" s="69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84"/>
    </row>
    <row r="233" spans="1:69" ht="15.75" thickBot="1" x14ac:dyDescent="0.3">
      <c r="A233" s="48"/>
      <c r="B233" s="49" t="s">
        <v>210</v>
      </c>
      <c r="C233" s="50"/>
      <c r="D233" s="51"/>
      <c r="E233" s="52"/>
      <c r="F233" s="53"/>
      <c r="G233" s="98"/>
      <c r="H233" s="55"/>
      <c r="I233" s="55"/>
      <c r="J233" s="56"/>
      <c r="K233" s="57"/>
      <c r="L233" s="58"/>
      <c r="M233" s="58"/>
      <c r="N233" s="58"/>
      <c r="O233" s="57"/>
      <c r="P233" s="58"/>
      <c r="Q233" s="56"/>
      <c r="R233" s="56"/>
      <c r="S233" s="56"/>
      <c r="T233" s="56"/>
      <c r="U233" s="73"/>
      <c r="V233" s="21"/>
      <c r="W233" s="56"/>
      <c r="X233" s="56"/>
      <c r="Y233" s="56"/>
      <c r="Z233" s="57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</row>
    <row r="234" spans="1:69" ht="15.75" outlineLevel="1" thickBot="1" x14ac:dyDescent="0.3">
      <c r="A234" s="60"/>
      <c r="B234" s="61"/>
      <c r="C234" s="62"/>
      <c r="D234" s="63"/>
      <c r="E234" s="64"/>
      <c r="F234" s="65"/>
      <c r="G234" s="98"/>
      <c r="H234" s="55"/>
      <c r="I234" s="55"/>
      <c r="X234" s="56"/>
      <c r="Y234" s="56"/>
      <c r="AB234" s="56"/>
      <c r="AC234" s="56"/>
      <c r="AD234" s="56"/>
      <c r="AE234" s="69"/>
      <c r="AF234" s="69"/>
      <c r="AG234" s="69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136"/>
    </row>
    <row r="235" spans="1:69" ht="15.75" outlineLevel="1" thickBot="1" x14ac:dyDescent="0.3">
      <c r="A235" s="60"/>
      <c r="B235" s="81" t="str">
        <f>G235&amp;" puissance "&amp;'Technical Data'!C39</f>
        <v>Reserva 6.3 puissance 6.3 kWh</v>
      </c>
      <c r="C235" s="62">
        <v>1</v>
      </c>
      <c r="D235" s="68" t="s">
        <v>65</v>
      </c>
      <c r="E235" s="64">
        <f>AB235</f>
        <v>4451.133990674999</v>
      </c>
      <c r="F235" s="65">
        <f>C235*E235</f>
        <v>4451.133990674999</v>
      </c>
      <c r="G235" s="99" t="str">
        <f>'Financial Data'!B65</f>
        <v>Reserva 6.3</v>
      </c>
      <c r="H235" s="85">
        <f>'Financial Data'!C65</f>
        <v>2303.85</v>
      </c>
      <c r="I235" s="67">
        <v>120</v>
      </c>
      <c r="J235" s="67">
        <f>H235*$J$226</f>
        <v>0</v>
      </c>
      <c r="K235" s="54">
        <v>0</v>
      </c>
      <c r="L235" s="67">
        <f t="shared" ref="L235:N235" si="1384">H235*(1-$K235)</f>
        <v>2303.85</v>
      </c>
      <c r="M235" s="67">
        <f t="shared" si="1384"/>
        <v>120</v>
      </c>
      <c r="N235" s="67">
        <f t="shared" si="1384"/>
        <v>0</v>
      </c>
      <c r="O235" s="67">
        <f>(L235+M235+N235)</f>
        <v>2423.85</v>
      </c>
      <c r="P235" s="69">
        <f t="shared" ref="P235" si="1385">O235*$P$4</f>
        <v>0</v>
      </c>
      <c r="Q235" s="69">
        <f t="shared" ref="Q235" si="1386">(O235+P235)*$Q$4</f>
        <v>0</v>
      </c>
      <c r="R235" s="69">
        <f t="shared" ref="R235" si="1387">(O235+P235)*$R$4</f>
        <v>48.476999999999997</v>
      </c>
      <c r="S235" s="69">
        <v>140</v>
      </c>
      <c r="T235" s="69">
        <f>SUM(O235:S235)</f>
        <v>2612.3269999999998</v>
      </c>
      <c r="U235" s="69">
        <f>4*90</f>
        <v>360</v>
      </c>
      <c r="V235" s="69">
        <f>(T235+U235)*$V$226</f>
        <v>208.06289000000001</v>
      </c>
      <c r="W235" s="69">
        <f>(T235+U235)*$W$226</f>
        <v>178.33961999999997</v>
      </c>
      <c r="X235" s="67">
        <f>SUM(U235:W235)</f>
        <v>746.40251000000001</v>
      </c>
      <c r="Y235" s="69">
        <f>(T235+U235)*$Y$4</f>
        <v>445.84904999999998</v>
      </c>
      <c r="Z235" s="69">
        <f>T235*$Z$226</f>
        <v>502.87294749999995</v>
      </c>
      <c r="AA235" s="69">
        <f>X235*$AA$226</f>
        <v>143.68248317500002</v>
      </c>
      <c r="AB235" s="70">
        <f>T235+X235+Y235+Z235+AA235</f>
        <v>4451.133990674999</v>
      </c>
      <c r="AC235" s="59">
        <f t="shared" ref="AC235:AO235" si="1388">O235*$C235</f>
        <v>2423.85</v>
      </c>
      <c r="AD235" s="59">
        <f t="shared" si="1388"/>
        <v>0</v>
      </c>
      <c r="AE235" s="59">
        <f t="shared" si="1388"/>
        <v>0</v>
      </c>
      <c r="AF235" s="59">
        <f t="shared" si="1388"/>
        <v>48.476999999999997</v>
      </c>
      <c r="AG235" s="59">
        <f t="shared" si="1388"/>
        <v>140</v>
      </c>
      <c r="AH235" s="59">
        <f t="shared" si="1388"/>
        <v>2612.3269999999998</v>
      </c>
      <c r="AI235" s="59">
        <f t="shared" si="1388"/>
        <v>360</v>
      </c>
      <c r="AJ235" s="59">
        <f t="shared" si="1388"/>
        <v>208.06289000000001</v>
      </c>
      <c r="AK235" s="59">
        <f t="shared" si="1388"/>
        <v>178.33961999999997</v>
      </c>
      <c r="AL235" s="59">
        <f t="shared" si="1388"/>
        <v>746.40251000000001</v>
      </c>
      <c r="AM235" s="59">
        <f t="shared" si="1388"/>
        <v>445.84904999999998</v>
      </c>
      <c r="AN235" s="59">
        <f t="shared" si="1388"/>
        <v>502.87294749999995</v>
      </c>
      <c r="AO235" s="59">
        <f t="shared" si="1388"/>
        <v>143.68248317500002</v>
      </c>
      <c r="AP235" s="59">
        <f>AM235+AK235</f>
        <v>624.18867</v>
      </c>
      <c r="AQ235" s="59">
        <f>AM235+AL235+AH235</f>
        <v>3804.5785599999999</v>
      </c>
      <c r="AR235" s="59">
        <f>AO235+AN235</f>
        <v>646.55543067500003</v>
      </c>
      <c r="AS235" s="59">
        <f>AH235+AL235+AM235+AO235+AN235</f>
        <v>4451.133990674999</v>
      </c>
      <c r="AT235" s="83" t="str">
        <f>IF(F235=AS235,"Matching","Not Matching")</f>
        <v>Matching</v>
      </c>
      <c r="AU235" s="134">
        <f t="shared" ref="AU235:AU238" si="1389">SUM(AC235:AG235)</f>
        <v>2612.3269999999998</v>
      </c>
      <c r="AV235" s="135">
        <f t="shared" ref="AV235:AV238" si="1390">AU235/AS235</f>
        <v>0.58689021841911559</v>
      </c>
      <c r="AW235" s="134">
        <f t="shared" ref="AW235:AW238" si="1391">AI235</f>
        <v>360</v>
      </c>
      <c r="AX235" s="135">
        <f t="shared" ref="AX235:AX238" si="1392">AW235/AS235</f>
        <v>8.0878266247250682E-2</v>
      </c>
      <c r="AY235" s="134">
        <f t="shared" ref="AY235:AY238" si="1393">AJ235</f>
        <v>208.06289000000001</v>
      </c>
      <c r="AZ235" s="135">
        <f t="shared" ref="AZ235:AZ238" si="1394">AY235/AS235</f>
        <v>4.6743793926645641E-2</v>
      </c>
      <c r="BA235" s="134">
        <f t="shared" ref="BA235:BA238" si="1395">AK235+AM235</f>
        <v>624.18867</v>
      </c>
      <c r="BB235" s="135">
        <f t="shared" ref="BB235:BB238" si="1396">BA235/AS235</f>
        <v>0.14023138177993694</v>
      </c>
      <c r="BC235" s="134">
        <f t="shared" ref="BC235:BC238" si="1397">AN235+AO235</f>
        <v>646.55543067500003</v>
      </c>
      <c r="BD235" s="135">
        <f t="shared" ref="BD235:BD238" si="1398">BC235/AS235</f>
        <v>0.14525633962705134</v>
      </c>
      <c r="BE235" s="82" t="str">
        <f t="shared" ref="BE235:BE238" si="1399">IF((AU235+AW235+AY235+BA235+BC235)=AS235,"Matching","Not Matching")</f>
        <v>Matching</v>
      </c>
      <c r="BF235" s="134">
        <f>AQ235</f>
        <v>3804.5785599999999</v>
      </c>
      <c r="BG235" s="135">
        <f t="shared" ref="BG235:BG238" si="1400">BF235/AS235</f>
        <v>0.85474366037294891</v>
      </c>
      <c r="BH235" s="134">
        <f t="shared" ref="BH235:BH238" si="1401">AR235</f>
        <v>646.55543067500003</v>
      </c>
      <c r="BI235" s="135">
        <f t="shared" ref="BI235:BI238" si="1402">BH235/AS235</f>
        <v>0.14525633962705134</v>
      </c>
      <c r="BJ235" s="82" t="str">
        <f t="shared" ref="BJ235:BJ238" si="1403">IF((BH235+BF235)=AS235,"Matching","Not Matching")</f>
        <v>Matching</v>
      </c>
      <c r="BK235" s="134">
        <f>AS235*1.081</f>
        <v>4811.6758439196738</v>
      </c>
      <c r="BL235" s="134">
        <f t="shared" ref="BL235:BL238" si="1404">ROUND(BK235,-1)</f>
        <v>4810</v>
      </c>
    </row>
    <row r="236" spans="1:69" ht="15.75" outlineLevel="1" thickBot="1" x14ac:dyDescent="0.3">
      <c r="A236" s="60"/>
      <c r="B236" s="81" t="str">
        <f>G236&amp;" puissance "&amp;'Technical Data'!C40</f>
        <v>Reserva 9.5 puissance 9.5 kWh</v>
      </c>
      <c r="C236" s="62">
        <v>1</v>
      </c>
      <c r="D236" s="68" t="s">
        <v>65</v>
      </c>
      <c r="E236" s="64">
        <f>AB236</f>
        <v>5835.2678952000015</v>
      </c>
      <c r="F236" s="65">
        <f>C236*E236</f>
        <v>5835.2678952000015</v>
      </c>
      <c r="G236" s="99" t="str">
        <f>'Financial Data'!B66</f>
        <v>Reserva 9.5</v>
      </c>
      <c r="H236" s="85">
        <f>'Financial Data'!C66</f>
        <v>3090.4</v>
      </c>
      <c r="I236" s="67">
        <v>220</v>
      </c>
      <c r="J236" s="67">
        <f>H236*$J$226</f>
        <v>0</v>
      </c>
      <c r="K236" s="54">
        <v>0</v>
      </c>
      <c r="L236" s="67">
        <f t="shared" ref="L236:N236" si="1405">H236*(1-$K236)</f>
        <v>3090.4</v>
      </c>
      <c r="M236" s="67">
        <f t="shared" si="1405"/>
        <v>220</v>
      </c>
      <c r="N236" s="67">
        <f t="shared" si="1405"/>
        <v>0</v>
      </c>
      <c r="O236" s="67">
        <f>(L236+M236+N236)</f>
        <v>3310.4</v>
      </c>
      <c r="P236" s="69">
        <f t="shared" ref="P236" si="1406">O236*$P$4</f>
        <v>0</v>
      </c>
      <c r="Q236" s="69">
        <f t="shared" ref="Q236" si="1407">(O236+P236)*$Q$4</f>
        <v>0</v>
      </c>
      <c r="R236" s="69">
        <f t="shared" ref="R236" si="1408">(O236+P236)*$R$4</f>
        <v>66.207999999999998</v>
      </c>
      <c r="S236" s="69">
        <v>160</v>
      </c>
      <c r="T236" s="69">
        <f>SUM(O236:S236)</f>
        <v>3536.6080000000002</v>
      </c>
      <c r="U236" s="69">
        <f>U235</f>
        <v>360</v>
      </c>
      <c r="V236" s="69">
        <f>(T236+U236)*$V$226</f>
        <v>272.76256000000006</v>
      </c>
      <c r="W236" s="69">
        <f>(T236+U236)*$W$226</f>
        <v>233.79648</v>
      </c>
      <c r="X236" s="67">
        <f>SUM(U236:W236)</f>
        <v>866.5590400000001</v>
      </c>
      <c r="Y236" s="69">
        <f>(T236+U236)*$Y$4</f>
        <v>584.49120000000005</v>
      </c>
      <c r="Z236" s="69">
        <f>T236*$Z$226</f>
        <v>680.79704000000004</v>
      </c>
      <c r="AA236" s="69">
        <f>X236*$AA$226</f>
        <v>166.81261520000001</v>
      </c>
      <c r="AB236" s="70">
        <f>T236+X236+Y236+Z236+AA236</f>
        <v>5835.2678952000015</v>
      </c>
      <c r="AC236" s="59">
        <f t="shared" ref="AC236:AO236" si="1409">O236*$C236</f>
        <v>3310.4</v>
      </c>
      <c r="AD236" s="59">
        <f t="shared" si="1409"/>
        <v>0</v>
      </c>
      <c r="AE236" s="59">
        <f t="shared" si="1409"/>
        <v>0</v>
      </c>
      <c r="AF236" s="59">
        <f t="shared" si="1409"/>
        <v>66.207999999999998</v>
      </c>
      <c r="AG236" s="59">
        <f t="shared" si="1409"/>
        <v>160</v>
      </c>
      <c r="AH236" s="59">
        <f t="shared" si="1409"/>
        <v>3536.6080000000002</v>
      </c>
      <c r="AI236" s="59">
        <f t="shared" si="1409"/>
        <v>360</v>
      </c>
      <c r="AJ236" s="59">
        <f t="shared" si="1409"/>
        <v>272.76256000000006</v>
      </c>
      <c r="AK236" s="59">
        <f t="shared" si="1409"/>
        <v>233.79648</v>
      </c>
      <c r="AL236" s="59">
        <f t="shared" si="1409"/>
        <v>866.5590400000001</v>
      </c>
      <c r="AM236" s="59">
        <f t="shared" si="1409"/>
        <v>584.49120000000005</v>
      </c>
      <c r="AN236" s="59">
        <f t="shared" si="1409"/>
        <v>680.79704000000004</v>
      </c>
      <c r="AO236" s="59">
        <f t="shared" si="1409"/>
        <v>166.81261520000001</v>
      </c>
      <c r="AP236" s="59">
        <f>AM236+AK236</f>
        <v>818.28768000000002</v>
      </c>
      <c r="AQ236" s="59">
        <f>AM236+AL236+AH236</f>
        <v>4987.6582400000007</v>
      </c>
      <c r="AR236" s="59">
        <f>AO236+AN236</f>
        <v>847.60965520000002</v>
      </c>
      <c r="AS236" s="59">
        <f>AH236+AL236+AM236+AO236+AN236</f>
        <v>5835.2678952000015</v>
      </c>
      <c r="AT236" s="83" t="str">
        <f>IF(F236=AS236,"Matching","Not Matching")</f>
        <v>Matching</v>
      </c>
      <c r="AU236" s="134">
        <f t="shared" si="1389"/>
        <v>3536.6080000000002</v>
      </c>
      <c r="AV236" s="135">
        <f t="shared" si="1390"/>
        <v>0.60607465904164526</v>
      </c>
      <c r="AW236" s="134">
        <f t="shared" si="1391"/>
        <v>360</v>
      </c>
      <c r="AX236" s="135">
        <f t="shared" si="1392"/>
        <v>6.169382562472072E-2</v>
      </c>
      <c r="AY236" s="134">
        <f t="shared" si="1393"/>
        <v>272.76256000000006</v>
      </c>
      <c r="AZ236" s="135">
        <f t="shared" si="1394"/>
        <v>4.6743793926645634E-2</v>
      </c>
      <c r="BA236" s="134">
        <f t="shared" si="1395"/>
        <v>818.28768000000002</v>
      </c>
      <c r="BB236" s="135">
        <f t="shared" si="1396"/>
        <v>0.14023138177993685</v>
      </c>
      <c r="BC236" s="134">
        <f t="shared" si="1397"/>
        <v>847.60965520000002</v>
      </c>
      <c r="BD236" s="135">
        <f t="shared" si="1398"/>
        <v>0.14525633962705126</v>
      </c>
      <c r="BE236" s="82" t="str">
        <f t="shared" si="1399"/>
        <v>Matching</v>
      </c>
      <c r="BF236" s="134">
        <f>AQ236</f>
        <v>4987.6582400000007</v>
      </c>
      <c r="BG236" s="135">
        <f t="shared" si="1400"/>
        <v>0.85474366037294858</v>
      </c>
      <c r="BH236" s="134">
        <f t="shared" si="1401"/>
        <v>847.60965520000002</v>
      </c>
      <c r="BI236" s="135">
        <f t="shared" si="1402"/>
        <v>0.14525633962705126</v>
      </c>
      <c r="BJ236" s="82" t="str">
        <f t="shared" si="1403"/>
        <v>Matching</v>
      </c>
      <c r="BK236" s="134">
        <f>AS236*1.081</f>
        <v>6307.9245947112013</v>
      </c>
      <c r="BL236" s="134">
        <f t="shared" si="1404"/>
        <v>6310</v>
      </c>
    </row>
    <row r="237" spans="1:69" ht="15.75" outlineLevel="1" thickBot="1" x14ac:dyDescent="0.3">
      <c r="A237" s="60"/>
      <c r="B237" s="81" t="str">
        <f>G237&amp;" puissance "&amp;'Technical Data'!C41</f>
        <v>Reserva 12.6 puissance 12.6 kWh</v>
      </c>
      <c r="C237" s="62">
        <v>1</v>
      </c>
      <c r="D237" s="68" t="s">
        <v>65</v>
      </c>
      <c r="E237" s="64">
        <f>AB237</f>
        <v>7036.62737595</v>
      </c>
      <c r="F237" s="65">
        <f>C237*E237</f>
        <v>7036.62737595</v>
      </c>
      <c r="G237" s="99" t="str">
        <f>'Financial Data'!B67</f>
        <v>Reserva 12.6</v>
      </c>
      <c r="H237" s="85">
        <f>'Financial Data'!C67</f>
        <v>3876.9</v>
      </c>
      <c r="I237" s="67">
        <v>220</v>
      </c>
      <c r="J237" s="67">
        <f>H237*$J$226</f>
        <v>0</v>
      </c>
      <c r="K237" s="54">
        <v>0</v>
      </c>
      <c r="L237" s="67">
        <f t="shared" ref="L237" si="1410">H237*(1-$K237)</f>
        <v>3876.9</v>
      </c>
      <c r="M237" s="67">
        <f t="shared" ref="M237" si="1411">I237*(1-$K237)</f>
        <v>220</v>
      </c>
      <c r="N237" s="67">
        <f t="shared" ref="N237" si="1412">J237*(1-$K237)</f>
        <v>0</v>
      </c>
      <c r="O237" s="67">
        <f>(L237+M237+N237)</f>
        <v>4096.8999999999996</v>
      </c>
      <c r="P237" s="69">
        <f t="shared" ref="P237" si="1413">O237*$P$4</f>
        <v>0</v>
      </c>
      <c r="Q237" s="69">
        <f t="shared" ref="Q237" si="1414">(O237+P237)*$Q$4</f>
        <v>0</v>
      </c>
      <c r="R237" s="69">
        <f t="shared" ref="R237" si="1415">(O237+P237)*$R$4</f>
        <v>81.937999999999988</v>
      </c>
      <c r="S237" s="69">
        <v>160</v>
      </c>
      <c r="T237" s="69">
        <f>SUM(O237:S237)</f>
        <v>4338.8379999999997</v>
      </c>
      <c r="U237" s="69">
        <f>U236</f>
        <v>360</v>
      </c>
      <c r="V237" s="69">
        <f>(T237+U237)*$V$226</f>
        <v>328.91865999999999</v>
      </c>
      <c r="W237" s="69">
        <f>(T237+U237)*$W$226</f>
        <v>281.93027999999998</v>
      </c>
      <c r="X237" s="67">
        <f>SUM(U237:W237)</f>
        <v>970.84894000000008</v>
      </c>
      <c r="Y237" s="69">
        <f>(T237+U237)*$Y$4</f>
        <v>704.82569999999998</v>
      </c>
      <c r="Z237" s="69">
        <f>T237*$Z$226</f>
        <v>835.226315</v>
      </c>
      <c r="AA237" s="69">
        <f>X237*$AA$226</f>
        <v>186.88842095000001</v>
      </c>
      <c r="AB237" s="70">
        <f>T237+X237+Y237+Z237+AA237</f>
        <v>7036.62737595</v>
      </c>
      <c r="AC237" s="59">
        <f t="shared" ref="AC237" si="1416">O237*$C237</f>
        <v>4096.8999999999996</v>
      </c>
      <c r="AD237" s="59">
        <f t="shared" ref="AD237" si="1417">P237*$C237</f>
        <v>0</v>
      </c>
      <c r="AE237" s="59">
        <f t="shared" ref="AE237" si="1418">Q237*$C237</f>
        <v>0</v>
      </c>
      <c r="AF237" s="59">
        <f t="shared" ref="AF237" si="1419">R237*$C237</f>
        <v>81.937999999999988</v>
      </c>
      <c r="AG237" s="59">
        <f t="shared" ref="AG237" si="1420">S237*$C237</f>
        <v>160</v>
      </c>
      <c r="AH237" s="59">
        <f t="shared" ref="AH237" si="1421">T237*$C237</f>
        <v>4338.8379999999997</v>
      </c>
      <c r="AI237" s="59">
        <f t="shared" ref="AI237" si="1422">U237*$C237</f>
        <v>360</v>
      </c>
      <c r="AJ237" s="59">
        <f t="shared" ref="AJ237" si="1423">V237*$C237</f>
        <v>328.91865999999999</v>
      </c>
      <c r="AK237" s="59">
        <f t="shared" ref="AK237" si="1424">W237*$C237</f>
        <v>281.93027999999998</v>
      </c>
      <c r="AL237" s="59">
        <f t="shared" ref="AL237" si="1425">X237*$C237</f>
        <v>970.84894000000008</v>
      </c>
      <c r="AM237" s="59">
        <f t="shared" ref="AM237" si="1426">Y237*$C237</f>
        <v>704.82569999999998</v>
      </c>
      <c r="AN237" s="59">
        <f t="shared" ref="AN237" si="1427">Z237*$C237</f>
        <v>835.226315</v>
      </c>
      <c r="AO237" s="59">
        <f t="shared" ref="AO237" si="1428">AA237*$C237</f>
        <v>186.88842095000001</v>
      </c>
      <c r="AP237" s="59">
        <f>AM237+AK237</f>
        <v>986.75597999999991</v>
      </c>
      <c r="AQ237" s="59">
        <f>AM237+AL237+AH237</f>
        <v>6014.5126399999999</v>
      </c>
      <c r="AR237" s="59">
        <f>AO237+AN237</f>
        <v>1022.1147359500001</v>
      </c>
      <c r="AS237" s="59">
        <f>AH237+AL237+AM237+AO237+AN237</f>
        <v>7036.62737595</v>
      </c>
      <c r="AT237" s="83" t="str">
        <f>IF(F237=AS237,"Matching","Not Matching")</f>
        <v>Matching</v>
      </c>
      <c r="AU237" s="134">
        <f t="shared" si="1389"/>
        <v>4338.8379999999997</v>
      </c>
      <c r="AV237" s="135">
        <f t="shared" si="1390"/>
        <v>0.61660761159947342</v>
      </c>
      <c r="AW237" s="134">
        <f t="shared" si="1391"/>
        <v>360</v>
      </c>
      <c r="AX237" s="135">
        <f t="shared" si="1392"/>
        <v>5.1160873066892668E-2</v>
      </c>
      <c r="AY237" s="134">
        <f t="shared" si="1393"/>
        <v>328.91865999999999</v>
      </c>
      <c r="AZ237" s="135">
        <f t="shared" si="1394"/>
        <v>4.6743793926645627E-2</v>
      </c>
      <c r="BA237" s="134">
        <f t="shared" si="1395"/>
        <v>986.75597999999991</v>
      </c>
      <c r="BB237" s="135">
        <f t="shared" si="1396"/>
        <v>0.14023138177993688</v>
      </c>
      <c r="BC237" s="134">
        <f t="shared" si="1397"/>
        <v>1022.1147359500001</v>
      </c>
      <c r="BD237" s="135">
        <f t="shared" si="1398"/>
        <v>0.14525633962705131</v>
      </c>
      <c r="BE237" s="82" t="str">
        <f t="shared" si="1399"/>
        <v>Matching</v>
      </c>
      <c r="BF237" s="134">
        <f>AQ237</f>
        <v>6014.5126399999999</v>
      </c>
      <c r="BG237" s="135">
        <f t="shared" si="1400"/>
        <v>0.85474366037294869</v>
      </c>
      <c r="BH237" s="134">
        <f t="shared" si="1401"/>
        <v>1022.1147359500001</v>
      </c>
      <c r="BI237" s="135">
        <f t="shared" si="1402"/>
        <v>0.14525633962705131</v>
      </c>
      <c r="BJ237" s="82" t="str">
        <f t="shared" si="1403"/>
        <v>Matching</v>
      </c>
      <c r="BK237" s="134">
        <f>AS237*1.081</f>
        <v>7606.5941934019493</v>
      </c>
      <c r="BL237" s="134">
        <f t="shared" si="1404"/>
        <v>7610</v>
      </c>
    </row>
    <row r="238" spans="1:69" ht="15.75" outlineLevel="1" thickBot="1" x14ac:dyDescent="0.3">
      <c r="A238" s="60"/>
      <c r="B238" s="81" t="str">
        <f>G238&amp;" puissance "&amp;'Technical Data'!C42</f>
        <v>Reserva 15.8 puissance 15.8 kWh</v>
      </c>
      <c r="C238" s="62">
        <v>1</v>
      </c>
      <c r="D238" s="68" t="s">
        <v>65</v>
      </c>
      <c r="E238" s="64">
        <f>AB238</f>
        <v>8238.0632304749997</v>
      </c>
      <c r="F238" s="65">
        <f>C238*E238</f>
        <v>8238.0632304749997</v>
      </c>
      <c r="G238" s="99" t="str">
        <f>'Financial Data'!B68</f>
        <v>Reserva 15.8</v>
      </c>
      <c r="H238" s="85">
        <f>'Financial Data'!C68</f>
        <v>4663.45</v>
      </c>
      <c r="I238" s="67">
        <v>220</v>
      </c>
      <c r="J238" s="67">
        <f>H238*$J$226</f>
        <v>0</v>
      </c>
      <c r="K238" s="54">
        <v>0</v>
      </c>
      <c r="L238" s="67">
        <f t="shared" ref="L238" si="1429">H238*(1-$K238)</f>
        <v>4663.45</v>
      </c>
      <c r="M238" s="67">
        <f t="shared" ref="M238" si="1430">I238*(1-$K238)</f>
        <v>220</v>
      </c>
      <c r="N238" s="67">
        <f t="shared" ref="N238" si="1431">J238*(1-$K238)</f>
        <v>0</v>
      </c>
      <c r="O238" s="67">
        <f>(L238+M238+N238)</f>
        <v>4883.45</v>
      </c>
      <c r="P238" s="69">
        <f t="shared" ref="P238" si="1432">O238*$P$4</f>
        <v>0</v>
      </c>
      <c r="Q238" s="69">
        <f t="shared" ref="Q238" si="1433">(O238+P238)*$Q$4</f>
        <v>0</v>
      </c>
      <c r="R238" s="69">
        <f t="shared" ref="R238" si="1434">(O238+P238)*$R$4</f>
        <v>97.668999999999997</v>
      </c>
      <c r="S238" s="69">
        <v>160</v>
      </c>
      <c r="T238" s="69">
        <f>SUM(O238:S238)</f>
        <v>5141.1189999999997</v>
      </c>
      <c r="U238" s="69">
        <f>U237</f>
        <v>360</v>
      </c>
      <c r="V238" s="69">
        <f>(T238+U238)*$V$226</f>
        <v>385.07832999999999</v>
      </c>
      <c r="W238" s="69">
        <f>(T238+U238)*$W$226</f>
        <v>330.06713999999999</v>
      </c>
      <c r="X238" s="67">
        <f>SUM(U238:W238)</f>
        <v>1075.1454699999999</v>
      </c>
      <c r="Y238" s="69">
        <f>(T238+U238)*$Y$4</f>
        <v>825.16784999999993</v>
      </c>
      <c r="Z238" s="69">
        <f>T238*$Z$226</f>
        <v>989.66540750000001</v>
      </c>
      <c r="AA238" s="69">
        <f>X238*$AA$226</f>
        <v>206.96550297499999</v>
      </c>
      <c r="AB238" s="70">
        <f>T238+X238+Y238+Z238+AA238</f>
        <v>8238.0632304749997</v>
      </c>
      <c r="AC238" s="59">
        <f t="shared" ref="AC238" si="1435">O238*$C238</f>
        <v>4883.45</v>
      </c>
      <c r="AD238" s="59">
        <f t="shared" ref="AD238" si="1436">P238*$C238</f>
        <v>0</v>
      </c>
      <c r="AE238" s="59">
        <f t="shared" ref="AE238" si="1437">Q238*$C238</f>
        <v>0</v>
      </c>
      <c r="AF238" s="59">
        <f t="shared" ref="AF238" si="1438">R238*$C238</f>
        <v>97.668999999999997</v>
      </c>
      <c r="AG238" s="59">
        <f t="shared" ref="AG238" si="1439">S238*$C238</f>
        <v>160</v>
      </c>
      <c r="AH238" s="59">
        <f t="shared" ref="AH238" si="1440">T238*$C238</f>
        <v>5141.1189999999997</v>
      </c>
      <c r="AI238" s="59">
        <f t="shared" ref="AI238" si="1441">U238*$C238</f>
        <v>360</v>
      </c>
      <c r="AJ238" s="59">
        <f t="shared" ref="AJ238" si="1442">V238*$C238</f>
        <v>385.07832999999999</v>
      </c>
      <c r="AK238" s="59">
        <f t="shared" ref="AK238" si="1443">W238*$C238</f>
        <v>330.06713999999999</v>
      </c>
      <c r="AL238" s="59">
        <f t="shared" ref="AL238" si="1444">X238*$C238</f>
        <v>1075.1454699999999</v>
      </c>
      <c r="AM238" s="59">
        <f t="shared" ref="AM238" si="1445">Y238*$C238</f>
        <v>825.16784999999993</v>
      </c>
      <c r="AN238" s="59">
        <f t="shared" ref="AN238" si="1446">Z238*$C238</f>
        <v>989.66540750000001</v>
      </c>
      <c r="AO238" s="59">
        <f t="shared" ref="AO238" si="1447">AA238*$C238</f>
        <v>206.96550297499999</v>
      </c>
      <c r="AP238" s="59">
        <f>AM238+AK238</f>
        <v>1155.2349899999999</v>
      </c>
      <c r="AQ238" s="59">
        <f>AM238+AL238+AH238</f>
        <v>7041.4323199999999</v>
      </c>
      <c r="AR238" s="59">
        <f>AO238+AN238</f>
        <v>1196.6309104750001</v>
      </c>
      <c r="AS238" s="59">
        <f>AH238+AL238+AM238+AO238+AN238</f>
        <v>8238.0632304749997</v>
      </c>
      <c r="AT238" s="83" t="str">
        <f>IF(F238=AS238,"Matching","Not Matching")</f>
        <v>Matching</v>
      </c>
      <c r="AU238" s="134">
        <f t="shared" si="1389"/>
        <v>5141.1189999999997</v>
      </c>
      <c r="AV238" s="135">
        <f t="shared" si="1390"/>
        <v>0.62406889291423506</v>
      </c>
      <c r="AW238" s="134">
        <f t="shared" si="1391"/>
        <v>360</v>
      </c>
      <c r="AX238" s="135">
        <f t="shared" si="1392"/>
        <v>4.3699591752131124E-2</v>
      </c>
      <c r="AY238" s="134">
        <f t="shared" si="1393"/>
        <v>385.07832999999999</v>
      </c>
      <c r="AZ238" s="135">
        <f t="shared" si="1394"/>
        <v>4.6743793926645634E-2</v>
      </c>
      <c r="BA238" s="134">
        <f t="shared" si="1395"/>
        <v>1155.2349899999999</v>
      </c>
      <c r="BB238" s="135">
        <f t="shared" si="1396"/>
        <v>0.14023138177993688</v>
      </c>
      <c r="BC238" s="134">
        <f t="shared" si="1397"/>
        <v>1196.6309104750001</v>
      </c>
      <c r="BD238" s="135">
        <f t="shared" si="1398"/>
        <v>0.14525633962705131</v>
      </c>
      <c r="BE238" s="82" t="str">
        <f t="shared" si="1399"/>
        <v>Matching</v>
      </c>
      <c r="BF238" s="134">
        <f>AQ238</f>
        <v>7041.4323199999999</v>
      </c>
      <c r="BG238" s="135">
        <f t="shared" si="1400"/>
        <v>0.85474366037294869</v>
      </c>
      <c r="BH238" s="134">
        <f t="shared" si="1401"/>
        <v>1196.6309104750001</v>
      </c>
      <c r="BI238" s="135">
        <f t="shared" si="1402"/>
        <v>0.14525633962705131</v>
      </c>
      <c r="BJ238" s="82" t="str">
        <f t="shared" si="1403"/>
        <v>Matching</v>
      </c>
      <c r="BK238" s="134">
        <f>AS238*1.081</f>
        <v>8905.3463521434751</v>
      </c>
      <c r="BL238" s="134">
        <f t="shared" si="1404"/>
        <v>8910</v>
      </c>
    </row>
    <row r="239" spans="1:69" ht="15.75" outlineLevel="1" thickBot="1" x14ac:dyDescent="0.3">
      <c r="A239" s="60"/>
      <c r="B239" s="81" t="str">
        <f>G239&amp;" puissance "&amp;'Technical Data'!C43</f>
        <v>Reserva Pro 12.0 puissance 12 kWh</v>
      </c>
      <c r="C239" s="62">
        <v>1</v>
      </c>
      <c r="D239" s="68" t="s">
        <v>65</v>
      </c>
      <c r="E239" s="64">
        <f t="shared" ref="E239:E244" si="1448">AB239</f>
        <v>7925.9236120500009</v>
      </c>
      <c r="F239" s="65">
        <f t="shared" ref="F239:F244" si="1449">C239*E239</f>
        <v>7925.9236120500009</v>
      </c>
      <c r="G239" s="99" t="str">
        <f>'Financial Data'!B69</f>
        <v>Reserva Pro 12.0</v>
      </c>
      <c r="H239" s="85">
        <f>'Financial Data'!C69</f>
        <v>4459.1000000000004</v>
      </c>
      <c r="I239" s="67">
        <v>220</v>
      </c>
      <c r="J239" s="67">
        <f t="shared" ref="J239:J244" si="1450">H239*$J$226</f>
        <v>0</v>
      </c>
      <c r="K239" s="54">
        <v>0</v>
      </c>
      <c r="L239" s="67">
        <f t="shared" ref="L239:L244" si="1451">H239*(1-$K239)</f>
        <v>4459.1000000000004</v>
      </c>
      <c r="M239" s="67">
        <f t="shared" ref="M239:M244" si="1452">I239*(1-$K239)</f>
        <v>220</v>
      </c>
      <c r="N239" s="67">
        <f t="shared" ref="N239:N244" si="1453">J239*(1-$K239)</f>
        <v>0</v>
      </c>
      <c r="O239" s="67">
        <f t="shared" ref="O239:O244" si="1454">(L239+M239+N239)</f>
        <v>4679.1000000000004</v>
      </c>
      <c r="P239" s="69">
        <f t="shared" ref="P239:P244" si="1455">O239*$P$4</f>
        <v>0</v>
      </c>
      <c r="Q239" s="69">
        <f t="shared" ref="Q239:Q244" si="1456">(O239+P239)*$Q$4</f>
        <v>0</v>
      </c>
      <c r="R239" s="69">
        <f t="shared" ref="R239:R244" si="1457">(O239+P239)*$R$4</f>
        <v>93.582000000000008</v>
      </c>
      <c r="S239" s="69">
        <v>160</v>
      </c>
      <c r="T239" s="69">
        <f t="shared" ref="T239:T244" si="1458">SUM(O239:S239)</f>
        <v>4932.6820000000007</v>
      </c>
      <c r="U239" s="69">
        <f t="shared" ref="U239:U244" si="1459">U238</f>
        <v>360</v>
      </c>
      <c r="V239" s="69">
        <f t="shared" ref="V239:V244" si="1460">(T239+U239)*$V$226</f>
        <v>370.48774000000009</v>
      </c>
      <c r="W239" s="69">
        <f t="shared" ref="W239:W244" si="1461">(T239+U239)*$W$226</f>
        <v>317.56092000000001</v>
      </c>
      <c r="X239" s="67">
        <f t="shared" ref="X239:X244" si="1462">SUM(U239:W239)</f>
        <v>1048.0486599999999</v>
      </c>
      <c r="Y239" s="69">
        <f t="shared" ref="Y239:Y244" si="1463">(T239+U239)*$Y$4</f>
        <v>793.90230000000008</v>
      </c>
      <c r="Z239" s="69">
        <f t="shared" ref="Z239:Z244" si="1464">T239*$Z$226</f>
        <v>949.54128500000013</v>
      </c>
      <c r="AA239" s="69">
        <f t="shared" ref="AA239:AA244" si="1465">X239*$AA$226</f>
        <v>201.74936704999999</v>
      </c>
      <c r="AB239" s="70">
        <f t="shared" ref="AB239:AB244" si="1466">T239+X239+Y239+Z239+AA239</f>
        <v>7925.9236120500009</v>
      </c>
      <c r="AC239" s="59">
        <f t="shared" ref="AC239:AC244" si="1467">O239*$C239</f>
        <v>4679.1000000000004</v>
      </c>
      <c r="AD239" s="59">
        <f t="shared" ref="AD239:AD244" si="1468">P239*$C239</f>
        <v>0</v>
      </c>
      <c r="AE239" s="59">
        <f t="shared" ref="AE239:AE244" si="1469">Q239*$C239</f>
        <v>0</v>
      </c>
      <c r="AF239" s="59">
        <f t="shared" ref="AF239:AF244" si="1470">R239*$C239</f>
        <v>93.582000000000008</v>
      </c>
      <c r="AG239" s="59">
        <f t="shared" ref="AG239:AG244" si="1471">S239*$C239</f>
        <v>160</v>
      </c>
      <c r="AH239" s="59">
        <f t="shared" ref="AH239:AH244" si="1472">T239*$C239</f>
        <v>4932.6820000000007</v>
      </c>
      <c r="AI239" s="59">
        <f t="shared" ref="AI239:AI244" si="1473">U239*$C239</f>
        <v>360</v>
      </c>
      <c r="AJ239" s="59">
        <f t="shared" ref="AJ239:AJ244" si="1474">V239*$C239</f>
        <v>370.48774000000009</v>
      </c>
      <c r="AK239" s="59">
        <f t="shared" ref="AK239:AK244" si="1475">W239*$C239</f>
        <v>317.56092000000001</v>
      </c>
      <c r="AL239" s="59">
        <f t="shared" ref="AL239:AL244" si="1476">X239*$C239</f>
        <v>1048.0486599999999</v>
      </c>
      <c r="AM239" s="59">
        <f t="shared" ref="AM239:AM244" si="1477">Y239*$C239</f>
        <v>793.90230000000008</v>
      </c>
      <c r="AN239" s="59">
        <f t="shared" ref="AN239:AN244" si="1478">Z239*$C239</f>
        <v>949.54128500000013</v>
      </c>
      <c r="AO239" s="59">
        <f t="shared" ref="AO239:AO244" si="1479">AA239*$C239</f>
        <v>201.74936704999999</v>
      </c>
      <c r="AP239" s="59">
        <f t="shared" ref="AP239:AP244" si="1480">AM239+AK239</f>
        <v>1111.4632200000001</v>
      </c>
      <c r="AQ239" s="59">
        <f t="shared" ref="AQ239:AQ244" si="1481">AM239+AL239+AH239</f>
        <v>6774.6329600000008</v>
      </c>
      <c r="AR239" s="59">
        <f t="shared" ref="AR239:AR244" si="1482">AO239+AN239</f>
        <v>1151.2906520500001</v>
      </c>
      <c r="AS239" s="59">
        <f t="shared" ref="AS239:AS244" si="1483">AH239+AL239+AM239+AO239+AN239</f>
        <v>7925.9236120500009</v>
      </c>
      <c r="AT239" s="83" t="str">
        <f t="shared" ref="AT239:AT244" si="1484">IF(F239=AS239,"Matching","Not Matching")</f>
        <v>Matching</v>
      </c>
      <c r="AU239" s="134">
        <f t="shared" ref="AU239:AU244" si="1485">SUM(AC239:AG239)</f>
        <v>4932.6820000000007</v>
      </c>
      <c r="AV239" s="135">
        <f t="shared" ref="AV239:AV244" si="1486">AU239/AS239</f>
        <v>0.62234791065872852</v>
      </c>
      <c r="AW239" s="134">
        <f t="shared" ref="AW239:AW244" si="1487">AI239</f>
        <v>360</v>
      </c>
      <c r="AX239" s="135">
        <f t="shared" ref="AX239:AX244" si="1488">AW239/AS239</f>
        <v>4.5420574007637673E-2</v>
      </c>
      <c r="AY239" s="134">
        <f t="shared" ref="AY239:AY244" si="1489">AJ239</f>
        <v>370.48774000000009</v>
      </c>
      <c r="AZ239" s="135">
        <f t="shared" ref="AZ239:AZ244" si="1490">AY239/AS239</f>
        <v>4.6743793926645641E-2</v>
      </c>
      <c r="BA239" s="134">
        <f t="shared" ref="BA239:BA244" si="1491">AK239+AM239</f>
        <v>1111.4632200000001</v>
      </c>
      <c r="BB239" s="135">
        <f t="shared" ref="BB239:BB244" si="1492">BA239/AS239</f>
        <v>0.14023138177993688</v>
      </c>
      <c r="BC239" s="134">
        <f t="shared" ref="BC239:BC244" si="1493">AN239+AO239</f>
        <v>1151.2906520500001</v>
      </c>
      <c r="BD239" s="135">
        <f t="shared" ref="BD239:BD244" si="1494">BC239/AS239</f>
        <v>0.14525633962705128</v>
      </c>
      <c r="BE239" s="82" t="str">
        <f t="shared" ref="BE239:BE244" si="1495">IF((AU239+AW239+AY239+BA239+BC239)=AS239,"Matching","Not Matching")</f>
        <v>Matching</v>
      </c>
      <c r="BF239" s="134">
        <f t="shared" ref="BF239:BF244" si="1496">AQ239</f>
        <v>6774.6329600000008</v>
      </c>
      <c r="BG239" s="135">
        <f t="shared" ref="BG239:BG244" si="1497">BF239/AS239</f>
        <v>0.85474366037294869</v>
      </c>
      <c r="BH239" s="134">
        <f t="shared" ref="BH239:BH244" si="1498">AR239</f>
        <v>1151.2906520500001</v>
      </c>
      <c r="BI239" s="135">
        <f t="shared" ref="BI239:BI244" si="1499">BH239/AS239</f>
        <v>0.14525633962705128</v>
      </c>
      <c r="BJ239" s="82" t="str">
        <f t="shared" ref="BJ239:BJ244" si="1500">IF((BH239+BF239)=AS239,"Matching","Not Matching")</f>
        <v>Matching</v>
      </c>
      <c r="BK239" s="134">
        <f t="shared" ref="BK239:BK244" si="1501">AS239*1.081</f>
        <v>8567.9234246260512</v>
      </c>
      <c r="BL239" s="134">
        <f t="shared" ref="BL239:BL244" si="1502">ROUND(BK239,-1)</f>
        <v>8570</v>
      </c>
    </row>
    <row r="240" spans="1:69" ht="15.75" outlineLevel="1" thickBot="1" x14ac:dyDescent="0.3">
      <c r="A240" s="60"/>
      <c r="B240" s="81" t="str">
        <f>G240&amp;" puissance "&amp;'Technical Data'!C44</f>
        <v>Reserva Pro 16.0 puissance 16 kWh</v>
      </c>
      <c r="C240" s="62">
        <v>1</v>
      </c>
      <c r="D240" s="68" t="s">
        <v>65</v>
      </c>
      <c r="E240" s="64">
        <f t="shared" si="1448"/>
        <v>9770.5793996249995</v>
      </c>
      <c r="F240" s="65">
        <f t="shared" si="1449"/>
        <v>9770.5793996249995</v>
      </c>
      <c r="G240" s="99" t="str">
        <f>'Financial Data'!B70</f>
        <v>Reserva Pro 16.0</v>
      </c>
      <c r="H240" s="85">
        <f>'Financial Data'!C70</f>
        <v>5666.75</v>
      </c>
      <c r="I240" s="67">
        <v>220</v>
      </c>
      <c r="J240" s="67">
        <f t="shared" si="1450"/>
        <v>0</v>
      </c>
      <c r="K240" s="54">
        <v>0</v>
      </c>
      <c r="L240" s="67">
        <f t="shared" si="1451"/>
        <v>5666.75</v>
      </c>
      <c r="M240" s="67">
        <f t="shared" si="1452"/>
        <v>220</v>
      </c>
      <c r="N240" s="67">
        <f t="shared" si="1453"/>
        <v>0</v>
      </c>
      <c r="O240" s="67">
        <f t="shared" si="1454"/>
        <v>5886.75</v>
      </c>
      <c r="P240" s="69">
        <f t="shared" si="1455"/>
        <v>0</v>
      </c>
      <c r="Q240" s="69">
        <f t="shared" si="1456"/>
        <v>0</v>
      </c>
      <c r="R240" s="69">
        <f t="shared" si="1457"/>
        <v>117.735</v>
      </c>
      <c r="S240" s="69">
        <v>160</v>
      </c>
      <c r="T240" s="69">
        <f t="shared" si="1458"/>
        <v>6164.4849999999997</v>
      </c>
      <c r="U240" s="69">
        <f t="shared" si="1459"/>
        <v>360</v>
      </c>
      <c r="V240" s="69">
        <f t="shared" si="1460"/>
        <v>456.71395000000001</v>
      </c>
      <c r="W240" s="69">
        <f t="shared" si="1461"/>
        <v>391.46909999999997</v>
      </c>
      <c r="X240" s="67">
        <f t="shared" si="1462"/>
        <v>1208.1830500000001</v>
      </c>
      <c r="Y240" s="69">
        <f t="shared" si="1463"/>
        <v>978.67274999999995</v>
      </c>
      <c r="Z240" s="69">
        <f t="shared" si="1464"/>
        <v>1186.6633624999999</v>
      </c>
      <c r="AA240" s="69">
        <f t="shared" si="1465"/>
        <v>232.57523712500003</v>
      </c>
      <c r="AB240" s="70">
        <f t="shared" si="1466"/>
        <v>9770.5793996249995</v>
      </c>
      <c r="AC240" s="59">
        <f t="shared" si="1467"/>
        <v>5886.75</v>
      </c>
      <c r="AD240" s="59">
        <f t="shared" si="1468"/>
        <v>0</v>
      </c>
      <c r="AE240" s="59">
        <f t="shared" si="1469"/>
        <v>0</v>
      </c>
      <c r="AF240" s="59">
        <f t="shared" si="1470"/>
        <v>117.735</v>
      </c>
      <c r="AG240" s="59">
        <f t="shared" si="1471"/>
        <v>160</v>
      </c>
      <c r="AH240" s="59">
        <f t="shared" si="1472"/>
        <v>6164.4849999999997</v>
      </c>
      <c r="AI240" s="59">
        <f t="shared" si="1473"/>
        <v>360</v>
      </c>
      <c r="AJ240" s="59">
        <f t="shared" si="1474"/>
        <v>456.71395000000001</v>
      </c>
      <c r="AK240" s="59">
        <f t="shared" si="1475"/>
        <v>391.46909999999997</v>
      </c>
      <c r="AL240" s="59">
        <f t="shared" si="1476"/>
        <v>1208.1830500000001</v>
      </c>
      <c r="AM240" s="59">
        <f t="shared" si="1477"/>
        <v>978.67274999999995</v>
      </c>
      <c r="AN240" s="59">
        <f t="shared" si="1478"/>
        <v>1186.6633624999999</v>
      </c>
      <c r="AO240" s="59">
        <f t="shared" si="1479"/>
        <v>232.57523712500003</v>
      </c>
      <c r="AP240" s="59">
        <f t="shared" si="1480"/>
        <v>1370.14185</v>
      </c>
      <c r="AQ240" s="59">
        <f t="shared" si="1481"/>
        <v>8351.3407999999999</v>
      </c>
      <c r="AR240" s="59">
        <f t="shared" si="1482"/>
        <v>1419.238599625</v>
      </c>
      <c r="AS240" s="59">
        <f t="shared" si="1483"/>
        <v>9770.5793996249995</v>
      </c>
      <c r="AT240" s="83" t="str">
        <f t="shared" si="1484"/>
        <v>Matching</v>
      </c>
      <c r="AU240" s="134">
        <f t="shared" si="1485"/>
        <v>6164.4849999999997</v>
      </c>
      <c r="AV240" s="135">
        <f t="shared" si="1486"/>
        <v>0.63092317741531234</v>
      </c>
      <c r="AW240" s="134">
        <f t="shared" si="1487"/>
        <v>360</v>
      </c>
      <c r="AX240" s="135">
        <f t="shared" si="1488"/>
        <v>3.684530725105381E-2</v>
      </c>
      <c r="AY240" s="134">
        <f t="shared" si="1489"/>
        <v>456.71395000000001</v>
      </c>
      <c r="AZ240" s="135">
        <f t="shared" si="1490"/>
        <v>4.6743793926645634E-2</v>
      </c>
      <c r="BA240" s="134">
        <f t="shared" si="1491"/>
        <v>1370.14185</v>
      </c>
      <c r="BB240" s="135">
        <f t="shared" si="1492"/>
        <v>0.14023138177993691</v>
      </c>
      <c r="BC240" s="134">
        <f t="shared" si="1493"/>
        <v>1419.238599625</v>
      </c>
      <c r="BD240" s="135">
        <f t="shared" si="1494"/>
        <v>0.14525633962705131</v>
      </c>
      <c r="BE240" s="82" t="str">
        <f t="shared" si="1495"/>
        <v>Matching</v>
      </c>
      <c r="BF240" s="134">
        <f t="shared" si="1496"/>
        <v>8351.3407999999999</v>
      </c>
      <c r="BG240" s="135">
        <f t="shared" si="1497"/>
        <v>0.85474366037294869</v>
      </c>
      <c r="BH240" s="134">
        <f t="shared" si="1498"/>
        <v>1419.238599625</v>
      </c>
      <c r="BI240" s="135">
        <f t="shared" si="1499"/>
        <v>0.14525633962705131</v>
      </c>
      <c r="BJ240" s="82" t="str">
        <f t="shared" si="1500"/>
        <v>Matching</v>
      </c>
      <c r="BK240" s="134">
        <f t="shared" si="1501"/>
        <v>10561.996330994623</v>
      </c>
      <c r="BL240" s="134">
        <f t="shared" si="1502"/>
        <v>10560</v>
      </c>
    </row>
    <row r="241" spans="1:64" ht="15.75" outlineLevel="1" thickBot="1" x14ac:dyDescent="0.3">
      <c r="A241" s="60"/>
      <c r="B241" s="81" t="str">
        <f>G241&amp;" puissance "&amp;'Technical Data'!C45</f>
        <v>Reserva Pro 20.0 puissance 20 kWh</v>
      </c>
      <c r="C241" s="62">
        <v>1</v>
      </c>
      <c r="D241" s="68" t="s">
        <v>65</v>
      </c>
      <c r="E241" s="64">
        <f t="shared" si="1448"/>
        <v>11615.235187199998</v>
      </c>
      <c r="F241" s="65">
        <f t="shared" si="1449"/>
        <v>11615.235187199998</v>
      </c>
      <c r="G241" s="99" t="str">
        <f>'Financial Data'!B71</f>
        <v>Reserva Pro 20.0</v>
      </c>
      <c r="H241" s="85">
        <f>'Financial Data'!C71</f>
        <v>6874.4</v>
      </c>
      <c r="I241" s="67">
        <v>220</v>
      </c>
      <c r="J241" s="67">
        <f t="shared" si="1450"/>
        <v>0</v>
      </c>
      <c r="K241" s="54">
        <v>0</v>
      </c>
      <c r="L241" s="67">
        <f t="shared" si="1451"/>
        <v>6874.4</v>
      </c>
      <c r="M241" s="67">
        <f t="shared" si="1452"/>
        <v>220</v>
      </c>
      <c r="N241" s="67">
        <f t="shared" si="1453"/>
        <v>0</v>
      </c>
      <c r="O241" s="67">
        <f t="shared" si="1454"/>
        <v>7094.4</v>
      </c>
      <c r="P241" s="69">
        <f t="shared" si="1455"/>
        <v>0</v>
      </c>
      <c r="Q241" s="69">
        <f t="shared" si="1456"/>
        <v>0</v>
      </c>
      <c r="R241" s="69">
        <f t="shared" si="1457"/>
        <v>141.88800000000001</v>
      </c>
      <c r="S241" s="69">
        <v>160</v>
      </c>
      <c r="T241" s="69">
        <f t="shared" si="1458"/>
        <v>7396.2879999999996</v>
      </c>
      <c r="U241" s="69">
        <f t="shared" si="1459"/>
        <v>360</v>
      </c>
      <c r="V241" s="69">
        <f t="shared" si="1460"/>
        <v>542.94015999999999</v>
      </c>
      <c r="W241" s="69">
        <f t="shared" si="1461"/>
        <v>465.37727999999993</v>
      </c>
      <c r="X241" s="67">
        <f t="shared" si="1462"/>
        <v>1368.3174399999998</v>
      </c>
      <c r="Y241" s="69">
        <f t="shared" si="1463"/>
        <v>1163.4431999999999</v>
      </c>
      <c r="Z241" s="69">
        <f t="shared" si="1464"/>
        <v>1423.7854399999999</v>
      </c>
      <c r="AA241" s="69">
        <f t="shared" si="1465"/>
        <v>263.40110719999996</v>
      </c>
      <c r="AB241" s="70">
        <f t="shared" si="1466"/>
        <v>11615.235187199998</v>
      </c>
      <c r="AC241" s="59">
        <f t="shared" si="1467"/>
        <v>7094.4</v>
      </c>
      <c r="AD241" s="59">
        <f t="shared" si="1468"/>
        <v>0</v>
      </c>
      <c r="AE241" s="59">
        <f t="shared" si="1469"/>
        <v>0</v>
      </c>
      <c r="AF241" s="59">
        <f t="shared" si="1470"/>
        <v>141.88800000000001</v>
      </c>
      <c r="AG241" s="59">
        <f t="shared" si="1471"/>
        <v>160</v>
      </c>
      <c r="AH241" s="59">
        <f t="shared" si="1472"/>
        <v>7396.2879999999996</v>
      </c>
      <c r="AI241" s="59">
        <f t="shared" si="1473"/>
        <v>360</v>
      </c>
      <c r="AJ241" s="59">
        <f t="shared" si="1474"/>
        <v>542.94015999999999</v>
      </c>
      <c r="AK241" s="59">
        <f t="shared" si="1475"/>
        <v>465.37727999999993</v>
      </c>
      <c r="AL241" s="59">
        <f t="shared" si="1476"/>
        <v>1368.3174399999998</v>
      </c>
      <c r="AM241" s="59">
        <f t="shared" si="1477"/>
        <v>1163.4431999999999</v>
      </c>
      <c r="AN241" s="59">
        <f t="shared" si="1478"/>
        <v>1423.7854399999999</v>
      </c>
      <c r="AO241" s="59">
        <f t="shared" si="1479"/>
        <v>263.40110719999996</v>
      </c>
      <c r="AP241" s="59">
        <f t="shared" si="1480"/>
        <v>1628.8204799999999</v>
      </c>
      <c r="AQ241" s="59">
        <f t="shared" si="1481"/>
        <v>9928.0486399999991</v>
      </c>
      <c r="AR241" s="59">
        <f t="shared" si="1482"/>
        <v>1687.1865471999999</v>
      </c>
      <c r="AS241" s="59">
        <f t="shared" si="1483"/>
        <v>11615.235187199998</v>
      </c>
      <c r="AT241" s="83" t="str">
        <f t="shared" si="1484"/>
        <v>Matching</v>
      </c>
      <c r="AU241" s="134">
        <f t="shared" si="1485"/>
        <v>7396.2879999999996</v>
      </c>
      <c r="AV241" s="135">
        <f t="shared" si="1486"/>
        <v>0.63677470845796713</v>
      </c>
      <c r="AW241" s="134">
        <f t="shared" si="1487"/>
        <v>360</v>
      </c>
      <c r="AX241" s="135">
        <f t="shared" si="1488"/>
        <v>3.0993776208399153E-2</v>
      </c>
      <c r="AY241" s="134">
        <f t="shared" si="1489"/>
        <v>542.94015999999999</v>
      </c>
      <c r="AZ241" s="135">
        <f t="shared" si="1490"/>
        <v>4.6743793926645641E-2</v>
      </c>
      <c r="BA241" s="134">
        <f t="shared" si="1491"/>
        <v>1628.8204799999999</v>
      </c>
      <c r="BB241" s="135">
        <f t="shared" si="1492"/>
        <v>0.14023138177993691</v>
      </c>
      <c r="BC241" s="134">
        <f t="shared" si="1493"/>
        <v>1687.1865471999999</v>
      </c>
      <c r="BD241" s="135">
        <f t="shared" si="1494"/>
        <v>0.14525633962705131</v>
      </c>
      <c r="BE241" s="82" t="str">
        <f t="shared" si="1495"/>
        <v>Matching</v>
      </c>
      <c r="BF241" s="134">
        <f t="shared" si="1496"/>
        <v>9928.0486399999991</v>
      </c>
      <c r="BG241" s="135">
        <f t="shared" si="1497"/>
        <v>0.8547436603729488</v>
      </c>
      <c r="BH241" s="134">
        <f t="shared" si="1498"/>
        <v>1687.1865471999999</v>
      </c>
      <c r="BI241" s="135">
        <f t="shared" si="1499"/>
        <v>0.14525633962705131</v>
      </c>
      <c r="BJ241" s="82" t="str">
        <f t="shared" si="1500"/>
        <v>Matching</v>
      </c>
      <c r="BK241" s="134">
        <f t="shared" si="1501"/>
        <v>12556.069237363197</v>
      </c>
      <c r="BL241" s="134">
        <f t="shared" si="1502"/>
        <v>12560</v>
      </c>
    </row>
    <row r="242" spans="1:64" ht="15.75" outlineLevel="1" thickBot="1" x14ac:dyDescent="0.3">
      <c r="A242" s="60"/>
      <c r="B242" s="81" t="str">
        <f>G242&amp;" puissance "&amp;'Technical Data'!C46</f>
        <v>Reserva Pro 24.0 puissance 24 kWh</v>
      </c>
      <c r="C242" s="62">
        <v>1</v>
      </c>
      <c r="D242" s="68" t="s">
        <v>65</v>
      </c>
      <c r="E242" s="64">
        <f t="shared" si="1448"/>
        <v>13459.890974774999</v>
      </c>
      <c r="F242" s="65">
        <f t="shared" si="1449"/>
        <v>13459.890974774999</v>
      </c>
      <c r="G242" s="99" t="str">
        <f>'Financial Data'!B72</f>
        <v>Reserva Pro 24.0</v>
      </c>
      <c r="H242" s="85">
        <f>'Financial Data'!C72</f>
        <v>8082.05</v>
      </c>
      <c r="I242" s="67">
        <v>220</v>
      </c>
      <c r="J242" s="67">
        <f t="shared" si="1450"/>
        <v>0</v>
      </c>
      <c r="K242" s="54">
        <v>0</v>
      </c>
      <c r="L242" s="67">
        <f t="shared" si="1451"/>
        <v>8082.05</v>
      </c>
      <c r="M242" s="67">
        <f t="shared" si="1452"/>
        <v>220</v>
      </c>
      <c r="N242" s="67">
        <f t="shared" si="1453"/>
        <v>0</v>
      </c>
      <c r="O242" s="67">
        <f t="shared" si="1454"/>
        <v>8302.0499999999993</v>
      </c>
      <c r="P242" s="69">
        <f t="shared" si="1455"/>
        <v>0</v>
      </c>
      <c r="Q242" s="69">
        <f t="shared" si="1456"/>
        <v>0</v>
      </c>
      <c r="R242" s="69">
        <f t="shared" si="1457"/>
        <v>166.041</v>
      </c>
      <c r="S242" s="69">
        <v>160</v>
      </c>
      <c r="T242" s="69">
        <f t="shared" si="1458"/>
        <v>8628.0909999999985</v>
      </c>
      <c r="U242" s="69">
        <f t="shared" si="1459"/>
        <v>360</v>
      </c>
      <c r="V242" s="69">
        <f t="shared" si="1460"/>
        <v>629.16636999999992</v>
      </c>
      <c r="W242" s="69">
        <f t="shared" si="1461"/>
        <v>539.28545999999994</v>
      </c>
      <c r="X242" s="67">
        <f t="shared" si="1462"/>
        <v>1528.45183</v>
      </c>
      <c r="Y242" s="69">
        <f t="shared" si="1463"/>
        <v>1348.2136499999997</v>
      </c>
      <c r="Z242" s="69">
        <f t="shared" si="1464"/>
        <v>1660.9075174999998</v>
      </c>
      <c r="AA242" s="69">
        <f t="shared" si="1465"/>
        <v>294.22697727500002</v>
      </c>
      <c r="AB242" s="70">
        <f t="shared" si="1466"/>
        <v>13459.890974774999</v>
      </c>
      <c r="AC242" s="59">
        <f t="shared" si="1467"/>
        <v>8302.0499999999993</v>
      </c>
      <c r="AD242" s="59">
        <f t="shared" si="1468"/>
        <v>0</v>
      </c>
      <c r="AE242" s="59">
        <f t="shared" si="1469"/>
        <v>0</v>
      </c>
      <c r="AF242" s="59">
        <f t="shared" si="1470"/>
        <v>166.041</v>
      </c>
      <c r="AG242" s="59">
        <f t="shared" si="1471"/>
        <v>160</v>
      </c>
      <c r="AH242" s="59">
        <f t="shared" si="1472"/>
        <v>8628.0909999999985</v>
      </c>
      <c r="AI242" s="59">
        <f t="shared" si="1473"/>
        <v>360</v>
      </c>
      <c r="AJ242" s="59">
        <f t="shared" si="1474"/>
        <v>629.16636999999992</v>
      </c>
      <c r="AK242" s="59">
        <f t="shared" si="1475"/>
        <v>539.28545999999994</v>
      </c>
      <c r="AL242" s="59">
        <f t="shared" si="1476"/>
        <v>1528.45183</v>
      </c>
      <c r="AM242" s="59">
        <f t="shared" si="1477"/>
        <v>1348.2136499999997</v>
      </c>
      <c r="AN242" s="59">
        <f t="shared" si="1478"/>
        <v>1660.9075174999998</v>
      </c>
      <c r="AO242" s="59">
        <f t="shared" si="1479"/>
        <v>294.22697727500002</v>
      </c>
      <c r="AP242" s="59">
        <f t="shared" si="1480"/>
        <v>1887.4991099999997</v>
      </c>
      <c r="AQ242" s="59">
        <f t="shared" si="1481"/>
        <v>11504.756479999998</v>
      </c>
      <c r="AR242" s="59">
        <f t="shared" si="1482"/>
        <v>1955.1344947749999</v>
      </c>
      <c r="AS242" s="59">
        <f t="shared" si="1483"/>
        <v>13459.890974774999</v>
      </c>
      <c r="AT242" s="83" t="str">
        <f t="shared" si="1484"/>
        <v>Matching</v>
      </c>
      <c r="AU242" s="134">
        <f t="shared" si="1485"/>
        <v>8628.0909999999985</v>
      </c>
      <c r="AV242" s="135">
        <f t="shared" si="1486"/>
        <v>0.64102235420552722</v>
      </c>
      <c r="AW242" s="134">
        <f t="shared" si="1487"/>
        <v>360</v>
      </c>
      <c r="AX242" s="135">
        <f t="shared" si="1488"/>
        <v>2.6746130460838888E-2</v>
      </c>
      <c r="AY242" s="134">
        <f t="shared" si="1489"/>
        <v>629.16636999999992</v>
      </c>
      <c r="AZ242" s="135">
        <f t="shared" si="1490"/>
        <v>4.6743793926645634E-2</v>
      </c>
      <c r="BA242" s="134">
        <f t="shared" si="1491"/>
        <v>1887.4991099999997</v>
      </c>
      <c r="BB242" s="135">
        <f t="shared" si="1492"/>
        <v>0.14023138177993688</v>
      </c>
      <c r="BC242" s="134">
        <f t="shared" si="1493"/>
        <v>1955.1344947749999</v>
      </c>
      <c r="BD242" s="135">
        <f t="shared" si="1494"/>
        <v>0.14525633962705131</v>
      </c>
      <c r="BE242" s="82" t="str">
        <f t="shared" si="1495"/>
        <v>Matching</v>
      </c>
      <c r="BF242" s="134">
        <f t="shared" si="1496"/>
        <v>11504.756479999998</v>
      </c>
      <c r="BG242" s="135">
        <f t="shared" si="1497"/>
        <v>0.85474366037294869</v>
      </c>
      <c r="BH242" s="134">
        <f t="shared" si="1498"/>
        <v>1955.1344947749999</v>
      </c>
      <c r="BI242" s="135">
        <f t="shared" si="1499"/>
        <v>0.14525633962705131</v>
      </c>
      <c r="BJ242" s="82" t="str">
        <f t="shared" si="1500"/>
        <v>Matching</v>
      </c>
      <c r="BK242" s="134">
        <f t="shared" si="1501"/>
        <v>14550.142143731773</v>
      </c>
      <c r="BL242" s="134">
        <f t="shared" si="1502"/>
        <v>14550</v>
      </c>
    </row>
    <row r="243" spans="1:64" ht="15.75" outlineLevel="1" thickBot="1" x14ac:dyDescent="0.3">
      <c r="A243" s="60"/>
      <c r="B243" s="81" t="str">
        <f>G243&amp;" puissance "&amp;'Technical Data'!C47</f>
        <v>Reserva Pro 28.0 puissance 28 kWh</v>
      </c>
      <c r="C243" s="62">
        <v>1</v>
      </c>
      <c r="D243" s="68" t="s">
        <v>65</v>
      </c>
      <c r="E243" s="64">
        <f t="shared" si="1448"/>
        <v>15304.623136124999</v>
      </c>
      <c r="F243" s="65">
        <f t="shared" si="1449"/>
        <v>15304.623136124999</v>
      </c>
      <c r="G243" s="99" t="str">
        <f>'Financial Data'!B73</f>
        <v>Reserva Pro 28.0</v>
      </c>
      <c r="H243" s="85">
        <f>'Financial Data'!C73</f>
        <v>9289.75</v>
      </c>
      <c r="I243" s="67">
        <v>220</v>
      </c>
      <c r="J243" s="67">
        <f t="shared" si="1450"/>
        <v>0</v>
      </c>
      <c r="K243" s="54">
        <v>0</v>
      </c>
      <c r="L243" s="67">
        <f t="shared" si="1451"/>
        <v>9289.75</v>
      </c>
      <c r="M243" s="67">
        <f t="shared" si="1452"/>
        <v>220</v>
      </c>
      <c r="N243" s="67">
        <f t="shared" si="1453"/>
        <v>0</v>
      </c>
      <c r="O243" s="67">
        <f t="shared" si="1454"/>
        <v>9509.75</v>
      </c>
      <c r="P243" s="69">
        <f t="shared" si="1455"/>
        <v>0</v>
      </c>
      <c r="Q243" s="69">
        <f t="shared" si="1456"/>
        <v>0</v>
      </c>
      <c r="R243" s="69">
        <f t="shared" si="1457"/>
        <v>190.19499999999999</v>
      </c>
      <c r="S243" s="69">
        <v>160</v>
      </c>
      <c r="T243" s="69">
        <f t="shared" si="1458"/>
        <v>9859.9449999999997</v>
      </c>
      <c r="U243" s="69">
        <f t="shared" si="1459"/>
        <v>360</v>
      </c>
      <c r="V243" s="69">
        <f t="shared" si="1460"/>
        <v>715.39615000000003</v>
      </c>
      <c r="W243" s="69">
        <f t="shared" si="1461"/>
        <v>613.19669999999996</v>
      </c>
      <c r="X243" s="67">
        <f t="shared" si="1462"/>
        <v>1688.59285</v>
      </c>
      <c r="Y243" s="69">
        <f t="shared" si="1463"/>
        <v>1532.9917499999999</v>
      </c>
      <c r="Z243" s="69">
        <f t="shared" si="1464"/>
        <v>1898.0394125</v>
      </c>
      <c r="AA243" s="69">
        <f t="shared" si="1465"/>
        <v>325.05412362499999</v>
      </c>
      <c r="AB243" s="70">
        <f t="shared" si="1466"/>
        <v>15304.623136124999</v>
      </c>
      <c r="AC243" s="59">
        <f t="shared" si="1467"/>
        <v>9509.75</v>
      </c>
      <c r="AD243" s="59">
        <f t="shared" si="1468"/>
        <v>0</v>
      </c>
      <c r="AE243" s="59">
        <f t="shared" si="1469"/>
        <v>0</v>
      </c>
      <c r="AF243" s="59">
        <f t="shared" si="1470"/>
        <v>190.19499999999999</v>
      </c>
      <c r="AG243" s="59">
        <f t="shared" si="1471"/>
        <v>160</v>
      </c>
      <c r="AH243" s="59">
        <f t="shared" si="1472"/>
        <v>9859.9449999999997</v>
      </c>
      <c r="AI243" s="59">
        <f t="shared" si="1473"/>
        <v>360</v>
      </c>
      <c r="AJ243" s="59">
        <f t="shared" si="1474"/>
        <v>715.39615000000003</v>
      </c>
      <c r="AK243" s="59">
        <f t="shared" si="1475"/>
        <v>613.19669999999996</v>
      </c>
      <c r="AL243" s="59">
        <f t="shared" si="1476"/>
        <v>1688.59285</v>
      </c>
      <c r="AM243" s="59">
        <f t="shared" si="1477"/>
        <v>1532.9917499999999</v>
      </c>
      <c r="AN243" s="59">
        <f t="shared" si="1478"/>
        <v>1898.0394125</v>
      </c>
      <c r="AO243" s="59">
        <f t="shared" si="1479"/>
        <v>325.05412362499999</v>
      </c>
      <c r="AP243" s="59">
        <f t="shared" si="1480"/>
        <v>2146.1884499999996</v>
      </c>
      <c r="AQ243" s="59">
        <f t="shared" si="1481"/>
        <v>13081.5296</v>
      </c>
      <c r="AR243" s="59">
        <f t="shared" si="1482"/>
        <v>2223.0935361249999</v>
      </c>
      <c r="AS243" s="59">
        <f t="shared" si="1483"/>
        <v>15304.623136124999</v>
      </c>
      <c r="AT243" s="83" t="str">
        <f t="shared" si="1484"/>
        <v>Matching</v>
      </c>
      <c r="AU243" s="134">
        <f t="shared" si="1485"/>
        <v>9859.9449999999997</v>
      </c>
      <c r="AV243" s="135">
        <f t="shared" si="1486"/>
        <v>0.64424618053656002</v>
      </c>
      <c r="AW243" s="134">
        <f t="shared" si="1487"/>
        <v>360</v>
      </c>
      <c r="AX243" s="135">
        <f t="shared" si="1488"/>
        <v>2.3522304129806163E-2</v>
      </c>
      <c r="AY243" s="134">
        <f t="shared" si="1489"/>
        <v>715.39615000000003</v>
      </c>
      <c r="AZ243" s="135">
        <f t="shared" si="1490"/>
        <v>4.6743793926645634E-2</v>
      </c>
      <c r="BA243" s="134">
        <f t="shared" si="1491"/>
        <v>2146.1884499999996</v>
      </c>
      <c r="BB243" s="135">
        <f t="shared" si="1492"/>
        <v>0.14023138177993688</v>
      </c>
      <c r="BC243" s="134">
        <f t="shared" si="1493"/>
        <v>2223.0935361249999</v>
      </c>
      <c r="BD243" s="135">
        <f t="shared" si="1494"/>
        <v>0.14525633962705131</v>
      </c>
      <c r="BE243" s="82" t="str">
        <f t="shared" si="1495"/>
        <v>Matching</v>
      </c>
      <c r="BF243" s="134">
        <f t="shared" si="1496"/>
        <v>13081.5296</v>
      </c>
      <c r="BG243" s="135">
        <f t="shared" si="1497"/>
        <v>0.85474366037294869</v>
      </c>
      <c r="BH243" s="134">
        <f t="shared" si="1498"/>
        <v>2223.0935361249999</v>
      </c>
      <c r="BI243" s="135">
        <f t="shared" si="1499"/>
        <v>0.14525633962705131</v>
      </c>
      <c r="BJ243" s="82" t="str">
        <f t="shared" si="1500"/>
        <v>Matching</v>
      </c>
      <c r="BK243" s="134">
        <f t="shared" si="1501"/>
        <v>16544.297610151123</v>
      </c>
      <c r="BL243" s="134">
        <f t="shared" si="1502"/>
        <v>16540</v>
      </c>
    </row>
    <row r="244" spans="1:64" ht="15.75" outlineLevel="1" thickBot="1" x14ac:dyDescent="0.3">
      <c r="A244" s="60"/>
      <c r="B244" s="81" t="str">
        <f>G244&amp;" puissance "&amp;'Technical Data'!C48</f>
        <v>Reserva Pro 32.0 puissance 32 kWh</v>
      </c>
      <c r="C244" s="62">
        <v>1</v>
      </c>
      <c r="D244" s="68" t="s">
        <v>65</v>
      </c>
      <c r="E244" s="64">
        <f t="shared" si="1448"/>
        <v>17149.2789237</v>
      </c>
      <c r="F244" s="65">
        <f t="shared" si="1449"/>
        <v>17149.2789237</v>
      </c>
      <c r="G244" s="99" t="str">
        <f>'Financial Data'!B74</f>
        <v>Reserva Pro 32.0</v>
      </c>
      <c r="H244" s="85">
        <f>'Financial Data'!C74</f>
        <v>10497.4</v>
      </c>
      <c r="I244" s="67">
        <v>220</v>
      </c>
      <c r="J244" s="67">
        <f t="shared" si="1450"/>
        <v>0</v>
      </c>
      <c r="K244" s="54">
        <v>0</v>
      </c>
      <c r="L244" s="67">
        <f t="shared" si="1451"/>
        <v>10497.4</v>
      </c>
      <c r="M244" s="67">
        <f t="shared" si="1452"/>
        <v>220</v>
      </c>
      <c r="N244" s="67">
        <f t="shared" si="1453"/>
        <v>0</v>
      </c>
      <c r="O244" s="67">
        <f t="shared" si="1454"/>
        <v>10717.4</v>
      </c>
      <c r="P244" s="69">
        <f t="shared" si="1455"/>
        <v>0</v>
      </c>
      <c r="Q244" s="69">
        <f t="shared" si="1456"/>
        <v>0</v>
      </c>
      <c r="R244" s="69">
        <f t="shared" si="1457"/>
        <v>214.34799999999998</v>
      </c>
      <c r="S244" s="69">
        <v>160</v>
      </c>
      <c r="T244" s="69">
        <f t="shared" si="1458"/>
        <v>11091.748</v>
      </c>
      <c r="U244" s="69">
        <f t="shared" si="1459"/>
        <v>360</v>
      </c>
      <c r="V244" s="69">
        <f t="shared" si="1460"/>
        <v>801.62236000000007</v>
      </c>
      <c r="W244" s="69">
        <f t="shared" si="1461"/>
        <v>687.10487999999998</v>
      </c>
      <c r="X244" s="67">
        <f t="shared" si="1462"/>
        <v>1848.7272400000002</v>
      </c>
      <c r="Y244" s="69">
        <f t="shared" si="1463"/>
        <v>1717.7621999999999</v>
      </c>
      <c r="Z244" s="69">
        <f t="shared" si="1464"/>
        <v>2135.16149</v>
      </c>
      <c r="AA244" s="69">
        <f t="shared" si="1465"/>
        <v>355.87999370000006</v>
      </c>
      <c r="AB244" s="70">
        <f t="shared" si="1466"/>
        <v>17149.2789237</v>
      </c>
      <c r="AC244" s="59">
        <f t="shared" si="1467"/>
        <v>10717.4</v>
      </c>
      <c r="AD244" s="59">
        <f t="shared" si="1468"/>
        <v>0</v>
      </c>
      <c r="AE244" s="59">
        <f t="shared" si="1469"/>
        <v>0</v>
      </c>
      <c r="AF244" s="59">
        <f t="shared" si="1470"/>
        <v>214.34799999999998</v>
      </c>
      <c r="AG244" s="59">
        <f t="shared" si="1471"/>
        <v>160</v>
      </c>
      <c r="AH244" s="59">
        <f t="shared" si="1472"/>
        <v>11091.748</v>
      </c>
      <c r="AI244" s="59">
        <f t="shared" si="1473"/>
        <v>360</v>
      </c>
      <c r="AJ244" s="59">
        <f t="shared" si="1474"/>
        <v>801.62236000000007</v>
      </c>
      <c r="AK244" s="59">
        <f t="shared" si="1475"/>
        <v>687.10487999999998</v>
      </c>
      <c r="AL244" s="59">
        <f t="shared" si="1476"/>
        <v>1848.7272400000002</v>
      </c>
      <c r="AM244" s="59">
        <f t="shared" si="1477"/>
        <v>1717.7621999999999</v>
      </c>
      <c r="AN244" s="59">
        <f t="shared" si="1478"/>
        <v>2135.16149</v>
      </c>
      <c r="AO244" s="59">
        <f t="shared" si="1479"/>
        <v>355.87999370000006</v>
      </c>
      <c r="AP244" s="59">
        <f t="shared" si="1480"/>
        <v>2404.86708</v>
      </c>
      <c r="AQ244" s="59">
        <f t="shared" si="1481"/>
        <v>14658.237440000001</v>
      </c>
      <c r="AR244" s="59">
        <f t="shared" si="1482"/>
        <v>2491.0414836999998</v>
      </c>
      <c r="AS244" s="59">
        <f t="shared" si="1483"/>
        <v>17149.2789237</v>
      </c>
      <c r="AT244" s="83" t="str">
        <f t="shared" si="1484"/>
        <v>Matching</v>
      </c>
      <c r="AU244" s="134">
        <f t="shared" si="1485"/>
        <v>11091.748</v>
      </c>
      <c r="AV244" s="135">
        <f t="shared" si="1486"/>
        <v>0.64677634840211273</v>
      </c>
      <c r="AW244" s="134">
        <f t="shared" si="1487"/>
        <v>360</v>
      </c>
      <c r="AX244" s="135">
        <f t="shared" si="1488"/>
        <v>2.0992136264253444E-2</v>
      </c>
      <c r="AY244" s="134">
        <f t="shared" si="1489"/>
        <v>801.62236000000007</v>
      </c>
      <c r="AZ244" s="135">
        <f t="shared" si="1490"/>
        <v>4.6743793926645634E-2</v>
      </c>
      <c r="BA244" s="134">
        <f t="shared" si="1491"/>
        <v>2404.86708</v>
      </c>
      <c r="BB244" s="135">
        <f t="shared" si="1492"/>
        <v>0.14023138177993691</v>
      </c>
      <c r="BC244" s="134">
        <f t="shared" si="1493"/>
        <v>2491.0414836999998</v>
      </c>
      <c r="BD244" s="135">
        <f t="shared" si="1494"/>
        <v>0.14525633962705128</v>
      </c>
      <c r="BE244" s="82" t="str">
        <f t="shared" si="1495"/>
        <v>Matching</v>
      </c>
      <c r="BF244" s="134">
        <f t="shared" si="1496"/>
        <v>14658.237440000001</v>
      </c>
      <c r="BG244" s="135">
        <f t="shared" si="1497"/>
        <v>0.8547436603729488</v>
      </c>
      <c r="BH244" s="134">
        <f t="shared" si="1498"/>
        <v>2491.0414836999998</v>
      </c>
      <c r="BI244" s="135">
        <f t="shared" si="1499"/>
        <v>0.14525633962705128</v>
      </c>
      <c r="BJ244" s="82" t="str">
        <f t="shared" si="1500"/>
        <v>Matching</v>
      </c>
      <c r="BK244" s="134">
        <f t="shared" si="1501"/>
        <v>18538.370516519699</v>
      </c>
      <c r="BL244" s="134">
        <f t="shared" si="1502"/>
        <v>18540</v>
      </c>
    </row>
    <row r="245" spans="1:64" ht="15.75" outlineLevel="1" thickBot="1" x14ac:dyDescent="0.3">
      <c r="A245" s="75"/>
      <c r="B245" s="76"/>
      <c r="C245" s="77"/>
      <c r="D245" s="78"/>
      <c r="E245" s="79"/>
      <c r="F245" s="80"/>
      <c r="G245" s="98"/>
      <c r="H245" s="67"/>
      <c r="I245" s="67"/>
      <c r="J245" s="67"/>
      <c r="K245" s="21"/>
      <c r="L245" s="67"/>
      <c r="M245" s="67"/>
      <c r="N245" s="67"/>
      <c r="O245" s="67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7"/>
      <c r="AC245" s="67"/>
      <c r="AD245" s="67"/>
      <c r="AE245" s="69"/>
      <c r="AF245" s="69"/>
      <c r="AG245" s="69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84"/>
    </row>
    <row r="246" spans="1:64" ht="15.75" thickBot="1" x14ac:dyDescent="0.3">
      <c r="A246" s="48"/>
      <c r="B246" s="49" t="s">
        <v>67</v>
      </c>
      <c r="C246" s="50"/>
      <c r="D246" s="51"/>
      <c r="E246" s="52"/>
      <c r="F246" s="53">
        <f>SUM(F247:F249)</f>
        <v>3051.8780787000005</v>
      </c>
      <c r="G246" s="98"/>
      <c r="H246" s="55"/>
      <c r="I246" s="55"/>
      <c r="J246" s="56"/>
      <c r="K246" s="57"/>
      <c r="L246" s="58"/>
      <c r="M246" s="58"/>
      <c r="N246" s="58"/>
      <c r="O246" s="57"/>
      <c r="P246" s="58"/>
      <c r="Q246" s="56"/>
      <c r="R246" s="56"/>
      <c r="S246" s="56"/>
      <c r="T246" s="56"/>
      <c r="U246" s="73"/>
      <c r="V246" s="21"/>
      <c r="W246" s="56"/>
      <c r="X246" s="56"/>
      <c r="Y246" s="56"/>
      <c r="Z246" s="57"/>
      <c r="AA246" s="56"/>
      <c r="AB246" s="56"/>
      <c r="AC246" s="59">
        <f t="shared" ref="AC246:AS246" si="1503">+SUM(AC247:AC249)</f>
        <v>1277.4000000000001</v>
      </c>
      <c r="AD246" s="59">
        <f t="shared" si="1503"/>
        <v>0</v>
      </c>
      <c r="AE246" s="59">
        <f t="shared" si="1503"/>
        <v>0</v>
      </c>
      <c r="AF246" s="59">
        <f t="shared" si="1503"/>
        <v>25.548000000000002</v>
      </c>
      <c r="AG246" s="59">
        <f t="shared" si="1503"/>
        <v>15</v>
      </c>
      <c r="AH246" s="59">
        <f t="shared" si="1503"/>
        <v>1317.9480000000001</v>
      </c>
      <c r="AI246" s="59">
        <f t="shared" si="1503"/>
        <v>720</v>
      </c>
      <c r="AJ246" s="59">
        <f t="shared" si="1503"/>
        <v>142.65636000000001</v>
      </c>
      <c r="AK246" s="59">
        <f t="shared" si="1503"/>
        <v>122.27688000000001</v>
      </c>
      <c r="AL246" s="59">
        <f t="shared" si="1503"/>
        <v>984.93323999999996</v>
      </c>
      <c r="AM246" s="59">
        <f t="shared" si="1503"/>
        <v>305.69220000000001</v>
      </c>
      <c r="AN246" s="59">
        <f t="shared" si="1503"/>
        <v>253.70499000000004</v>
      </c>
      <c r="AO246" s="59">
        <f t="shared" si="1503"/>
        <v>189.59964869999999</v>
      </c>
      <c r="AP246" s="59">
        <f t="shared" si="1503"/>
        <v>427.96908000000002</v>
      </c>
      <c r="AQ246" s="59">
        <f t="shared" si="1503"/>
        <v>2608.5734400000001</v>
      </c>
      <c r="AR246" s="59">
        <f t="shared" si="1503"/>
        <v>443.30463870000005</v>
      </c>
      <c r="AS246" s="59">
        <f t="shared" si="1503"/>
        <v>3051.8780787000005</v>
      </c>
      <c r="AT246" s="83" t="str">
        <f>IF(F246=AS246,"Matching","Not Matching")</f>
        <v>Matching</v>
      </c>
      <c r="AU246" s="134">
        <f t="shared" ref="AU246" si="1504">SUM(AC246:AG246)</f>
        <v>1317.9480000000001</v>
      </c>
      <c r="AV246" s="135">
        <f t="shared" ref="AV246" si="1505">AU246/AS246</f>
        <v>0.43184818200909342</v>
      </c>
      <c r="AW246" s="134">
        <f t="shared" ref="AW246" si="1506">AI246</f>
        <v>720</v>
      </c>
      <c r="AX246" s="135">
        <f t="shared" ref="AX246" si="1507">AW246/AS246</f>
        <v>0.23592030265727268</v>
      </c>
      <c r="AY246" s="134">
        <f t="shared" ref="AY246" si="1508">AJ246</f>
        <v>142.65636000000001</v>
      </c>
      <c r="AZ246" s="135">
        <f t="shared" ref="AZ246" si="1509">AY246/AS246</f>
        <v>4.6743793926645627E-2</v>
      </c>
      <c r="BA246" s="134">
        <f t="shared" ref="BA246" si="1510">AK246+AM246</f>
        <v>427.96908000000002</v>
      </c>
      <c r="BB246" s="135">
        <f t="shared" ref="BB246" si="1511">BA246/AS246</f>
        <v>0.14023138177993688</v>
      </c>
      <c r="BC246" s="134">
        <f t="shared" ref="BC246" si="1512">AN246+AO246</f>
        <v>443.30463870000005</v>
      </c>
      <c r="BD246" s="135">
        <f t="shared" ref="BD246" si="1513">BC246/AS246</f>
        <v>0.14525633962705128</v>
      </c>
      <c r="BE246" s="82" t="str">
        <f t="shared" ref="BE246" si="1514">IF((AU246+AW246+AY246+BA246+BC246)=AS246,"Matching","Not Matching")</f>
        <v>Matching</v>
      </c>
      <c r="BF246" s="134">
        <f>AQ246</f>
        <v>2608.5734400000001</v>
      </c>
      <c r="BG246" s="135">
        <f t="shared" ref="BG246" si="1515">BF246/AS246</f>
        <v>0.85474366037294858</v>
      </c>
      <c r="BH246" s="134">
        <f t="shared" ref="BH246" si="1516">AR246</f>
        <v>443.30463870000005</v>
      </c>
      <c r="BI246" s="135">
        <f t="shared" ref="BI246" si="1517">BH246/AS246</f>
        <v>0.14525633962705128</v>
      </c>
      <c r="BJ246" s="82" t="str">
        <f t="shared" ref="BJ246" si="1518">IF((BH246+BF246)=AS246,"Matching","Not Matching")</f>
        <v>Matching</v>
      </c>
      <c r="BK246" s="134">
        <f>AS246*1.081</f>
        <v>3299.0802030747004</v>
      </c>
      <c r="BL246" s="134">
        <f t="shared" ref="BL246" si="1519">ROUND(BK246,-1)</f>
        <v>3300</v>
      </c>
    </row>
    <row r="247" spans="1:64" outlineLevel="1" x14ac:dyDescent="0.25">
      <c r="A247" s="60"/>
      <c r="B247" s="61"/>
      <c r="C247" s="62"/>
      <c r="D247" s="63"/>
      <c r="E247" s="64"/>
      <c r="F247" s="65"/>
      <c r="G247" s="98"/>
      <c r="H247" s="55"/>
      <c r="I247" s="55"/>
      <c r="J247" s="56"/>
      <c r="K247" s="57"/>
      <c r="L247" s="58"/>
      <c r="M247" s="58"/>
      <c r="N247" s="58"/>
      <c r="O247" s="57"/>
      <c r="P247" s="58"/>
      <c r="Q247" s="56"/>
      <c r="R247" s="56"/>
      <c r="S247" s="56"/>
      <c r="T247" s="56"/>
      <c r="U247" s="73"/>
      <c r="V247" s="21"/>
      <c r="W247" s="56"/>
      <c r="X247" s="56"/>
      <c r="Y247" s="56"/>
      <c r="Z247" s="57"/>
      <c r="AA247" s="56"/>
      <c r="AB247" s="56"/>
      <c r="AC247" s="56"/>
      <c r="AD247" s="56"/>
      <c r="AE247" s="69"/>
      <c r="AF247" s="69"/>
      <c r="AG247" s="69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136"/>
    </row>
    <row r="248" spans="1:64" outlineLevel="1" x14ac:dyDescent="0.25">
      <c r="A248" s="60"/>
      <c r="B248" s="81" t="str">
        <f>G248</f>
        <v>Wattpilot Flex Home 22 C6 (up to 22kW)</v>
      </c>
      <c r="C248" s="62">
        <v>1</v>
      </c>
      <c r="D248" s="68" t="s">
        <v>65</v>
      </c>
      <c r="E248" s="64">
        <f>AB248</f>
        <v>3051.8780787000005</v>
      </c>
      <c r="F248" s="65">
        <f>C248*E248</f>
        <v>3051.8780787000005</v>
      </c>
      <c r="G248" s="99" t="str">
        <f>'Technical Data'!B53</f>
        <v>Wattpilot Flex Home 22 C6 (up to 22kW)</v>
      </c>
      <c r="H248" s="85">
        <f>'Financial Data'!C78</f>
        <v>677.4</v>
      </c>
      <c r="I248" s="67">
        <v>600</v>
      </c>
      <c r="J248" s="67">
        <f>H248*$J$226</f>
        <v>0</v>
      </c>
      <c r="K248" s="54">
        <v>0</v>
      </c>
      <c r="L248" s="67">
        <f t="shared" ref="L248:N248" si="1520">H248*(1-$K248)</f>
        <v>677.4</v>
      </c>
      <c r="M248" s="67">
        <f t="shared" si="1520"/>
        <v>600</v>
      </c>
      <c r="N248" s="67">
        <f t="shared" si="1520"/>
        <v>0</v>
      </c>
      <c r="O248" s="67">
        <f>(L248+M248+N248)</f>
        <v>1277.4000000000001</v>
      </c>
      <c r="P248" s="69">
        <f t="shared" ref="P248" si="1521">O248*$P$4</f>
        <v>0</v>
      </c>
      <c r="Q248" s="69">
        <f t="shared" ref="Q248" si="1522">(O248+P248)*$Q$4</f>
        <v>0</v>
      </c>
      <c r="R248" s="69">
        <f t="shared" ref="R248" si="1523">(O248+P248)*$R$4</f>
        <v>25.548000000000002</v>
      </c>
      <c r="S248" s="69">
        <v>15</v>
      </c>
      <c r="T248" s="69">
        <f>SUM(O248:S248)</f>
        <v>1317.9480000000001</v>
      </c>
      <c r="U248" s="69">
        <f>8*90</f>
        <v>720</v>
      </c>
      <c r="V248" s="69">
        <f>(T248+U248)*$V$226</f>
        <v>142.65636000000001</v>
      </c>
      <c r="W248" s="69">
        <f>(T248+U248)*$W$226</f>
        <v>122.27688000000001</v>
      </c>
      <c r="X248" s="67">
        <f>SUM(U248:W248)</f>
        <v>984.93323999999996</v>
      </c>
      <c r="Y248" s="69">
        <f>(T248+U248)*$Y$4</f>
        <v>305.69220000000001</v>
      </c>
      <c r="Z248" s="69">
        <f>T248*$Z$226</f>
        <v>253.70499000000004</v>
      </c>
      <c r="AA248" s="69">
        <f>X248*$AA$226</f>
        <v>189.59964869999999</v>
      </c>
      <c r="AB248" s="70">
        <f>T248+X248+Y248+Z248+AA248</f>
        <v>3051.8780787000005</v>
      </c>
      <c r="AC248" s="67">
        <f t="shared" ref="AC248:AO248" si="1524">O248*$C248</f>
        <v>1277.4000000000001</v>
      </c>
      <c r="AD248" s="67">
        <f t="shared" si="1524"/>
        <v>0</v>
      </c>
      <c r="AE248" s="67">
        <f t="shared" si="1524"/>
        <v>0</v>
      </c>
      <c r="AF248" s="67">
        <f t="shared" si="1524"/>
        <v>25.548000000000002</v>
      </c>
      <c r="AG248" s="67">
        <f t="shared" si="1524"/>
        <v>15</v>
      </c>
      <c r="AH248" s="67">
        <f t="shared" si="1524"/>
        <v>1317.9480000000001</v>
      </c>
      <c r="AI248" s="67">
        <f t="shared" si="1524"/>
        <v>720</v>
      </c>
      <c r="AJ248" s="67">
        <f t="shared" si="1524"/>
        <v>142.65636000000001</v>
      </c>
      <c r="AK248" s="67">
        <f t="shared" si="1524"/>
        <v>122.27688000000001</v>
      </c>
      <c r="AL248" s="67">
        <f t="shared" si="1524"/>
        <v>984.93323999999996</v>
      </c>
      <c r="AM248" s="67">
        <f t="shared" si="1524"/>
        <v>305.69220000000001</v>
      </c>
      <c r="AN248" s="67">
        <f t="shared" si="1524"/>
        <v>253.70499000000004</v>
      </c>
      <c r="AO248" s="67">
        <f t="shared" si="1524"/>
        <v>189.59964869999999</v>
      </c>
      <c r="AP248" s="67">
        <f>AM248+AK248</f>
        <v>427.96908000000002</v>
      </c>
      <c r="AQ248" s="71">
        <f>AM248+AL248+AH248</f>
        <v>2608.5734400000001</v>
      </c>
      <c r="AR248" s="71">
        <f>AO248+AN248</f>
        <v>443.30463870000005</v>
      </c>
      <c r="AS248" s="71">
        <f>AH248+AL248+AM248+AO248+AN248</f>
        <v>3051.8780787000005</v>
      </c>
      <c r="AT248" s="84"/>
    </row>
    <row r="249" spans="1:64" ht="15.75" outlineLevel="1" thickBot="1" x14ac:dyDescent="0.3">
      <c r="A249" s="75"/>
      <c r="B249" s="76"/>
      <c r="C249" s="77"/>
      <c r="D249" s="78"/>
      <c r="E249" s="79"/>
      <c r="F249" s="80"/>
      <c r="G249" s="84"/>
      <c r="H249" s="67"/>
      <c r="I249" s="67"/>
      <c r="J249" s="67"/>
      <c r="K249" s="21"/>
      <c r="L249" s="67"/>
      <c r="M249" s="67"/>
      <c r="N249" s="67"/>
      <c r="O249" s="67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7"/>
      <c r="AC249" s="67"/>
      <c r="AD249" s="67"/>
      <c r="AE249" s="69"/>
      <c r="AF249" s="69"/>
      <c r="AG249" s="69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84"/>
    </row>
    <row r="250" spans="1:64" x14ac:dyDescent="0.25">
      <c r="J250" s="56"/>
      <c r="P250" s="58"/>
      <c r="Q250" s="56"/>
      <c r="R250" s="56"/>
      <c r="AT250" s="136"/>
    </row>
    <row r="251" spans="1:64" x14ac:dyDescent="0.25">
      <c r="AT251" s="84"/>
    </row>
  </sheetData>
  <mergeCells count="55">
    <mergeCell ref="BO1:BO4"/>
    <mergeCell ref="BF1:BG4"/>
    <mergeCell ref="BH1:BI4"/>
    <mergeCell ref="BK1:BL4"/>
    <mergeCell ref="BM1:BM4"/>
    <mergeCell ref="BN1:BN4"/>
    <mergeCell ref="AU1:AV4"/>
    <mergeCell ref="AW1:AX4"/>
    <mergeCell ref="AY1:AZ4"/>
    <mergeCell ref="BA1:BB4"/>
    <mergeCell ref="BC1:BD4"/>
    <mergeCell ref="AL2:AL4"/>
    <mergeCell ref="AM2:AM4"/>
    <mergeCell ref="AN2:AN4"/>
    <mergeCell ref="AO2:AO4"/>
    <mergeCell ref="AP2:AP4"/>
    <mergeCell ref="AK2:AK4"/>
    <mergeCell ref="Y2:Y3"/>
    <mergeCell ref="Z2:Z3"/>
    <mergeCell ref="AA2:AA3"/>
    <mergeCell ref="AC2:AC4"/>
    <mergeCell ref="AD2:AD4"/>
    <mergeCell ref="AE2:AE4"/>
    <mergeCell ref="AF2:AF4"/>
    <mergeCell ref="AG2:AG4"/>
    <mergeCell ref="AH2:AH4"/>
    <mergeCell ref="AI2:AI4"/>
    <mergeCell ref="AJ2:AJ4"/>
    <mergeCell ref="AQ1:AQ4"/>
    <mergeCell ref="AR1:AR4"/>
    <mergeCell ref="AS1:AS4"/>
    <mergeCell ref="H2:K2"/>
    <mergeCell ref="L2:N2"/>
    <mergeCell ref="O2:O3"/>
    <mergeCell ref="P2:P3"/>
    <mergeCell ref="Q2:Q3"/>
    <mergeCell ref="R2:R3"/>
    <mergeCell ref="S2:S3"/>
    <mergeCell ref="U1:X1"/>
    <mergeCell ref="Z1:AA1"/>
    <mergeCell ref="AB1:AB4"/>
    <mergeCell ref="AC1:AH1"/>
    <mergeCell ref="AI1:AL1"/>
    <mergeCell ref="AN1:AO1"/>
    <mergeCell ref="U2:U3"/>
    <mergeCell ref="V2:V3"/>
    <mergeCell ref="W2:W3"/>
    <mergeCell ref="X2:X3"/>
    <mergeCell ref="A1:A2"/>
    <mergeCell ref="B1:B2"/>
    <mergeCell ref="C1:C2"/>
    <mergeCell ref="D1:D2"/>
    <mergeCell ref="H1:N1"/>
    <mergeCell ref="O1:T1"/>
    <mergeCell ref="T2:T3"/>
  </mergeCells>
  <conditionalFormatting sqref="AT5">
    <cfRule type="containsText" dxfId="521" priority="155" operator="containsText" text="Not Matching">
      <formula>NOT(ISERROR(SEARCH(("Not Matching"),(AT5))))</formula>
    </cfRule>
    <cfRule type="containsText" dxfId="520" priority="156" operator="containsText" text="Matching">
      <formula>NOT(ISERROR(SEARCH(("Matching"),(AT5))))</formula>
    </cfRule>
  </conditionalFormatting>
  <conditionalFormatting sqref="AT16">
    <cfRule type="containsText" dxfId="519" priority="149" operator="containsText" text="Not Matching">
      <formula>NOT(ISERROR(SEARCH(("Not Matching"),(AT16))))</formula>
    </cfRule>
    <cfRule type="containsText" dxfId="518" priority="150" operator="containsText" text="Matching">
      <formula>NOT(ISERROR(SEARCH(("Matching"),(AT16))))</formula>
    </cfRule>
  </conditionalFormatting>
  <conditionalFormatting sqref="AT27">
    <cfRule type="containsText" dxfId="517" priority="143" operator="containsText" text="Not Matching">
      <formula>NOT(ISERROR(SEARCH(("Not Matching"),(AT27))))</formula>
    </cfRule>
    <cfRule type="containsText" dxfId="516" priority="144" operator="containsText" text="Matching">
      <formula>NOT(ISERROR(SEARCH(("Matching"),(AT27))))</formula>
    </cfRule>
  </conditionalFormatting>
  <conditionalFormatting sqref="AT38">
    <cfRule type="containsText" dxfId="515" priority="137" operator="containsText" text="Not Matching">
      <formula>NOT(ISERROR(SEARCH(("Not Matching"),(AT38))))</formula>
    </cfRule>
    <cfRule type="containsText" dxfId="514" priority="138" operator="containsText" text="Matching">
      <formula>NOT(ISERROR(SEARCH(("Matching"),(AT38))))</formula>
    </cfRule>
  </conditionalFormatting>
  <conditionalFormatting sqref="AT49">
    <cfRule type="containsText" dxfId="513" priority="131" operator="containsText" text="Not Matching">
      <formula>NOT(ISERROR(SEARCH(("Not Matching"),(AT49))))</formula>
    </cfRule>
    <cfRule type="containsText" dxfId="512" priority="132" operator="containsText" text="Matching">
      <formula>NOT(ISERROR(SEARCH(("Matching"),(AT49))))</formula>
    </cfRule>
  </conditionalFormatting>
  <conditionalFormatting sqref="AT60">
    <cfRule type="containsText" dxfId="511" priority="125" operator="containsText" text="Not Matching">
      <formula>NOT(ISERROR(SEARCH(("Not Matching"),(AT60))))</formula>
    </cfRule>
    <cfRule type="containsText" dxfId="510" priority="126" operator="containsText" text="Matching">
      <formula>NOT(ISERROR(SEARCH(("Matching"),(AT60))))</formula>
    </cfRule>
  </conditionalFormatting>
  <conditionalFormatting sqref="AT71">
    <cfRule type="containsText" dxfId="509" priority="119" operator="containsText" text="Not Matching">
      <formula>NOT(ISERROR(SEARCH(("Not Matching"),(AT71))))</formula>
    </cfRule>
    <cfRule type="containsText" dxfId="508" priority="120" operator="containsText" text="Matching">
      <formula>NOT(ISERROR(SEARCH(("Matching"),(AT71))))</formula>
    </cfRule>
  </conditionalFormatting>
  <conditionalFormatting sqref="AT82">
    <cfRule type="containsText" dxfId="507" priority="113" operator="containsText" text="Not Matching">
      <formula>NOT(ISERROR(SEARCH(("Not Matching"),(AT82))))</formula>
    </cfRule>
    <cfRule type="containsText" dxfId="506" priority="114" operator="containsText" text="Matching">
      <formula>NOT(ISERROR(SEARCH(("Matching"),(AT82))))</formula>
    </cfRule>
  </conditionalFormatting>
  <conditionalFormatting sqref="AT93">
    <cfRule type="containsText" dxfId="505" priority="107" operator="containsText" text="Not Matching">
      <formula>NOT(ISERROR(SEARCH(("Not Matching"),(AT93))))</formula>
    </cfRule>
    <cfRule type="containsText" dxfId="504" priority="108" operator="containsText" text="Matching">
      <formula>NOT(ISERROR(SEARCH(("Matching"),(AT93))))</formula>
    </cfRule>
  </conditionalFormatting>
  <conditionalFormatting sqref="AT104">
    <cfRule type="containsText" dxfId="503" priority="101" operator="containsText" text="Not Matching">
      <formula>NOT(ISERROR(SEARCH(("Not Matching"),(AT104))))</formula>
    </cfRule>
    <cfRule type="containsText" dxfId="502" priority="102" operator="containsText" text="Matching">
      <formula>NOT(ISERROR(SEARCH(("Matching"),(AT104))))</formula>
    </cfRule>
  </conditionalFormatting>
  <conditionalFormatting sqref="AT115">
    <cfRule type="containsText" dxfId="501" priority="95" operator="containsText" text="Not Matching">
      <formula>NOT(ISERROR(SEARCH(("Not Matching"),(AT115))))</formula>
    </cfRule>
    <cfRule type="containsText" dxfId="500" priority="96" operator="containsText" text="Matching">
      <formula>NOT(ISERROR(SEARCH(("Matching"),(AT115))))</formula>
    </cfRule>
  </conditionalFormatting>
  <conditionalFormatting sqref="AT126">
    <cfRule type="containsText" dxfId="499" priority="89" operator="containsText" text="Not Matching">
      <formula>NOT(ISERROR(SEARCH(("Not Matching"),(AT126))))</formula>
    </cfRule>
    <cfRule type="containsText" dxfId="498" priority="90" operator="containsText" text="Matching">
      <formula>NOT(ISERROR(SEARCH(("Matching"),(AT126))))</formula>
    </cfRule>
  </conditionalFormatting>
  <conditionalFormatting sqref="AT137">
    <cfRule type="containsText" dxfId="497" priority="83" operator="containsText" text="Not Matching">
      <formula>NOT(ISERROR(SEARCH(("Not Matching"),(AT137))))</formula>
    </cfRule>
    <cfRule type="containsText" dxfId="496" priority="84" operator="containsText" text="Matching">
      <formula>NOT(ISERROR(SEARCH(("Matching"),(AT137))))</formula>
    </cfRule>
  </conditionalFormatting>
  <conditionalFormatting sqref="AT148">
    <cfRule type="containsText" dxfId="495" priority="77" operator="containsText" text="Not Matching">
      <formula>NOT(ISERROR(SEARCH(("Not Matching"),(AT148))))</formula>
    </cfRule>
    <cfRule type="containsText" dxfId="494" priority="78" operator="containsText" text="Matching">
      <formula>NOT(ISERROR(SEARCH(("Matching"),(AT148))))</formula>
    </cfRule>
  </conditionalFormatting>
  <conditionalFormatting sqref="AT159">
    <cfRule type="containsText" dxfId="493" priority="71" operator="containsText" text="Not Matching">
      <formula>NOT(ISERROR(SEARCH(("Not Matching"),(AT159))))</formula>
    </cfRule>
    <cfRule type="containsText" dxfId="492" priority="72" operator="containsText" text="Matching">
      <formula>NOT(ISERROR(SEARCH(("Matching"),(AT159))))</formula>
    </cfRule>
  </conditionalFormatting>
  <conditionalFormatting sqref="AT170">
    <cfRule type="containsText" dxfId="491" priority="65" operator="containsText" text="Not Matching">
      <formula>NOT(ISERROR(SEARCH(("Not Matching"),(AT170))))</formula>
    </cfRule>
    <cfRule type="containsText" dxfId="490" priority="66" operator="containsText" text="Matching">
      <formula>NOT(ISERROR(SEARCH(("Matching"),(AT170))))</formula>
    </cfRule>
  </conditionalFormatting>
  <conditionalFormatting sqref="AT181">
    <cfRule type="containsText" dxfId="489" priority="59" operator="containsText" text="Not Matching">
      <formula>NOT(ISERROR(SEARCH(("Not Matching"),(AT181))))</formula>
    </cfRule>
    <cfRule type="containsText" dxfId="488" priority="60" operator="containsText" text="Matching">
      <formula>NOT(ISERROR(SEARCH(("Matching"),(AT181))))</formula>
    </cfRule>
  </conditionalFormatting>
  <conditionalFormatting sqref="AT192">
    <cfRule type="containsText" dxfId="487" priority="53" operator="containsText" text="Not Matching">
      <formula>NOT(ISERROR(SEARCH(("Not Matching"),(AT192))))</formula>
    </cfRule>
    <cfRule type="containsText" dxfId="486" priority="54" operator="containsText" text="Matching">
      <formula>NOT(ISERROR(SEARCH(("Matching"),(AT192))))</formula>
    </cfRule>
  </conditionalFormatting>
  <conditionalFormatting sqref="AT203">
    <cfRule type="containsText" dxfId="485" priority="47" operator="containsText" text="Not Matching">
      <formula>NOT(ISERROR(SEARCH(("Not Matching"),(AT203))))</formula>
    </cfRule>
    <cfRule type="containsText" dxfId="484" priority="48" operator="containsText" text="Matching">
      <formula>NOT(ISERROR(SEARCH(("Matching"),(AT203))))</formula>
    </cfRule>
  </conditionalFormatting>
  <conditionalFormatting sqref="AT214">
    <cfRule type="containsText" dxfId="483" priority="41" operator="containsText" text="Not Matching">
      <formula>NOT(ISERROR(SEARCH(("Not Matching"),(AT214))))</formula>
    </cfRule>
    <cfRule type="containsText" dxfId="482" priority="42" operator="containsText" text="Matching">
      <formula>NOT(ISERROR(SEARCH(("Matching"),(AT214))))</formula>
    </cfRule>
  </conditionalFormatting>
  <conditionalFormatting sqref="AT246">
    <cfRule type="containsText" dxfId="481" priority="299" operator="containsText" text="Not Matching">
      <formula>NOT(ISERROR(SEARCH(("Not Matching"),(AT246))))</formula>
    </cfRule>
    <cfRule type="containsText" dxfId="480" priority="300" operator="containsText" text="Matching">
      <formula>NOT(ISERROR(SEARCH(("Matching"),(AT246))))</formula>
    </cfRule>
  </conditionalFormatting>
  <conditionalFormatting sqref="BE5">
    <cfRule type="containsText" dxfId="437" priority="151" operator="containsText" text="Not Matching">
      <formula>NOT(ISERROR(SEARCH(("Not Matching"),(BE5))))</formula>
    </cfRule>
    <cfRule type="containsText" dxfId="436" priority="152" operator="containsText" text="Matching">
      <formula>NOT(ISERROR(SEARCH(("Matching"),(BE5))))</formula>
    </cfRule>
  </conditionalFormatting>
  <conditionalFormatting sqref="BE16">
    <cfRule type="containsText" dxfId="435" priority="145" operator="containsText" text="Not Matching">
      <formula>NOT(ISERROR(SEARCH(("Not Matching"),(BE16))))</formula>
    </cfRule>
    <cfRule type="containsText" dxfId="434" priority="146" operator="containsText" text="Matching">
      <formula>NOT(ISERROR(SEARCH(("Matching"),(BE16))))</formula>
    </cfRule>
  </conditionalFormatting>
  <conditionalFormatting sqref="BE27">
    <cfRule type="containsText" dxfId="433" priority="139" operator="containsText" text="Not Matching">
      <formula>NOT(ISERROR(SEARCH(("Not Matching"),(BE27))))</formula>
    </cfRule>
    <cfRule type="containsText" dxfId="432" priority="140" operator="containsText" text="Matching">
      <formula>NOT(ISERROR(SEARCH(("Matching"),(BE27))))</formula>
    </cfRule>
  </conditionalFormatting>
  <conditionalFormatting sqref="BE38">
    <cfRule type="containsText" dxfId="431" priority="133" operator="containsText" text="Not Matching">
      <formula>NOT(ISERROR(SEARCH(("Not Matching"),(BE38))))</formula>
    </cfRule>
    <cfRule type="containsText" dxfId="430" priority="134" operator="containsText" text="Matching">
      <formula>NOT(ISERROR(SEARCH(("Matching"),(BE38))))</formula>
    </cfRule>
  </conditionalFormatting>
  <conditionalFormatting sqref="BE49">
    <cfRule type="containsText" dxfId="429" priority="127" operator="containsText" text="Not Matching">
      <formula>NOT(ISERROR(SEARCH(("Not Matching"),(BE49))))</formula>
    </cfRule>
    <cfRule type="containsText" dxfId="428" priority="128" operator="containsText" text="Matching">
      <formula>NOT(ISERROR(SEARCH(("Matching"),(BE49))))</formula>
    </cfRule>
  </conditionalFormatting>
  <conditionalFormatting sqref="BE60">
    <cfRule type="containsText" dxfId="427" priority="121" operator="containsText" text="Not Matching">
      <formula>NOT(ISERROR(SEARCH(("Not Matching"),(BE60))))</formula>
    </cfRule>
    <cfRule type="containsText" dxfId="426" priority="122" operator="containsText" text="Matching">
      <formula>NOT(ISERROR(SEARCH(("Matching"),(BE60))))</formula>
    </cfRule>
  </conditionalFormatting>
  <conditionalFormatting sqref="BE71">
    <cfRule type="containsText" dxfId="425" priority="115" operator="containsText" text="Not Matching">
      <formula>NOT(ISERROR(SEARCH(("Not Matching"),(BE71))))</formula>
    </cfRule>
    <cfRule type="containsText" dxfId="424" priority="116" operator="containsText" text="Matching">
      <formula>NOT(ISERROR(SEARCH(("Matching"),(BE71))))</formula>
    </cfRule>
  </conditionalFormatting>
  <conditionalFormatting sqref="BE82">
    <cfRule type="containsText" dxfId="423" priority="109" operator="containsText" text="Not Matching">
      <formula>NOT(ISERROR(SEARCH(("Not Matching"),(BE82))))</formula>
    </cfRule>
    <cfRule type="containsText" dxfId="422" priority="110" operator="containsText" text="Matching">
      <formula>NOT(ISERROR(SEARCH(("Matching"),(BE82))))</formula>
    </cfRule>
  </conditionalFormatting>
  <conditionalFormatting sqref="BE93">
    <cfRule type="containsText" dxfId="421" priority="103" operator="containsText" text="Not Matching">
      <formula>NOT(ISERROR(SEARCH(("Not Matching"),(BE93))))</formula>
    </cfRule>
    <cfRule type="containsText" dxfId="420" priority="104" operator="containsText" text="Matching">
      <formula>NOT(ISERROR(SEARCH(("Matching"),(BE93))))</formula>
    </cfRule>
  </conditionalFormatting>
  <conditionalFormatting sqref="BE104">
    <cfRule type="containsText" dxfId="419" priority="97" operator="containsText" text="Not Matching">
      <formula>NOT(ISERROR(SEARCH(("Not Matching"),(BE104))))</formula>
    </cfRule>
    <cfRule type="containsText" dxfId="418" priority="98" operator="containsText" text="Matching">
      <formula>NOT(ISERROR(SEARCH(("Matching"),(BE104))))</formula>
    </cfRule>
  </conditionalFormatting>
  <conditionalFormatting sqref="BE115">
    <cfRule type="containsText" dxfId="417" priority="91" operator="containsText" text="Not Matching">
      <formula>NOT(ISERROR(SEARCH(("Not Matching"),(BE115))))</formula>
    </cfRule>
    <cfRule type="containsText" dxfId="416" priority="92" operator="containsText" text="Matching">
      <formula>NOT(ISERROR(SEARCH(("Matching"),(BE115))))</formula>
    </cfRule>
  </conditionalFormatting>
  <conditionalFormatting sqref="BE126">
    <cfRule type="containsText" dxfId="415" priority="85" operator="containsText" text="Not Matching">
      <formula>NOT(ISERROR(SEARCH(("Not Matching"),(BE126))))</formula>
    </cfRule>
    <cfRule type="containsText" dxfId="414" priority="86" operator="containsText" text="Matching">
      <formula>NOT(ISERROR(SEARCH(("Matching"),(BE126))))</formula>
    </cfRule>
  </conditionalFormatting>
  <conditionalFormatting sqref="BE137">
    <cfRule type="containsText" dxfId="413" priority="79" operator="containsText" text="Not Matching">
      <formula>NOT(ISERROR(SEARCH(("Not Matching"),(BE137))))</formula>
    </cfRule>
    <cfRule type="containsText" dxfId="412" priority="80" operator="containsText" text="Matching">
      <formula>NOT(ISERROR(SEARCH(("Matching"),(BE137))))</formula>
    </cfRule>
  </conditionalFormatting>
  <conditionalFormatting sqref="BE148">
    <cfRule type="containsText" dxfId="411" priority="73" operator="containsText" text="Not Matching">
      <formula>NOT(ISERROR(SEARCH(("Not Matching"),(BE148))))</formula>
    </cfRule>
    <cfRule type="containsText" dxfId="410" priority="74" operator="containsText" text="Matching">
      <formula>NOT(ISERROR(SEARCH(("Matching"),(BE148))))</formula>
    </cfRule>
  </conditionalFormatting>
  <conditionalFormatting sqref="BE159">
    <cfRule type="containsText" dxfId="409" priority="67" operator="containsText" text="Not Matching">
      <formula>NOT(ISERROR(SEARCH(("Not Matching"),(BE159))))</formula>
    </cfRule>
    <cfRule type="containsText" dxfId="408" priority="68" operator="containsText" text="Matching">
      <formula>NOT(ISERROR(SEARCH(("Matching"),(BE159))))</formula>
    </cfRule>
  </conditionalFormatting>
  <conditionalFormatting sqref="BE170">
    <cfRule type="containsText" dxfId="407" priority="61" operator="containsText" text="Not Matching">
      <formula>NOT(ISERROR(SEARCH(("Not Matching"),(BE170))))</formula>
    </cfRule>
    <cfRule type="containsText" dxfId="406" priority="62" operator="containsText" text="Matching">
      <formula>NOT(ISERROR(SEARCH(("Matching"),(BE170))))</formula>
    </cfRule>
  </conditionalFormatting>
  <conditionalFormatting sqref="BE181">
    <cfRule type="containsText" dxfId="405" priority="55" operator="containsText" text="Not Matching">
      <formula>NOT(ISERROR(SEARCH(("Not Matching"),(BE181))))</formula>
    </cfRule>
    <cfRule type="containsText" dxfId="404" priority="56" operator="containsText" text="Matching">
      <formula>NOT(ISERROR(SEARCH(("Matching"),(BE181))))</formula>
    </cfRule>
  </conditionalFormatting>
  <conditionalFormatting sqref="BE192">
    <cfRule type="containsText" dxfId="403" priority="49" operator="containsText" text="Not Matching">
      <formula>NOT(ISERROR(SEARCH(("Not Matching"),(BE192))))</formula>
    </cfRule>
    <cfRule type="containsText" dxfId="402" priority="50" operator="containsText" text="Matching">
      <formula>NOT(ISERROR(SEARCH(("Matching"),(BE192))))</formula>
    </cfRule>
  </conditionalFormatting>
  <conditionalFormatting sqref="BE203">
    <cfRule type="containsText" dxfId="401" priority="43" operator="containsText" text="Not Matching">
      <formula>NOT(ISERROR(SEARCH(("Not Matching"),(BE203))))</formula>
    </cfRule>
    <cfRule type="containsText" dxfId="400" priority="44" operator="containsText" text="Matching">
      <formula>NOT(ISERROR(SEARCH(("Matching"),(BE203))))</formula>
    </cfRule>
  </conditionalFormatting>
  <conditionalFormatting sqref="BE214">
    <cfRule type="containsText" dxfId="399" priority="37" operator="containsText" text="Not Matching">
      <formula>NOT(ISERROR(SEARCH(("Not Matching"),(BE214))))</formula>
    </cfRule>
    <cfRule type="containsText" dxfId="398" priority="38" operator="containsText" text="Matching">
      <formula>NOT(ISERROR(SEARCH(("Matching"),(BE214))))</formula>
    </cfRule>
  </conditionalFormatting>
  <conditionalFormatting sqref="BE246">
    <cfRule type="containsText" dxfId="397" priority="295" operator="containsText" text="Not Matching">
      <formula>NOT(ISERROR(SEARCH(("Not Matching"),(BE246))))</formula>
    </cfRule>
    <cfRule type="containsText" dxfId="396" priority="296" operator="containsText" text="Matching">
      <formula>NOT(ISERROR(SEARCH(("Matching"),(BE246))))</formula>
    </cfRule>
  </conditionalFormatting>
  <conditionalFormatting sqref="BJ5">
    <cfRule type="containsText" dxfId="353" priority="153" operator="containsText" text="Not Matching">
      <formula>NOT(ISERROR(SEARCH(("Not Matching"),(BJ5))))</formula>
    </cfRule>
    <cfRule type="containsText" dxfId="352" priority="154" operator="containsText" text="Matching">
      <formula>NOT(ISERROR(SEARCH(("Matching"),(BJ5))))</formula>
    </cfRule>
  </conditionalFormatting>
  <conditionalFormatting sqref="BJ16">
    <cfRule type="containsText" dxfId="351" priority="147" operator="containsText" text="Not Matching">
      <formula>NOT(ISERROR(SEARCH(("Not Matching"),(BJ16))))</formula>
    </cfRule>
    <cfRule type="containsText" dxfId="350" priority="148" operator="containsText" text="Matching">
      <formula>NOT(ISERROR(SEARCH(("Matching"),(BJ16))))</formula>
    </cfRule>
  </conditionalFormatting>
  <conditionalFormatting sqref="BJ27">
    <cfRule type="containsText" dxfId="349" priority="141" operator="containsText" text="Not Matching">
      <formula>NOT(ISERROR(SEARCH(("Not Matching"),(BJ27))))</formula>
    </cfRule>
    <cfRule type="containsText" dxfId="348" priority="142" operator="containsText" text="Matching">
      <formula>NOT(ISERROR(SEARCH(("Matching"),(BJ27))))</formula>
    </cfRule>
  </conditionalFormatting>
  <conditionalFormatting sqref="BJ38">
    <cfRule type="containsText" dxfId="347" priority="135" operator="containsText" text="Not Matching">
      <formula>NOT(ISERROR(SEARCH(("Not Matching"),(BJ38))))</formula>
    </cfRule>
    <cfRule type="containsText" dxfId="346" priority="136" operator="containsText" text="Matching">
      <formula>NOT(ISERROR(SEARCH(("Matching"),(BJ38))))</formula>
    </cfRule>
  </conditionalFormatting>
  <conditionalFormatting sqref="BJ49">
    <cfRule type="containsText" dxfId="345" priority="129" operator="containsText" text="Not Matching">
      <formula>NOT(ISERROR(SEARCH(("Not Matching"),(BJ49))))</formula>
    </cfRule>
    <cfRule type="containsText" dxfId="344" priority="130" operator="containsText" text="Matching">
      <formula>NOT(ISERROR(SEARCH(("Matching"),(BJ49))))</formula>
    </cfRule>
  </conditionalFormatting>
  <conditionalFormatting sqref="BJ60">
    <cfRule type="containsText" dxfId="343" priority="123" operator="containsText" text="Not Matching">
      <formula>NOT(ISERROR(SEARCH(("Not Matching"),(BJ60))))</formula>
    </cfRule>
    <cfRule type="containsText" dxfId="342" priority="124" operator="containsText" text="Matching">
      <formula>NOT(ISERROR(SEARCH(("Matching"),(BJ60))))</formula>
    </cfRule>
  </conditionalFormatting>
  <conditionalFormatting sqref="BJ71">
    <cfRule type="containsText" dxfId="341" priority="117" operator="containsText" text="Not Matching">
      <formula>NOT(ISERROR(SEARCH(("Not Matching"),(BJ71))))</formula>
    </cfRule>
    <cfRule type="containsText" dxfId="340" priority="118" operator="containsText" text="Matching">
      <formula>NOT(ISERROR(SEARCH(("Matching"),(BJ71))))</formula>
    </cfRule>
  </conditionalFormatting>
  <conditionalFormatting sqref="BJ82">
    <cfRule type="containsText" dxfId="339" priority="111" operator="containsText" text="Not Matching">
      <formula>NOT(ISERROR(SEARCH(("Not Matching"),(BJ82))))</formula>
    </cfRule>
    <cfRule type="containsText" dxfId="338" priority="112" operator="containsText" text="Matching">
      <formula>NOT(ISERROR(SEARCH(("Matching"),(BJ82))))</formula>
    </cfRule>
  </conditionalFormatting>
  <conditionalFormatting sqref="BJ93">
    <cfRule type="containsText" dxfId="337" priority="105" operator="containsText" text="Not Matching">
      <formula>NOT(ISERROR(SEARCH(("Not Matching"),(BJ93))))</formula>
    </cfRule>
    <cfRule type="containsText" dxfId="336" priority="106" operator="containsText" text="Matching">
      <formula>NOT(ISERROR(SEARCH(("Matching"),(BJ93))))</formula>
    </cfRule>
  </conditionalFormatting>
  <conditionalFormatting sqref="BJ104">
    <cfRule type="containsText" dxfId="335" priority="99" operator="containsText" text="Not Matching">
      <formula>NOT(ISERROR(SEARCH(("Not Matching"),(BJ104))))</formula>
    </cfRule>
    <cfRule type="containsText" dxfId="334" priority="100" operator="containsText" text="Matching">
      <formula>NOT(ISERROR(SEARCH(("Matching"),(BJ104))))</formula>
    </cfRule>
  </conditionalFormatting>
  <conditionalFormatting sqref="BJ115">
    <cfRule type="containsText" dxfId="333" priority="93" operator="containsText" text="Not Matching">
      <formula>NOT(ISERROR(SEARCH(("Not Matching"),(BJ115))))</formula>
    </cfRule>
    <cfRule type="containsText" dxfId="332" priority="94" operator="containsText" text="Matching">
      <formula>NOT(ISERROR(SEARCH(("Matching"),(BJ115))))</formula>
    </cfRule>
  </conditionalFormatting>
  <conditionalFormatting sqref="BJ126">
    <cfRule type="containsText" dxfId="331" priority="87" operator="containsText" text="Not Matching">
      <formula>NOT(ISERROR(SEARCH(("Not Matching"),(BJ126))))</formula>
    </cfRule>
    <cfRule type="containsText" dxfId="330" priority="88" operator="containsText" text="Matching">
      <formula>NOT(ISERROR(SEARCH(("Matching"),(BJ126))))</formula>
    </cfRule>
  </conditionalFormatting>
  <conditionalFormatting sqref="BJ137">
    <cfRule type="containsText" dxfId="329" priority="81" operator="containsText" text="Not Matching">
      <formula>NOT(ISERROR(SEARCH(("Not Matching"),(BJ137))))</formula>
    </cfRule>
    <cfRule type="containsText" dxfId="328" priority="82" operator="containsText" text="Matching">
      <formula>NOT(ISERROR(SEARCH(("Matching"),(BJ137))))</formula>
    </cfRule>
  </conditionalFormatting>
  <conditionalFormatting sqref="BJ148">
    <cfRule type="containsText" dxfId="327" priority="75" operator="containsText" text="Not Matching">
      <formula>NOT(ISERROR(SEARCH(("Not Matching"),(BJ148))))</formula>
    </cfRule>
    <cfRule type="containsText" dxfId="326" priority="76" operator="containsText" text="Matching">
      <formula>NOT(ISERROR(SEARCH(("Matching"),(BJ148))))</formula>
    </cfRule>
  </conditionalFormatting>
  <conditionalFormatting sqref="BJ159">
    <cfRule type="containsText" dxfId="325" priority="69" operator="containsText" text="Not Matching">
      <formula>NOT(ISERROR(SEARCH(("Not Matching"),(BJ159))))</formula>
    </cfRule>
    <cfRule type="containsText" dxfId="324" priority="70" operator="containsText" text="Matching">
      <formula>NOT(ISERROR(SEARCH(("Matching"),(BJ159))))</formula>
    </cfRule>
  </conditionalFormatting>
  <conditionalFormatting sqref="BJ170">
    <cfRule type="containsText" dxfId="323" priority="63" operator="containsText" text="Not Matching">
      <formula>NOT(ISERROR(SEARCH(("Not Matching"),(BJ170))))</formula>
    </cfRule>
    <cfRule type="containsText" dxfId="322" priority="64" operator="containsText" text="Matching">
      <formula>NOT(ISERROR(SEARCH(("Matching"),(BJ170))))</formula>
    </cfRule>
  </conditionalFormatting>
  <conditionalFormatting sqref="BJ181">
    <cfRule type="containsText" dxfId="321" priority="57" operator="containsText" text="Not Matching">
      <formula>NOT(ISERROR(SEARCH(("Not Matching"),(BJ181))))</formula>
    </cfRule>
    <cfRule type="containsText" dxfId="320" priority="58" operator="containsText" text="Matching">
      <formula>NOT(ISERROR(SEARCH(("Matching"),(BJ181))))</formula>
    </cfRule>
  </conditionalFormatting>
  <conditionalFormatting sqref="BJ192">
    <cfRule type="containsText" dxfId="319" priority="51" operator="containsText" text="Not Matching">
      <formula>NOT(ISERROR(SEARCH(("Not Matching"),(BJ192))))</formula>
    </cfRule>
    <cfRule type="containsText" dxfId="318" priority="52" operator="containsText" text="Matching">
      <formula>NOT(ISERROR(SEARCH(("Matching"),(BJ192))))</formula>
    </cfRule>
  </conditionalFormatting>
  <conditionalFormatting sqref="BJ203">
    <cfRule type="containsText" dxfId="317" priority="45" operator="containsText" text="Not Matching">
      <formula>NOT(ISERROR(SEARCH(("Not Matching"),(BJ203))))</formula>
    </cfRule>
    <cfRule type="containsText" dxfId="316" priority="46" operator="containsText" text="Matching">
      <formula>NOT(ISERROR(SEARCH(("Matching"),(BJ203))))</formula>
    </cfRule>
  </conditionalFormatting>
  <conditionalFormatting sqref="BJ214">
    <cfRule type="containsText" dxfId="315" priority="39" operator="containsText" text="Not Matching">
      <formula>NOT(ISERROR(SEARCH(("Not Matching"),(BJ214))))</formula>
    </cfRule>
    <cfRule type="containsText" dxfId="314" priority="40" operator="containsText" text="Matching">
      <formula>NOT(ISERROR(SEARCH(("Matching"),(BJ214))))</formula>
    </cfRule>
  </conditionalFormatting>
  <conditionalFormatting sqref="BJ246">
    <cfRule type="containsText" dxfId="313" priority="297" operator="containsText" text="Not Matching">
      <formula>NOT(ISERROR(SEARCH(("Not Matching"),(BJ246))))</formula>
    </cfRule>
    <cfRule type="containsText" dxfId="312" priority="298" operator="containsText" text="Matching">
      <formula>NOT(ISERROR(SEARCH(("Matching"),(BJ246))))</formula>
    </cfRule>
  </conditionalFormatting>
  <conditionalFormatting sqref="AT225">
    <cfRule type="containsText" dxfId="311" priority="35" operator="containsText" text="Not Matching">
      <formula>NOT(ISERROR(SEARCH(("Not Matching"),(AT225))))</formula>
    </cfRule>
    <cfRule type="containsText" dxfId="310" priority="36" operator="containsText" text="Matching">
      <formula>NOT(ISERROR(SEARCH(("Matching"),(AT225))))</formula>
    </cfRule>
  </conditionalFormatting>
  <conditionalFormatting sqref="BE225">
    <cfRule type="containsText" dxfId="309" priority="31" operator="containsText" text="Not Matching">
      <formula>NOT(ISERROR(SEARCH(("Not Matching"),(BE225))))</formula>
    </cfRule>
    <cfRule type="containsText" dxfId="308" priority="32" operator="containsText" text="Matching">
      <formula>NOT(ISERROR(SEARCH(("Matching"),(BE225))))</formula>
    </cfRule>
  </conditionalFormatting>
  <conditionalFormatting sqref="BJ225">
    <cfRule type="containsText" dxfId="307" priority="33" operator="containsText" text="Not Matching">
      <formula>NOT(ISERROR(SEARCH(("Not Matching"),(BJ225))))</formula>
    </cfRule>
    <cfRule type="containsText" dxfId="306" priority="34" operator="containsText" text="Matching">
      <formula>NOT(ISERROR(SEARCH(("Matching"),(BJ225))))</formula>
    </cfRule>
  </conditionalFormatting>
  <conditionalFormatting sqref="AT229">
    <cfRule type="containsText" dxfId="305" priority="29" operator="containsText" text="Not Matching">
      <formula>NOT(ISERROR(SEARCH(("Not Matching"),(AT229))))</formula>
    </cfRule>
    <cfRule type="containsText" dxfId="304" priority="30" operator="containsText" text="Matching">
      <formula>NOT(ISERROR(SEARCH(("Matching"),(AT229))))</formula>
    </cfRule>
  </conditionalFormatting>
  <conditionalFormatting sqref="BE229">
    <cfRule type="containsText" dxfId="303" priority="25" operator="containsText" text="Not Matching">
      <formula>NOT(ISERROR(SEARCH(("Not Matching"),(BE229))))</formula>
    </cfRule>
    <cfRule type="containsText" dxfId="302" priority="26" operator="containsText" text="Matching">
      <formula>NOT(ISERROR(SEARCH(("Matching"),(BE229))))</formula>
    </cfRule>
  </conditionalFormatting>
  <conditionalFormatting sqref="BJ229">
    <cfRule type="containsText" dxfId="301" priority="27" operator="containsText" text="Not Matching">
      <formula>NOT(ISERROR(SEARCH(("Not Matching"),(BJ229))))</formula>
    </cfRule>
    <cfRule type="containsText" dxfId="300" priority="28" operator="containsText" text="Matching">
      <formula>NOT(ISERROR(SEARCH(("Matching"),(BJ229))))</formula>
    </cfRule>
  </conditionalFormatting>
  <conditionalFormatting sqref="AT235">
    <cfRule type="containsText" dxfId="299" priority="23" operator="containsText" text="Not Matching">
      <formula>NOT(ISERROR(SEARCH(("Not Matching"),(AT235))))</formula>
    </cfRule>
    <cfRule type="containsText" dxfId="298" priority="24" operator="containsText" text="Matching">
      <formula>NOT(ISERROR(SEARCH(("Matching"),(AT235))))</formula>
    </cfRule>
  </conditionalFormatting>
  <conditionalFormatting sqref="BE235">
    <cfRule type="containsText" dxfId="297" priority="19" operator="containsText" text="Not Matching">
      <formula>NOT(ISERROR(SEARCH(("Not Matching"),(BE235))))</formula>
    </cfRule>
    <cfRule type="containsText" dxfId="296" priority="20" operator="containsText" text="Matching">
      <formula>NOT(ISERROR(SEARCH(("Matching"),(BE235))))</formula>
    </cfRule>
  </conditionalFormatting>
  <conditionalFormatting sqref="BJ235">
    <cfRule type="containsText" dxfId="295" priority="21" operator="containsText" text="Not Matching">
      <formula>NOT(ISERROR(SEARCH(("Not Matching"),(BJ235))))</formula>
    </cfRule>
    <cfRule type="containsText" dxfId="294" priority="22" operator="containsText" text="Matching">
      <formula>NOT(ISERROR(SEARCH(("Matching"),(BJ235))))</formula>
    </cfRule>
  </conditionalFormatting>
  <conditionalFormatting sqref="AT236">
    <cfRule type="containsText" dxfId="293" priority="17" operator="containsText" text="Not Matching">
      <formula>NOT(ISERROR(SEARCH(("Not Matching"),(AT236))))</formula>
    </cfRule>
    <cfRule type="containsText" dxfId="292" priority="18" operator="containsText" text="Matching">
      <formula>NOT(ISERROR(SEARCH(("Matching"),(AT236))))</formula>
    </cfRule>
  </conditionalFormatting>
  <conditionalFormatting sqref="BE236">
    <cfRule type="containsText" dxfId="291" priority="13" operator="containsText" text="Not Matching">
      <formula>NOT(ISERROR(SEARCH(("Not Matching"),(BE236))))</formula>
    </cfRule>
    <cfRule type="containsText" dxfId="290" priority="14" operator="containsText" text="Matching">
      <formula>NOT(ISERROR(SEARCH(("Matching"),(BE236))))</formula>
    </cfRule>
  </conditionalFormatting>
  <conditionalFormatting sqref="BJ236">
    <cfRule type="containsText" dxfId="289" priority="15" operator="containsText" text="Not Matching">
      <formula>NOT(ISERROR(SEARCH(("Not Matching"),(BJ236))))</formula>
    </cfRule>
    <cfRule type="containsText" dxfId="288" priority="16" operator="containsText" text="Matching">
      <formula>NOT(ISERROR(SEARCH(("Matching"),(BJ236))))</formula>
    </cfRule>
  </conditionalFormatting>
  <conditionalFormatting sqref="AT237">
    <cfRule type="containsText" dxfId="287" priority="11" operator="containsText" text="Not Matching">
      <formula>NOT(ISERROR(SEARCH(("Not Matching"),(AT237))))</formula>
    </cfRule>
    <cfRule type="containsText" dxfId="286" priority="12" operator="containsText" text="Matching">
      <formula>NOT(ISERROR(SEARCH(("Matching"),(AT237))))</formula>
    </cfRule>
  </conditionalFormatting>
  <conditionalFormatting sqref="BE237">
    <cfRule type="containsText" dxfId="285" priority="7" operator="containsText" text="Not Matching">
      <formula>NOT(ISERROR(SEARCH(("Not Matching"),(BE237))))</formula>
    </cfRule>
    <cfRule type="containsText" dxfId="284" priority="8" operator="containsText" text="Matching">
      <formula>NOT(ISERROR(SEARCH(("Matching"),(BE237))))</formula>
    </cfRule>
  </conditionalFormatting>
  <conditionalFormatting sqref="BJ237">
    <cfRule type="containsText" dxfId="283" priority="9" operator="containsText" text="Not Matching">
      <formula>NOT(ISERROR(SEARCH(("Not Matching"),(BJ237))))</formula>
    </cfRule>
    <cfRule type="containsText" dxfId="282" priority="10" operator="containsText" text="Matching">
      <formula>NOT(ISERROR(SEARCH(("Matching"),(BJ237))))</formula>
    </cfRule>
  </conditionalFormatting>
  <conditionalFormatting sqref="AT238:AT244">
    <cfRule type="containsText" dxfId="281" priority="5" operator="containsText" text="Not Matching">
      <formula>NOT(ISERROR(SEARCH(("Not Matching"),(AT238))))</formula>
    </cfRule>
    <cfRule type="containsText" dxfId="280" priority="6" operator="containsText" text="Matching">
      <formula>NOT(ISERROR(SEARCH(("Matching"),(AT238))))</formula>
    </cfRule>
  </conditionalFormatting>
  <conditionalFormatting sqref="BE238:BE244">
    <cfRule type="containsText" dxfId="279" priority="1" operator="containsText" text="Not Matching">
      <formula>NOT(ISERROR(SEARCH(("Not Matching"),(BE238))))</formula>
    </cfRule>
    <cfRule type="containsText" dxfId="278" priority="2" operator="containsText" text="Matching">
      <formula>NOT(ISERROR(SEARCH(("Matching"),(BE238))))</formula>
    </cfRule>
  </conditionalFormatting>
  <conditionalFormatting sqref="BJ238:BJ244">
    <cfRule type="containsText" dxfId="277" priority="3" operator="containsText" text="Not Matching">
      <formula>NOT(ISERROR(SEARCH(("Not Matching"),(BJ238))))</formula>
    </cfRule>
    <cfRule type="containsText" dxfId="276" priority="4" operator="containsText" text="Matching">
      <formula>NOT(ISERROR(SEARCH(("Matching"),(BJ238))))</formula>
    </cfRule>
  </conditionalFormatting>
  <printOptions horizontalCentered="1" headings="1"/>
  <pageMargins left="0.7" right="0.7" top="0.75" bottom="0.75" header="0.3" footer="0.3"/>
  <pageSetup paperSize="9" scale="72" fitToHeight="0" orientation="portrait" r:id="rId1"/>
  <headerFooter>
    <oddHeader>&amp;A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B4C40F-FDC9-40F9-BB38-C22902FCB70E}">
          <x14:formula1>
            <xm:f>'Technical Data'!$I$3:$I$8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4BA3-961F-4B24-A3A2-4FB75DB71BB7}">
  <sheetPr>
    <tabColor theme="1" tint="0.14999847407452621"/>
    <outlinePr summaryBelow="0" summaryRight="0"/>
    <pageSetUpPr fitToPage="1"/>
  </sheetPr>
  <dimension ref="A1:BO230"/>
  <sheetViews>
    <sheetView showGridLines="0" view="pageBreakPreview" zoomScale="80" zoomScaleNormal="100" zoomScaleSheetLayoutView="80" workbookViewId="0">
      <pane xSplit="6" ySplit="4" topLeftCell="G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14.42578125" defaultRowHeight="15" outlineLevelRow="1" x14ac:dyDescent="0.25"/>
  <cols>
    <col min="1" max="1" width="3.42578125" bestFit="1" customWidth="1"/>
    <col min="2" max="2" width="60.85546875" bestFit="1" customWidth="1"/>
    <col min="3" max="3" width="11" customWidth="1"/>
    <col min="4" max="4" width="9.85546875" bestFit="1" customWidth="1"/>
    <col min="5" max="5" width="15.140625" bestFit="1" customWidth="1"/>
    <col min="6" max="6" width="15.5703125" bestFit="1" customWidth="1"/>
    <col min="7" max="7" width="40.28515625" bestFit="1" customWidth="1"/>
    <col min="8" max="8" width="13.85546875" bestFit="1" customWidth="1"/>
    <col min="9" max="9" width="13.7109375" bestFit="1" customWidth="1"/>
    <col min="10" max="10" width="11.28515625" bestFit="1" customWidth="1"/>
    <col min="11" max="11" width="8" bestFit="1" customWidth="1"/>
    <col min="12" max="12" width="13.85546875" bestFit="1" customWidth="1"/>
    <col min="13" max="13" width="12.28515625" bestFit="1" customWidth="1"/>
    <col min="14" max="14" width="11.28515625" bestFit="1" customWidth="1"/>
    <col min="15" max="15" width="14.28515625" bestFit="1" customWidth="1"/>
    <col min="16" max="16" width="12.140625" bestFit="1" customWidth="1"/>
    <col min="17" max="17" width="10.5703125" bestFit="1" customWidth="1"/>
    <col min="18" max="18" width="11.5703125" bestFit="1" customWidth="1"/>
    <col min="19" max="19" width="12.7109375" bestFit="1" customWidth="1"/>
    <col min="20" max="20" width="14.42578125" bestFit="1" customWidth="1"/>
    <col min="21" max="21" width="15.28515625" bestFit="1" customWidth="1"/>
    <col min="22" max="22" width="14.42578125" bestFit="1" customWidth="1"/>
    <col min="23" max="23" width="15.28515625" bestFit="1" customWidth="1"/>
    <col min="24" max="24" width="13.85546875" bestFit="1" customWidth="1"/>
    <col min="25" max="25" width="16.5703125" bestFit="1" customWidth="1"/>
    <col min="26" max="27" width="12.7109375" bestFit="1" customWidth="1"/>
    <col min="28" max="28" width="13.85546875" bestFit="1" customWidth="1"/>
    <col min="29" max="29" width="15.5703125" bestFit="1" customWidth="1"/>
    <col min="30" max="30" width="11.5703125" bestFit="1" customWidth="1"/>
    <col min="31" max="31" width="9.5703125" bestFit="1" customWidth="1"/>
    <col min="32" max="33" width="12.7109375" bestFit="1" customWidth="1"/>
    <col min="34" max="34" width="15.5703125" bestFit="1" customWidth="1"/>
    <col min="35" max="36" width="14.42578125" bestFit="1" customWidth="1"/>
    <col min="37" max="37" width="15.28515625" bestFit="1" customWidth="1"/>
    <col min="38" max="38" width="15.5703125" bestFit="1" customWidth="1"/>
    <col min="39" max="39" width="16" bestFit="1" customWidth="1"/>
    <col min="40" max="42" width="14.42578125" bestFit="1" customWidth="1"/>
    <col min="43" max="43" width="15.5703125" bestFit="1" customWidth="1"/>
    <col min="44" max="44" width="14.42578125" bestFit="1" customWidth="1"/>
    <col min="45" max="45" width="15.5703125" bestFit="1" customWidth="1"/>
    <col min="46" max="46" width="10.7109375" style="126" bestFit="1" customWidth="1"/>
    <col min="47" max="47" width="15.5703125" bestFit="1" customWidth="1"/>
    <col min="48" max="48" width="6.5703125" bestFit="1" customWidth="1"/>
    <col min="49" max="49" width="14.42578125" bestFit="1" customWidth="1"/>
    <col min="50" max="50" width="6.5703125" bestFit="1" customWidth="1"/>
    <col min="51" max="51" width="14.42578125" bestFit="1" customWidth="1"/>
    <col min="52" max="52" width="5.5703125" bestFit="1" customWidth="1"/>
    <col min="53" max="53" width="14.42578125" bestFit="1" customWidth="1"/>
    <col min="54" max="54" width="6.5703125" bestFit="1" customWidth="1"/>
    <col min="55" max="55" width="14.42578125" bestFit="1" customWidth="1"/>
    <col min="56" max="56" width="6.5703125" bestFit="1" customWidth="1"/>
    <col min="57" max="57" width="14.85546875" bestFit="1" customWidth="1"/>
    <col min="58" max="58" width="15.5703125" bestFit="1" customWidth="1"/>
    <col min="59" max="59" width="6.5703125" bestFit="1" customWidth="1"/>
    <col min="60" max="60" width="14.42578125" bestFit="1" customWidth="1"/>
    <col min="61" max="61" width="6.5703125" bestFit="1" customWidth="1"/>
    <col min="62" max="62" width="14.85546875" bestFit="1" customWidth="1"/>
    <col min="63" max="64" width="15.5703125" bestFit="1" customWidth="1"/>
    <col min="65" max="65" width="14.42578125" bestFit="1" customWidth="1"/>
    <col min="66" max="66" width="15.5703125" bestFit="1" customWidth="1"/>
    <col min="67" max="67" width="14.42578125" bestFit="1" customWidth="1"/>
  </cols>
  <sheetData>
    <row r="1" spans="1:67" ht="15.75" thickBot="1" x14ac:dyDescent="0.3">
      <c r="A1" s="220" t="s">
        <v>8</v>
      </c>
      <c r="B1" s="221" t="s">
        <v>9</v>
      </c>
      <c r="C1" s="222" t="s">
        <v>10</v>
      </c>
      <c r="D1" s="221" t="s">
        <v>11</v>
      </c>
      <c r="E1" s="19" t="s">
        <v>12</v>
      </c>
      <c r="F1" s="20" t="s">
        <v>13</v>
      </c>
      <c r="H1" s="219" t="s">
        <v>14</v>
      </c>
      <c r="I1" s="202"/>
      <c r="J1" s="202"/>
      <c r="K1" s="202"/>
      <c r="L1" s="202"/>
      <c r="M1" s="202"/>
      <c r="N1" s="202"/>
      <c r="O1" s="219" t="s">
        <v>15</v>
      </c>
      <c r="P1" s="202"/>
      <c r="Q1" s="202"/>
      <c r="R1" s="202"/>
      <c r="S1" s="202"/>
      <c r="T1" s="203"/>
      <c r="U1" s="201" t="s">
        <v>16</v>
      </c>
      <c r="V1" s="202"/>
      <c r="W1" s="202"/>
      <c r="X1" s="203"/>
      <c r="Y1" s="22" t="s">
        <v>17</v>
      </c>
      <c r="Z1" s="204" t="s">
        <v>18</v>
      </c>
      <c r="AA1" s="203"/>
      <c r="AB1" s="205" t="s">
        <v>19</v>
      </c>
      <c r="AC1" s="219" t="s">
        <v>20</v>
      </c>
      <c r="AD1" s="202"/>
      <c r="AE1" s="202"/>
      <c r="AF1" s="202"/>
      <c r="AG1" s="202"/>
      <c r="AH1" s="203"/>
      <c r="AI1" s="201" t="s">
        <v>21</v>
      </c>
      <c r="AJ1" s="202"/>
      <c r="AK1" s="202"/>
      <c r="AL1" s="203"/>
      <c r="AM1" s="22" t="s">
        <v>17</v>
      </c>
      <c r="AN1" s="204" t="s">
        <v>22</v>
      </c>
      <c r="AO1" s="203"/>
      <c r="AP1" s="23" t="s">
        <v>23</v>
      </c>
      <c r="AQ1" s="205" t="s">
        <v>24</v>
      </c>
      <c r="AR1" s="205" t="s">
        <v>25</v>
      </c>
      <c r="AS1" s="205" t="s">
        <v>26</v>
      </c>
      <c r="AT1" s="84"/>
      <c r="AU1" s="226" t="s">
        <v>68</v>
      </c>
      <c r="AV1" s="226"/>
      <c r="AW1" s="226" t="s">
        <v>69</v>
      </c>
      <c r="AX1" s="226"/>
      <c r="AY1" s="226" t="s">
        <v>70</v>
      </c>
      <c r="AZ1" s="226"/>
      <c r="BA1" s="237" t="s">
        <v>156</v>
      </c>
      <c r="BB1" s="237"/>
      <c r="BC1" s="234" t="s">
        <v>18</v>
      </c>
      <c r="BD1" s="234"/>
      <c r="BE1" s="74"/>
      <c r="BF1" s="240" t="s">
        <v>71</v>
      </c>
      <c r="BG1" s="241"/>
      <c r="BH1" s="255" t="s">
        <v>18</v>
      </c>
      <c r="BI1" s="256"/>
      <c r="BJ1" s="74"/>
      <c r="BK1" s="249" t="s">
        <v>72</v>
      </c>
      <c r="BL1" s="250"/>
      <c r="BM1" s="246" t="s">
        <v>73</v>
      </c>
      <c r="BN1" s="246" t="s">
        <v>143</v>
      </c>
      <c r="BO1" s="246" t="s">
        <v>144</v>
      </c>
    </row>
    <row r="2" spans="1:67" ht="15.75" thickBot="1" x14ac:dyDescent="0.3">
      <c r="A2" s="217"/>
      <c r="B2" s="210"/>
      <c r="C2" s="210"/>
      <c r="D2" s="210"/>
      <c r="E2" s="24" t="s">
        <v>27</v>
      </c>
      <c r="F2" s="25" t="s">
        <v>27</v>
      </c>
      <c r="H2" s="229" t="s">
        <v>28</v>
      </c>
      <c r="I2" s="230"/>
      <c r="J2" s="230"/>
      <c r="K2" s="231"/>
      <c r="L2" s="229" t="s">
        <v>29</v>
      </c>
      <c r="M2" s="230"/>
      <c r="N2" s="230"/>
      <c r="O2" s="215" t="s">
        <v>30</v>
      </c>
      <c r="P2" s="208" t="s">
        <v>31</v>
      </c>
      <c r="Q2" s="208" t="s">
        <v>32</v>
      </c>
      <c r="R2" s="208" t="s">
        <v>33</v>
      </c>
      <c r="S2" s="208" t="s">
        <v>34</v>
      </c>
      <c r="T2" s="211" t="s">
        <v>35</v>
      </c>
      <c r="U2" s="215" t="s">
        <v>36</v>
      </c>
      <c r="V2" s="208" t="s">
        <v>37</v>
      </c>
      <c r="W2" s="208" t="s">
        <v>38</v>
      </c>
      <c r="X2" s="211" t="s">
        <v>39</v>
      </c>
      <c r="Y2" s="208" t="s">
        <v>40</v>
      </c>
      <c r="Z2" s="208" t="s">
        <v>41</v>
      </c>
      <c r="AA2" s="208" t="s">
        <v>42</v>
      </c>
      <c r="AB2" s="206"/>
      <c r="AC2" s="215" t="s">
        <v>43</v>
      </c>
      <c r="AD2" s="208" t="s">
        <v>44</v>
      </c>
      <c r="AE2" s="208" t="s">
        <v>45</v>
      </c>
      <c r="AF2" s="208" t="s">
        <v>46</v>
      </c>
      <c r="AG2" s="208" t="s">
        <v>47</v>
      </c>
      <c r="AH2" s="211" t="s">
        <v>48</v>
      </c>
      <c r="AI2" s="215" t="s">
        <v>49</v>
      </c>
      <c r="AJ2" s="208" t="s">
        <v>50</v>
      </c>
      <c r="AK2" s="208" t="s">
        <v>51</v>
      </c>
      <c r="AL2" s="211" t="s">
        <v>52</v>
      </c>
      <c r="AM2" s="214" t="s">
        <v>53</v>
      </c>
      <c r="AN2" s="208" t="s">
        <v>54</v>
      </c>
      <c r="AO2" s="208" t="s">
        <v>55</v>
      </c>
      <c r="AP2" s="214" t="s">
        <v>56</v>
      </c>
      <c r="AQ2" s="206"/>
      <c r="AR2" s="206"/>
      <c r="AS2" s="206"/>
      <c r="AT2" s="84"/>
      <c r="AU2" s="227"/>
      <c r="AV2" s="227"/>
      <c r="AW2" s="227"/>
      <c r="AX2" s="227"/>
      <c r="AY2" s="227"/>
      <c r="AZ2" s="227"/>
      <c r="BA2" s="238"/>
      <c r="BB2" s="238"/>
      <c r="BC2" s="235"/>
      <c r="BD2" s="235"/>
      <c r="BF2" s="242"/>
      <c r="BG2" s="243"/>
      <c r="BH2" s="257"/>
      <c r="BI2" s="258"/>
      <c r="BK2" s="251"/>
      <c r="BL2" s="252"/>
      <c r="BM2" s="247"/>
      <c r="BN2" s="247"/>
      <c r="BO2" s="247"/>
    </row>
    <row r="3" spans="1:67" ht="15.75" thickBot="1" x14ac:dyDescent="0.3">
      <c r="A3" s="26"/>
      <c r="B3" s="101" t="s">
        <v>130</v>
      </c>
      <c r="C3" s="27"/>
      <c r="D3" s="28"/>
      <c r="E3" s="29"/>
      <c r="F3" s="30"/>
      <c r="G3" s="98"/>
      <c r="H3" s="31" t="s">
        <v>57</v>
      </c>
      <c r="I3" s="32" t="s">
        <v>58</v>
      </c>
      <c r="J3" s="32" t="s">
        <v>59</v>
      </c>
      <c r="K3" s="33" t="s">
        <v>60</v>
      </c>
      <c r="L3" s="31" t="s">
        <v>57</v>
      </c>
      <c r="M3" s="32" t="s">
        <v>58</v>
      </c>
      <c r="N3" s="32" t="s">
        <v>59</v>
      </c>
      <c r="O3" s="232"/>
      <c r="P3" s="218"/>
      <c r="Q3" s="218"/>
      <c r="R3" s="218"/>
      <c r="S3" s="218"/>
      <c r="T3" s="233"/>
      <c r="U3" s="232"/>
      <c r="V3" s="218"/>
      <c r="W3" s="218"/>
      <c r="X3" s="233"/>
      <c r="Y3" s="218"/>
      <c r="Z3" s="218"/>
      <c r="AA3" s="218"/>
      <c r="AB3" s="206"/>
      <c r="AC3" s="216"/>
      <c r="AD3" s="209"/>
      <c r="AE3" s="209"/>
      <c r="AF3" s="209"/>
      <c r="AG3" s="209"/>
      <c r="AH3" s="212"/>
      <c r="AI3" s="216"/>
      <c r="AJ3" s="209"/>
      <c r="AK3" s="209"/>
      <c r="AL3" s="212"/>
      <c r="AM3" s="206"/>
      <c r="AN3" s="209"/>
      <c r="AO3" s="209"/>
      <c r="AP3" s="206"/>
      <c r="AQ3" s="206"/>
      <c r="AR3" s="206"/>
      <c r="AS3" s="206"/>
      <c r="AT3" s="84"/>
      <c r="AU3" s="227"/>
      <c r="AV3" s="227"/>
      <c r="AW3" s="227"/>
      <c r="AX3" s="227"/>
      <c r="AY3" s="227"/>
      <c r="AZ3" s="227"/>
      <c r="BA3" s="238"/>
      <c r="BB3" s="238"/>
      <c r="BC3" s="235"/>
      <c r="BD3" s="235"/>
      <c r="BF3" s="242"/>
      <c r="BG3" s="243"/>
      <c r="BH3" s="257"/>
      <c r="BI3" s="258"/>
      <c r="BK3" s="251"/>
      <c r="BL3" s="252"/>
      <c r="BM3" s="247"/>
      <c r="BN3" s="247"/>
      <c r="BO3" s="247"/>
    </row>
    <row r="4" spans="1:67" ht="16.5" thickTop="1" thickBot="1" x14ac:dyDescent="0.3">
      <c r="A4" s="34"/>
      <c r="B4" s="149" t="s">
        <v>207</v>
      </c>
      <c r="C4" s="35"/>
      <c r="D4" s="36"/>
      <c r="E4" s="37"/>
      <c r="F4" s="38"/>
      <c r="G4" s="98"/>
      <c r="H4" s="39"/>
      <c r="I4" s="40"/>
      <c r="J4" s="41">
        <f>'Financial Data'!$C$3</f>
        <v>0.03</v>
      </c>
      <c r="K4" s="42"/>
      <c r="L4" s="39"/>
      <c r="M4" s="40"/>
      <c r="N4" s="117"/>
      <c r="O4" s="43"/>
      <c r="P4" s="41">
        <f>'Financial Data'!C4</f>
        <v>0</v>
      </c>
      <c r="Q4" s="41">
        <f>'Financial Data'!C5</f>
        <v>0</v>
      </c>
      <c r="R4" s="41">
        <f>'Financial Data'!C6</f>
        <v>0.02</v>
      </c>
      <c r="S4" s="41">
        <f>'Financial Data'!C7</f>
        <v>0.05</v>
      </c>
      <c r="T4" s="44"/>
      <c r="U4" s="112">
        <f>'Financial Data'!C8</f>
        <v>65</v>
      </c>
      <c r="V4" s="112">
        <f>'Financial Data'!C10</f>
        <v>1200</v>
      </c>
      <c r="W4" s="112">
        <f>'Financial Data'!C11</f>
        <v>900</v>
      </c>
      <c r="X4" s="45"/>
      <c r="Y4" s="46">
        <f>'Financial Data'!C12</f>
        <v>0.15</v>
      </c>
      <c r="Z4" s="41">
        <f>'Financial Data'!C13</f>
        <v>0.25</v>
      </c>
      <c r="AA4" s="47">
        <f>'Financial Data'!C14</f>
        <v>0.25</v>
      </c>
      <c r="AB4" s="207"/>
      <c r="AC4" s="217"/>
      <c r="AD4" s="210"/>
      <c r="AE4" s="210"/>
      <c r="AF4" s="210"/>
      <c r="AG4" s="210"/>
      <c r="AH4" s="213"/>
      <c r="AI4" s="217"/>
      <c r="AJ4" s="210"/>
      <c r="AK4" s="210"/>
      <c r="AL4" s="213"/>
      <c r="AM4" s="207"/>
      <c r="AN4" s="210"/>
      <c r="AO4" s="210"/>
      <c r="AP4" s="207"/>
      <c r="AQ4" s="207"/>
      <c r="AR4" s="207"/>
      <c r="AS4" s="207"/>
      <c r="AT4" s="136"/>
      <c r="AU4" s="228"/>
      <c r="AV4" s="228"/>
      <c r="AW4" s="228"/>
      <c r="AX4" s="228"/>
      <c r="AY4" s="228"/>
      <c r="AZ4" s="228"/>
      <c r="BA4" s="239"/>
      <c r="BB4" s="239"/>
      <c r="BC4" s="236"/>
      <c r="BD4" s="236"/>
      <c r="BF4" s="244"/>
      <c r="BG4" s="245"/>
      <c r="BH4" s="259"/>
      <c r="BI4" s="260"/>
      <c r="BK4" s="253"/>
      <c r="BL4" s="254"/>
      <c r="BM4" s="248"/>
      <c r="BN4" s="248"/>
      <c r="BO4" s="248"/>
    </row>
    <row r="5" spans="1:67" ht="15.75" thickBot="1" x14ac:dyDescent="0.3">
      <c r="A5" s="48">
        <v>31</v>
      </c>
      <c r="B5" s="49" t="s">
        <v>61</v>
      </c>
      <c r="C5" s="50" t="s">
        <v>62</v>
      </c>
      <c r="D5" s="51">
        <f>ROUNDUP((A5*465)/1000,2)</f>
        <v>14.42</v>
      </c>
      <c r="E5" s="52"/>
      <c r="F5" s="53">
        <f>SUM(F6:F15)</f>
        <v>29626.430073529413</v>
      </c>
      <c r="G5" s="107"/>
      <c r="H5" s="110"/>
      <c r="I5" s="110"/>
      <c r="J5" s="56"/>
      <c r="K5" s="57"/>
      <c r="L5" s="58"/>
      <c r="M5" s="58"/>
      <c r="N5" s="58"/>
      <c r="O5" s="57"/>
      <c r="P5" s="58"/>
      <c r="Q5" s="56"/>
      <c r="R5" s="56"/>
      <c r="S5" s="56"/>
      <c r="T5" s="56"/>
      <c r="U5" s="112">
        <f>'Financial Data'!C9</f>
        <v>90</v>
      </c>
      <c r="V5" s="152"/>
      <c r="W5" s="153"/>
      <c r="X5" s="56"/>
      <c r="Y5" s="56"/>
      <c r="Z5" s="57"/>
      <c r="AA5" s="56"/>
      <c r="AB5" s="56"/>
      <c r="AC5" s="59">
        <f>+SUM(AC6:AC15)</f>
        <v>11940.535</v>
      </c>
      <c r="AD5" s="59">
        <f t="shared" ref="AD5:AS5" si="0">+SUM(AD6:AD15)</f>
        <v>0</v>
      </c>
      <c r="AE5" s="59">
        <f t="shared" si="0"/>
        <v>0</v>
      </c>
      <c r="AF5" s="59">
        <f t="shared" si="0"/>
        <v>238.81069999999997</v>
      </c>
      <c r="AG5" s="59">
        <f t="shared" si="0"/>
        <v>499.62675000000002</v>
      </c>
      <c r="AH5" s="59">
        <f t="shared" si="0"/>
        <v>12678.972450000001</v>
      </c>
      <c r="AI5" s="59">
        <f t="shared" si="0"/>
        <v>6039</v>
      </c>
      <c r="AJ5" s="59">
        <f t="shared" si="0"/>
        <v>1200</v>
      </c>
      <c r="AK5" s="59">
        <f t="shared" si="0"/>
        <v>900</v>
      </c>
      <c r="AL5" s="59">
        <f t="shared" si="0"/>
        <v>8139</v>
      </c>
      <c r="AM5" s="59">
        <f t="shared" si="0"/>
        <v>4128.9645110294123</v>
      </c>
      <c r="AN5" s="59">
        <f t="shared" si="0"/>
        <v>3169.7431125000003</v>
      </c>
      <c r="AO5" s="59">
        <f t="shared" si="0"/>
        <v>1509.75</v>
      </c>
      <c r="AP5" s="59">
        <f t="shared" si="0"/>
        <v>5028.9645110294123</v>
      </c>
      <c r="AQ5" s="59">
        <f t="shared" si="0"/>
        <v>24946.936961029409</v>
      </c>
      <c r="AR5" s="59">
        <f t="shared" si="0"/>
        <v>4679.4931124999994</v>
      </c>
      <c r="AS5" s="59">
        <f t="shared" si="0"/>
        <v>29626.430073529413</v>
      </c>
      <c r="AT5" s="83" t="str">
        <f>IF(F5=AS5,"Matching","Not Matching")</f>
        <v>Matching</v>
      </c>
      <c r="AU5" s="134">
        <f t="shared" ref="AU5" si="1">SUM(AC5:AG5)</f>
        <v>12678.972449999999</v>
      </c>
      <c r="AV5" s="135">
        <f t="shared" ref="AV5" si="2">AU5/AS5</f>
        <v>0.42796153362157502</v>
      </c>
      <c r="AW5" s="134">
        <f t="shared" ref="AW5" si="3">AI5</f>
        <v>6039</v>
      </c>
      <c r="AX5" s="135">
        <f t="shared" ref="AX5" si="4">AW5/AS5</f>
        <v>0.20383826147841277</v>
      </c>
      <c r="AY5" s="134">
        <f t="shared" ref="AY5" si="5">AJ5</f>
        <v>1200</v>
      </c>
      <c r="AZ5" s="135">
        <f t="shared" ref="AZ5" si="6">AY5/AS5</f>
        <v>4.0504373865556435E-2</v>
      </c>
      <c r="BA5" s="134">
        <f t="shared" ref="BA5" si="7">AK5+AM5</f>
        <v>5028.9645110294123</v>
      </c>
      <c r="BB5" s="135">
        <f t="shared" ref="BB5" si="8">BA5/AS5</f>
        <v>0.16974588225945877</v>
      </c>
      <c r="BC5" s="134">
        <f t="shared" ref="BC5" si="9">AN5+AO5</f>
        <v>4679.4931125000003</v>
      </c>
      <c r="BD5" s="135">
        <f t="shared" ref="BD5" si="10">BC5/AS5</f>
        <v>0.15794994877499696</v>
      </c>
      <c r="BE5" s="82" t="str">
        <f t="shared" ref="BE5" si="11">IF((AU5+AW5+AY5+BA5+BC5)=AS5,"Matching","Not Matching")</f>
        <v>Matching</v>
      </c>
      <c r="BF5" s="134">
        <f>AQ5</f>
        <v>24946.936961029409</v>
      </c>
      <c r="BG5" s="135">
        <f t="shared" ref="BG5" si="12">BF5/AS5</f>
        <v>0.84205005122500287</v>
      </c>
      <c r="BH5" s="134">
        <f t="shared" ref="BH5" si="13">AR5</f>
        <v>4679.4931124999994</v>
      </c>
      <c r="BI5" s="135">
        <f t="shared" ref="BI5" si="14">BH5/AS5</f>
        <v>0.15794994877499693</v>
      </c>
      <c r="BJ5" s="82" t="str">
        <f t="shared" ref="BJ5" si="15">IF((BH5+BF5)=AS5,"Matching","Not Matching")</f>
        <v>Matching</v>
      </c>
      <c r="BK5" s="134">
        <f>AS5*1.081</f>
        <v>32026.170909485296</v>
      </c>
      <c r="BL5" s="134">
        <f t="shared" ref="BL5" si="16">ROUND(BK5,-1)</f>
        <v>32030</v>
      </c>
      <c r="BM5" s="134">
        <f>D5*380</f>
        <v>5479.6</v>
      </c>
      <c r="BN5" s="134">
        <f t="shared" ref="BN5" si="17">BK5-BM5</f>
        <v>26546.570909485294</v>
      </c>
      <c r="BO5" s="134">
        <f>BK5/D5</f>
        <v>2220.9549867881619</v>
      </c>
    </row>
    <row r="6" spans="1:67" outlineLevel="1" x14ac:dyDescent="0.25">
      <c r="A6" s="60"/>
      <c r="B6" s="61"/>
      <c r="C6" s="62"/>
      <c r="D6" s="63"/>
      <c r="E6" s="64"/>
      <c r="F6" s="65"/>
      <c r="H6" s="55"/>
      <c r="I6" s="273" t="s">
        <v>202</v>
      </c>
      <c r="J6" s="56"/>
      <c r="K6" s="57"/>
      <c r="L6" s="58"/>
      <c r="M6" s="58"/>
      <c r="N6" s="58"/>
      <c r="O6" s="57"/>
      <c r="P6" s="58"/>
      <c r="Q6" s="56"/>
      <c r="R6" s="56"/>
      <c r="S6" s="56"/>
      <c r="T6" s="56"/>
      <c r="U6" s="73"/>
      <c r="V6" s="152"/>
      <c r="W6" s="153"/>
      <c r="X6" s="56"/>
      <c r="Y6" s="56"/>
      <c r="Z6" s="57"/>
      <c r="AA6" s="56"/>
      <c r="AB6" s="56"/>
      <c r="AC6" s="56"/>
      <c r="AD6" s="56"/>
      <c r="AE6" s="69"/>
      <c r="AF6" s="69"/>
      <c r="AG6" s="69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136"/>
    </row>
    <row r="7" spans="1:67" outlineLevel="1" x14ac:dyDescent="0.25">
      <c r="A7" s="60"/>
      <c r="B7" s="61" t="str">
        <f>"Panneau solaire "&amp;G7</f>
        <v>Panneau solaire LONGi Hi-MO X10 Artist LR7-54HVB-485M</v>
      </c>
      <c r="C7" s="62">
        <f>A5</f>
        <v>31</v>
      </c>
      <c r="D7" s="68" t="s">
        <v>63</v>
      </c>
      <c r="E7" s="64">
        <f t="shared" ref="E7" si="18">AB7</f>
        <v>266.65684558823523</v>
      </c>
      <c r="F7" s="65">
        <f t="shared" ref="F7" si="19">C7*E7</f>
        <v>8266.3622132352921</v>
      </c>
      <c r="G7" s="107" t="str">
        <f>IF($B4="Jinko 455W Non Full Black",'Technical Data'!B3,IF($B4="Jinko 465W Full Black",'Technical Data'!B4,IF($B4="Longi 485W Non Full Black",'Technical Data'!B5,IF($B4="Longi 485W Full Black",'Technical Data'!B6,IF($B4="Aiko 480W Non Full Black",'Technical Data'!B7,IF($B4="Aiko 485W Full Black",'Technical Data'!B8,IF(ISBLANK($B4)," ")))))))</f>
        <v>LONGi Hi-MO X10 Artist LR7-54HVB-485M</v>
      </c>
      <c r="H7" s="102">
        <f>IF($B4="Jinko 455W Non Full Black",'Financial Data'!$C$25,IF($B4="Jinko 465W Full Black",'Financial Data'!$C$26,IF($B4="Longi 485W Non Full Black",'Financial Data'!$C$27,IF($B4="Longi 485W Full Black",'Financial Data'!$C$28,IF($B4="Aiko 480W Non Full Black",'Financial Data'!$C$29,IF($B4="Aiko 485W Full Black",'Financial Data'!$C$30,IF(ISBLANK($B4),0)))))))</f>
        <v>105.55</v>
      </c>
      <c r="I7" s="85">
        <f>'Financial Data'!C287</f>
        <v>0</v>
      </c>
      <c r="J7" s="67">
        <f t="shared" ref="J7:J20" si="20">H7*$J$4</f>
        <v>3.1664999999999996</v>
      </c>
      <c r="K7" s="54">
        <v>0</v>
      </c>
      <c r="L7" s="67">
        <f t="shared" ref="L7:N14" si="21">H7*(1-$K7)</f>
        <v>105.55</v>
      </c>
      <c r="M7" s="67">
        <f t="shared" si="21"/>
        <v>0</v>
      </c>
      <c r="N7" s="67">
        <f t="shared" si="21"/>
        <v>3.1664999999999996</v>
      </c>
      <c r="O7" s="67">
        <f t="shared" ref="O7:O14" si="22">(L7+M7+N7)</f>
        <v>108.7165</v>
      </c>
      <c r="P7" s="69">
        <f t="shared" ref="P7:P14" si="23">O7*$P$4</f>
        <v>0</v>
      </c>
      <c r="Q7" s="69">
        <f t="shared" ref="Q7:Q14" si="24">(O7+P7)*$Q$4</f>
        <v>0</v>
      </c>
      <c r="R7" s="69">
        <f t="shared" ref="R7:R14" si="25">(O7+P7)*$R$4</f>
        <v>2.1743299999999999</v>
      </c>
      <c r="S7" s="69">
        <f t="shared" ref="S7:S11" si="26">(O7+P7)*$S$4</f>
        <v>5.4358250000000004</v>
      </c>
      <c r="T7" s="69">
        <f t="shared" ref="T7:T14" si="27">SUM(O7:S7)</f>
        <v>116.32665499999999</v>
      </c>
      <c r="U7" s="69">
        <f>1*$U$4</f>
        <v>65</v>
      </c>
      <c r="V7" s="150">
        <v>0</v>
      </c>
      <c r="W7" s="150">
        <v>0</v>
      </c>
      <c r="X7" s="67">
        <f t="shared" ref="X7:X14" si="28">SUM(U7:W7)</f>
        <v>65</v>
      </c>
      <c r="Y7" s="113">
        <f t="shared" ref="Y7:Y12" si="29">$Y$4/(1-$Y$4)*(T7+X7+Z7+AA7)</f>
        <v>39.998526838235293</v>
      </c>
      <c r="Z7" s="69">
        <f t="shared" ref="Z7:Z14" si="30">T7*$Z$4</f>
        <v>29.081663749999997</v>
      </c>
      <c r="AA7" s="69">
        <f t="shared" ref="AA7:AA12" si="31">X7*$AA$4</f>
        <v>16.25</v>
      </c>
      <c r="AB7" s="70">
        <f t="shared" ref="AB7:AB14" si="32">T7+X7+Y7+Z7+AA7</f>
        <v>266.65684558823523</v>
      </c>
      <c r="AC7" s="67">
        <f t="shared" ref="AC7:AO14" si="33">O7*$C7</f>
        <v>3370.2114999999999</v>
      </c>
      <c r="AD7" s="67">
        <f t="shared" si="33"/>
        <v>0</v>
      </c>
      <c r="AE7" s="67">
        <f t="shared" si="33"/>
        <v>0</v>
      </c>
      <c r="AF7" s="67">
        <f t="shared" si="33"/>
        <v>67.404229999999998</v>
      </c>
      <c r="AG7" s="67">
        <f t="shared" si="33"/>
        <v>168.51057500000002</v>
      </c>
      <c r="AH7" s="67">
        <f t="shared" si="33"/>
        <v>3606.1263049999998</v>
      </c>
      <c r="AI7" s="67">
        <f t="shared" si="33"/>
        <v>2015</v>
      </c>
      <c r="AJ7" s="67">
        <f t="shared" si="33"/>
        <v>0</v>
      </c>
      <c r="AK7" s="67">
        <f t="shared" si="33"/>
        <v>0</v>
      </c>
      <c r="AL7" s="67">
        <f t="shared" si="33"/>
        <v>2015</v>
      </c>
      <c r="AM7" s="67">
        <f t="shared" si="33"/>
        <v>1239.9543319852942</v>
      </c>
      <c r="AN7" s="67">
        <f t="shared" si="33"/>
        <v>901.53157624999994</v>
      </c>
      <c r="AO7" s="67">
        <f t="shared" si="33"/>
        <v>503.75</v>
      </c>
      <c r="AP7" s="67">
        <f t="shared" ref="AP7:AP14" si="34">AM7+AK7</f>
        <v>1239.9543319852942</v>
      </c>
      <c r="AQ7" s="71">
        <f t="shared" ref="AQ7:AQ14" si="35">AM7+AL7+AH7</f>
        <v>6861.0806369852944</v>
      </c>
      <c r="AR7" s="71">
        <f t="shared" ref="AR7:AR14" si="36">AO7+AN7</f>
        <v>1405.2815762499999</v>
      </c>
      <c r="AS7" s="71">
        <f t="shared" ref="AS7:AS14" si="37">AH7+AL7+AM7+AO7+AN7</f>
        <v>8266.3622132352939</v>
      </c>
      <c r="AT7" s="84"/>
    </row>
    <row r="8" spans="1:67" outlineLevel="1" x14ac:dyDescent="0.25">
      <c r="A8" s="60"/>
      <c r="B8" s="61" t="str">
        <f>"Onduleur Fronius "&amp;G8</f>
        <v>Onduleur Fronius Verto 15.0 SPD 1+2</v>
      </c>
      <c r="C8" s="62">
        <v>1</v>
      </c>
      <c r="D8" s="68" t="s">
        <v>63</v>
      </c>
      <c r="E8" s="64">
        <f t="shared" ref="E7:E14" si="38">AB8</f>
        <v>3959.0752132352936</v>
      </c>
      <c r="F8" s="65">
        <f t="shared" ref="F7:F14" si="39">C8*E8</f>
        <v>3959.0752132352936</v>
      </c>
      <c r="G8" s="99" t="str">
        <f>'Financial Data'!B57</f>
        <v>Verto 15.0 SPD 1+2</v>
      </c>
      <c r="H8" s="85">
        <f>'Financial Data'!C57</f>
        <v>2117.4499999999998</v>
      </c>
      <c r="I8" s="85">
        <f>'Financial Data'!C55</f>
        <v>166.85</v>
      </c>
      <c r="J8" s="67">
        <f t="shared" si="20"/>
        <v>63.523499999999991</v>
      </c>
      <c r="K8" s="54">
        <v>0</v>
      </c>
      <c r="L8" s="67">
        <f t="shared" si="21"/>
        <v>2117.4499999999998</v>
      </c>
      <c r="M8" s="67">
        <f t="shared" si="21"/>
        <v>166.85</v>
      </c>
      <c r="N8" s="67">
        <f t="shared" si="21"/>
        <v>63.523499999999991</v>
      </c>
      <c r="O8" s="67">
        <f t="shared" si="22"/>
        <v>2347.8234999999995</v>
      </c>
      <c r="P8" s="69">
        <f t="shared" si="23"/>
        <v>0</v>
      </c>
      <c r="Q8" s="69">
        <f t="shared" si="24"/>
        <v>0</v>
      </c>
      <c r="R8" s="69">
        <f t="shared" si="25"/>
        <v>46.956469999999989</v>
      </c>
      <c r="S8" s="69">
        <f t="shared" si="26"/>
        <v>117.39117499999998</v>
      </c>
      <c r="T8" s="69">
        <f t="shared" si="27"/>
        <v>2512.1711449999993</v>
      </c>
      <c r="U8" s="69">
        <f>2*$U$5</f>
        <v>180</v>
      </c>
      <c r="V8" s="150">
        <v>0</v>
      </c>
      <c r="W8" s="150">
        <v>0</v>
      </c>
      <c r="X8" s="67">
        <f t="shared" si="28"/>
        <v>180</v>
      </c>
      <c r="Y8" s="113">
        <f t="shared" si="29"/>
        <v>593.861281985294</v>
      </c>
      <c r="Z8" s="69">
        <f t="shared" si="30"/>
        <v>628.04278624999984</v>
      </c>
      <c r="AA8" s="69">
        <f t="shared" si="31"/>
        <v>45</v>
      </c>
      <c r="AB8" s="70">
        <f t="shared" si="32"/>
        <v>3959.0752132352936</v>
      </c>
      <c r="AC8" s="67">
        <f t="shared" si="33"/>
        <v>2347.8234999999995</v>
      </c>
      <c r="AD8" s="67">
        <f t="shared" si="33"/>
        <v>0</v>
      </c>
      <c r="AE8" s="67">
        <f t="shared" si="33"/>
        <v>0</v>
      </c>
      <c r="AF8" s="67">
        <f t="shared" si="33"/>
        <v>46.956469999999989</v>
      </c>
      <c r="AG8" s="67">
        <f t="shared" si="33"/>
        <v>117.39117499999998</v>
      </c>
      <c r="AH8" s="67">
        <f t="shared" si="33"/>
        <v>2512.1711449999993</v>
      </c>
      <c r="AI8" s="67">
        <f t="shared" si="33"/>
        <v>180</v>
      </c>
      <c r="AJ8" s="67">
        <f t="shared" si="33"/>
        <v>0</v>
      </c>
      <c r="AK8" s="67">
        <f t="shared" si="33"/>
        <v>0</v>
      </c>
      <c r="AL8" s="67">
        <f t="shared" si="33"/>
        <v>180</v>
      </c>
      <c r="AM8" s="67">
        <f t="shared" si="33"/>
        <v>593.861281985294</v>
      </c>
      <c r="AN8" s="67">
        <f t="shared" si="33"/>
        <v>628.04278624999984</v>
      </c>
      <c r="AO8" s="67">
        <f t="shared" si="33"/>
        <v>45</v>
      </c>
      <c r="AP8" s="67">
        <f t="shared" si="34"/>
        <v>593.861281985294</v>
      </c>
      <c r="AQ8" s="71">
        <f t="shared" si="35"/>
        <v>3286.0324269852936</v>
      </c>
      <c r="AR8" s="71">
        <f t="shared" si="36"/>
        <v>673.04278624999984</v>
      </c>
      <c r="AS8" s="71">
        <f t="shared" si="37"/>
        <v>3959.0752132352936</v>
      </c>
      <c r="AT8" s="84"/>
    </row>
    <row r="9" spans="1:67" outlineLevel="1" x14ac:dyDescent="0.25">
      <c r="A9" s="60"/>
      <c r="B9" s="61" t="s">
        <v>64</v>
      </c>
      <c r="C9" s="62">
        <v>1</v>
      </c>
      <c r="D9" s="68" t="s">
        <v>65</v>
      </c>
      <c r="E9" s="64">
        <f t="shared" si="38"/>
        <v>1139.625</v>
      </c>
      <c r="F9" s="65">
        <f t="shared" si="39"/>
        <v>1139.625</v>
      </c>
      <c r="G9" s="147"/>
      <c r="H9" s="67">
        <v>450</v>
      </c>
      <c r="I9" s="111">
        <v>0</v>
      </c>
      <c r="J9" s="67">
        <f t="shared" si="20"/>
        <v>13.5</v>
      </c>
      <c r="K9" s="54">
        <v>0</v>
      </c>
      <c r="L9" s="67">
        <f t="shared" si="21"/>
        <v>450</v>
      </c>
      <c r="M9" s="67">
        <f t="shared" si="21"/>
        <v>0</v>
      </c>
      <c r="N9" s="67">
        <f t="shared" si="21"/>
        <v>13.5</v>
      </c>
      <c r="O9" s="67">
        <f t="shared" si="22"/>
        <v>463.5</v>
      </c>
      <c r="P9" s="69">
        <f t="shared" si="23"/>
        <v>0</v>
      </c>
      <c r="Q9" s="69">
        <f t="shared" si="24"/>
        <v>0</v>
      </c>
      <c r="R9" s="69">
        <f t="shared" si="25"/>
        <v>9.27</v>
      </c>
      <c r="S9" s="69">
        <f t="shared" si="26"/>
        <v>23.175000000000001</v>
      </c>
      <c r="T9" s="69">
        <f t="shared" si="27"/>
        <v>495.94499999999999</v>
      </c>
      <c r="U9" s="69">
        <f>(C7/10)*$U$5</f>
        <v>279</v>
      </c>
      <c r="V9" s="150">
        <v>0</v>
      </c>
      <c r="W9" s="150">
        <v>0</v>
      </c>
      <c r="X9" s="67">
        <f t="shared" si="28"/>
        <v>279</v>
      </c>
      <c r="Y9" s="113">
        <f t="shared" si="29"/>
        <v>170.94374999999999</v>
      </c>
      <c r="Z9" s="69">
        <f t="shared" si="30"/>
        <v>123.98625</v>
      </c>
      <c r="AA9" s="69">
        <f t="shared" si="31"/>
        <v>69.75</v>
      </c>
      <c r="AB9" s="70">
        <f t="shared" si="32"/>
        <v>1139.625</v>
      </c>
      <c r="AC9" s="67">
        <f t="shared" si="33"/>
        <v>463.5</v>
      </c>
      <c r="AD9" s="67">
        <f t="shared" si="33"/>
        <v>0</v>
      </c>
      <c r="AE9" s="67">
        <f t="shared" si="33"/>
        <v>0</v>
      </c>
      <c r="AF9" s="67">
        <f t="shared" si="33"/>
        <v>9.27</v>
      </c>
      <c r="AG9" s="67">
        <f t="shared" si="33"/>
        <v>23.175000000000001</v>
      </c>
      <c r="AH9" s="67">
        <f t="shared" si="33"/>
        <v>495.94499999999999</v>
      </c>
      <c r="AI9" s="67">
        <f t="shared" si="33"/>
        <v>279</v>
      </c>
      <c r="AJ9" s="67">
        <f t="shared" si="33"/>
        <v>0</v>
      </c>
      <c r="AK9" s="67">
        <f t="shared" si="33"/>
        <v>0</v>
      </c>
      <c r="AL9" s="67">
        <f t="shared" si="33"/>
        <v>279</v>
      </c>
      <c r="AM9" s="67">
        <f t="shared" si="33"/>
        <v>170.94374999999999</v>
      </c>
      <c r="AN9" s="67">
        <f t="shared" si="33"/>
        <v>123.98625</v>
      </c>
      <c r="AO9" s="67">
        <f t="shared" si="33"/>
        <v>69.75</v>
      </c>
      <c r="AP9" s="67">
        <f t="shared" si="34"/>
        <v>170.94374999999999</v>
      </c>
      <c r="AQ9" s="71">
        <f t="shared" si="35"/>
        <v>945.88875000000007</v>
      </c>
      <c r="AR9" s="71">
        <f t="shared" si="36"/>
        <v>193.73624999999998</v>
      </c>
      <c r="AS9" s="71">
        <f t="shared" si="37"/>
        <v>1139.625</v>
      </c>
      <c r="AT9" s="84"/>
    </row>
    <row r="10" spans="1:67" outlineLevel="1" x14ac:dyDescent="0.25">
      <c r="A10" s="60"/>
      <c r="B10" s="61" t="s">
        <v>172</v>
      </c>
      <c r="C10" s="62">
        <f>A5</f>
        <v>31</v>
      </c>
      <c r="D10" s="68" t="s">
        <v>63</v>
      </c>
      <c r="E10" s="64">
        <f t="shared" si="38"/>
        <v>257.66176470588238</v>
      </c>
      <c r="F10" s="65">
        <f t="shared" si="39"/>
        <v>7987.5147058823541</v>
      </c>
      <c r="G10" s="107"/>
      <c r="H10" s="67">
        <v>100</v>
      </c>
      <c r="I10" s="111">
        <v>0</v>
      </c>
      <c r="J10" s="67">
        <f t="shared" si="20"/>
        <v>3</v>
      </c>
      <c r="K10" s="54">
        <v>0</v>
      </c>
      <c r="L10" s="67">
        <f t="shared" si="21"/>
        <v>100</v>
      </c>
      <c r="M10" s="67">
        <f t="shared" si="21"/>
        <v>0</v>
      </c>
      <c r="N10" s="67">
        <f t="shared" si="21"/>
        <v>3</v>
      </c>
      <c r="O10" s="67">
        <f t="shared" si="22"/>
        <v>103</v>
      </c>
      <c r="P10" s="69">
        <f t="shared" si="23"/>
        <v>0</v>
      </c>
      <c r="Q10" s="69">
        <f t="shared" si="24"/>
        <v>0</v>
      </c>
      <c r="R10" s="69">
        <f t="shared" si="25"/>
        <v>2.06</v>
      </c>
      <c r="S10" s="69">
        <f t="shared" si="26"/>
        <v>5.15</v>
      </c>
      <c r="T10" s="69">
        <f t="shared" si="27"/>
        <v>110.21000000000001</v>
      </c>
      <c r="U10" s="69">
        <f>1*$U$4</f>
        <v>65</v>
      </c>
      <c r="V10" s="150">
        <v>0</v>
      </c>
      <c r="W10" s="150">
        <v>0</v>
      </c>
      <c r="X10" s="67">
        <f t="shared" si="28"/>
        <v>65</v>
      </c>
      <c r="Y10" s="113">
        <f t="shared" si="29"/>
        <v>38.649264705882359</v>
      </c>
      <c r="Z10" s="69">
        <f t="shared" si="30"/>
        <v>27.552500000000002</v>
      </c>
      <c r="AA10" s="69">
        <f t="shared" si="31"/>
        <v>16.25</v>
      </c>
      <c r="AB10" s="70">
        <f t="shared" si="32"/>
        <v>257.66176470588238</v>
      </c>
      <c r="AC10" s="67">
        <f t="shared" si="33"/>
        <v>3193</v>
      </c>
      <c r="AD10" s="67">
        <f t="shared" si="33"/>
        <v>0</v>
      </c>
      <c r="AE10" s="67">
        <f t="shared" si="33"/>
        <v>0</v>
      </c>
      <c r="AF10" s="67">
        <f t="shared" si="33"/>
        <v>63.86</v>
      </c>
      <c r="AG10" s="67">
        <f t="shared" si="33"/>
        <v>159.65</v>
      </c>
      <c r="AH10" s="67">
        <f t="shared" si="33"/>
        <v>3416.51</v>
      </c>
      <c r="AI10" s="67">
        <f t="shared" si="33"/>
        <v>2015</v>
      </c>
      <c r="AJ10" s="67">
        <f t="shared" si="33"/>
        <v>0</v>
      </c>
      <c r="AK10" s="67">
        <f t="shared" si="33"/>
        <v>0</v>
      </c>
      <c r="AL10" s="67">
        <f t="shared" si="33"/>
        <v>2015</v>
      </c>
      <c r="AM10" s="67">
        <f t="shared" si="33"/>
        <v>1198.1272058823531</v>
      </c>
      <c r="AN10" s="67">
        <f t="shared" si="33"/>
        <v>854.12750000000005</v>
      </c>
      <c r="AO10" s="67">
        <f t="shared" si="33"/>
        <v>503.75</v>
      </c>
      <c r="AP10" s="67">
        <f t="shared" si="34"/>
        <v>1198.1272058823531</v>
      </c>
      <c r="AQ10" s="71">
        <f t="shared" si="35"/>
        <v>6629.6372058823536</v>
      </c>
      <c r="AR10" s="71">
        <f t="shared" si="36"/>
        <v>1357.8775000000001</v>
      </c>
      <c r="AS10" s="71">
        <f t="shared" si="37"/>
        <v>7987.5147058823532</v>
      </c>
      <c r="AT10" s="84"/>
    </row>
    <row r="11" spans="1:67" outlineLevel="1" x14ac:dyDescent="0.25">
      <c r="A11" s="60"/>
      <c r="B11" s="61" t="s">
        <v>66</v>
      </c>
      <c r="C11" s="62">
        <v>1</v>
      </c>
      <c r="D11" s="68" t="s">
        <v>65</v>
      </c>
      <c r="E11" s="64">
        <f t="shared" si="38"/>
        <v>3251.8529411764707</v>
      </c>
      <c r="F11" s="65">
        <f t="shared" si="39"/>
        <v>3251.8529411764707</v>
      </c>
      <c r="G11" s="107"/>
      <c r="H11" s="67">
        <v>600</v>
      </c>
      <c r="I11" s="111">
        <v>0</v>
      </c>
      <c r="J11" s="67">
        <f t="shared" si="20"/>
        <v>18</v>
      </c>
      <c r="K11" s="54">
        <v>0</v>
      </c>
      <c r="L11" s="67">
        <f t="shared" si="21"/>
        <v>600</v>
      </c>
      <c r="M11" s="67">
        <f t="shared" si="21"/>
        <v>0</v>
      </c>
      <c r="N11" s="67">
        <f t="shared" si="21"/>
        <v>18</v>
      </c>
      <c r="O11" s="67">
        <f t="shared" si="22"/>
        <v>618</v>
      </c>
      <c r="P11" s="69">
        <f t="shared" si="23"/>
        <v>0</v>
      </c>
      <c r="Q11" s="69">
        <f t="shared" si="24"/>
        <v>0</v>
      </c>
      <c r="R11" s="69">
        <f t="shared" si="25"/>
        <v>12.36</v>
      </c>
      <c r="S11" s="69">
        <f t="shared" si="26"/>
        <v>30.900000000000002</v>
      </c>
      <c r="T11" s="69">
        <f t="shared" si="27"/>
        <v>661.26</v>
      </c>
      <c r="U11" s="69">
        <f>5*$U$5+600+500</f>
        <v>1550</v>
      </c>
      <c r="V11" s="150">
        <v>0</v>
      </c>
      <c r="W11" s="150">
        <v>0</v>
      </c>
      <c r="X11" s="67">
        <f t="shared" si="28"/>
        <v>1550</v>
      </c>
      <c r="Y11" s="113">
        <f t="shared" si="29"/>
        <v>487.77794117647068</v>
      </c>
      <c r="Z11" s="69">
        <f t="shared" si="30"/>
        <v>165.315</v>
      </c>
      <c r="AA11" s="69">
        <f t="shared" si="31"/>
        <v>387.5</v>
      </c>
      <c r="AB11" s="70">
        <f t="shared" si="32"/>
        <v>3251.8529411764707</v>
      </c>
      <c r="AC11" s="67">
        <f t="shared" si="33"/>
        <v>618</v>
      </c>
      <c r="AD11" s="67">
        <f t="shared" si="33"/>
        <v>0</v>
      </c>
      <c r="AE11" s="67">
        <f t="shared" si="33"/>
        <v>0</v>
      </c>
      <c r="AF11" s="67">
        <f t="shared" si="33"/>
        <v>12.36</v>
      </c>
      <c r="AG11" s="67">
        <f t="shared" si="33"/>
        <v>30.900000000000002</v>
      </c>
      <c r="AH11" s="67">
        <f t="shared" si="33"/>
        <v>661.26</v>
      </c>
      <c r="AI11" s="67">
        <f t="shared" si="33"/>
        <v>1550</v>
      </c>
      <c r="AJ11" s="67">
        <f t="shared" si="33"/>
        <v>0</v>
      </c>
      <c r="AK11" s="67">
        <f t="shared" si="33"/>
        <v>0</v>
      </c>
      <c r="AL11" s="67">
        <f t="shared" si="33"/>
        <v>1550</v>
      </c>
      <c r="AM11" s="67">
        <f t="shared" si="33"/>
        <v>487.77794117647068</v>
      </c>
      <c r="AN11" s="67">
        <f t="shared" si="33"/>
        <v>165.315</v>
      </c>
      <c r="AO11" s="67">
        <f t="shared" si="33"/>
        <v>387.5</v>
      </c>
      <c r="AP11" s="67">
        <f t="shared" si="34"/>
        <v>487.77794117647068</v>
      </c>
      <c r="AQ11" s="71">
        <f t="shared" si="35"/>
        <v>2699.0379411764707</v>
      </c>
      <c r="AR11" s="71">
        <f t="shared" si="36"/>
        <v>552.81500000000005</v>
      </c>
      <c r="AS11" s="71">
        <f t="shared" si="37"/>
        <v>3251.8529411764707</v>
      </c>
      <c r="AT11" s="84"/>
    </row>
    <row r="12" spans="1:67" outlineLevel="1" x14ac:dyDescent="0.25">
      <c r="A12" s="60"/>
      <c r="B12" s="72" t="s">
        <v>169</v>
      </c>
      <c r="C12" s="62">
        <v>1</v>
      </c>
      <c r="D12" s="68" t="s">
        <v>65</v>
      </c>
      <c r="E12" s="64">
        <f t="shared" si="38"/>
        <v>2922</v>
      </c>
      <c r="F12" s="65">
        <f t="shared" si="39"/>
        <v>2922</v>
      </c>
      <c r="G12" s="107"/>
      <c r="H12" s="67">
        <v>1600</v>
      </c>
      <c r="I12" s="111">
        <v>300</v>
      </c>
      <c r="J12" s="67">
        <f t="shared" si="20"/>
        <v>48</v>
      </c>
      <c r="K12" s="54">
        <v>0</v>
      </c>
      <c r="L12" s="67">
        <f t="shared" si="21"/>
        <v>1600</v>
      </c>
      <c r="M12" s="67">
        <f t="shared" si="21"/>
        <v>300</v>
      </c>
      <c r="N12" s="67">
        <f t="shared" si="21"/>
        <v>48</v>
      </c>
      <c r="O12" s="67">
        <f t="shared" si="22"/>
        <v>1948</v>
      </c>
      <c r="P12" s="69">
        <f t="shared" si="23"/>
        <v>0</v>
      </c>
      <c r="Q12" s="69">
        <f t="shared" si="24"/>
        <v>0</v>
      </c>
      <c r="R12" s="69">
        <f t="shared" si="25"/>
        <v>38.96</v>
      </c>
      <c r="S12" s="69">
        <v>0</v>
      </c>
      <c r="T12" s="69">
        <f t="shared" si="27"/>
        <v>1986.96</v>
      </c>
      <c r="U12" s="69">
        <v>0</v>
      </c>
      <c r="V12" s="150">
        <v>0</v>
      </c>
      <c r="W12" s="150">
        <v>0</v>
      </c>
      <c r="X12" s="67">
        <f t="shared" si="28"/>
        <v>0</v>
      </c>
      <c r="Y12" s="113">
        <f t="shared" si="29"/>
        <v>438.3</v>
      </c>
      <c r="Z12" s="69">
        <f t="shared" si="30"/>
        <v>496.74</v>
      </c>
      <c r="AA12" s="69">
        <f t="shared" si="31"/>
        <v>0</v>
      </c>
      <c r="AB12" s="70">
        <f t="shared" si="32"/>
        <v>2922</v>
      </c>
      <c r="AC12" s="67">
        <f t="shared" si="33"/>
        <v>1948</v>
      </c>
      <c r="AD12" s="67">
        <f t="shared" si="33"/>
        <v>0</v>
      </c>
      <c r="AE12" s="67">
        <f t="shared" si="33"/>
        <v>0</v>
      </c>
      <c r="AF12" s="67">
        <f t="shared" si="33"/>
        <v>38.96</v>
      </c>
      <c r="AG12" s="67">
        <f t="shared" si="33"/>
        <v>0</v>
      </c>
      <c r="AH12" s="67">
        <f t="shared" si="33"/>
        <v>1986.96</v>
      </c>
      <c r="AI12" s="67">
        <f t="shared" si="33"/>
        <v>0</v>
      </c>
      <c r="AJ12" s="67">
        <f t="shared" si="33"/>
        <v>0</v>
      </c>
      <c r="AK12" s="67">
        <f t="shared" si="33"/>
        <v>0</v>
      </c>
      <c r="AL12" s="67">
        <f t="shared" si="33"/>
        <v>0</v>
      </c>
      <c r="AM12" s="67">
        <f t="shared" si="33"/>
        <v>438.3</v>
      </c>
      <c r="AN12" s="67">
        <f t="shared" si="33"/>
        <v>496.74</v>
      </c>
      <c r="AO12" s="67">
        <f t="shared" si="33"/>
        <v>0</v>
      </c>
      <c r="AP12" s="67">
        <f t="shared" si="34"/>
        <v>438.3</v>
      </c>
      <c r="AQ12" s="71">
        <f t="shared" si="35"/>
        <v>2425.2600000000002</v>
      </c>
      <c r="AR12" s="71">
        <f t="shared" si="36"/>
        <v>496.74</v>
      </c>
      <c r="AS12" s="71">
        <f t="shared" si="37"/>
        <v>2922</v>
      </c>
      <c r="AT12" s="84"/>
    </row>
    <row r="13" spans="1:67" outlineLevel="1" x14ac:dyDescent="0.25">
      <c r="A13" s="60"/>
      <c r="B13" s="72" t="s">
        <v>170</v>
      </c>
      <c r="C13" s="62">
        <v>1</v>
      </c>
      <c r="D13" s="68" t="s">
        <v>65</v>
      </c>
      <c r="E13" s="64">
        <f t="shared" si="38"/>
        <v>900</v>
      </c>
      <c r="F13" s="65">
        <f t="shared" si="39"/>
        <v>900</v>
      </c>
      <c r="G13" s="147"/>
      <c r="H13" s="67">
        <v>0</v>
      </c>
      <c r="I13" s="67">
        <v>0</v>
      </c>
      <c r="J13" s="67">
        <f t="shared" si="20"/>
        <v>0</v>
      </c>
      <c r="K13" s="54">
        <v>0</v>
      </c>
      <c r="L13" s="67">
        <f t="shared" si="21"/>
        <v>0</v>
      </c>
      <c r="M13" s="67">
        <f t="shared" si="21"/>
        <v>0</v>
      </c>
      <c r="N13" s="67">
        <f t="shared" si="21"/>
        <v>0</v>
      </c>
      <c r="O13" s="67">
        <f t="shared" si="22"/>
        <v>0</v>
      </c>
      <c r="P13" s="69">
        <f t="shared" si="23"/>
        <v>0</v>
      </c>
      <c r="Q13" s="69">
        <f t="shared" si="24"/>
        <v>0</v>
      </c>
      <c r="R13" s="69">
        <f t="shared" si="25"/>
        <v>0</v>
      </c>
      <c r="S13" s="69">
        <v>0</v>
      </c>
      <c r="T13" s="69">
        <f t="shared" si="27"/>
        <v>0</v>
      </c>
      <c r="U13" s="69">
        <v>0</v>
      </c>
      <c r="V13" s="150">
        <v>0</v>
      </c>
      <c r="W13" s="150">
        <f>$W$4</f>
        <v>900</v>
      </c>
      <c r="X13" s="67">
        <f t="shared" si="28"/>
        <v>900</v>
      </c>
      <c r="Y13" s="113">
        <v>0</v>
      </c>
      <c r="Z13" s="69">
        <f t="shared" si="30"/>
        <v>0</v>
      </c>
      <c r="AA13" s="69">
        <v>0</v>
      </c>
      <c r="AB13" s="70">
        <f t="shared" si="32"/>
        <v>900</v>
      </c>
      <c r="AC13" s="67">
        <f t="shared" si="33"/>
        <v>0</v>
      </c>
      <c r="AD13" s="67">
        <f t="shared" si="33"/>
        <v>0</v>
      </c>
      <c r="AE13" s="67">
        <f t="shared" si="33"/>
        <v>0</v>
      </c>
      <c r="AF13" s="67">
        <f t="shared" si="33"/>
        <v>0</v>
      </c>
      <c r="AG13" s="67">
        <f t="shared" si="33"/>
        <v>0</v>
      </c>
      <c r="AH13" s="67">
        <f t="shared" si="33"/>
        <v>0</v>
      </c>
      <c r="AI13" s="67">
        <f t="shared" si="33"/>
        <v>0</v>
      </c>
      <c r="AJ13" s="67">
        <f t="shared" si="33"/>
        <v>0</v>
      </c>
      <c r="AK13" s="67">
        <f t="shared" si="33"/>
        <v>900</v>
      </c>
      <c r="AL13" s="67">
        <f t="shared" si="33"/>
        <v>900</v>
      </c>
      <c r="AM13" s="67">
        <f t="shared" si="33"/>
        <v>0</v>
      </c>
      <c r="AN13" s="67">
        <f t="shared" si="33"/>
        <v>0</v>
      </c>
      <c r="AO13" s="67">
        <f t="shared" si="33"/>
        <v>0</v>
      </c>
      <c r="AP13" s="67">
        <f t="shared" si="34"/>
        <v>900</v>
      </c>
      <c r="AQ13" s="71">
        <f t="shared" si="35"/>
        <v>900</v>
      </c>
      <c r="AR13" s="71">
        <f t="shared" si="36"/>
        <v>0</v>
      </c>
      <c r="AS13" s="71">
        <f t="shared" si="37"/>
        <v>900</v>
      </c>
      <c r="AT13" s="84"/>
    </row>
    <row r="14" spans="1:67" outlineLevel="1" x14ac:dyDescent="0.25">
      <c r="A14" s="60"/>
      <c r="B14" s="72" t="s">
        <v>171</v>
      </c>
      <c r="C14" s="62">
        <v>1</v>
      </c>
      <c r="D14" s="68" t="s">
        <v>65</v>
      </c>
      <c r="E14" s="64">
        <f t="shared" si="38"/>
        <v>1200</v>
      </c>
      <c r="F14" s="65">
        <f t="shared" si="39"/>
        <v>1200</v>
      </c>
      <c r="G14" s="147"/>
      <c r="H14" s="67">
        <v>0</v>
      </c>
      <c r="I14" s="67">
        <v>0</v>
      </c>
      <c r="J14" s="67">
        <f t="shared" si="20"/>
        <v>0</v>
      </c>
      <c r="K14" s="54">
        <v>0</v>
      </c>
      <c r="L14" s="67">
        <f t="shared" si="21"/>
        <v>0</v>
      </c>
      <c r="M14" s="67">
        <f t="shared" si="21"/>
        <v>0</v>
      </c>
      <c r="N14" s="67">
        <f t="shared" si="21"/>
        <v>0</v>
      </c>
      <c r="O14" s="67">
        <f t="shared" si="22"/>
        <v>0</v>
      </c>
      <c r="P14" s="69">
        <f t="shared" si="23"/>
        <v>0</v>
      </c>
      <c r="Q14" s="69">
        <f t="shared" si="24"/>
        <v>0</v>
      </c>
      <c r="R14" s="69">
        <f t="shared" si="25"/>
        <v>0</v>
      </c>
      <c r="S14" s="69">
        <v>0</v>
      </c>
      <c r="T14" s="69">
        <f t="shared" si="27"/>
        <v>0</v>
      </c>
      <c r="U14" s="69">
        <v>0</v>
      </c>
      <c r="V14" s="150">
        <f>$V$4</f>
        <v>1200</v>
      </c>
      <c r="W14" s="150">
        <v>0</v>
      </c>
      <c r="X14" s="67">
        <f t="shared" si="28"/>
        <v>1200</v>
      </c>
      <c r="Y14" s="113">
        <v>0</v>
      </c>
      <c r="Z14" s="69">
        <f t="shared" si="30"/>
        <v>0</v>
      </c>
      <c r="AA14" s="69">
        <v>0</v>
      </c>
      <c r="AB14" s="70">
        <f t="shared" si="32"/>
        <v>1200</v>
      </c>
      <c r="AC14" s="67">
        <f t="shared" si="33"/>
        <v>0</v>
      </c>
      <c r="AD14" s="67">
        <f t="shared" si="33"/>
        <v>0</v>
      </c>
      <c r="AE14" s="67">
        <f t="shared" si="33"/>
        <v>0</v>
      </c>
      <c r="AF14" s="67">
        <f t="shared" si="33"/>
        <v>0</v>
      </c>
      <c r="AG14" s="67">
        <f t="shared" si="33"/>
        <v>0</v>
      </c>
      <c r="AH14" s="67">
        <f t="shared" si="33"/>
        <v>0</v>
      </c>
      <c r="AI14" s="67">
        <f t="shared" si="33"/>
        <v>0</v>
      </c>
      <c r="AJ14" s="67">
        <f t="shared" si="33"/>
        <v>1200</v>
      </c>
      <c r="AK14" s="67">
        <f t="shared" si="33"/>
        <v>0</v>
      </c>
      <c r="AL14" s="67">
        <f t="shared" si="33"/>
        <v>1200</v>
      </c>
      <c r="AM14" s="67">
        <f t="shared" si="33"/>
        <v>0</v>
      </c>
      <c r="AN14" s="67">
        <f t="shared" si="33"/>
        <v>0</v>
      </c>
      <c r="AO14" s="67">
        <f t="shared" si="33"/>
        <v>0</v>
      </c>
      <c r="AP14" s="67">
        <f t="shared" si="34"/>
        <v>0</v>
      </c>
      <c r="AQ14" s="71">
        <f t="shared" si="35"/>
        <v>1200</v>
      </c>
      <c r="AR14" s="71">
        <f t="shared" si="36"/>
        <v>0</v>
      </c>
      <c r="AS14" s="71">
        <f t="shared" si="37"/>
        <v>1200</v>
      </c>
      <c r="AT14" s="84"/>
    </row>
    <row r="15" spans="1:67" ht="15.75" outlineLevel="1" thickBot="1" x14ac:dyDescent="0.3">
      <c r="A15" s="60"/>
      <c r="B15" s="61"/>
      <c r="C15" s="62"/>
      <c r="D15" s="63"/>
      <c r="E15" s="64"/>
      <c r="F15" s="65"/>
      <c r="G15" s="107"/>
      <c r="H15" s="108"/>
      <c r="I15" s="108"/>
      <c r="J15" s="67"/>
      <c r="K15" s="21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151"/>
      <c r="W15" s="151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84"/>
    </row>
    <row r="16" spans="1:67" ht="15.75" thickBot="1" x14ac:dyDescent="0.3">
      <c r="A16" s="48">
        <f>A5+1</f>
        <v>32</v>
      </c>
      <c r="B16" s="49" t="s">
        <v>61</v>
      </c>
      <c r="C16" s="50" t="s">
        <v>62</v>
      </c>
      <c r="D16" s="51">
        <f>ROUNDUP((A16*465)/1000,2)</f>
        <v>14.88</v>
      </c>
      <c r="E16" s="52"/>
      <c r="F16" s="53">
        <f>SUM(F17:F26)</f>
        <v>30163.983977941174</v>
      </c>
      <c r="G16" s="107"/>
      <c r="H16" s="110"/>
      <c r="I16" s="110"/>
      <c r="J16" s="56"/>
      <c r="K16" s="57"/>
      <c r="L16" s="58"/>
      <c r="M16" s="58"/>
      <c r="N16" s="58"/>
      <c r="O16" s="57"/>
      <c r="P16" s="58"/>
      <c r="Q16" s="56"/>
      <c r="R16" s="56"/>
      <c r="S16" s="56"/>
      <c r="T16" s="56"/>
      <c r="U16" s="73"/>
      <c r="V16" s="152"/>
      <c r="W16" s="153"/>
      <c r="X16" s="56"/>
      <c r="Y16" s="56"/>
      <c r="Z16" s="57"/>
      <c r="AA16" s="56"/>
      <c r="AB16" s="56"/>
      <c r="AC16" s="59">
        <f>+SUM(AC17:AC26)</f>
        <v>12152.251499999998</v>
      </c>
      <c r="AD16" s="59">
        <f t="shared" ref="AD16:AS16" si="40">+SUM(AD17:AD26)</f>
        <v>0</v>
      </c>
      <c r="AE16" s="59">
        <f t="shared" si="40"/>
        <v>0</v>
      </c>
      <c r="AF16" s="59">
        <f t="shared" si="40"/>
        <v>243.04502999999997</v>
      </c>
      <c r="AG16" s="59">
        <f t="shared" si="40"/>
        <v>510.21257500000002</v>
      </c>
      <c r="AH16" s="59">
        <f t="shared" si="40"/>
        <v>12905.509105000001</v>
      </c>
      <c r="AI16" s="59">
        <f t="shared" si="40"/>
        <v>6178</v>
      </c>
      <c r="AJ16" s="59">
        <f t="shared" si="40"/>
        <v>1200</v>
      </c>
      <c r="AK16" s="59">
        <f t="shared" si="40"/>
        <v>900</v>
      </c>
      <c r="AL16" s="59">
        <f t="shared" si="40"/>
        <v>8278</v>
      </c>
      <c r="AM16" s="59">
        <f t="shared" si="40"/>
        <v>4209.5975966911765</v>
      </c>
      <c r="AN16" s="59">
        <f t="shared" si="40"/>
        <v>3226.3772762500003</v>
      </c>
      <c r="AO16" s="59">
        <f t="shared" si="40"/>
        <v>1544.5</v>
      </c>
      <c r="AP16" s="59">
        <f t="shared" si="40"/>
        <v>5109.5975966911765</v>
      </c>
      <c r="AQ16" s="59">
        <f t="shared" si="40"/>
        <v>25393.106701691177</v>
      </c>
      <c r="AR16" s="59">
        <f t="shared" si="40"/>
        <v>4770.8772762499993</v>
      </c>
      <c r="AS16" s="59">
        <f t="shared" si="40"/>
        <v>30163.983977941178</v>
      </c>
      <c r="AT16" s="83" t="str">
        <f>IF(F16=AS16,"Matching","Not Matching")</f>
        <v>Matching</v>
      </c>
      <c r="AU16" s="134">
        <f t="shared" ref="AU16" si="41">SUM(AC16:AG16)</f>
        <v>12905.509104999997</v>
      </c>
      <c r="AV16" s="135">
        <f t="shared" ref="AV16" si="42">AU16/AS16</f>
        <v>0.4278449794442854</v>
      </c>
      <c r="AW16" s="134">
        <f t="shared" ref="AW16" si="43">AI16</f>
        <v>6178</v>
      </c>
      <c r="AX16" s="135">
        <f t="shared" ref="AX16" si="44">AW16/AS16</f>
        <v>0.20481379397754457</v>
      </c>
      <c r="AY16" s="134">
        <f t="shared" ref="AY16" si="45">AJ16</f>
        <v>1200</v>
      </c>
      <c r="AZ16" s="135">
        <f t="shared" ref="AZ16" si="46">AY16/AS16</f>
        <v>3.9782543342999917E-2</v>
      </c>
      <c r="BA16" s="134">
        <f t="shared" ref="BA16" si="47">AK16+AM16</f>
        <v>5109.5975966911765</v>
      </c>
      <c r="BB16" s="135">
        <f t="shared" ref="BB16" si="48">BA16/AS16</f>
        <v>0.16939398987971246</v>
      </c>
      <c r="BC16" s="134">
        <f t="shared" ref="BC16" si="49">AN16+AO16</f>
        <v>4770.8772762500003</v>
      </c>
      <c r="BD16" s="135">
        <f t="shared" ref="BD16" si="50">BC16/AS16</f>
        <v>0.15816469335545752</v>
      </c>
      <c r="BE16" s="82" t="str">
        <f t="shared" ref="BE16" si="51">IF((AU16+AW16+AY16+BA16+BC16)=AS16,"Matching","Not Matching")</f>
        <v>Matching</v>
      </c>
      <c r="BF16" s="134">
        <f>AQ16</f>
        <v>25393.106701691177</v>
      </c>
      <c r="BG16" s="135">
        <f t="shared" ref="BG16" si="52">BF16/AS16</f>
        <v>0.84183530664454242</v>
      </c>
      <c r="BH16" s="134">
        <f t="shared" ref="BH16" si="53">AR16</f>
        <v>4770.8772762499993</v>
      </c>
      <c r="BI16" s="135">
        <f t="shared" ref="BI16" si="54">BH16/AS16</f>
        <v>0.15816469335545749</v>
      </c>
      <c r="BJ16" s="82" t="str">
        <f t="shared" ref="BJ16" si="55">IF((BH16+BF16)=AS16,"Matching","Not Matching")</f>
        <v>Matching</v>
      </c>
      <c r="BK16" s="134">
        <f>AS16*1.081</f>
        <v>32607.266680154411</v>
      </c>
      <c r="BL16" s="134">
        <f t="shared" ref="BL16" si="56">ROUND(BK16,-1)</f>
        <v>32610</v>
      </c>
      <c r="BM16" s="134">
        <f>D16*380</f>
        <v>5654.4000000000005</v>
      </c>
      <c r="BN16" s="134">
        <f t="shared" ref="BN16" si="57">BK16-BM16</f>
        <v>26952.86668015441</v>
      </c>
      <c r="BO16" s="134">
        <f>BK16/D16</f>
        <v>2191.348567214678</v>
      </c>
    </row>
    <row r="17" spans="1:67" outlineLevel="1" x14ac:dyDescent="0.25">
      <c r="A17" s="60"/>
      <c r="B17" s="61"/>
      <c r="C17" s="62"/>
      <c r="D17" s="63"/>
      <c r="E17" s="64"/>
      <c r="F17" s="65"/>
      <c r="G17" s="107"/>
      <c r="H17" s="110"/>
      <c r="I17" s="110"/>
      <c r="J17" s="56"/>
      <c r="K17" s="57"/>
      <c r="L17" s="58"/>
      <c r="M17" s="58"/>
      <c r="N17" s="58"/>
      <c r="O17" s="57"/>
      <c r="P17" s="58"/>
      <c r="Q17" s="56"/>
      <c r="R17" s="56"/>
      <c r="S17" s="56"/>
      <c r="T17" s="56"/>
      <c r="U17" s="73"/>
      <c r="V17" s="152"/>
      <c r="W17" s="153"/>
      <c r="X17" s="56"/>
      <c r="Y17" s="56"/>
      <c r="Z17" s="57"/>
      <c r="AA17" s="56"/>
      <c r="AB17" s="56"/>
      <c r="AC17" s="56"/>
      <c r="AD17" s="56"/>
      <c r="AE17" s="69"/>
      <c r="AF17" s="69"/>
      <c r="AG17" s="69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136"/>
    </row>
    <row r="18" spans="1:67" outlineLevel="1" x14ac:dyDescent="0.25">
      <c r="A18" s="60"/>
      <c r="B18" s="61" t="str">
        <f>"Panneau solaire "&amp;G18</f>
        <v>Panneau solaire LONGi Hi-MO X10 Artist LR7-54HVB-485M</v>
      </c>
      <c r="C18" s="62">
        <f>A16</f>
        <v>32</v>
      </c>
      <c r="D18" s="68" t="s">
        <v>63</v>
      </c>
      <c r="E18" s="64">
        <f t="shared" ref="E18:E25" si="58">AB18</f>
        <v>266.65684558823523</v>
      </c>
      <c r="F18" s="65">
        <f t="shared" ref="F18:F25" si="59">C18*E18</f>
        <v>8533.0190588235273</v>
      </c>
      <c r="G18" s="107" t="str">
        <f>$G$7</f>
        <v>LONGi Hi-MO X10 Artist LR7-54HVB-485M</v>
      </c>
      <c r="H18" s="108">
        <f t="shared" ref="H18:I23" si="60">H7</f>
        <v>105.55</v>
      </c>
      <c r="I18" s="108">
        <f t="shared" si="60"/>
        <v>0</v>
      </c>
      <c r="J18" s="67">
        <f t="shared" si="20"/>
        <v>3.1664999999999996</v>
      </c>
      <c r="K18" s="54">
        <v>0</v>
      </c>
      <c r="L18" s="67">
        <f t="shared" ref="L18:N25" si="61">H18*(1-$K18)</f>
        <v>105.55</v>
      </c>
      <c r="M18" s="67">
        <f t="shared" si="61"/>
        <v>0</v>
      </c>
      <c r="N18" s="67">
        <f t="shared" si="61"/>
        <v>3.1664999999999996</v>
      </c>
      <c r="O18" s="67">
        <f t="shared" ref="O18:O25" si="62">(L18+M18+N18)</f>
        <v>108.7165</v>
      </c>
      <c r="P18" s="69">
        <f t="shared" ref="P18:P25" si="63">O18*$P$4</f>
        <v>0</v>
      </c>
      <c r="Q18" s="69">
        <f t="shared" ref="Q18:Q25" si="64">(O18+P18)*$Q$4</f>
        <v>0</v>
      </c>
      <c r="R18" s="69">
        <f t="shared" ref="R18:R25" si="65">(O18+P18)*$R$4</f>
        <v>2.1743299999999999</v>
      </c>
      <c r="S18" s="69">
        <f t="shared" ref="S18:S22" si="66">(O18+P18)*$S$4</f>
        <v>5.4358250000000004</v>
      </c>
      <c r="T18" s="69">
        <f t="shared" ref="T18:T25" si="67">SUM(O18:S18)</f>
        <v>116.32665499999999</v>
      </c>
      <c r="U18" s="69">
        <f>1*$U$4</f>
        <v>65</v>
      </c>
      <c r="V18" s="151">
        <f t="shared" ref="V18:W25" si="68">V7</f>
        <v>0</v>
      </c>
      <c r="W18" s="151">
        <f t="shared" si="68"/>
        <v>0</v>
      </c>
      <c r="X18" s="67">
        <f t="shared" ref="X18:X25" si="69">SUM(U18:W18)</f>
        <v>65</v>
      </c>
      <c r="Y18" s="113">
        <f t="shared" ref="Y18:Y23" si="70">$Y$4/(1-$Y$4)*(T18+X18+Z18+AA18)</f>
        <v>39.998526838235293</v>
      </c>
      <c r="Z18" s="69">
        <f t="shared" ref="Z18:Z25" si="71">T18*$Z$4</f>
        <v>29.081663749999997</v>
      </c>
      <c r="AA18" s="69">
        <f t="shared" ref="AA18:AA23" si="72">X18*$AA$4</f>
        <v>16.25</v>
      </c>
      <c r="AB18" s="70">
        <f t="shared" ref="AB18:AB25" si="73">T18+X18+Y18+Z18+AA18</f>
        <v>266.65684558823523</v>
      </c>
      <c r="AC18" s="67">
        <f t="shared" ref="AC18:AO25" si="74">O18*$C18</f>
        <v>3478.9279999999999</v>
      </c>
      <c r="AD18" s="67">
        <f t="shared" si="74"/>
        <v>0</v>
      </c>
      <c r="AE18" s="67">
        <f t="shared" si="74"/>
        <v>0</v>
      </c>
      <c r="AF18" s="67">
        <f t="shared" si="74"/>
        <v>69.578559999999996</v>
      </c>
      <c r="AG18" s="67">
        <f t="shared" si="74"/>
        <v>173.94640000000001</v>
      </c>
      <c r="AH18" s="67">
        <f t="shared" si="74"/>
        <v>3722.4529599999996</v>
      </c>
      <c r="AI18" s="67">
        <f t="shared" si="74"/>
        <v>2080</v>
      </c>
      <c r="AJ18" s="67">
        <f t="shared" si="74"/>
        <v>0</v>
      </c>
      <c r="AK18" s="67">
        <f t="shared" si="74"/>
        <v>0</v>
      </c>
      <c r="AL18" s="67">
        <f t="shared" si="74"/>
        <v>2080</v>
      </c>
      <c r="AM18" s="67">
        <f t="shared" si="74"/>
        <v>1279.9528588235294</v>
      </c>
      <c r="AN18" s="67">
        <f t="shared" si="74"/>
        <v>930.61323999999991</v>
      </c>
      <c r="AO18" s="67">
        <f t="shared" si="74"/>
        <v>520</v>
      </c>
      <c r="AP18" s="67">
        <f t="shared" ref="AP18:AP25" si="75">AM18+AK18</f>
        <v>1279.9528588235294</v>
      </c>
      <c r="AQ18" s="71">
        <f t="shared" ref="AQ18:AQ25" si="76">AM18+AL18+AH18</f>
        <v>7082.4058188235285</v>
      </c>
      <c r="AR18" s="71">
        <f t="shared" ref="AR18:AR25" si="77">AO18+AN18</f>
        <v>1450.6132399999999</v>
      </c>
      <c r="AS18" s="71">
        <f t="shared" ref="AS18:AS25" si="78">AH18+AL18+AM18+AO18+AN18</f>
        <v>8533.0190588235291</v>
      </c>
      <c r="AT18" s="84"/>
    </row>
    <row r="19" spans="1:67" outlineLevel="1" x14ac:dyDescent="0.25">
      <c r="A19" s="60"/>
      <c r="B19" s="61" t="str">
        <f>"Onduleur Fronius "&amp;G19</f>
        <v>Onduleur Fronius Verto 15.0 SPD 1+2</v>
      </c>
      <c r="C19" s="62">
        <v>1</v>
      </c>
      <c r="D19" s="68" t="s">
        <v>63</v>
      </c>
      <c r="E19" s="64">
        <f t="shared" si="58"/>
        <v>3959.0752132352936</v>
      </c>
      <c r="F19" s="65">
        <f t="shared" si="59"/>
        <v>3959.0752132352936</v>
      </c>
      <c r="G19" s="107" t="str">
        <f>$G$8</f>
        <v>Verto 15.0 SPD 1+2</v>
      </c>
      <c r="H19" s="108">
        <f t="shared" si="60"/>
        <v>2117.4499999999998</v>
      </c>
      <c r="I19" s="108">
        <f t="shared" si="60"/>
        <v>166.85</v>
      </c>
      <c r="J19" s="67">
        <f t="shared" si="20"/>
        <v>63.523499999999991</v>
      </c>
      <c r="K19" s="54">
        <v>0</v>
      </c>
      <c r="L19" s="67">
        <f t="shared" si="61"/>
        <v>2117.4499999999998</v>
      </c>
      <c r="M19" s="67">
        <f t="shared" si="61"/>
        <v>166.85</v>
      </c>
      <c r="N19" s="67">
        <f t="shared" si="61"/>
        <v>63.523499999999991</v>
      </c>
      <c r="O19" s="67">
        <f t="shared" si="62"/>
        <v>2347.8234999999995</v>
      </c>
      <c r="P19" s="69">
        <f t="shared" si="63"/>
        <v>0</v>
      </c>
      <c r="Q19" s="69">
        <f t="shared" si="64"/>
        <v>0</v>
      </c>
      <c r="R19" s="69">
        <f t="shared" si="65"/>
        <v>46.956469999999989</v>
      </c>
      <c r="S19" s="69">
        <f t="shared" si="66"/>
        <v>117.39117499999998</v>
      </c>
      <c r="T19" s="69">
        <f t="shared" si="67"/>
        <v>2512.1711449999993</v>
      </c>
      <c r="U19" s="69">
        <f>2*$U$5</f>
        <v>180</v>
      </c>
      <c r="V19" s="151">
        <f t="shared" si="68"/>
        <v>0</v>
      </c>
      <c r="W19" s="151">
        <f t="shared" si="68"/>
        <v>0</v>
      </c>
      <c r="X19" s="67">
        <f t="shared" si="69"/>
        <v>180</v>
      </c>
      <c r="Y19" s="113">
        <f t="shared" si="70"/>
        <v>593.861281985294</v>
      </c>
      <c r="Z19" s="69">
        <f t="shared" si="71"/>
        <v>628.04278624999984</v>
      </c>
      <c r="AA19" s="69">
        <f t="shared" si="72"/>
        <v>45</v>
      </c>
      <c r="AB19" s="70">
        <f t="shared" si="73"/>
        <v>3959.0752132352936</v>
      </c>
      <c r="AC19" s="67">
        <f t="shared" si="74"/>
        <v>2347.8234999999995</v>
      </c>
      <c r="AD19" s="67">
        <f t="shared" si="74"/>
        <v>0</v>
      </c>
      <c r="AE19" s="67">
        <f t="shared" si="74"/>
        <v>0</v>
      </c>
      <c r="AF19" s="67">
        <f t="shared" si="74"/>
        <v>46.956469999999989</v>
      </c>
      <c r="AG19" s="67">
        <f t="shared" si="74"/>
        <v>117.39117499999998</v>
      </c>
      <c r="AH19" s="67">
        <f t="shared" si="74"/>
        <v>2512.1711449999993</v>
      </c>
      <c r="AI19" s="67">
        <f t="shared" si="74"/>
        <v>180</v>
      </c>
      <c r="AJ19" s="67">
        <f t="shared" si="74"/>
        <v>0</v>
      </c>
      <c r="AK19" s="67">
        <f t="shared" si="74"/>
        <v>0</v>
      </c>
      <c r="AL19" s="67">
        <f t="shared" si="74"/>
        <v>180</v>
      </c>
      <c r="AM19" s="67">
        <f t="shared" si="74"/>
        <v>593.861281985294</v>
      </c>
      <c r="AN19" s="67">
        <f t="shared" si="74"/>
        <v>628.04278624999984</v>
      </c>
      <c r="AO19" s="67">
        <f t="shared" si="74"/>
        <v>45</v>
      </c>
      <c r="AP19" s="67">
        <f t="shared" si="75"/>
        <v>593.861281985294</v>
      </c>
      <c r="AQ19" s="71">
        <f t="shared" si="76"/>
        <v>3286.0324269852936</v>
      </c>
      <c r="AR19" s="71">
        <f t="shared" si="77"/>
        <v>673.04278624999984</v>
      </c>
      <c r="AS19" s="71">
        <f t="shared" si="78"/>
        <v>3959.0752132352936</v>
      </c>
      <c r="AT19" s="84"/>
    </row>
    <row r="20" spans="1:67" outlineLevel="1" x14ac:dyDescent="0.25">
      <c r="A20" s="60"/>
      <c r="B20" s="61" t="s">
        <v>64</v>
      </c>
      <c r="C20" s="62">
        <v>1</v>
      </c>
      <c r="D20" s="68" t="s">
        <v>65</v>
      </c>
      <c r="E20" s="64">
        <f t="shared" si="58"/>
        <v>1152.8602941176471</v>
      </c>
      <c r="F20" s="65">
        <f t="shared" si="59"/>
        <v>1152.8602941176471</v>
      </c>
      <c r="G20" s="107"/>
      <c r="H20" s="108">
        <f t="shared" si="60"/>
        <v>450</v>
      </c>
      <c r="I20" s="111">
        <f t="shared" si="60"/>
        <v>0</v>
      </c>
      <c r="J20" s="67">
        <f t="shared" si="20"/>
        <v>13.5</v>
      </c>
      <c r="K20" s="54">
        <v>0</v>
      </c>
      <c r="L20" s="67">
        <f t="shared" si="61"/>
        <v>450</v>
      </c>
      <c r="M20" s="67">
        <f t="shared" si="61"/>
        <v>0</v>
      </c>
      <c r="N20" s="67">
        <f t="shared" si="61"/>
        <v>13.5</v>
      </c>
      <c r="O20" s="67">
        <f t="shared" si="62"/>
        <v>463.5</v>
      </c>
      <c r="P20" s="69">
        <f t="shared" si="63"/>
        <v>0</v>
      </c>
      <c r="Q20" s="69">
        <f t="shared" si="64"/>
        <v>0</v>
      </c>
      <c r="R20" s="69">
        <f t="shared" si="65"/>
        <v>9.27</v>
      </c>
      <c r="S20" s="69">
        <f t="shared" si="66"/>
        <v>23.175000000000001</v>
      </c>
      <c r="T20" s="69">
        <f t="shared" si="67"/>
        <v>495.94499999999999</v>
      </c>
      <c r="U20" s="69">
        <f>(C18/10)*$U$5</f>
        <v>288</v>
      </c>
      <c r="V20" s="151">
        <f t="shared" si="68"/>
        <v>0</v>
      </c>
      <c r="W20" s="151">
        <f t="shared" si="68"/>
        <v>0</v>
      </c>
      <c r="X20" s="67">
        <f t="shared" si="69"/>
        <v>288</v>
      </c>
      <c r="Y20" s="113">
        <f t="shared" si="70"/>
        <v>172.92904411764707</v>
      </c>
      <c r="Z20" s="69">
        <f t="shared" si="71"/>
        <v>123.98625</v>
      </c>
      <c r="AA20" s="69">
        <f t="shared" si="72"/>
        <v>72</v>
      </c>
      <c r="AB20" s="70">
        <f t="shared" si="73"/>
        <v>1152.8602941176471</v>
      </c>
      <c r="AC20" s="67">
        <f t="shared" si="74"/>
        <v>463.5</v>
      </c>
      <c r="AD20" s="67">
        <f t="shared" si="74"/>
        <v>0</v>
      </c>
      <c r="AE20" s="67">
        <f t="shared" si="74"/>
        <v>0</v>
      </c>
      <c r="AF20" s="67">
        <f t="shared" si="74"/>
        <v>9.27</v>
      </c>
      <c r="AG20" s="67">
        <f t="shared" si="74"/>
        <v>23.175000000000001</v>
      </c>
      <c r="AH20" s="67">
        <f t="shared" si="74"/>
        <v>495.94499999999999</v>
      </c>
      <c r="AI20" s="67">
        <f t="shared" si="74"/>
        <v>288</v>
      </c>
      <c r="AJ20" s="67">
        <f t="shared" si="74"/>
        <v>0</v>
      </c>
      <c r="AK20" s="67">
        <f t="shared" si="74"/>
        <v>0</v>
      </c>
      <c r="AL20" s="67">
        <f t="shared" si="74"/>
        <v>288</v>
      </c>
      <c r="AM20" s="67">
        <f t="shared" si="74"/>
        <v>172.92904411764707</v>
      </c>
      <c r="AN20" s="67">
        <f t="shared" si="74"/>
        <v>123.98625</v>
      </c>
      <c r="AO20" s="67">
        <f t="shared" si="74"/>
        <v>72</v>
      </c>
      <c r="AP20" s="67">
        <f t="shared" si="75"/>
        <v>172.92904411764707</v>
      </c>
      <c r="AQ20" s="71">
        <f t="shared" si="76"/>
        <v>956.87404411764714</v>
      </c>
      <c r="AR20" s="71">
        <f t="shared" si="77"/>
        <v>195.98624999999998</v>
      </c>
      <c r="AS20" s="71">
        <f t="shared" si="78"/>
        <v>1152.8602941176468</v>
      </c>
      <c r="AT20" s="84"/>
    </row>
    <row r="21" spans="1:67" outlineLevel="1" x14ac:dyDescent="0.25">
      <c r="A21" s="60"/>
      <c r="B21" s="61" t="s">
        <v>172</v>
      </c>
      <c r="C21" s="62">
        <f>A16</f>
        <v>32</v>
      </c>
      <c r="D21" s="68" t="s">
        <v>63</v>
      </c>
      <c r="E21" s="64">
        <f t="shared" si="58"/>
        <v>257.66176470588238</v>
      </c>
      <c r="F21" s="65">
        <f t="shared" si="59"/>
        <v>8245.176470588236</v>
      </c>
      <c r="G21" s="107"/>
      <c r="H21" s="108">
        <f t="shared" si="60"/>
        <v>100</v>
      </c>
      <c r="I21" s="108">
        <f t="shared" si="60"/>
        <v>0</v>
      </c>
      <c r="J21" s="67">
        <f t="shared" ref="J21:J98" si="79">H21*$J$4</f>
        <v>3</v>
      </c>
      <c r="K21" s="54">
        <v>0</v>
      </c>
      <c r="L21" s="67">
        <f t="shared" si="61"/>
        <v>100</v>
      </c>
      <c r="M21" s="67">
        <f t="shared" si="61"/>
        <v>0</v>
      </c>
      <c r="N21" s="67">
        <f t="shared" si="61"/>
        <v>3</v>
      </c>
      <c r="O21" s="67">
        <f t="shared" si="62"/>
        <v>103</v>
      </c>
      <c r="P21" s="69">
        <f t="shared" si="63"/>
        <v>0</v>
      </c>
      <c r="Q21" s="69">
        <f t="shared" si="64"/>
        <v>0</v>
      </c>
      <c r="R21" s="69">
        <f t="shared" si="65"/>
        <v>2.06</v>
      </c>
      <c r="S21" s="69">
        <f t="shared" si="66"/>
        <v>5.15</v>
      </c>
      <c r="T21" s="69">
        <f t="shared" si="67"/>
        <v>110.21000000000001</v>
      </c>
      <c r="U21" s="69">
        <f>1*$U$4</f>
        <v>65</v>
      </c>
      <c r="V21" s="151">
        <f t="shared" si="68"/>
        <v>0</v>
      </c>
      <c r="W21" s="151">
        <f t="shared" si="68"/>
        <v>0</v>
      </c>
      <c r="X21" s="67">
        <f t="shared" si="69"/>
        <v>65</v>
      </c>
      <c r="Y21" s="113">
        <f t="shared" si="70"/>
        <v>38.649264705882359</v>
      </c>
      <c r="Z21" s="69">
        <f t="shared" si="71"/>
        <v>27.552500000000002</v>
      </c>
      <c r="AA21" s="69">
        <f t="shared" si="72"/>
        <v>16.25</v>
      </c>
      <c r="AB21" s="70">
        <f t="shared" si="73"/>
        <v>257.66176470588238</v>
      </c>
      <c r="AC21" s="67">
        <f t="shared" si="74"/>
        <v>3296</v>
      </c>
      <c r="AD21" s="67">
        <f t="shared" si="74"/>
        <v>0</v>
      </c>
      <c r="AE21" s="67">
        <f t="shared" si="74"/>
        <v>0</v>
      </c>
      <c r="AF21" s="67">
        <f t="shared" si="74"/>
        <v>65.92</v>
      </c>
      <c r="AG21" s="67">
        <f t="shared" si="74"/>
        <v>164.8</v>
      </c>
      <c r="AH21" s="67">
        <f t="shared" si="74"/>
        <v>3526.7200000000003</v>
      </c>
      <c r="AI21" s="67">
        <f t="shared" si="74"/>
        <v>2080</v>
      </c>
      <c r="AJ21" s="67">
        <f t="shared" si="74"/>
        <v>0</v>
      </c>
      <c r="AK21" s="67">
        <f t="shared" si="74"/>
        <v>0</v>
      </c>
      <c r="AL21" s="67">
        <f t="shared" si="74"/>
        <v>2080</v>
      </c>
      <c r="AM21" s="67">
        <f t="shared" si="74"/>
        <v>1236.7764705882355</v>
      </c>
      <c r="AN21" s="67">
        <f t="shared" si="74"/>
        <v>881.68000000000006</v>
      </c>
      <c r="AO21" s="67">
        <f t="shared" si="74"/>
        <v>520</v>
      </c>
      <c r="AP21" s="67">
        <f t="shared" si="75"/>
        <v>1236.7764705882355</v>
      </c>
      <c r="AQ21" s="71">
        <f t="shared" si="76"/>
        <v>6843.4964705882358</v>
      </c>
      <c r="AR21" s="71">
        <f t="shared" si="77"/>
        <v>1401.68</v>
      </c>
      <c r="AS21" s="71">
        <f t="shared" si="78"/>
        <v>8245.176470588236</v>
      </c>
      <c r="AT21" s="84"/>
    </row>
    <row r="22" spans="1:67" outlineLevel="1" x14ac:dyDescent="0.25">
      <c r="A22" s="60"/>
      <c r="B22" s="61" t="s">
        <v>66</v>
      </c>
      <c r="C22" s="62">
        <v>1</v>
      </c>
      <c r="D22" s="68" t="s">
        <v>65</v>
      </c>
      <c r="E22" s="64">
        <f t="shared" si="58"/>
        <v>3251.8529411764707</v>
      </c>
      <c r="F22" s="65">
        <f t="shared" si="59"/>
        <v>3251.8529411764707</v>
      </c>
      <c r="G22" s="107"/>
      <c r="H22" s="108">
        <f t="shared" si="60"/>
        <v>600</v>
      </c>
      <c r="I22" s="108">
        <f t="shared" si="60"/>
        <v>0</v>
      </c>
      <c r="J22" s="67">
        <f t="shared" si="79"/>
        <v>18</v>
      </c>
      <c r="K22" s="54">
        <v>0</v>
      </c>
      <c r="L22" s="67">
        <f t="shared" si="61"/>
        <v>600</v>
      </c>
      <c r="M22" s="67">
        <f t="shared" si="61"/>
        <v>0</v>
      </c>
      <c r="N22" s="67">
        <f t="shared" si="61"/>
        <v>18</v>
      </c>
      <c r="O22" s="67">
        <f t="shared" si="62"/>
        <v>618</v>
      </c>
      <c r="P22" s="69">
        <f t="shared" si="63"/>
        <v>0</v>
      </c>
      <c r="Q22" s="69">
        <f t="shared" si="64"/>
        <v>0</v>
      </c>
      <c r="R22" s="69">
        <f t="shared" si="65"/>
        <v>12.36</v>
      </c>
      <c r="S22" s="69">
        <f t="shared" si="66"/>
        <v>30.900000000000002</v>
      </c>
      <c r="T22" s="69">
        <f t="shared" si="67"/>
        <v>661.26</v>
      </c>
      <c r="U22" s="69">
        <f>5*$U$5+600+500</f>
        <v>1550</v>
      </c>
      <c r="V22" s="151">
        <f t="shared" si="68"/>
        <v>0</v>
      </c>
      <c r="W22" s="151">
        <f t="shared" si="68"/>
        <v>0</v>
      </c>
      <c r="X22" s="67">
        <f t="shared" si="69"/>
        <v>1550</v>
      </c>
      <c r="Y22" s="113">
        <f t="shared" si="70"/>
        <v>487.77794117647068</v>
      </c>
      <c r="Z22" s="69">
        <f t="shared" si="71"/>
        <v>165.315</v>
      </c>
      <c r="AA22" s="69">
        <f t="shared" si="72"/>
        <v>387.5</v>
      </c>
      <c r="AB22" s="70">
        <f t="shared" si="73"/>
        <v>3251.8529411764707</v>
      </c>
      <c r="AC22" s="67">
        <f t="shared" si="74"/>
        <v>618</v>
      </c>
      <c r="AD22" s="67">
        <f t="shared" si="74"/>
        <v>0</v>
      </c>
      <c r="AE22" s="67">
        <f t="shared" si="74"/>
        <v>0</v>
      </c>
      <c r="AF22" s="67">
        <f t="shared" si="74"/>
        <v>12.36</v>
      </c>
      <c r="AG22" s="67">
        <f t="shared" si="74"/>
        <v>30.900000000000002</v>
      </c>
      <c r="AH22" s="67">
        <f t="shared" si="74"/>
        <v>661.26</v>
      </c>
      <c r="AI22" s="67">
        <f t="shared" si="74"/>
        <v>1550</v>
      </c>
      <c r="AJ22" s="67">
        <f t="shared" si="74"/>
        <v>0</v>
      </c>
      <c r="AK22" s="67">
        <f t="shared" si="74"/>
        <v>0</v>
      </c>
      <c r="AL22" s="67">
        <f t="shared" si="74"/>
        <v>1550</v>
      </c>
      <c r="AM22" s="67">
        <f t="shared" si="74"/>
        <v>487.77794117647068</v>
      </c>
      <c r="AN22" s="67">
        <f t="shared" si="74"/>
        <v>165.315</v>
      </c>
      <c r="AO22" s="67">
        <f t="shared" si="74"/>
        <v>387.5</v>
      </c>
      <c r="AP22" s="67">
        <f t="shared" si="75"/>
        <v>487.77794117647068</v>
      </c>
      <c r="AQ22" s="71">
        <f t="shared" si="76"/>
        <v>2699.0379411764707</v>
      </c>
      <c r="AR22" s="71">
        <f t="shared" si="77"/>
        <v>552.81500000000005</v>
      </c>
      <c r="AS22" s="71">
        <f t="shared" si="78"/>
        <v>3251.8529411764707</v>
      </c>
      <c r="AT22" s="84"/>
    </row>
    <row r="23" spans="1:67" outlineLevel="1" x14ac:dyDescent="0.25">
      <c r="A23" s="60"/>
      <c r="B23" s="72" t="s">
        <v>169</v>
      </c>
      <c r="C23" s="62">
        <v>1</v>
      </c>
      <c r="D23" s="68" t="s">
        <v>65</v>
      </c>
      <c r="E23" s="64">
        <f t="shared" si="58"/>
        <v>2922</v>
      </c>
      <c r="F23" s="65">
        <f t="shared" si="59"/>
        <v>2922</v>
      </c>
      <c r="G23" s="107"/>
      <c r="H23" s="108">
        <f>H12</f>
        <v>1600</v>
      </c>
      <c r="I23" s="108">
        <f t="shared" si="60"/>
        <v>300</v>
      </c>
      <c r="J23" s="67">
        <f t="shared" si="79"/>
        <v>48</v>
      </c>
      <c r="K23" s="54">
        <v>0</v>
      </c>
      <c r="L23" s="67">
        <f t="shared" si="61"/>
        <v>1600</v>
      </c>
      <c r="M23" s="67">
        <f t="shared" si="61"/>
        <v>300</v>
      </c>
      <c r="N23" s="67">
        <f t="shared" si="61"/>
        <v>48</v>
      </c>
      <c r="O23" s="67">
        <f t="shared" si="62"/>
        <v>1948</v>
      </c>
      <c r="P23" s="69">
        <f t="shared" si="63"/>
        <v>0</v>
      </c>
      <c r="Q23" s="69">
        <f t="shared" si="64"/>
        <v>0</v>
      </c>
      <c r="R23" s="69">
        <f t="shared" si="65"/>
        <v>38.96</v>
      </c>
      <c r="S23" s="69">
        <v>0</v>
      </c>
      <c r="T23" s="69">
        <f t="shared" si="67"/>
        <v>1986.96</v>
      </c>
      <c r="U23" s="69">
        <v>0</v>
      </c>
      <c r="V23" s="151">
        <f t="shared" si="68"/>
        <v>0</v>
      </c>
      <c r="W23" s="151">
        <f t="shared" si="68"/>
        <v>0</v>
      </c>
      <c r="X23" s="67">
        <f t="shared" si="69"/>
        <v>0</v>
      </c>
      <c r="Y23" s="113">
        <f t="shared" si="70"/>
        <v>438.3</v>
      </c>
      <c r="Z23" s="69">
        <f t="shared" si="71"/>
        <v>496.74</v>
      </c>
      <c r="AA23" s="69">
        <f t="shared" si="72"/>
        <v>0</v>
      </c>
      <c r="AB23" s="70">
        <f t="shared" si="73"/>
        <v>2922</v>
      </c>
      <c r="AC23" s="67">
        <f t="shared" si="74"/>
        <v>1948</v>
      </c>
      <c r="AD23" s="67">
        <f t="shared" si="74"/>
        <v>0</v>
      </c>
      <c r="AE23" s="67">
        <f t="shared" si="74"/>
        <v>0</v>
      </c>
      <c r="AF23" s="67">
        <f t="shared" si="74"/>
        <v>38.96</v>
      </c>
      <c r="AG23" s="67">
        <f t="shared" si="74"/>
        <v>0</v>
      </c>
      <c r="AH23" s="67">
        <f t="shared" si="74"/>
        <v>1986.96</v>
      </c>
      <c r="AI23" s="67">
        <f t="shared" si="74"/>
        <v>0</v>
      </c>
      <c r="AJ23" s="67">
        <f t="shared" si="74"/>
        <v>0</v>
      </c>
      <c r="AK23" s="67">
        <f t="shared" si="74"/>
        <v>0</v>
      </c>
      <c r="AL23" s="67">
        <f t="shared" si="74"/>
        <v>0</v>
      </c>
      <c r="AM23" s="67">
        <f t="shared" si="74"/>
        <v>438.3</v>
      </c>
      <c r="AN23" s="67">
        <f t="shared" si="74"/>
        <v>496.74</v>
      </c>
      <c r="AO23" s="67">
        <f t="shared" si="74"/>
        <v>0</v>
      </c>
      <c r="AP23" s="67">
        <f t="shared" si="75"/>
        <v>438.3</v>
      </c>
      <c r="AQ23" s="71">
        <f t="shared" si="76"/>
        <v>2425.2600000000002</v>
      </c>
      <c r="AR23" s="71">
        <f t="shared" si="77"/>
        <v>496.74</v>
      </c>
      <c r="AS23" s="71">
        <f t="shared" si="78"/>
        <v>2922</v>
      </c>
      <c r="AT23" s="84"/>
    </row>
    <row r="24" spans="1:67" outlineLevel="1" x14ac:dyDescent="0.25">
      <c r="A24" s="60"/>
      <c r="B24" s="72" t="s">
        <v>170</v>
      </c>
      <c r="C24" s="62">
        <v>1</v>
      </c>
      <c r="D24" s="68" t="s">
        <v>65</v>
      </c>
      <c r="E24" s="64">
        <f t="shared" si="58"/>
        <v>900</v>
      </c>
      <c r="F24" s="65">
        <f t="shared" si="59"/>
        <v>900</v>
      </c>
      <c r="G24" s="147"/>
      <c r="H24" s="67">
        <v>0</v>
      </c>
      <c r="I24" s="67">
        <v>0</v>
      </c>
      <c r="J24" s="67">
        <f t="shared" si="79"/>
        <v>0</v>
      </c>
      <c r="K24" s="54">
        <v>0</v>
      </c>
      <c r="L24" s="67">
        <f t="shared" si="61"/>
        <v>0</v>
      </c>
      <c r="M24" s="67">
        <f t="shared" si="61"/>
        <v>0</v>
      </c>
      <c r="N24" s="67">
        <f t="shared" si="61"/>
        <v>0</v>
      </c>
      <c r="O24" s="67">
        <f t="shared" si="62"/>
        <v>0</v>
      </c>
      <c r="P24" s="69">
        <f t="shared" si="63"/>
        <v>0</v>
      </c>
      <c r="Q24" s="69">
        <f t="shared" si="64"/>
        <v>0</v>
      </c>
      <c r="R24" s="69">
        <f t="shared" si="65"/>
        <v>0</v>
      </c>
      <c r="S24" s="69">
        <v>0</v>
      </c>
      <c r="T24" s="69">
        <f t="shared" si="67"/>
        <v>0</v>
      </c>
      <c r="U24" s="69">
        <v>0</v>
      </c>
      <c r="V24" s="151">
        <f t="shared" si="68"/>
        <v>0</v>
      </c>
      <c r="W24" s="151">
        <f t="shared" si="68"/>
        <v>900</v>
      </c>
      <c r="X24" s="67">
        <f t="shared" si="69"/>
        <v>900</v>
      </c>
      <c r="Y24" s="113">
        <v>0</v>
      </c>
      <c r="Z24" s="69">
        <f t="shared" si="71"/>
        <v>0</v>
      </c>
      <c r="AA24" s="69">
        <v>0</v>
      </c>
      <c r="AB24" s="70">
        <f t="shared" si="73"/>
        <v>900</v>
      </c>
      <c r="AC24" s="67">
        <f t="shared" si="74"/>
        <v>0</v>
      </c>
      <c r="AD24" s="67">
        <f t="shared" si="74"/>
        <v>0</v>
      </c>
      <c r="AE24" s="67">
        <f t="shared" si="74"/>
        <v>0</v>
      </c>
      <c r="AF24" s="67">
        <f t="shared" si="74"/>
        <v>0</v>
      </c>
      <c r="AG24" s="67">
        <f t="shared" si="74"/>
        <v>0</v>
      </c>
      <c r="AH24" s="67">
        <f t="shared" si="74"/>
        <v>0</v>
      </c>
      <c r="AI24" s="67">
        <f t="shared" si="74"/>
        <v>0</v>
      </c>
      <c r="AJ24" s="67">
        <f t="shared" si="74"/>
        <v>0</v>
      </c>
      <c r="AK24" s="67">
        <f t="shared" si="74"/>
        <v>900</v>
      </c>
      <c r="AL24" s="67">
        <f t="shared" si="74"/>
        <v>900</v>
      </c>
      <c r="AM24" s="67">
        <f t="shared" si="74"/>
        <v>0</v>
      </c>
      <c r="AN24" s="67">
        <f t="shared" si="74"/>
        <v>0</v>
      </c>
      <c r="AO24" s="67">
        <f t="shared" si="74"/>
        <v>0</v>
      </c>
      <c r="AP24" s="67">
        <f t="shared" si="75"/>
        <v>900</v>
      </c>
      <c r="AQ24" s="71">
        <f t="shared" si="76"/>
        <v>900</v>
      </c>
      <c r="AR24" s="71">
        <f t="shared" si="77"/>
        <v>0</v>
      </c>
      <c r="AS24" s="71">
        <f t="shared" si="78"/>
        <v>900</v>
      </c>
      <c r="AT24" s="84"/>
    </row>
    <row r="25" spans="1:67" outlineLevel="1" x14ac:dyDescent="0.25">
      <c r="A25" s="60"/>
      <c r="B25" s="72" t="s">
        <v>171</v>
      </c>
      <c r="C25" s="62">
        <v>1</v>
      </c>
      <c r="D25" s="68" t="s">
        <v>65</v>
      </c>
      <c r="E25" s="64">
        <f t="shared" si="58"/>
        <v>1200</v>
      </c>
      <c r="F25" s="65">
        <f t="shared" si="59"/>
        <v>1200</v>
      </c>
      <c r="G25" s="147"/>
      <c r="H25" s="67">
        <v>0</v>
      </c>
      <c r="I25" s="67">
        <v>0</v>
      </c>
      <c r="J25" s="67">
        <f t="shared" si="79"/>
        <v>0</v>
      </c>
      <c r="K25" s="54">
        <v>0</v>
      </c>
      <c r="L25" s="67">
        <f t="shared" si="61"/>
        <v>0</v>
      </c>
      <c r="M25" s="67">
        <f t="shared" si="61"/>
        <v>0</v>
      </c>
      <c r="N25" s="67">
        <f t="shared" si="61"/>
        <v>0</v>
      </c>
      <c r="O25" s="67">
        <f t="shared" si="62"/>
        <v>0</v>
      </c>
      <c r="P25" s="69">
        <f t="shared" si="63"/>
        <v>0</v>
      </c>
      <c r="Q25" s="69">
        <f t="shared" si="64"/>
        <v>0</v>
      </c>
      <c r="R25" s="69">
        <f t="shared" si="65"/>
        <v>0</v>
      </c>
      <c r="S25" s="69">
        <v>0</v>
      </c>
      <c r="T25" s="69">
        <f t="shared" si="67"/>
        <v>0</v>
      </c>
      <c r="U25" s="69">
        <v>0</v>
      </c>
      <c r="V25" s="151">
        <f t="shared" si="68"/>
        <v>1200</v>
      </c>
      <c r="W25" s="151">
        <f t="shared" si="68"/>
        <v>0</v>
      </c>
      <c r="X25" s="67">
        <f t="shared" si="69"/>
        <v>1200</v>
      </c>
      <c r="Y25" s="113">
        <v>0</v>
      </c>
      <c r="Z25" s="69">
        <f t="shared" si="71"/>
        <v>0</v>
      </c>
      <c r="AA25" s="69">
        <v>0</v>
      </c>
      <c r="AB25" s="70">
        <f t="shared" si="73"/>
        <v>1200</v>
      </c>
      <c r="AC25" s="67">
        <f t="shared" si="74"/>
        <v>0</v>
      </c>
      <c r="AD25" s="67">
        <f t="shared" si="74"/>
        <v>0</v>
      </c>
      <c r="AE25" s="67">
        <f t="shared" si="74"/>
        <v>0</v>
      </c>
      <c r="AF25" s="67">
        <f t="shared" si="74"/>
        <v>0</v>
      </c>
      <c r="AG25" s="67">
        <f t="shared" si="74"/>
        <v>0</v>
      </c>
      <c r="AH25" s="67">
        <f t="shared" si="74"/>
        <v>0</v>
      </c>
      <c r="AI25" s="67">
        <f t="shared" si="74"/>
        <v>0</v>
      </c>
      <c r="AJ25" s="67">
        <f t="shared" si="74"/>
        <v>1200</v>
      </c>
      <c r="AK25" s="67">
        <f t="shared" si="74"/>
        <v>0</v>
      </c>
      <c r="AL25" s="67">
        <f t="shared" si="74"/>
        <v>1200</v>
      </c>
      <c r="AM25" s="67">
        <f t="shared" si="74"/>
        <v>0</v>
      </c>
      <c r="AN25" s="67">
        <f t="shared" si="74"/>
        <v>0</v>
      </c>
      <c r="AO25" s="67">
        <f t="shared" si="74"/>
        <v>0</v>
      </c>
      <c r="AP25" s="67">
        <f t="shared" si="75"/>
        <v>0</v>
      </c>
      <c r="AQ25" s="71">
        <f t="shared" si="76"/>
        <v>1200</v>
      </c>
      <c r="AR25" s="71">
        <f t="shared" si="77"/>
        <v>0</v>
      </c>
      <c r="AS25" s="71">
        <f t="shared" si="78"/>
        <v>1200</v>
      </c>
      <c r="AT25" s="84"/>
    </row>
    <row r="26" spans="1:67" ht="15.75" outlineLevel="1" thickBot="1" x14ac:dyDescent="0.3">
      <c r="A26" s="60"/>
      <c r="B26" s="61"/>
      <c r="C26" s="62"/>
      <c r="D26" s="63"/>
      <c r="E26" s="64"/>
      <c r="F26" s="65"/>
      <c r="G26" s="107"/>
      <c r="H26" s="108"/>
      <c r="I26" s="108"/>
      <c r="J26" s="67"/>
      <c r="K26" s="21"/>
      <c r="L26" s="67"/>
      <c r="M26" s="67"/>
      <c r="N26" s="67"/>
      <c r="O26" s="67"/>
      <c r="P26" s="69"/>
      <c r="Q26" s="69"/>
      <c r="R26" s="69"/>
      <c r="S26" s="69"/>
      <c r="T26" s="69"/>
      <c r="U26" s="69"/>
      <c r="V26" s="151"/>
      <c r="W26" s="151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84"/>
    </row>
    <row r="27" spans="1:67" ht="15.75" thickBot="1" x14ac:dyDescent="0.3">
      <c r="A27" s="48">
        <f>A16+1</f>
        <v>33</v>
      </c>
      <c r="B27" s="49" t="s">
        <v>61</v>
      </c>
      <c r="C27" s="50" t="s">
        <v>62</v>
      </c>
      <c r="D27" s="51">
        <f>ROUNDUP((A27*465)/1000,2)</f>
        <v>15.35</v>
      </c>
      <c r="E27" s="52"/>
      <c r="F27" s="53">
        <f>SUM(F28:F37)</f>
        <v>30701.537882352943</v>
      </c>
      <c r="G27" s="107"/>
      <c r="H27" s="110"/>
      <c r="I27" s="110"/>
      <c r="J27" s="56"/>
      <c r="K27" s="57"/>
      <c r="L27" s="58"/>
      <c r="M27" s="58"/>
      <c r="N27" s="58"/>
      <c r="O27" s="57"/>
      <c r="P27" s="58"/>
      <c r="Q27" s="56"/>
      <c r="R27" s="56"/>
      <c r="S27" s="56"/>
      <c r="T27" s="56"/>
      <c r="U27" s="73"/>
      <c r="V27" s="152"/>
      <c r="W27" s="153"/>
      <c r="X27" s="56"/>
      <c r="Y27" s="56"/>
      <c r="Z27" s="57"/>
      <c r="AA27" s="56"/>
      <c r="AB27" s="56"/>
      <c r="AC27" s="59">
        <f>+SUM(AC28:AC37)</f>
        <v>12363.967999999999</v>
      </c>
      <c r="AD27" s="59">
        <f t="shared" ref="AD27:AS27" si="80">+SUM(AD28:AD37)</f>
        <v>0</v>
      </c>
      <c r="AE27" s="59">
        <f t="shared" si="80"/>
        <v>0</v>
      </c>
      <c r="AF27" s="59">
        <f t="shared" si="80"/>
        <v>247.27935999999997</v>
      </c>
      <c r="AG27" s="59">
        <f t="shared" si="80"/>
        <v>520.79840000000002</v>
      </c>
      <c r="AH27" s="59">
        <f t="shared" si="80"/>
        <v>13132.045760000001</v>
      </c>
      <c r="AI27" s="59">
        <f t="shared" si="80"/>
        <v>6317</v>
      </c>
      <c r="AJ27" s="59">
        <f t="shared" si="80"/>
        <v>1200</v>
      </c>
      <c r="AK27" s="59">
        <f t="shared" si="80"/>
        <v>900</v>
      </c>
      <c r="AL27" s="59">
        <f t="shared" si="80"/>
        <v>8417</v>
      </c>
      <c r="AM27" s="59">
        <f t="shared" si="80"/>
        <v>4290.2306823529416</v>
      </c>
      <c r="AN27" s="59">
        <f t="shared" si="80"/>
        <v>3283.0114400000002</v>
      </c>
      <c r="AO27" s="59">
        <f t="shared" si="80"/>
        <v>1579.25</v>
      </c>
      <c r="AP27" s="59">
        <f t="shared" si="80"/>
        <v>5190.2306823529416</v>
      </c>
      <c r="AQ27" s="59">
        <f t="shared" si="80"/>
        <v>25839.276442352937</v>
      </c>
      <c r="AR27" s="59">
        <f t="shared" si="80"/>
        <v>4862.2614400000002</v>
      </c>
      <c r="AS27" s="59">
        <f t="shared" si="80"/>
        <v>30701.537882352943</v>
      </c>
      <c r="AT27" s="83" t="str">
        <f>IF(F27=AS27,"Matching","Not Matching")</f>
        <v>Matching</v>
      </c>
      <c r="AU27" s="134">
        <f t="shared" ref="AU27" si="81">SUM(AC27:AG27)</f>
        <v>13132.045759999999</v>
      </c>
      <c r="AV27" s="135">
        <f t="shared" ref="AV27" si="82">AU27/AS27</f>
        <v>0.4277325067663213</v>
      </c>
      <c r="AW27" s="134">
        <f t="shared" ref="AW27" si="83">AI27</f>
        <v>6317</v>
      </c>
      <c r="AX27" s="135">
        <f t="shared" ref="AX27" si="84">AW27/AS27</f>
        <v>0.20575516523655882</v>
      </c>
      <c r="AY27" s="134">
        <f t="shared" ref="AY27" si="85">AJ27</f>
        <v>1200</v>
      </c>
      <c r="AZ27" s="135">
        <f t="shared" ref="AZ27" si="86">AY27/AS27</f>
        <v>3.9085989913546081E-2</v>
      </c>
      <c r="BA27" s="134">
        <f t="shared" ref="BA27" si="87">AK27+AM27</f>
        <v>5190.2306823529416</v>
      </c>
      <c r="BB27" s="135">
        <f t="shared" ref="BB27" si="88">BA27/AS27</f>
        <v>0.16905442008285371</v>
      </c>
      <c r="BC27" s="134">
        <f t="shared" ref="BC27" si="89">AN27+AO27</f>
        <v>4862.2614400000002</v>
      </c>
      <c r="BD27" s="135">
        <f t="shared" ref="BD27" si="90">BC27/AS27</f>
        <v>0.15837191800072004</v>
      </c>
      <c r="BE27" s="82" t="str">
        <f t="shared" ref="BE27" si="91">IF((AU27+AW27+AY27+BA27+BC27)=AS27,"Matching","Not Matching")</f>
        <v>Matching</v>
      </c>
      <c r="BF27" s="134">
        <f>AQ27</f>
        <v>25839.276442352937</v>
      </c>
      <c r="BG27" s="135">
        <f t="shared" ref="BG27" si="92">BF27/AS27</f>
        <v>0.84162808199927974</v>
      </c>
      <c r="BH27" s="134">
        <f t="shared" ref="BH27" si="93">AR27</f>
        <v>4862.2614400000002</v>
      </c>
      <c r="BI27" s="135">
        <f t="shared" ref="BI27" si="94">BH27/AS27</f>
        <v>0.15837191800072004</v>
      </c>
      <c r="BJ27" s="82" t="str">
        <f t="shared" ref="BJ27" si="95">IF((BH27+BF27)=AS27,"Matching","Not Matching")</f>
        <v>Matching</v>
      </c>
      <c r="BK27" s="134">
        <f>AS27*1.081</f>
        <v>33188.36245082353</v>
      </c>
      <c r="BL27" s="134">
        <f t="shared" ref="BL27" si="96">ROUND(BK27,-1)</f>
        <v>33190</v>
      </c>
      <c r="BM27" s="134">
        <f>D27*380</f>
        <v>5833</v>
      </c>
      <c r="BN27" s="134">
        <f t="shared" ref="BN27" si="97">BK27-BM27</f>
        <v>27355.36245082353</v>
      </c>
      <c r="BO27" s="134">
        <f>BK27/D27</f>
        <v>2162.1083029852462</v>
      </c>
    </row>
    <row r="28" spans="1:67" outlineLevel="1" x14ac:dyDescent="0.25">
      <c r="A28" s="60"/>
      <c r="B28" s="61"/>
      <c r="C28" s="62"/>
      <c r="D28" s="63"/>
      <c r="E28" s="64"/>
      <c r="F28" s="65"/>
      <c r="G28" s="107"/>
      <c r="H28" s="110"/>
      <c r="I28" s="110"/>
      <c r="J28" s="56"/>
      <c r="K28" s="57"/>
      <c r="L28" s="58"/>
      <c r="M28" s="58"/>
      <c r="N28" s="58"/>
      <c r="O28" s="57"/>
      <c r="P28" s="58"/>
      <c r="Q28" s="56"/>
      <c r="R28" s="56"/>
      <c r="S28" s="56"/>
      <c r="T28" s="56"/>
      <c r="U28" s="73"/>
      <c r="V28" s="152"/>
      <c r="W28" s="153"/>
      <c r="X28" s="56"/>
      <c r="Y28" s="56"/>
      <c r="Z28" s="57"/>
      <c r="AA28" s="56"/>
      <c r="AB28" s="56"/>
      <c r="AC28" s="56"/>
      <c r="AD28" s="56"/>
      <c r="AE28" s="69"/>
      <c r="AF28" s="69"/>
      <c r="AG28" s="69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136"/>
    </row>
    <row r="29" spans="1:67" outlineLevel="1" x14ac:dyDescent="0.25">
      <c r="A29" s="60"/>
      <c r="B29" s="61" t="str">
        <f>"Panneau solaire "&amp;G29</f>
        <v>Panneau solaire LONGi Hi-MO X10 Artist LR7-54HVB-485M</v>
      </c>
      <c r="C29" s="62">
        <f>A27</f>
        <v>33</v>
      </c>
      <c r="D29" s="68" t="s">
        <v>63</v>
      </c>
      <c r="E29" s="64">
        <f t="shared" ref="E29" si="98">AB29</f>
        <v>266.65684558823523</v>
      </c>
      <c r="F29" s="65">
        <f t="shared" ref="F29" si="99">C29*E29</f>
        <v>8799.6759044117625</v>
      </c>
      <c r="G29" s="107" t="str">
        <f>$G$7</f>
        <v>LONGi Hi-MO X10 Artist LR7-54HVB-485M</v>
      </c>
      <c r="H29" s="108">
        <f t="shared" ref="H29:I29" si="100">H18</f>
        <v>105.55</v>
      </c>
      <c r="I29" s="108">
        <f t="shared" si="100"/>
        <v>0</v>
      </c>
      <c r="J29" s="67">
        <f t="shared" si="79"/>
        <v>3.1664999999999996</v>
      </c>
      <c r="K29" s="54">
        <v>0</v>
      </c>
      <c r="L29" s="67">
        <f t="shared" ref="L29:N36" si="101">H29*(1-$K29)</f>
        <v>105.55</v>
      </c>
      <c r="M29" s="67">
        <f t="shared" si="101"/>
        <v>0</v>
      </c>
      <c r="N29" s="67">
        <f t="shared" si="101"/>
        <v>3.1664999999999996</v>
      </c>
      <c r="O29" s="67">
        <f t="shared" ref="O29:O36" si="102">(L29+M29+N29)</f>
        <v>108.7165</v>
      </c>
      <c r="P29" s="69">
        <f t="shared" ref="P29:P36" si="103">O29*$P$4</f>
        <v>0</v>
      </c>
      <c r="Q29" s="69">
        <f t="shared" ref="Q29:Q36" si="104">(O29+P29)*$Q$4</f>
        <v>0</v>
      </c>
      <c r="R29" s="69">
        <f t="shared" ref="R29:R36" si="105">(O29+P29)*$R$4</f>
        <v>2.1743299999999999</v>
      </c>
      <c r="S29" s="69">
        <f t="shared" ref="S29:S33" si="106">(O29+P29)*$S$4</f>
        <v>5.4358250000000004</v>
      </c>
      <c r="T29" s="69">
        <f t="shared" ref="T29:T36" si="107">SUM(O29:S29)</f>
        <v>116.32665499999999</v>
      </c>
      <c r="U29" s="69">
        <f>1*$U$4</f>
        <v>65</v>
      </c>
      <c r="V29" s="151">
        <f t="shared" ref="V29:W36" si="108">V18</f>
        <v>0</v>
      </c>
      <c r="W29" s="151">
        <f t="shared" si="108"/>
        <v>0</v>
      </c>
      <c r="X29" s="67">
        <f t="shared" ref="X29:X36" si="109">SUM(U29:W29)</f>
        <v>65</v>
      </c>
      <c r="Y29" s="113">
        <f t="shared" ref="Y29:Y34" si="110">$Y$4/(1-$Y$4)*(T29+X29+Z29+AA29)</f>
        <v>39.998526838235293</v>
      </c>
      <c r="Z29" s="69">
        <f t="shared" ref="Z29:Z36" si="111">T29*$Z$4</f>
        <v>29.081663749999997</v>
      </c>
      <c r="AA29" s="69">
        <f t="shared" ref="AA29:AA34" si="112">X29*$AA$4</f>
        <v>16.25</v>
      </c>
      <c r="AB29" s="70">
        <f t="shared" ref="AB29:AB36" si="113">T29+X29+Y29+Z29+AA29</f>
        <v>266.65684558823523</v>
      </c>
      <c r="AC29" s="67">
        <f t="shared" ref="AC29:AO36" si="114">O29*$C29</f>
        <v>3587.6444999999999</v>
      </c>
      <c r="AD29" s="67">
        <f t="shared" si="114"/>
        <v>0</v>
      </c>
      <c r="AE29" s="67">
        <f t="shared" si="114"/>
        <v>0</v>
      </c>
      <c r="AF29" s="67">
        <f t="shared" si="114"/>
        <v>71.752889999999994</v>
      </c>
      <c r="AG29" s="67">
        <f t="shared" si="114"/>
        <v>179.38222500000001</v>
      </c>
      <c r="AH29" s="67">
        <f t="shared" si="114"/>
        <v>3838.7796149999995</v>
      </c>
      <c r="AI29" s="67">
        <f t="shared" si="114"/>
        <v>2145</v>
      </c>
      <c r="AJ29" s="67">
        <f t="shared" si="114"/>
        <v>0</v>
      </c>
      <c r="AK29" s="67">
        <f t="shared" si="114"/>
        <v>0</v>
      </c>
      <c r="AL29" s="67">
        <f t="shared" si="114"/>
        <v>2145</v>
      </c>
      <c r="AM29" s="67">
        <f t="shared" si="114"/>
        <v>1319.9513856617646</v>
      </c>
      <c r="AN29" s="67">
        <f t="shared" si="114"/>
        <v>959.69490374999987</v>
      </c>
      <c r="AO29" s="67">
        <f t="shared" si="114"/>
        <v>536.25</v>
      </c>
      <c r="AP29" s="67">
        <f t="shared" ref="AP29:AP36" si="115">AM29+AK29</f>
        <v>1319.9513856617646</v>
      </c>
      <c r="AQ29" s="71">
        <f t="shared" ref="AQ29:AQ36" si="116">AM29+AL29+AH29</f>
        <v>7303.7310006617645</v>
      </c>
      <c r="AR29" s="71">
        <f t="shared" ref="AR29:AR36" si="117">AO29+AN29</f>
        <v>1495.9449037499999</v>
      </c>
      <c r="AS29" s="71">
        <f t="shared" ref="AS29:AS36" si="118">AH29+AL29+AM29+AO29+AN29</f>
        <v>8799.6759044117643</v>
      </c>
      <c r="AT29" s="84"/>
    </row>
    <row r="30" spans="1:67" outlineLevel="1" x14ac:dyDescent="0.25">
      <c r="A30" s="60"/>
      <c r="B30" s="61" t="str">
        <f>"Onduleur Fronius "&amp;G30</f>
        <v>Onduleur Fronius Verto 15.0 SPD 1+2</v>
      </c>
      <c r="C30" s="62">
        <v>1</v>
      </c>
      <c r="D30" s="68" t="s">
        <v>63</v>
      </c>
      <c r="E30" s="64">
        <f t="shared" ref="E29:E36" si="119">AB30</f>
        <v>3959.0752132352936</v>
      </c>
      <c r="F30" s="65">
        <f t="shared" ref="F29:F36" si="120">C30*E30</f>
        <v>3959.0752132352936</v>
      </c>
      <c r="G30" s="107" t="str">
        <f>$G$8</f>
        <v>Verto 15.0 SPD 1+2</v>
      </c>
      <c r="H30" s="108">
        <f t="shared" ref="H30:I30" si="121">H19</f>
        <v>2117.4499999999998</v>
      </c>
      <c r="I30" s="108">
        <f t="shared" si="121"/>
        <v>166.85</v>
      </c>
      <c r="J30" s="67">
        <f t="shared" si="79"/>
        <v>63.523499999999991</v>
      </c>
      <c r="K30" s="54">
        <v>0</v>
      </c>
      <c r="L30" s="67">
        <f t="shared" si="101"/>
        <v>2117.4499999999998</v>
      </c>
      <c r="M30" s="67">
        <f t="shared" si="101"/>
        <v>166.85</v>
      </c>
      <c r="N30" s="67">
        <f t="shared" si="101"/>
        <v>63.523499999999991</v>
      </c>
      <c r="O30" s="67">
        <f t="shared" si="102"/>
        <v>2347.8234999999995</v>
      </c>
      <c r="P30" s="69">
        <f t="shared" si="103"/>
        <v>0</v>
      </c>
      <c r="Q30" s="69">
        <f t="shared" si="104"/>
        <v>0</v>
      </c>
      <c r="R30" s="69">
        <f t="shared" si="105"/>
        <v>46.956469999999989</v>
      </c>
      <c r="S30" s="69">
        <f t="shared" si="106"/>
        <v>117.39117499999998</v>
      </c>
      <c r="T30" s="69">
        <f t="shared" si="107"/>
        <v>2512.1711449999993</v>
      </c>
      <c r="U30" s="69">
        <f>2*$U$5</f>
        <v>180</v>
      </c>
      <c r="V30" s="151">
        <f t="shared" si="108"/>
        <v>0</v>
      </c>
      <c r="W30" s="151">
        <f t="shared" si="108"/>
        <v>0</v>
      </c>
      <c r="X30" s="67">
        <f t="shared" si="109"/>
        <v>180</v>
      </c>
      <c r="Y30" s="113">
        <f t="shared" si="110"/>
        <v>593.861281985294</v>
      </c>
      <c r="Z30" s="69">
        <f t="shared" si="111"/>
        <v>628.04278624999984</v>
      </c>
      <c r="AA30" s="69">
        <f t="shared" si="112"/>
        <v>45</v>
      </c>
      <c r="AB30" s="70">
        <f t="shared" si="113"/>
        <v>3959.0752132352936</v>
      </c>
      <c r="AC30" s="67">
        <f t="shared" si="114"/>
        <v>2347.8234999999995</v>
      </c>
      <c r="AD30" s="67">
        <f t="shared" si="114"/>
        <v>0</v>
      </c>
      <c r="AE30" s="67">
        <f t="shared" si="114"/>
        <v>0</v>
      </c>
      <c r="AF30" s="67">
        <f t="shared" si="114"/>
        <v>46.956469999999989</v>
      </c>
      <c r="AG30" s="67">
        <f t="shared" si="114"/>
        <v>117.39117499999998</v>
      </c>
      <c r="AH30" s="67">
        <f t="shared" si="114"/>
        <v>2512.1711449999993</v>
      </c>
      <c r="AI30" s="67">
        <f t="shared" si="114"/>
        <v>180</v>
      </c>
      <c r="AJ30" s="67">
        <f t="shared" si="114"/>
        <v>0</v>
      </c>
      <c r="AK30" s="67">
        <f t="shared" si="114"/>
        <v>0</v>
      </c>
      <c r="AL30" s="67">
        <f t="shared" si="114"/>
        <v>180</v>
      </c>
      <c r="AM30" s="67">
        <f t="shared" si="114"/>
        <v>593.861281985294</v>
      </c>
      <c r="AN30" s="67">
        <f t="shared" si="114"/>
        <v>628.04278624999984</v>
      </c>
      <c r="AO30" s="67">
        <f t="shared" si="114"/>
        <v>45</v>
      </c>
      <c r="AP30" s="67">
        <f t="shared" si="115"/>
        <v>593.861281985294</v>
      </c>
      <c r="AQ30" s="71">
        <f t="shared" si="116"/>
        <v>3286.0324269852936</v>
      </c>
      <c r="AR30" s="71">
        <f t="shared" si="117"/>
        <v>673.04278624999984</v>
      </c>
      <c r="AS30" s="71">
        <f t="shared" si="118"/>
        <v>3959.0752132352936</v>
      </c>
      <c r="AT30" s="84"/>
    </row>
    <row r="31" spans="1:67" outlineLevel="1" x14ac:dyDescent="0.25">
      <c r="A31" s="60"/>
      <c r="B31" s="61" t="s">
        <v>64</v>
      </c>
      <c r="C31" s="62">
        <v>1</v>
      </c>
      <c r="D31" s="68" t="s">
        <v>65</v>
      </c>
      <c r="E31" s="64">
        <f t="shared" si="119"/>
        <v>1166.0955882352941</v>
      </c>
      <c r="F31" s="65">
        <f t="shared" si="120"/>
        <v>1166.0955882352941</v>
      </c>
      <c r="G31" s="107"/>
      <c r="H31" s="108">
        <f t="shared" ref="H31:I31" si="122">H20</f>
        <v>450</v>
      </c>
      <c r="I31" s="111">
        <f t="shared" si="122"/>
        <v>0</v>
      </c>
      <c r="J31" s="67">
        <f t="shared" si="79"/>
        <v>13.5</v>
      </c>
      <c r="K31" s="54">
        <v>0</v>
      </c>
      <c r="L31" s="67">
        <f t="shared" si="101"/>
        <v>450</v>
      </c>
      <c r="M31" s="67">
        <f t="shared" si="101"/>
        <v>0</v>
      </c>
      <c r="N31" s="67">
        <f t="shared" si="101"/>
        <v>13.5</v>
      </c>
      <c r="O31" s="67">
        <f t="shared" si="102"/>
        <v>463.5</v>
      </c>
      <c r="P31" s="69">
        <f t="shared" si="103"/>
        <v>0</v>
      </c>
      <c r="Q31" s="69">
        <f t="shared" si="104"/>
        <v>0</v>
      </c>
      <c r="R31" s="69">
        <f t="shared" si="105"/>
        <v>9.27</v>
      </c>
      <c r="S31" s="69">
        <f t="shared" si="106"/>
        <v>23.175000000000001</v>
      </c>
      <c r="T31" s="69">
        <f t="shared" si="107"/>
        <v>495.94499999999999</v>
      </c>
      <c r="U31" s="69">
        <f>(C29/10)*$U$5</f>
        <v>297</v>
      </c>
      <c r="V31" s="151">
        <f t="shared" si="108"/>
        <v>0</v>
      </c>
      <c r="W31" s="151">
        <f t="shared" si="108"/>
        <v>0</v>
      </c>
      <c r="X31" s="67">
        <f t="shared" si="109"/>
        <v>297</v>
      </c>
      <c r="Y31" s="113">
        <f t="shared" si="110"/>
        <v>174.91433823529414</v>
      </c>
      <c r="Z31" s="69">
        <f t="shared" si="111"/>
        <v>123.98625</v>
      </c>
      <c r="AA31" s="69">
        <f t="shared" si="112"/>
        <v>74.25</v>
      </c>
      <c r="AB31" s="70">
        <f t="shared" si="113"/>
        <v>1166.0955882352941</v>
      </c>
      <c r="AC31" s="67">
        <f t="shared" si="114"/>
        <v>463.5</v>
      </c>
      <c r="AD31" s="67">
        <f t="shared" si="114"/>
        <v>0</v>
      </c>
      <c r="AE31" s="67">
        <f t="shared" si="114"/>
        <v>0</v>
      </c>
      <c r="AF31" s="67">
        <f t="shared" si="114"/>
        <v>9.27</v>
      </c>
      <c r="AG31" s="67">
        <f t="shared" si="114"/>
        <v>23.175000000000001</v>
      </c>
      <c r="AH31" s="67">
        <f t="shared" si="114"/>
        <v>495.94499999999999</v>
      </c>
      <c r="AI31" s="67">
        <f t="shared" si="114"/>
        <v>297</v>
      </c>
      <c r="AJ31" s="67">
        <f t="shared" si="114"/>
        <v>0</v>
      </c>
      <c r="AK31" s="67">
        <f t="shared" si="114"/>
        <v>0</v>
      </c>
      <c r="AL31" s="67">
        <f t="shared" si="114"/>
        <v>297</v>
      </c>
      <c r="AM31" s="67">
        <f t="shared" si="114"/>
        <v>174.91433823529414</v>
      </c>
      <c r="AN31" s="67">
        <f t="shared" si="114"/>
        <v>123.98625</v>
      </c>
      <c r="AO31" s="67">
        <f t="shared" si="114"/>
        <v>74.25</v>
      </c>
      <c r="AP31" s="67">
        <f t="shared" si="115"/>
        <v>174.91433823529414</v>
      </c>
      <c r="AQ31" s="71">
        <f t="shared" si="116"/>
        <v>967.85933823529422</v>
      </c>
      <c r="AR31" s="71">
        <f t="shared" si="117"/>
        <v>198.23624999999998</v>
      </c>
      <c r="AS31" s="71">
        <f t="shared" si="118"/>
        <v>1166.0955882352941</v>
      </c>
      <c r="AT31" s="84"/>
    </row>
    <row r="32" spans="1:67" outlineLevel="1" x14ac:dyDescent="0.25">
      <c r="A32" s="60"/>
      <c r="B32" s="61" t="s">
        <v>172</v>
      </c>
      <c r="C32" s="62">
        <f>A27</f>
        <v>33</v>
      </c>
      <c r="D32" s="68" t="s">
        <v>63</v>
      </c>
      <c r="E32" s="64">
        <f t="shared" si="119"/>
        <v>257.66176470588238</v>
      </c>
      <c r="F32" s="65">
        <f t="shared" si="120"/>
        <v>8502.8382352941189</v>
      </c>
      <c r="G32" s="107"/>
      <c r="H32" s="108">
        <f t="shared" ref="H32:I32" si="123">H21</f>
        <v>100</v>
      </c>
      <c r="I32" s="108">
        <f t="shared" si="123"/>
        <v>0</v>
      </c>
      <c r="J32" s="67">
        <f t="shared" si="79"/>
        <v>3</v>
      </c>
      <c r="K32" s="54">
        <v>0</v>
      </c>
      <c r="L32" s="67">
        <f t="shared" si="101"/>
        <v>100</v>
      </c>
      <c r="M32" s="67">
        <f t="shared" si="101"/>
        <v>0</v>
      </c>
      <c r="N32" s="67">
        <f t="shared" si="101"/>
        <v>3</v>
      </c>
      <c r="O32" s="67">
        <f t="shared" si="102"/>
        <v>103</v>
      </c>
      <c r="P32" s="69">
        <f t="shared" si="103"/>
        <v>0</v>
      </c>
      <c r="Q32" s="69">
        <f t="shared" si="104"/>
        <v>0</v>
      </c>
      <c r="R32" s="69">
        <f t="shared" si="105"/>
        <v>2.06</v>
      </c>
      <c r="S32" s="69">
        <f t="shared" si="106"/>
        <v>5.15</v>
      </c>
      <c r="T32" s="69">
        <f t="shared" si="107"/>
        <v>110.21000000000001</v>
      </c>
      <c r="U32" s="69">
        <f>1*$U$4</f>
        <v>65</v>
      </c>
      <c r="V32" s="151">
        <f t="shared" si="108"/>
        <v>0</v>
      </c>
      <c r="W32" s="151">
        <f t="shared" si="108"/>
        <v>0</v>
      </c>
      <c r="X32" s="67">
        <f t="shared" si="109"/>
        <v>65</v>
      </c>
      <c r="Y32" s="113">
        <f t="shared" si="110"/>
        <v>38.649264705882359</v>
      </c>
      <c r="Z32" s="69">
        <f t="shared" si="111"/>
        <v>27.552500000000002</v>
      </c>
      <c r="AA32" s="69">
        <f t="shared" si="112"/>
        <v>16.25</v>
      </c>
      <c r="AB32" s="70">
        <f t="shared" si="113"/>
        <v>257.66176470588238</v>
      </c>
      <c r="AC32" s="67">
        <f t="shared" si="114"/>
        <v>3399</v>
      </c>
      <c r="AD32" s="67">
        <f t="shared" si="114"/>
        <v>0</v>
      </c>
      <c r="AE32" s="67">
        <f t="shared" si="114"/>
        <v>0</v>
      </c>
      <c r="AF32" s="67">
        <f t="shared" si="114"/>
        <v>67.98</v>
      </c>
      <c r="AG32" s="67">
        <f t="shared" si="114"/>
        <v>169.95000000000002</v>
      </c>
      <c r="AH32" s="67">
        <f t="shared" si="114"/>
        <v>3636.9300000000003</v>
      </c>
      <c r="AI32" s="67">
        <f t="shared" si="114"/>
        <v>2145</v>
      </c>
      <c r="AJ32" s="67">
        <f t="shared" si="114"/>
        <v>0</v>
      </c>
      <c r="AK32" s="67">
        <f t="shared" si="114"/>
        <v>0</v>
      </c>
      <c r="AL32" s="67">
        <f t="shared" si="114"/>
        <v>2145</v>
      </c>
      <c r="AM32" s="67">
        <f t="shared" si="114"/>
        <v>1275.4257352941179</v>
      </c>
      <c r="AN32" s="67">
        <f t="shared" si="114"/>
        <v>909.23250000000007</v>
      </c>
      <c r="AO32" s="67">
        <f t="shared" si="114"/>
        <v>536.25</v>
      </c>
      <c r="AP32" s="67">
        <f t="shared" si="115"/>
        <v>1275.4257352941179</v>
      </c>
      <c r="AQ32" s="71">
        <f t="shared" si="116"/>
        <v>7057.3557352941179</v>
      </c>
      <c r="AR32" s="71">
        <f t="shared" si="117"/>
        <v>1445.4825000000001</v>
      </c>
      <c r="AS32" s="71">
        <f t="shared" si="118"/>
        <v>8502.8382352941189</v>
      </c>
      <c r="AT32" s="84"/>
    </row>
    <row r="33" spans="1:67" outlineLevel="1" x14ac:dyDescent="0.25">
      <c r="A33" s="60"/>
      <c r="B33" s="61" t="s">
        <v>66</v>
      </c>
      <c r="C33" s="62">
        <v>1</v>
      </c>
      <c r="D33" s="68" t="s">
        <v>65</v>
      </c>
      <c r="E33" s="64">
        <f t="shared" si="119"/>
        <v>3251.8529411764707</v>
      </c>
      <c r="F33" s="65">
        <f t="shared" si="120"/>
        <v>3251.8529411764707</v>
      </c>
      <c r="G33" s="107"/>
      <c r="H33" s="108">
        <f t="shared" ref="H33:I33" si="124">H22</f>
        <v>600</v>
      </c>
      <c r="I33" s="108">
        <f t="shared" si="124"/>
        <v>0</v>
      </c>
      <c r="J33" s="67">
        <f t="shared" si="79"/>
        <v>18</v>
      </c>
      <c r="K33" s="54">
        <v>0</v>
      </c>
      <c r="L33" s="67">
        <f t="shared" si="101"/>
        <v>600</v>
      </c>
      <c r="M33" s="67">
        <f t="shared" si="101"/>
        <v>0</v>
      </c>
      <c r="N33" s="67">
        <f t="shared" si="101"/>
        <v>18</v>
      </c>
      <c r="O33" s="67">
        <f t="shared" si="102"/>
        <v>618</v>
      </c>
      <c r="P33" s="69">
        <f t="shared" si="103"/>
        <v>0</v>
      </c>
      <c r="Q33" s="69">
        <f t="shared" si="104"/>
        <v>0</v>
      </c>
      <c r="R33" s="69">
        <f t="shared" si="105"/>
        <v>12.36</v>
      </c>
      <c r="S33" s="69">
        <f t="shared" si="106"/>
        <v>30.900000000000002</v>
      </c>
      <c r="T33" s="69">
        <f t="shared" si="107"/>
        <v>661.26</v>
      </c>
      <c r="U33" s="69">
        <f>5*$U$5+600+500</f>
        <v>1550</v>
      </c>
      <c r="V33" s="151">
        <f t="shared" si="108"/>
        <v>0</v>
      </c>
      <c r="W33" s="151">
        <f t="shared" si="108"/>
        <v>0</v>
      </c>
      <c r="X33" s="67">
        <f t="shared" si="109"/>
        <v>1550</v>
      </c>
      <c r="Y33" s="113">
        <f t="shared" si="110"/>
        <v>487.77794117647068</v>
      </c>
      <c r="Z33" s="69">
        <f t="shared" si="111"/>
        <v>165.315</v>
      </c>
      <c r="AA33" s="69">
        <f t="shared" si="112"/>
        <v>387.5</v>
      </c>
      <c r="AB33" s="70">
        <f t="shared" si="113"/>
        <v>3251.8529411764707</v>
      </c>
      <c r="AC33" s="67">
        <f t="shared" si="114"/>
        <v>618</v>
      </c>
      <c r="AD33" s="67">
        <f t="shared" si="114"/>
        <v>0</v>
      </c>
      <c r="AE33" s="67">
        <f t="shared" si="114"/>
        <v>0</v>
      </c>
      <c r="AF33" s="67">
        <f t="shared" si="114"/>
        <v>12.36</v>
      </c>
      <c r="AG33" s="67">
        <f t="shared" si="114"/>
        <v>30.900000000000002</v>
      </c>
      <c r="AH33" s="67">
        <f t="shared" si="114"/>
        <v>661.26</v>
      </c>
      <c r="AI33" s="67">
        <f t="shared" si="114"/>
        <v>1550</v>
      </c>
      <c r="AJ33" s="67">
        <f t="shared" si="114"/>
        <v>0</v>
      </c>
      <c r="AK33" s="67">
        <f t="shared" si="114"/>
        <v>0</v>
      </c>
      <c r="AL33" s="67">
        <f t="shared" si="114"/>
        <v>1550</v>
      </c>
      <c r="AM33" s="67">
        <f t="shared" si="114"/>
        <v>487.77794117647068</v>
      </c>
      <c r="AN33" s="67">
        <f t="shared" si="114"/>
        <v>165.315</v>
      </c>
      <c r="AO33" s="67">
        <f t="shared" si="114"/>
        <v>387.5</v>
      </c>
      <c r="AP33" s="67">
        <f t="shared" si="115"/>
        <v>487.77794117647068</v>
      </c>
      <c r="AQ33" s="71">
        <f t="shared" si="116"/>
        <v>2699.0379411764707</v>
      </c>
      <c r="AR33" s="71">
        <f t="shared" si="117"/>
        <v>552.81500000000005</v>
      </c>
      <c r="AS33" s="71">
        <f t="shared" si="118"/>
        <v>3251.8529411764707</v>
      </c>
      <c r="AT33" s="84"/>
    </row>
    <row r="34" spans="1:67" outlineLevel="1" x14ac:dyDescent="0.25">
      <c r="A34" s="60"/>
      <c r="B34" s="72" t="s">
        <v>169</v>
      </c>
      <c r="C34" s="62">
        <v>1</v>
      </c>
      <c r="D34" s="68" t="s">
        <v>65</v>
      </c>
      <c r="E34" s="64">
        <f t="shared" si="119"/>
        <v>2922</v>
      </c>
      <c r="F34" s="65">
        <f t="shared" si="120"/>
        <v>2922</v>
      </c>
      <c r="G34" s="107"/>
      <c r="H34" s="108">
        <f t="shared" ref="H34:I34" si="125">H23</f>
        <v>1600</v>
      </c>
      <c r="I34" s="108">
        <f t="shared" si="125"/>
        <v>300</v>
      </c>
      <c r="J34" s="67">
        <f t="shared" si="79"/>
        <v>48</v>
      </c>
      <c r="K34" s="54">
        <v>0</v>
      </c>
      <c r="L34" s="67">
        <f t="shared" si="101"/>
        <v>1600</v>
      </c>
      <c r="M34" s="67">
        <f t="shared" si="101"/>
        <v>300</v>
      </c>
      <c r="N34" s="67">
        <f t="shared" si="101"/>
        <v>48</v>
      </c>
      <c r="O34" s="67">
        <f t="shared" si="102"/>
        <v>1948</v>
      </c>
      <c r="P34" s="69">
        <f t="shared" si="103"/>
        <v>0</v>
      </c>
      <c r="Q34" s="69">
        <f t="shared" si="104"/>
        <v>0</v>
      </c>
      <c r="R34" s="69">
        <f t="shared" si="105"/>
        <v>38.96</v>
      </c>
      <c r="S34" s="69">
        <v>0</v>
      </c>
      <c r="T34" s="69">
        <f t="shared" si="107"/>
        <v>1986.96</v>
      </c>
      <c r="U34" s="69">
        <v>0</v>
      </c>
      <c r="V34" s="151">
        <f t="shared" si="108"/>
        <v>0</v>
      </c>
      <c r="W34" s="151">
        <f t="shared" si="108"/>
        <v>0</v>
      </c>
      <c r="X34" s="67">
        <f t="shared" si="109"/>
        <v>0</v>
      </c>
      <c r="Y34" s="113">
        <f t="shared" si="110"/>
        <v>438.3</v>
      </c>
      <c r="Z34" s="69">
        <f t="shared" si="111"/>
        <v>496.74</v>
      </c>
      <c r="AA34" s="69">
        <f t="shared" si="112"/>
        <v>0</v>
      </c>
      <c r="AB34" s="70">
        <f t="shared" si="113"/>
        <v>2922</v>
      </c>
      <c r="AC34" s="67">
        <f t="shared" si="114"/>
        <v>1948</v>
      </c>
      <c r="AD34" s="67">
        <f t="shared" si="114"/>
        <v>0</v>
      </c>
      <c r="AE34" s="67">
        <f t="shared" si="114"/>
        <v>0</v>
      </c>
      <c r="AF34" s="67">
        <f t="shared" si="114"/>
        <v>38.96</v>
      </c>
      <c r="AG34" s="67">
        <f t="shared" si="114"/>
        <v>0</v>
      </c>
      <c r="AH34" s="67">
        <f t="shared" si="114"/>
        <v>1986.96</v>
      </c>
      <c r="AI34" s="67">
        <f t="shared" si="114"/>
        <v>0</v>
      </c>
      <c r="AJ34" s="67">
        <f t="shared" si="114"/>
        <v>0</v>
      </c>
      <c r="AK34" s="67">
        <f t="shared" si="114"/>
        <v>0</v>
      </c>
      <c r="AL34" s="67">
        <f t="shared" si="114"/>
        <v>0</v>
      </c>
      <c r="AM34" s="67">
        <f t="shared" si="114"/>
        <v>438.3</v>
      </c>
      <c r="AN34" s="67">
        <f t="shared" si="114"/>
        <v>496.74</v>
      </c>
      <c r="AO34" s="67">
        <f t="shared" si="114"/>
        <v>0</v>
      </c>
      <c r="AP34" s="67">
        <f t="shared" si="115"/>
        <v>438.3</v>
      </c>
      <c r="AQ34" s="71">
        <f t="shared" si="116"/>
        <v>2425.2600000000002</v>
      </c>
      <c r="AR34" s="71">
        <f t="shared" si="117"/>
        <v>496.74</v>
      </c>
      <c r="AS34" s="71">
        <f t="shared" si="118"/>
        <v>2922</v>
      </c>
      <c r="AT34" s="84"/>
    </row>
    <row r="35" spans="1:67" outlineLevel="1" x14ac:dyDescent="0.25">
      <c r="A35" s="60"/>
      <c r="B35" s="72" t="s">
        <v>170</v>
      </c>
      <c r="C35" s="62">
        <v>1</v>
      </c>
      <c r="D35" s="68" t="s">
        <v>65</v>
      </c>
      <c r="E35" s="64">
        <f t="shared" si="119"/>
        <v>900</v>
      </c>
      <c r="F35" s="65">
        <f t="shared" si="120"/>
        <v>900</v>
      </c>
      <c r="G35" s="147"/>
      <c r="H35" s="67">
        <v>0</v>
      </c>
      <c r="I35" s="67">
        <v>0</v>
      </c>
      <c r="J35" s="67">
        <f t="shared" si="79"/>
        <v>0</v>
      </c>
      <c r="K35" s="54">
        <v>0</v>
      </c>
      <c r="L35" s="67">
        <f t="shared" si="101"/>
        <v>0</v>
      </c>
      <c r="M35" s="67">
        <f t="shared" si="101"/>
        <v>0</v>
      </c>
      <c r="N35" s="67">
        <f t="shared" si="101"/>
        <v>0</v>
      </c>
      <c r="O35" s="67">
        <f t="shared" si="102"/>
        <v>0</v>
      </c>
      <c r="P35" s="69">
        <f t="shared" si="103"/>
        <v>0</v>
      </c>
      <c r="Q35" s="69">
        <f t="shared" si="104"/>
        <v>0</v>
      </c>
      <c r="R35" s="69">
        <f t="shared" si="105"/>
        <v>0</v>
      </c>
      <c r="S35" s="69">
        <v>0</v>
      </c>
      <c r="T35" s="69">
        <f t="shared" si="107"/>
        <v>0</v>
      </c>
      <c r="U35" s="69">
        <v>0</v>
      </c>
      <c r="V35" s="151">
        <f t="shared" si="108"/>
        <v>0</v>
      </c>
      <c r="W35" s="151">
        <f t="shared" si="108"/>
        <v>900</v>
      </c>
      <c r="X35" s="67">
        <f t="shared" si="109"/>
        <v>900</v>
      </c>
      <c r="Y35" s="113">
        <v>0</v>
      </c>
      <c r="Z35" s="69">
        <f t="shared" si="111"/>
        <v>0</v>
      </c>
      <c r="AA35" s="69">
        <v>0</v>
      </c>
      <c r="AB35" s="70">
        <f t="shared" si="113"/>
        <v>900</v>
      </c>
      <c r="AC35" s="67">
        <f t="shared" si="114"/>
        <v>0</v>
      </c>
      <c r="AD35" s="67">
        <f t="shared" si="114"/>
        <v>0</v>
      </c>
      <c r="AE35" s="67">
        <f t="shared" si="114"/>
        <v>0</v>
      </c>
      <c r="AF35" s="67">
        <f t="shared" si="114"/>
        <v>0</v>
      </c>
      <c r="AG35" s="67">
        <f t="shared" si="114"/>
        <v>0</v>
      </c>
      <c r="AH35" s="67">
        <f t="shared" si="114"/>
        <v>0</v>
      </c>
      <c r="AI35" s="67">
        <f t="shared" si="114"/>
        <v>0</v>
      </c>
      <c r="AJ35" s="67">
        <f t="shared" si="114"/>
        <v>0</v>
      </c>
      <c r="AK35" s="67">
        <f t="shared" si="114"/>
        <v>900</v>
      </c>
      <c r="AL35" s="67">
        <f t="shared" si="114"/>
        <v>900</v>
      </c>
      <c r="AM35" s="67">
        <f t="shared" si="114"/>
        <v>0</v>
      </c>
      <c r="AN35" s="67">
        <f t="shared" si="114"/>
        <v>0</v>
      </c>
      <c r="AO35" s="67">
        <f t="shared" si="114"/>
        <v>0</v>
      </c>
      <c r="AP35" s="67">
        <f t="shared" si="115"/>
        <v>900</v>
      </c>
      <c r="AQ35" s="71">
        <f t="shared" si="116"/>
        <v>900</v>
      </c>
      <c r="AR35" s="71">
        <f t="shared" si="117"/>
        <v>0</v>
      </c>
      <c r="AS35" s="71">
        <f t="shared" si="118"/>
        <v>900</v>
      </c>
      <c r="AT35" s="84"/>
    </row>
    <row r="36" spans="1:67" outlineLevel="1" x14ac:dyDescent="0.25">
      <c r="A36" s="60"/>
      <c r="B36" s="72" t="s">
        <v>171</v>
      </c>
      <c r="C36" s="62">
        <v>1</v>
      </c>
      <c r="D36" s="68" t="s">
        <v>65</v>
      </c>
      <c r="E36" s="64">
        <f t="shared" si="119"/>
        <v>1200</v>
      </c>
      <c r="F36" s="65">
        <f t="shared" si="120"/>
        <v>1200</v>
      </c>
      <c r="G36" s="147"/>
      <c r="H36" s="67">
        <v>0</v>
      </c>
      <c r="I36" s="67">
        <v>0</v>
      </c>
      <c r="J36" s="67">
        <f t="shared" si="79"/>
        <v>0</v>
      </c>
      <c r="K36" s="54">
        <v>0</v>
      </c>
      <c r="L36" s="67">
        <f t="shared" si="101"/>
        <v>0</v>
      </c>
      <c r="M36" s="67">
        <f t="shared" si="101"/>
        <v>0</v>
      </c>
      <c r="N36" s="67">
        <f t="shared" si="101"/>
        <v>0</v>
      </c>
      <c r="O36" s="67">
        <f t="shared" si="102"/>
        <v>0</v>
      </c>
      <c r="P36" s="69">
        <f t="shared" si="103"/>
        <v>0</v>
      </c>
      <c r="Q36" s="69">
        <f t="shared" si="104"/>
        <v>0</v>
      </c>
      <c r="R36" s="69">
        <f t="shared" si="105"/>
        <v>0</v>
      </c>
      <c r="S36" s="69">
        <v>0</v>
      </c>
      <c r="T36" s="69">
        <f t="shared" si="107"/>
        <v>0</v>
      </c>
      <c r="U36" s="69">
        <v>0</v>
      </c>
      <c r="V36" s="151">
        <f t="shared" si="108"/>
        <v>1200</v>
      </c>
      <c r="W36" s="151">
        <f t="shared" si="108"/>
        <v>0</v>
      </c>
      <c r="X36" s="67">
        <f t="shared" si="109"/>
        <v>1200</v>
      </c>
      <c r="Y36" s="113">
        <v>0</v>
      </c>
      <c r="Z36" s="69">
        <f t="shared" si="111"/>
        <v>0</v>
      </c>
      <c r="AA36" s="69">
        <v>0</v>
      </c>
      <c r="AB36" s="70">
        <f t="shared" si="113"/>
        <v>1200</v>
      </c>
      <c r="AC36" s="67">
        <f t="shared" si="114"/>
        <v>0</v>
      </c>
      <c r="AD36" s="67">
        <f t="shared" si="114"/>
        <v>0</v>
      </c>
      <c r="AE36" s="67">
        <f t="shared" si="114"/>
        <v>0</v>
      </c>
      <c r="AF36" s="67">
        <f t="shared" si="114"/>
        <v>0</v>
      </c>
      <c r="AG36" s="67">
        <f t="shared" si="114"/>
        <v>0</v>
      </c>
      <c r="AH36" s="67">
        <f t="shared" si="114"/>
        <v>0</v>
      </c>
      <c r="AI36" s="67">
        <f t="shared" si="114"/>
        <v>0</v>
      </c>
      <c r="AJ36" s="67">
        <f t="shared" si="114"/>
        <v>1200</v>
      </c>
      <c r="AK36" s="67">
        <f t="shared" si="114"/>
        <v>0</v>
      </c>
      <c r="AL36" s="67">
        <f t="shared" si="114"/>
        <v>1200</v>
      </c>
      <c r="AM36" s="67">
        <f t="shared" si="114"/>
        <v>0</v>
      </c>
      <c r="AN36" s="67">
        <f t="shared" si="114"/>
        <v>0</v>
      </c>
      <c r="AO36" s="67">
        <f t="shared" si="114"/>
        <v>0</v>
      </c>
      <c r="AP36" s="67">
        <f t="shared" si="115"/>
        <v>0</v>
      </c>
      <c r="AQ36" s="71">
        <f t="shared" si="116"/>
        <v>1200</v>
      </c>
      <c r="AR36" s="71">
        <f t="shared" si="117"/>
        <v>0</v>
      </c>
      <c r="AS36" s="71">
        <f t="shared" si="118"/>
        <v>1200</v>
      </c>
      <c r="AT36" s="84"/>
    </row>
    <row r="37" spans="1:67" ht="15.75" outlineLevel="1" thickBot="1" x14ac:dyDescent="0.3">
      <c r="A37" s="60"/>
      <c r="B37" s="61"/>
      <c r="C37" s="62"/>
      <c r="D37" s="63"/>
      <c r="E37" s="64"/>
      <c r="F37" s="65"/>
      <c r="G37" s="107"/>
      <c r="H37" s="108"/>
      <c r="I37" s="108"/>
      <c r="J37" s="67"/>
      <c r="K37" s="21"/>
      <c r="L37" s="67"/>
      <c r="M37" s="67"/>
      <c r="N37" s="67"/>
      <c r="O37" s="67"/>
      <c r="P37" s="69"/>
      <c r="Q37" s="69"/>
      <c r="R37" s="69"/>
      <c r="S37" s="69"/>
      <c r="T37" s="69"/>
      <c r="U37" s="69"/>
      <c r="V37" s="151"/>
      <c r="W37" s="151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84"/>
    </row>
    <row r="38" spans="1:67" ht="15.75" thickBot="1" x14ac:dyDescent="0.3">
      <c r="A38" s="48">
        <f>A27+1</f>
        <v>34</v>
      </c>
      <c r="B38" s="49" t="s">
        <v>61</v>
      </c>
      <c r="C38" s="50" t="s">
        <v>62</v>
      </c>
      <c r="D38" s="51">
        <f>ROUNDUP((A38*465)/1000,2)</f>
        <v>15.81</v>
      </c>
      <c r="E38" s="52"/>
      <c r="F38" s="53">
        <f>SUM(F39:F48)</f>
        <v>31239.091786764704</v>
      </c>
      <c r="G38" s="107"/>
      <c r="H38" s="110"/>
      <c r="I38" s="110"/>
      <c r="J38" s="56"/>
      <c r="K38" s="57"/>
      <c r="L38" s="58"/>
      <c r="M38" s="58"/>
      <c r="N38" s="58"/>
      <c r="O38" s="57"/>
      <c r="P38" s="58"/>
      <c r="Q38" s="56"/>
      <c r="R38" s="56"/>
      <c r="S38" s="56"/>
      <c r="T38" s="56"/>
      <c r="U38" s="73"/>
      <c r="V38" s="152"/>
      <c r="W38" s="153"/>
      <c r="X38" s="56"/>
      <c r="Y38" s="56"/>
      <c r="Z38" s="57"/>
      <c r="AA38" s="56"/>
      <c r="AB38" s="56"/>
      <c r="AC38" s="59">
        <f>+SUM(AC39:AC48)</f>
        <v>12575.684499999999</v>
      </c>
      <c r="AD38" s="59">
        <f t="shared" ref="AD38:AS38" si="126">+SUM(AD39:AD48)</f>
        <v>0</v>
      </c>
      <c r="AE38" s="59">
        <f t="shared" si="126"/>
        <v>0</v>
      </c>
      <c r="AF38" s="59">
        <f t="shared" si="126"/>
        <v>251.51369000000003</v>
      </c>
      <c r="AG38" s="59">
        <f t="shared" si="126"/>
        <v>531.38422500000001</v>
      </c>
      <c r="AH38" s="59">
        <f t="shared" si="126"/>
        <v>13358.582415000001</v>
      </c>
      <c r="AI38" s="59">
        <f t="shared" si="126"/>
        <v>6456</v>
      </c>
      <c r="AJ38" s="59">
        <f t="shared" si="126"/>
        <v>1200</v>
      </c>
      <c r="AK38" s="59">
        <f t="shared" si="126"/>
        <v>900</v>
      </c>
      <c r="AL38" s="59">
        <f t="shared" si="126"/>
        <v>8556</v>
      </c>
      <c r="AM38" s="59">
        <f t="shared" si="126"/>
        <v>4370.8637680147067</v>
      </c>
      <c r="AN38" s="59">
        <f t="shared" si="126"/>
        <v>3339.6456037500002</v>
      </c>
      <c r="AO38" s="59">
        <f t="shared" si="126"/>
        <v>1614</v>
      </c>
      <c r="AP38" s="59">
        <f t="shared" si="126"/>
        <v>5270.8637680147067</v>
      </c>
      <c r="AQ38" s="59">
        <f t="shared" si="126"/>
        <v>26285.446183014705</v>
      </c>
      <c r="AR38" s="59">
        <f t="shared" si="126"/>
        <v>4953.6456037499993</v>
      </c>
      <c r="AS38" s="59">
        <f t="shared" si="126"/>
        <v>31239.091786764704</v>
      </c>
      <c r="AT38" s="83" t="str">
        <f>IF(F38=AS38,"Matching","Not Matching")</f>
        <v>Matching</v>
      </c>
      <c r="AU38" s="134">
        <f t="shared" ref="AU38" si="127">SUM(AC38:AG38)</f>
        <v>13358.582414999999</v>
      </c>
      <c r="AV38" s="135">
        <f t="shared" ref="AV38" si="128">AU38/AS38</f>
        <v>0.42762390488764873</v>
      </c>
      <c r="AW38" s="134">
        <f t="shared" ref="AW38" si="129">AI38</f>
        <v>6456</v>
      </c>
      <c r="AX38" s="135">
        <f t="shared" ref="AX38" si="130">AW38/AS38</f>
        <v>0.20666413876780057</v>
      </c>
      <c r="AY38" s="134">
        <f t="shared" ref="AY38" si="131">AJ38</f>
        <v>1200</v>
      </c>
      <c r="AZ38" s="135">
        <f t="shared" ref="AZ38" si="132">AY38/AS38</f>
        <v>3.8413408692899734E-2</v>
      </c>
      <c r="BA38" s="134">
        <f t="shared" ref="BA38" si="133">AK38+AM38</f>
        <v>5270.8637680147067</v>
      </c>
      <c r="BB38" s="135">
        <f t="shared" ref="BB38" si="134">BA38/AS38</f>
        <v>0.16872653673778865</v>
      </c>
      <c r="BC38" s="134">
        <f t="shared" ref="BC38" si="135">AN38+AO38</f>
        <v>4953.6456037500002</v>
      </c>
      <c r="BD38" s="135">
        <f t="shared" ref="BD38" si="136">BC38/AS38</f>
        <v>0.15857201091386233</v>
      </c>
      <c r="BE38" s="82" t="str">
        <f t="shared" ref="BE38" si="137">IF((AU38+AW38+AY38+BA38+BC38)=AS38,"Matching","Not Matching")</f>
        <v>Matching</v>
      </c>
      <c r="BF38" s="134">
        <f>AQ38</f>
        <v>26285.446183014705</v>
      </c>
      <c r="BG38" s="135">
        <f t="shared" ref="BG38" si="138">BF38/AS38</f>
        <v>0.8414279890861377</v>
      </c>
      <c r="BH38" s="134">
        <f t="shared" ref="BH38" si="139">AR38</f>
        <v>4953.6456037499993</v>
      </c>
      <c r="BI38" s="135">
        <f t="shared" ref="BI38" si="140">BH38/AS38</f>
        <v>0.1585720109138623</v>
      </c>
      <c r="BJ38" s="82" t="str">
        <f t="shared" ref="BJ38" si="141">IF((BH38+BF38)=AS38,"Matching","Not Matching")</f>
        <v>Matching</v>
      </c>
      <c r="BK38" s="134">
        <f>AS38*1.081</f>
        <v>33769.458221492641</v>
      </c>
      <c r="BL38" s="134">
        <f t="shared" ref="BL38" si="142">ROUND(BK38,-1)</f>
        <v>33770</v>
      </c>
      <c r="BM38" s="134">
        <f>D38*380</f>
        <v>6007.8</v>
      </c>
      <c r="BN38" s="134">
        <f t="shared" ref="BN38" si="143">BK38-BM38</f>
        <v>27761.658221492642</v>
      </c>
      <c r="BO38" s="134">
        <f>BK38/D38</f>
        <v>2135.9556117326147</v>
      </c>
    </row>
    <row r="39" spans="1:67" outlineLevel="1" x14ac:dyDescent="0.25">
      <c r="A39" s="60"/>
      <c r="B39" s="61"/>
      <c r="C39" s="62"/>
      <c r="D39" s="63"/>
      <c r="E39" s="64"/>
      <c r="F39" s="65"/>
      <c r="G39" s="107"/>
      <c r="H39" s="110"/>
      <c r="I39" s="110"/>
      <c r="J39" s="56"/>
      <c r="K39" s="57"/>
      <c r="L39" s="58"/>
      <c r="M39" s="58"/>
      <c r="N39" s="58"/>
      <c r="O39" s="57"/>
      <c r="P39" s="58"/>
      <c r="Q39" s="56"/>
      <c r="R39" s="56"/>
      <c r="S39" s="56"/>
      <c r="T39" s="56"/>
      <c r="U39" s="73"/>
      <c r="V39" s="152"/>
      <c r="W39" s="153"/>
      <c r="X39" s="56"/>
      <c r="Y39" s="56"/>
      <c r="Z39" s="57"/>
      <c r="AA39" s="56"/>
      <c r="AB39" s="56"/>
      <c r="AC39" s="56"/>
      <c r="AD39" s="56"/>
      <c r="AE39" s="69"/>
      <c r="AF39" s="69"/>
      <c r="AG39" s="69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136"/>
    </row>
    <row r="40" spans="1:67" outlineLevel="1" x14ac:dyDescent="0.25">
      <c r="A40" s="60"/>
      <c r="B40" s="61" t="str">
        <f>"Panneau solaire "&amp;G40</f>
        <v>Panneau solaire LONGi Hi-MO X10 Artist LR7-54HVB-485M</v>
      </c>
      <c r="C40" s="62">
        <f>A38</f>
        <v>34</v>
      </c>
      <c r="D40" s="68" t="s">
        <v>63</v>
      </c>
      <c r="E40" s="64">
        <f t="shared" ref="E40" si="144">AB40</f>
        <v>266.65684558823523</v>
      </c>
      <c r="F40" s="65">
        <f t="shared" ref="F40" si="145">C40*E40</f>
        <v>9066.3327499999978</v>
      </c>
      <c r="G40" s="107" t="str">
        <f>$G$7</f>
        <v>LONGi Hi-MO X10 Artist LR7-54HVB-485M</v>
      </c>
      <c r="H40" s="108">
        <f t="shared" ref="H40:I40" si="146">H29</f>
        <v>105.55</v>
      </c>
      <c r="I40" s="108">
        <f t="shared" si="146"/>
        <v>0</v>
      </c>
      <c r="J40" s="67">
        <f t="shared" si="79"/>
        <v>3.1664999999999996</v>
      </c>
      <c r="K40" s="54">
        <v>0</v>
      </c>
      <c r="L40" s="67">
        <f t="shared" ref="L40:N47" si="147">H40*(1-$K40)</f>
        <v>105.55</v>
      </c>
      <c r="M40" s="67">
        <f t="shared" si="147"/>
        <v>0</v>
      </c>
      <c r="N40" s="67">
        <f t="shared" si="147"/>
        <v>3.1664999999999996</v>
      </c>
      <c r="O40" s="67">
        <f t="shared" ref="O40:O47" si="148">(L40+M40+N40)</f>
        <v>108.7165</v>
      </c>
      <c r="P40" s="69">
        <f t="shared" ref="P40:P47" si="149">O40*$P$4</f>
        <v>0</v>
      </c>
      <c r="Q40" s="69">
        <f t="shared" ref="Q40:Q47" si="150">(O40+P40)*$Q$4</f>
        <v>0</v>
      </c>
      <c r="R40" s="69">
        <f t="shared" ref="R40:R47" si="151">(O40+P40)*$R$4</f>
        <v>2.1743299999999999</v>
      </c>
      <c r="S40" s="69">
        <f t="shared" ref="S40:S44" si="152">(O40+P40)*$S$4</f>
        <v>5.4358250000000004</v>
      </c>
      <c r="T40" s="69">
        <f t="shared" ref="T40:T47" si="153">SUM(O40:S40)</f>
        <v>116.32665499999999</v>
      </c>
      <c r="U40" s="69">
        <f>1*$U$4</f>
        <v>65</v>
      </c>
      <c r="V40" s="151">
        <f t="shared" ref="V40:W47" si="154">V29</f>
        <v>0</v>
      </c>
      <c r="W40" s="151">
        <f t="shared" si="154"/>
        <v>0</v>
      </c>
      <c r="X40" s="67">
        <f t="shared" ref="X40:X47" si="155">SUM(U40:W40)</f>
        <v>65</v>
      </c>
      <c r="Y40" s="113">
        <f t="shared" ref="Y40:Y45" si="156">$Y$4/(1-$Y$4)*(T40+X40+Z40+AA40)</f>
        <v>39.998526838235293</v>
      </c>
      <c r="Z40" s="69">
        <f t="shared" ref="Z40:Z47" si="157">T40*$Z$4</f>
        <v>29.081663749999997</v>
      </c>
      <c r="AA40" s="69">
        <f t="shared" ref="AA40:AA45" si="158">X40*$AA$4</f>
        <v>16.25</v>
      </c>
      <c r="AB40" s="70">
        <f t="shared" ref="AB40:AB47" si="159">T40+X40+Y40+Z40+AA40</f>
        <v>266.65684558823523</v>
      </c>
      <c r="AC40" s="67">
        <f t="shared" ref="AC40:AO47" si="160">O40*$C40</f>
        <v>3696.3609999999999</v>
      </c>
      <c r="AD40" s="67">
        <f t="shared" si="160"/>
        <v>0</v>
      </c>
      <c r="AE40" s="67">
        <f t="shared" si="160"/>
        <v>0</v>
      </c>
      <c r="AF40" s="67">
        <f t="shared" si="160"/>
        <v>73.927219999999991</v>
      </c>
      <c r="AG40" s="67">
        <f t="shared" si="160"/>
        <v>184.81805</v>
      </c>
      <c r="AH40" s="67">
        <f t="shared" si="160"/>
        <v>3955.1062699999998</v>
      </c>
      <c r="AI40" s="67">
        <f t="shared" si="160"/>
        <v>2210</v>
      </c>
      <c r="AJ40" s="67">
        <f t="shared" si="160"/>
        <v>0</v>
      </c>
      <c r="AK40" s="67">
        <f t="shared" si="160"/>
        <v>0</v>
      </c>
      <c r="AL40" s="67">
        <f t="shared" si="160"/>
        <v>2210</v>
      </c>
      <c r="AM40" s="67">
        <f t="shared" si="160"/>
        <v>1359.9499125</v>
      </c>
      <c r="AN40" s="67">
        <f t="shared" si="160"/>
        <v>988.77656749999994</v>
      </c>
      <c r="AO40" s="67">
        <f t="shared" si="160"/>
        <v>552.5</v>
      </c>
      <c r="AP40" s="67">
        <f t="shared" ref="AP40:AP47" si="161">AM40+AK40</f>
        <v>1359.9499125</v>
      </c>
      <c r="AQ40" s="71">
        <f t="shared" ref="AQ40:AQ47" si="162">AM40+AL40+AH40</f>
        <v>7525.0561825000004</v>
      </c>
      <c r="AR40" s="71">
        <f t="shared" ref="AR40:AR47" si="163">AO40+AN40</f>
        <v>1541.2765675000001</v>
      </c>
      <c r="AS40" s="71">
        <f t="shared" ref="AS40:AS47" si="164">AH40+AL40+AM40+AO40+AN40</f>
        <v>9066.3327499999996</v>
      </c>
      <c r="AT40" s="84"/>
    </row>
    <row r="41" spans="1:67" outlineLevel="1" x14ac:dyDescent="0.25">
      <c r="A41" s="60"/>
      <c r="B41" s="61" t="str">
        <f>"Onduleur Fronius "&amp;G41</f>
        <v>Onduleur Fronius Verto 15.0 SPD 1+2</v>
      </c>
      <c r="C41" s="62">
        <v>1</v>
      </c>
      <c r="D41" s="68" t="s">
        <v>63</v>
      </c>
      <c r="E41" s="64">
        <f t="shared" ref="E40:E47" si="165">AB41</f>
        <v>3959.0752132352936</v>
      </c>
      <c r="F41" s="65">
        <f t="shared" ref="F40:F47" si="166">C41*E41</f>
        <v>3959.0752132352936</v>
      </c>
      <c r="G41" s="107" t="str">
        <f>$G$8</f>
        <v>Verto 15.0 SPD 1+2</v>
      </c>
      <c r="H41" s="108">
        <f t="shared" ref="H41:I41" si="167">H30</f>
        <v>2117.4499999999998</v>
      </c>
      <c r="I41" s="108">
        <f t="shared" si="167"/>
        <v>166.85</v>
      </c>
      <c r="J41" s="67">
        <f t="shared" si="79"/>
        <v>63.523499999999991</v>
      </c>
      <c r="K41" s="54">
        <v>0</v>
      </c>
      <c r="L41" s="67">
        <f t="shared" si="147"/>
        <v>2117.4499999999998</v>
      </c>
      <c r="M41" s="67">
        <f t="shared" si="147"/>
        <v>166.85</v>
      </c>
      <c r="N41" s="67">
        <f t="shared" si="147"/>
        <v>63.523499999999991</v>
      </c>
      <c r="O41" s="67">
        <f t="shared" si="148"/>
        <v>2347.8234999999995</v>
      </c>
      <c r="P41" s="69">
        <f t="shared" si="149"/>
        <v>0</v>
      </c>
      <c r="Q41" s="69">
        <f t="shared" si="150"/>
        <v>0</v>
      </c>
      <c r="R41" s="69">
        <f t="shared" si="151"/>
        <v>46.956469999999989</v>
      </c>
      <c r="S41" s="69">
        <f t="shared" si="152"/>
        <v>117.39117499999998</v>
      </c>
      <c r="T41" s="69">
        <f t="shared" si="153"/>
        <v>2512.1711449999993</v>
      </c>
      <c r="U41" s="69">
        <f>2*$U$5</f>
        <v>180</v>
      </c>
      <c r="V41" s="151">
        <f t="shared" si="154"/>
        <v>0</v>
      </c>
      <c r="W41" s="151">
        <f t="shared" si="154"/>
        <v>0</v>
      </c>
      <c r="X41" s="67">
        <f t="shared" si="155"/>
        <v>180</v>
      </c>
      <c r="Y41" s="113">
        <f t="shared" si="156"/>
        <v>593.861281985294</v>
      </c>
      <c r="Z41" s="69">
        <f t="shared" si="157"/>
        <v>628.04278624999984</v>
      </c>
      <c r="AA41" s="69">
        <f t="shared" si="158"/>
        <v>45</v>
      </c>
      <c r="AB41" s="70">
        <f t="shared" si="159"/>
        <v>3959.0752132352936</v>
      </c>
      <c r="AC41" s="67">
        <f t="shared" si="160"/>
        <v>2347.8234999999995</v>
      </c>
      <c r="AD41" s="67">
        <f t="shared" si="160"/>
        <v>0</v>
      </c>
      <c r="AE41" s="67">
        <f t="shared" si="160"/>
        <v>0</v>
      </c>
      <c r="AF41" s="67">
        <f t="shared" si="160"/>
        <v>46.956469999999989</v>
      </c>
      <c r="AG41" s="67">
        <f t="shared" si="160"/>
        <v>117.39117499999998</v>
      </c>
      <c r="AH41" s="67">
        <f t="shared" si="160"/>
        <v>2512.1711449999993</v>
      </c>
      <c r="AI41" s="67">
        <f t="shared" si="160"/>
        <v>180</v>
      </c>
      <c r="AJ41" s="67">
        <f t="shared" si="160"/>
        <v>0</v>
      </c>
      <c r="AK41" s="67">
        <f t="shared" si="160"/>
        <v>0</v>
      </c>
      <c r="AL41" s="67">
        <f t="shared" si="160"/>
        <v>180</v>
      </c>
      <c r="AM41" s="67">
        <f t="shared" si="160"/>
        <v>593.861281985294</v>
      </c>
      <c r="AN41" s="67">
        <f t="shared" si="160"/>
        <v>628.04278624999984</v>
      </c>
      <c r="AO41" s="67">
        <f t="shared" si="160"/>
        <v>45</v>
      </c>
      <c r="AP41" s="67">
        <f t="shared" si="161"/>
        <v>593.861281985294</v>
      </c>
      <c r="AQ41" s="71">
        <f t="shared" si="162"/>
        <v>3286.0324269852936</v>
      </c>
      <c r="AR41" s="71">
        <f t="shared" si="163"/>
        <v>673.04278624999984</v>
      </c>
      <c r="AS41" s="71">
        <f t="shared" si="164"/>
        <v>3959.0752132352936</v>
      </c>
      <c r="AT41" s="84"/>
    </row>
    <row r="42" spans="1:67" outlineLevel="1" x14ac:dyDescent="0.25">
      <c r="A42" s="60"/>
      <c r="B42" s="61" t="s">
        <v>64</v>
      </c>
      <c r="C42" s="62">
        <v>1</v>
      </c>
      <c r="D42" s="68" t="s">
        <v>65</v>
      </c>
      <c r="E42" s="64">
        <f t="shared" si="165"/>
        <v>1179.330882352941</v>
      </c>
      <c r="F42" s="65">
        <f t="shared" si="166"/>
        <v>1179.330882352941</v>
      </c>
      <c r="G42" s="107"/>
      <c r="H42" s="108">
        <f t="shared" ref="H42:I42" si="168">H31</f>
        <v>450</v>
      </c>
      <c r="I42" s="111">
        <f t="shared" si="168"/>
        <v>0</v>
      </c>
      <c r="J42" s="67">
        <f t="shared" si="79"/>
        <v>13.5</v>
      </c>
      <c r="K42" s="54">
        <v>0</v>
      </c>
      <c r="L42" s="67">
        <f t="shared" si="147"/>
        <v>450</v>
      </c>
      <c r="M42" s="67">
        <f t="shared" si="147"/>
        <v>0</v>
      </c>
      <c r="N42" s="67">
        <f t="shared" si="147"/>
        <v>13.5</v>
      </c>
      <c r="O42" s="67">
        <f t="shared" si="148"/>
        <v>463.5</v>
      </c>
      <c r="P42" s="69">
        <f t="shared" si="149"/>
        <v>0</v>
      </c>
      <c r="Q42" s="69">
        <f t="shared" si="150"/>
        <v>0</v>
      </c>
      <c r="R42" s="69">
        <f t="shared" si="151"/>
        <v>9.27</v>
      </c>
      <c r="S42" s="69">
        <f t="shared" si="152"/>
        <v>23.175000000000001</v>
      </c>
      <c r="T42" s="69">
        <f t="shared" si="153"/>
        <v>495.94499999999999</v>
      </c>
      <c r="U42" s="69">
        <f>(C40/10)*$U$5</f>
        <v>306</v>
      </c>
      <c r="V42" s="151">
        <f t="shared" si="154"/>
        <v>0</v>
      </c>
      <c r="W42" s="151">
        <f t="shared" si="154"/>
        <v>0</v>
      </c>
      <c r="X42" s="67">
        <f t="shared" si="155"/>
        <v>306</v>
      </c>
      <c r="Y42" s="113">
        <f t="shared" si="156"/>
        <v>176.89963235294118</v>
      </c>
      <c r="Z42" s="69">
        <f t="shared" si="157"/>
        <v>123.98625</v>
      </c>
      <c r="AA42" s="69">
        <f t="shared" si="158"/>
        <v>76.5</v>
      </c>
      <c r="AB42" s="70">
        <f t="shared" si="159"/>
        <v>1179.330882352941</v>
      </c>
      <c r="AC42" s="67">
        <f t="shared" si="160"/>
        <v>463.5</v>
      </c>
      <c r="AD42" s="67">
        <f t="shared" si="160"/>
        <v>0</v>
      </c>
      <c r="AE42" s="67">
        <f t="shared" si="160"/>
        <v>0</v>
      </c>
      <c r="AF42" s="67">
        <f t="shared" si="160"/>
        <v>9.27</v>
      </c>
      <c r="AG42" s="67">
        <f t="shared" si="160"/>
        <v>23.175000000000001</v>
      </c>
      <c r="AH42" s="67">
        <f t="shared" si="160"/>
        <v>495.94499999999999</v>
      </c>
      <c r="AI42" s="67">
        <f t="shared" si="160"/>
        <v>306</v>
      </c>
      <c r="AJ42" s="67">
        <f t="shared" si="160"/>
        <v>0</v>
      </c>
      <c r="AK42" s="67">
        <f t="shared" si="160"/>
        <v>0</v>
      </c>
      <c r="AL42" s="67">
        <f t="shared" si="160"/>
        <v>306</v>
      </c>
      <c r="AM42" s="67">
        <f t="shared" si="160"/>
        <v>176.89963235294118</v>
      </c>
      <c r="AN42" s="67">
        <f t="shared" si="160"/>
        <v>123.98625</v>
      </c>
      <c r="AO42" s="67">
        <f t="shared" si="160"/>
        <v>76.5</v>
      </c>
      <c r="AP42" s="67">
        <f t="shared" si="161"/>
        <v>176.89963235294118</v>
      </c>
      <c r="AQ42" s="71">
        <f t="shared" si="162"/>
        <v>978.84463235294118</v>
      </c>
      <c r="AR42" s="71">
        <f t="shared" si="163"/>
        <v>200.48624999999998</v>
      </c>
      <c r="AS42" s="71">
        <f t="shared" si="164"/>
        <v>1179.330882352941</v>
      </c>
      <c r="AT42" s="84"/>
    </row>
    <row r="43" spans="1:67" outlineLevel="1" x14ac:dyDescent="0.25">
      <c r="A43" s="60"/>
      <c r="B43" s="61" t="s">
        <v>172</v>
      </c>
      <c r="C43" s="62">
        <f>A38</f>
        <v>34</v>
      </c>
      <c r="D43" s="68" t="s">
        <v>63</v>
      </c>
      <c r="E43" s="64">
        <f t="shared" si="165"/>
        <v>257.66176470588238</v>
      </c>
      <c r="F43" s="65">
        <f t="shared" si="166"/>
        <v>8760.5</v>
      </c>
      <c r="G43" s="107"/>
      <c r="H43" s="108">
        <f t="shared" ref="H43:I43" si="169">H32</f>
        <v>100</v>
      </c>
      <c r="I43" s="108">
        <f t="shared" si="169"/>
        <v>0</v>
      </c>
      <c r="J43" s="67">
        <f t="shared" si="79"/>
        <v>3</v>
      </c>
      <c r="K43" s="54">
        <v>0</v>
      </c>
      <c r="L43" s="67">
        <f t="shared" si="147"/>
        <v>100</v>
      </c>
      <c r="M43" s="67">
        <f t="shared" si="147"/>
        <v>0</v>
      </c>
      <c r="N43" s="67">
        <f t="shared" si="147"/>
        <v>3</v>
      </c>
      <c r="O43" s="67">
        <f t="shared" si="148"/>
        <v>103</v>
      </c>
      <c r="P43" s="69">
        <f t="shared" si="149"/>
        <v>0</v>
      </c>
      <c r="Q43" s="69">
        <f t="shared" si="150"/>
        <v>0</v>
      </c>
      <c r="R43" s="69">
        <f t="shared" si="151"/>
        <v>2.06</v>
      </c>
      <c r="S43" s="69">
        <f t="shared" si="152"/>
        <v>5.15</v>
      </c>
      <c r="T43" s="69">
        <f t="shared" si="153"/>
        <v>110.21000000000001</v>
      </c>
      <c r="U43" s="69">
        <f>1*$U$4</f>
        <v>65</v>
      </c>
      <c r="V43" s="151">
        <f t="shared" si="154"/>
        <v>0</v>
      </c>
      <c r="W43" s="151">
        <f t="shared" si="154"/>
        <v>0</v>
      </c>
      <c r="X43" s="67">
        <f t="shared" si="155"/>
        <v>65</v>
      </c>
      <c r="Y43" s="113">
        <f t="shared" si="156"/>
        <v>38.649264705882359</v>
      </c>
      <c r="Z43" s="69">
        <f t="shared" si="157"/>
        <v>27.552500000000002</v>
      </c>
      <c r="AA43" s="69">
        <f t="shared" si="158"/>
        <v>16.25</v>
      </c>
      <c r="AB43" s="70">
        <f t="shared" si="159"/>
        <v>257.66176470588238</v>
      </c>
      <c r="AC43" s="67">
        <f t="shared" si="160"/>
        <v>3502</v>
      </c>
      <c r="AD43" s="67">
        <f t="shared" si="160"/>
        <v>0</v>
      </c>
      <c r="AE43" s="67">
        <f t="shared" si="160"/>
        <v>0</v>
      </c>
      <c r="AF43" s="67">
        <f t="shared" si="160"/>
        <v>70.040000000000006</v>
      </c>
      <c r="AG43" s="67">
        <f t="shared" si="160"/>
        <v>175.10000000000002</v>
      </c>
      <c r="AH43" s="67">
        <f t="shared" si="160"/>
        <v>3747.1400000000003</v>
      </c>
      <c r="AI43" s="67">
        <f t="shared" si="160"/>
        <v>2210</v>
      </c>
      <c r="AJ43" s="67">
        <f t="shared" si="160"/>
        <v>0</v>
      </c>
      <c r="AK43" s="67">
        <f t="shared" si="160"/>
        <v>0</v>
      </c>
      <c r="AL43" s="67">
        <f t="shared" si="160"/>
        <v>2210</v>
      </c>
      <c r="AM43" s="67">
        <f t="shared" si="160"/>
        <v>1314.0750000000003</v>
      </c>
      <c r="AN43" s="67">
        <f t="shared" si="160"/>
        <v>936.78500000000008</v>
      </c>
      <c r="AO43" s="67">
        <f t="shared" si="160"/>
        <v>552.5</v>
      </c>
      <c r="AP43" s="67">
        <f t="shared" si="161"/>
        <v>1314.0750000000003</v>
      </c>
      <c r="AQ43" s="71">
        <f t="shared" si="162"/>
        <v>7271.2150000000001</v>
      </c>
      <c r="AR43" s="71">
        <f t="shared" si="163"/>
        <v>1489.2850000000001</v>
      </c>
      <c r="AS43" s="71">
        <f t="shared" si="164"/>
        <v>8760.5</v>
      </c>
      <c r="AT43" s="84"/>
    </row>
    <row r="44" spans="1:67" outlineLevel="1" x14ac:dyDescent="0.25">
      <c r="A44" s="60"/>
      <c r="B44" s="61" t="s">
        <v>66</v>
      </c>
      <c r="C44" s="62">
        <v>1</v>
      </c>
      <c r="D44" s="68" t="s">
        <v>65</v>
      </c>
      <c r="E44" s="64">
        <f t="shared" si="165"/>
        <v>3251.8529411764707</v>
      </c>
      <c r="F44" s="65">
        <f t="shared" si="166"/>
        <v>3251.8529411764707</v>
      </c>
      <c r="G44" s="107"/>
      <c r="H44" s="108">
        <f t="shared" ref="H44:I44" si="170">H33</f>
        <v>600</v>
      </c>
      <c r="I44" s="108">
        <f t="shared" si="170"/>
        <v>0</v>
      </c>
      <c r="J44" s="67">
        <f t="shared" si="79"/>
        <v>18</v>
      </c>
      <c r="K44" s="54">
        <v>0</v>
      </c>
      <c r="L44" s="67">
        <f t="shared" si="147"/>
        <v>600</v>
      </c>
      <c r="M44" s="67">
        <f t="shared" si="147"/>
        <v>0</v>
      </c>
      <c r="N44" s="67">
        <f t="shared" si="147"/>
        <v>18</v>
      </c>
      <c r="O44" s="67">
        <f t="shared" si="148"/>
        <v>618</v>
      </c>
      <c r="P44" s="69">
        <f t="shared" si="149"/>
        <v>0</v>
      </c>
      <c r="Q44" s="69">
        <f t="shared" si="150"/>
        <v>0</v>
      </c>
      <c r="R44" s="69">
        <f t="shared" si="151"/>
        <v>12.36</v>
      </c>
      <c r="S44" s="69">
        <f t="shared" si="152"/>
        <v>30.900000000000002</v>
      </c>
      <c r="T44" s="69">
        <f t="shared" si="153"/>
        <v>661.26</v>
      </c>
      <c r="U44" s="69">
        <f>5*$U$5+600+500</f>
        <v>1550</v>
      </c>
      <c r="V44" s="151">
        <f t="shared" si="154"/>
        <v>0</v>
      </c>
      <c r="W44" s="151">
        <f t="shared" si="154"/>
        <v>0</v>
      </c>
      <c r="X44" s="67">
        <f t="shared" si="155"/>
        <v>1550</v>
      </c>
      <c r="Y44" s="113">
        <f t="shared" si="156"/>
        <v>487.77794117647068</v>
      </c>
      <c r="Z44" s="69">
        <f t="shared" si="157"/>
        <v>165.315</v>
      </c>
      <c r="AA44" s="69">
        <f t="shared" si="158"/>
        <v>387.5</v>
      </c>
      <c r="AB44" s="70">
        <f t="shared" si="159"/>
        <v>3251.8529411764707</v>
      </c>
      <c r="AC44" s="67">
        <f t="shared" si="160"/>
        <v>618</v>
      </c>
      <c r="AD44" s="67">
        <f t="shared" si="160"/>
        <v>0</v>
      </c>
      <c r="AE44" s="67">
        <f t="shared" si="160"/>
        <v>0</v>
      </c>
      <c r="AF44" s="67">
        <f t="shared" si="160"/>
        <v>12.36</v>
      </c>
      <c r="AG44" s="67">
        <f t="shared" si="160"/>
        <v>30.900000000000002</v>
      </c>
      <c r="AH44" s="67">
        <f t="shared" si="160"/>
        <v>661.26</v>
      </c>
      <c r="AI44" s="67">
        <f t="shared" si="160"/>
        <v>1550</v>
      </c>
      <c r="AJ44" s="67">
        <f t="shared" si="160"/>
        <v>0</v>
      </c>
      <c r="AK44" s="67">
        <f t="shared" si="160"/>
        <v>0</v>
      </c>
      <c r="AL44" s="67">
        <f t="shared" si="160"/>
        <v>1550</v>
      </c>
      <c r="AM44" s="67">
        <f t="shared" si="160"/>
        <v>487.77794117647068</v>
      </c>
      <c r="AN44" s="67">
        <f t="shared" si="160"/>
        <v>165.315</v>
      </c>
      <c r="AO44" s="67">
        <f t="shared" si="160"/>
        <v>387.5</v>
      </c>
      <c r="AP44" s="67">
        <f t="shared" si="161"/>
        <v>487.77794117647068</v>
      </c>
      <c r="AQ44" s="71">
        <f t="shared" si="162"/>
        <v>2699.0379411764707</v>
      </c>
      <c r="AR44" s="71">
        <f t="shared" si="163"/>
        <v>552.81500000000005</v>
      </c>
      <c r="AS44" s="71">
        <f t="shared" si="164"/>
        <v>3251.8529411764707</v>
      </c>
      <c r="AT44" s="84"/>
    </row>
    <row r="45" spans="1:67" outlineLevel="1" x14ac:dyDescent="0.25">
      <c r="A45" s="60"/>
      <c r="B45" s="72" t="s">
        <v>169</v>
      </c>
      <c r="C45" s="62">
        <v>1</v>
      </c>
      <c r="D45" s="68" t="s">
        <v>65</v>
      </c>
      <c r="E45" s="64">
        <f t="shared" si="165"/>
        <v>2922</v>
      </c>
      <c r="F45" s="65">
        <f t="shared" si="166"/>
        <v>2922</v>
      </c>
      <c r="G45" s="107"/>
      <c r="H45" s="108">
        <f t="shared" ref="H45:I45" si="171">H34</f>
        <v>1600</v>
      </c>
      <c r="I45" s="108">
        <f t="shared" si="171"/>
        <v>300</v>
      </c>
      <c r="J45" s="67">
        <f t="shared" si="79"/>
        <v>48</v>
      </c>
      <c r="K45" s="54">
        <v>0</v>
      </c>
      <c r="L45" s="67">
        <f t="shared" si="147"/>
        <v>1600</v>
      </c>
      <c r="M45" s="67">
        <f t="shared" si="147"/>
        <v>300</v>
      </c>
      <c r="N45" s="67">
        <f t="shared" si="147"/>
        <v>48</v>
      </c>
      <c r="O45" s="67">
        <f t="shared" si="148"/>
        <v>1948</v>
      </c>
      <c r="P45" s="69">
        <f t="shared" si="149"/>
        <v>0</v>
      </c>
      <c r="Q45" s="69">
        <f t="shared" si="150"/>
        <v>0</v>
      </c>
      <c r="R45" s="69">
        <f t="shared" si="151"/>
        <v>38.96</v>
      </c>
      <c r="S45" s="69">
        <v>0</v>
      </c>
      <c r="T45" s="69">
        <f t="shared" si="153"/>
        <v>1986.96</v>
      </c>
      <c r="U45" s="69">
        <v>0</v>
      </c>
      <c r="V45" s="151">
        <f t="shared" si="154"/>
        <v>0</v>
      </c>
      <c r="W45" s="151">
        <f t="shared" si="154"/>
        <v>0</v>
      </c>
      <c r="X45" s="67">
        <f t="shared" si="155"/>
        <v>0</v>
      </c>
      <c r="Y45" s="113">
        <f t="shared" si="156"/>
        <v>438.3</v>
      </c>
      <c r="Z45" s="69">
        <f t="shared" si="157"/>
        <v>496.74</v>
      </c>
      <c r="AA45" s="69">
        <f t="shared" si="158"/>
        <v>0</v>
      </c>
      <c r="AB45" s="70">
        <f t="shared" si="159"/>
        <v>2922</v>
      </c>
      <c r="AC45" s="67">
        <f t="shared" si="160"/>
        <v>1948</v>
      </c>
      <c r="AD45" s="67">
        <f t="shared" si="160"/>
        <v>0</v>
      </c>
      <c r="AE45" s="67">
        <f t="shared" si="160"/>
        <v>0</v>
      </c>
      <c r="AF45" s="67">
        <f t="shared" si="160"/>
        <v>38.96</v>
      </c>
      <c r="AG45" s="67">
        <f t="shared" si="160"/>
        <v>0</v>
      </c>
      <c r="AH45" s="67">
        <f t="shared" si="160"/>
        <v>1986.96</v>
      </c>
      <c r="AI45" s="67">
        <f t="shared" si="160"/>
        <v>0</v>
      </c>
      <c r="AJ45" s="67">
        <f t="shared" si="160"/>
        <v>0</v>
      </c>
      <c r="AK45" s="67">
        <f t="shared" si="160"/>
        <v>0</v>
      </c>
      <c r="AL45" s="67">
        <f t="shared" si="160"/>
        <v>0</v>
      </c>
      <c r="AM45" s="67">
        <f t="shared" si="160"/>
        <v>438.3</v>
      </c>
      <c r="AN45" s="67">
        <f t="shared" si="160"/>
        <v>496.74</v>
      </c>
      <c r="AO45" s="67">
        <f t="shared" si="160"/>
        <v>0</v>
      </c>
      <c r="AP45" s="67">
        <f t="shared" si="161"/>
        <v>438.3</v>
      </c>
      <c r="AQ45" s="71">
        <f t="shared" si="162"/>
        <v>2425.2600000000002</v>
      </c>
      <c r="AR45" s="71">
        <f t="shared" si="163"/>
        <v>496.74</v>
      </c>
      <c r="AS45" s="71">
        <f t="shared" si="164"/>
        <v>2922</v>
      </c>
      <c r="AT45" s="84"/>
    </row>
    <row r="46" spans="1:67" outlineLevel="1" x14ac:dyDescent="0.25">
      <c r="A46" s="60"/>
      <c r="B46" s="72" t="s">
        <v>170</v>
      </c>
      <c r="C46" s="62">
        <v>1</v>
      </c>
      <c r="D46" s="68" t="s">
        <v>65</v>
      </c>
      <c r="E46" s="64">
        <f t="shared" si="165"/>
        <v>900</v>
      </c>
      <c r="F46" s="65">
        <f t="shared" si="166"/>
        <v>900</v>
      </c>
      <c r="G46" s="147"/>
      <c r="H46" s="67">
        <v>0</v>
      </c>
      <c r="I46" s="67">
        <v>0</v>
      </c>
      <c r="J46" s="67">
        <f t="shared" si="79"/>
        <v>0</v>
      </c>
      <c r="K46" s="54">
        <v>0</v>
      </c>
      <c r="L46" s="67">
        <f t="shared" si="147"/>
        <v>0</v>
      </c>
      <c r="M46" s="67">
        <f t="shared" si="147"/>
        <v>0</v>
      </c>
      <c r="N46" s="67">
        <f t="shared" si="147"/>
        <v>0</v>
      </c>
      <c r="O46" s="67">
        <f t="shared" si="148"/>
        <v>0</v>
      </c>
      <c r="P46" s="69">
        <f t="shared" si="149"/>
        <v>0</v>
      </c>
      <c r="Q46" s="69">
        <f t="shared" si="150"/>
        <v>0</v>
      </c>
      <c r="R46" s="69">
        <f t="shared" si="151"/>
        <v>0</v>
      </c>
      <c r="S46" s="69">
        <v>0</v>
      </c>
      <c r="T46" s="69">
        <f t="shared" si="153"/>
        <v>0</v>
      </c>
      <c r="U46" s="69">
        <v>0</v>
      </c>
      <c r="V46" s="151">
        <f t="shared" si="154"/>
        <v>0</v>
      </c>
      <c r="W46" s="151">
        <f t="shared" si="154"/>
        <v>900</v>
      </c>
      <c r="X46" s="67">
        <f t="shared" si="155"/>
        <v>900</v>
      </c>
      <c r="Y46" s="113">
        <v>0</v>
      </c>
      <c r="Z46" s="69">
        <f t="shared" si="157"/>
        <v>0</v>
      </c>
      <c r="AA46" s="69">
        <v>0</v>
      </c>
      <c r="AB46" s="70">
        <f t="shared" si="159"/>
        <v>900</v>
      </c>
      <c r="AC46" s="67">
        <f t="shared" si="160"/>
        <v>0</v>
      </c>
      <c r="AD46" s="67">
        <f t="shared" si="160"/>
        <v>0</v>
      </c>
      <c r="AE46" s="67">
        <f t="shared" si="160"/>
        <v>0</v>
      </c>
      <c r="AF46" s="67">
        <f t="shared" si="160"/>
        <v>0</v>
      </c>
      <c r="AG46" s="67">
        <f t="shared" si="160"/>
        <v>0</v>
      </c>
      <c r="AH46" s="67">
        <f t="shared" si="160"/>
        <v>0</v>
      </c>
      <c r="AI46" s="67">
        <f t="shared" si="160"/>
        <v>0</v>
      </c>
      <c r="AJ46" s="67">
        <f t="shared" si="160"/>
        <v>0</v>
      </c>
      <c r="AK46" s="67">
        <f t="shared" si="160"/>
        <v>900</v>
      </c>
      <c r="AL46" s="67">
        <f t="shared" si="160"/>
        <v>900</v>
      </c>
      <c r="AM46" s="67">
        <f t="shared" si="160"/>
        <v>0</v>
      </c>
      <c r="AN46" s="67">
        <f t="shared" si="160"/>
        <v>0</v>
      </c>
      <c r="AO46" s="67">
        <f t="shared" si="160"/>
        <v>0</v>
      </c>
      <c r="AP46" s="67">
        <f t="shared" si="161"/>
        <v>900</v>
      </c>
      <c r="AQ46" s="71">
        <f t="shared" si="162"/>
        <v>900</v>
      </c>
      <c r="AR46" s="71">
        <f t="shared" si="163"/>
        <v>0</v>
      </c>
      <c r="AS46" s="71">
        <f t="shared" si="164"/>
        <v>900</v>
      </c>
      <c r="AT46" s="84"/>
    </row>
    <row r="47" spans="1:67" outlineLevel="1" x14ac:dyDescent="0.25">
      <c r="A47" s="60"/>
      <c r="B47" s="72" t="s">
        <v>171</v>
      </c>
      <c r="C47" s="62">
        <v>1</v>
      </c>
      <c r="D47" s="68" t="s">
        <v>65</v>
      </c>
      <c r="E47" s="64">
        <f t="shared" si="165"/>
        <v>1200</v>
      </c>
      <c r="F47" s="65">
        <f t="shared" si="166"/>
        <v>1200</v>
      </c>
      <c r="G47" s="147"/>
      <c r="H47" s="67">
        <v>0</v>
      </c>
      <c r="I47" s="67">
        <v>0</v>
      </c>
      <c r="J47" s="67">
        <f t="shared" si="79"/>
        <v>0</v>
      </c>
      <c r="K47" s="54">
        <v>0</v>
      </c>
      <c r="L47" s="67">
        <f t="shared" si="147"/>
        <v>0</v>
      </c>
      <c r="M47" s="67">
        <f t="shared" si="147"/>
        <v>0</v>
      </c>
      <c r="N47" s="67">
        <f t="shared" si="147"/>
        <v>0</v>
      </c>
      <c r="O47" s="67">
        <f t="shared" si="148"/>
        <v>0</v>
      </c>
      <c r="P47" s="69">
        <f t="shared" si="149"/>
        <v>0</v>
      </c>
      <c r="Q47" s="69">
        <f t="shared" si="150"/>
        <v>0</v>
      </c>
      <c r="R47" s="69">
        <f t="shared" si="151"/>
        <v>0</v>
      </c>
      <c r="S47" s="69">
        <v>0</v>
      </c>
      <c r="T47" s="69">
        <f t="shared" si="153"/>
        <v>0</v>
      </c>
      <c r="U47" s="69">
        <v>0</v>
      </c>
      <c r="V47" s="151">
        <f t="shared" si="154"/>
        <v>1200</v>
      </c>
      <c r="W47" s="151">
        <f t="shared" si="154"/>
        <v>0</v>
      </c>
      <c r="X47" s="67">
        <f t="shared" si="155"/>
        <v>1200</v>
      </c>
      <c r="Y47" s="113">
        <v>0</v>
      </c>
      <c r="Z47" s="69">
        <f t="shared" si="157"/>
        <v>0</v>
      </c>
      <c r="AA47" s="69">
        <v>0</v>
      </c>
      <c r="AB47" s="70">
        <f t="shared" si="159"/>
        <v>1200</v>
      </c>
      <c r="AC47" s="67">
        <f t="shared" si="160"/>
        <v>0</v>
      </c>
      <c r="AD47" s="67">
        <f t="shared" si="160"/>
        <v>0</v>
      </c>
      <c r="AE47" s="67">
        <f t="shared" si="160"/>
        <v>0</v>
      </c>
      <c r="AF47" s="67">
        <f t="shared" si="160"/>
        <v>0</v>
      </c>
      <c r="AG47" s="67">
        <f t="shared" si="160"/>
        <v>0</v>
      </c>
      <c r="AH47" s="67">
        <f t="shared" si="160"/>
        <v>0</v>
      </c>
      <c r="AI47" s="67">
        <f t="shared" si="160"/>
        <v>0</v>
      </c>
      <c r="AJ47" s="67">
        <f t="shared" si="160"/>
        <v>1200</v>
      </c>
      <c r="AK47" s="67">
        <f t="shared" si="160"/>
        <v>0</v>
      </c>
      <c r="AL47" s="67">
        <f t="shared" si="160"/>
        <v>1200</v>
      </c>
      <c r="AM47" s="67">
        <f t="shared" si="160"/>
        <v>0</v>
      </c>
      <c r="AN47" s="67">
        <f t="shared" si="160"/>
        <v>0</v>
      </c>
      <c r="AO47" s="67">
        <f t="shared" si="160"/>
        <v>0</v>
      </c>
      <c r="AP47" s="67">
        <f t="shared" si="161"/>
        <v>0</v>
      </c>
      <c r="AQ47" s="71">
        <f t="shared" si="162"/>
        <v>1200</v>
      </c>
      <c r="AR47" s="71">
        <f t="shared" si="163"/>
        <v>0</v>
      </c>
      <c r="AS47" s="71">
        <f t="shared" si="164"/>
        <v>1200</v>
      </c>
      <c r="AT47" s="84"/>
    </row>
    <row r="48" spans="1:67" ht="15.75" outlineLevel="1" thickBot="1" x14ac:dyDescent="0.3">
      <c r="A48" s="60"/>
      <c r="B48" s="61"/>
      <c r="C48" s="62"/>
      <c r="D48" s="63"/>
      <c r="E48" s="64"/>
      <c r="F48" s="65"/>
      <c r="G48" s="98"/>
      <c r="H48" s="67"/>
      <c r="I48" s="67"/>
      <c r="J48" s="67"/>
      <c r="K48" s="21"/>
      <c r="L48" s="67"/>
      <c r="M48" s="67"/>
      <c r="N48" s="67"/>
      <c r="O48" s="67"/>
      <c r="P48" s="69"/>
      <c r="Q48" s="69"/>
      <c r="R48" s="69"/>
      <c r="S48" s="69"/>
      <c r="T48" s="69"/>
      <c r="U48" s="69"/>
      <c r="V48" s="151"/>
      <c r="W48" s="151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84"/>
    </row>
    <row r="49" spans="1:67" ht="15.75" thickBot="1" x14ac:dyDescent="0.3">
      <c r="A49" s="48">
        <f>A38+1</f>
        <v>35</v>
      </c>
      <c r="B49" s="49" t="s">
        <v>61</v>
      </c>
      <c r="C49" s="50" t="s">
        <v>62</v>
      </c>
      <c r="D49" s="51">
        <f>ROUNDUP((A49*465)/1000,2)</f>
        <v>16.28</v>
      </c>
      <c r="E49" s="52"/>
      <c r="F49" s="53">
        <f>SUM(F50:F59)</f>
        <v>32181.829514705878</v>
      </c>
      <c r="G49" s="98"/>
      <c r="H49" s="55"/>
      <c r="I49" s="55"/>
      <c r="J49" s="56"/>
      <c r="K49" s="57"/>
      <c r="L49" s="58"/>
      <c r="M49" s="58"/>
      <c r="N49" s="58"/>
      <c r="O49" s="57"/>
      <c r="P49" s="58"/>
      <c r="Q49" s="56"/>
      <c r="R49" s="56"/>
      <c r="S49" s="56"/>
      <c r="T49" s="56"/>
      <c r="U49" s="73"/>
      <c r="V49" s="152"/>
      <c r="W49" s="153"/>
      <c r="X49" s="56"/>
      <c r="Y49" s="56"/>
      <c r="Z49" s="57"/>
      <c r="AA49" s="56"/>
      <c r="AB49" s="56"/>
      <c r="AC49" s="59">
        <f>+SUM(AC50:AC59)</f>
        <v>13044.901</v>
      </c>
      <c r="AD49" s="59">
        <f t="shared" ref="AD49:AS49" si="172">+SUM(AD50:AD59)</f>
        <v>0</v>
      </c>
      <c r="AE49" s="59">
        <f t="shared" si="172"/>
        <v>0</v>
      </c>
      <c r="AF49" s="59">
        <f t="shared" si="172"/>
        <v>260.89801999999997</v>
      </c>
      <c r="AG49" s="59">
        <f t="shared" si="172"/>
        <v>554.8450499999999</v>
      </c>
      <c r="AH49" s="59">
        <f t="shared" si="172"/>
        <v>13860.644069999998</v>
      </c>
      <c r="AI49" s="59">
        <f t="shared" si="172"/>
        <v>6595</v>
      </c>
      <c r="AJ49" s="59">
        <f t="shared" si="172"/>
        <v>1200</v>
      </c>
      <c r="AK49" s="59">
        <f t="shared" si="172"/>
        <v>900</v>
      </c>
      <c r="AL49" s="59">
        <f t="shared" si="172"/>
        <v>8695</v>
      </c>
      <c r="AM49" s="59">
        <f t="shared" si="172"/>
        <v>4512.2744272058826</v>
      </c>
      <c r="AN49" s="59">
        <f t="shared" si="172"/>
        <v>3465.1610174999996</v>
      </c>
      <c r="AO49" s="59">
        <f t="shared" si="172"/>
        <v>1648.75</v>
      </c>
      <c r="AP49" s="59">
        <f t="shared" si="172"/>
        <v>5412.2744272058826</v>
      </c>
      <c r="AQ49" s="59">
        <f t="shared" si="172"/>
        <v>27067.918497205879</v>
      </c>
      <c r="AR49" s="59">
        <f t="shared" si="172"/>
        <v>5113.9110174999996</v>
      </c>
      <c r="AS49" s="59">
        <f t="shared" si="172"/>
        <v>32181.829514705882</v>
      </c>
      <c r="AT49" s="83" t="str">
        <f>IF(F49=AS49,"Matching","Not Matching")</f>
        <v>Matching</v>
      </c>
      <c r="AU49" s="134">
        <f t="shared" ref="AU49" si="173">SUM(AC49:AG49)</f>
        <v>13860.64407</v>
      </c>
      <c r="AV49" s="135">
        <f t="shared" ref="AV49" si="174">AU49/AS49</f>
        <v>0.43069782790522237</v>
      </c>
      <c r="AW49" s="134">
        <f t="shared" ref="AW49" si="175">AI49</f>
        <v>6595</v>
      </c>
      <c r="AX49" s="135">
        <f t="shared" ref="AX49" si="176">AW49/AS49</f>
        <v>0.20492930636483342</v>
      </c>
      <c r="AY49" s="134">
        <f t="shared" ref="AY49" si="177">AJ49</f>
        <v>1200</v>
      </c>
      <c r="AZ49" s="135">
        <f t="shared" ref="AZ49" si="178">AY49/AS49</f>
        <v>3.7288122462138001E-2</v>
      </c>
      <c r="BA49" s="134">
        <f t="shared" ref="BA49" si="179">AK49+AM49</f>
        <v>5412.2744272058826</v>
      </c>
      <c r="BB49" s="135">
        <f t="shared" ref="BB49" si="180">BA49/AS49</f>
        <v>0.16817795970029228</v>
      </c>
      <c r="BC49" s="134">
        <f t="shared" ref="BC49" si="181">AN49+AO49</f>
        <v>5113.9110174999996</v>
      </c>
      <c r="BD49" s="135">
        <f t="shared" ref="BD49" si="182">BC49/AS49</f>
        <v>0.15890678356751395</v>
      </c>
      <c r="BE49" s="82" t="str">
        <f t="shared" ref="BE49" si="183">IF((AU49+AW49+AY49+BA49+BC49)=AS49,"Matching","Not Matching")</f>
        <v>Matching</v>
      </c>
      <c r="BF49" s="134">
        <f>AQ49</f>
        <v>27067.918497205879</v>
      </c>
      <c r="BG49" s="135">
        <f t="shared" ref="BG49" si="184">BF49/AS49</f>
        <v>0.84109321643248602</v>
      </c>
      <c r="BH49" s="134">
        <f t="shared" ref="BH49" si="185">AR49</f>
        <v>5113.9110174999996</v>
      </c>
      <c r="BI49" s="135">
        <f t="shared" ref="BI49" si="186">BH49/AS49</f>
        <v>0.15890678356751395</v>
      </c>
      <c r="BJ49" s="82" t="str">
        <f t="shared" ref="BJ49" si="187">IF((BH49+BF49)=AS49,"Matching","Not Matching")</f>
        <v>Matching</v>
      </c>
      <c r="BK49" s="134">
        <f>AS49*1.081</f>
        <v>34788.557705397056</v>
      </c>
      <c r="BL49" s="134">
        <f t="shared" ref="BL49" si="188">ROUND(BK49,-1)</f>
        <v>34790</v>
      </c>
      <c r="BM49" s="134">
        <f>D49*380</f>
        <v>6186.4000000000005</v>
      </c>
      <c r="BN49" s="134">
        <f t="shared" ref="BN49" si="189">BK49-BM49</f>
        <v>28602.157705397054</v>
      </c>
      <c r="BO49" s="134">
        <f>BK49/D49</f>
        <v>2136.8892939433081</v>
      </c>
    </row>
    <row r="50" spans="1:67" outlineLevel="1" x14ac:dyDescent="0.25">
      <c r="A50" s="60"/>
      <c r="B50" s="61"/>
      <c r="C50" s="62"/>
      <c r="D50" s="63"/>
      <c r="E50" s="64"/>
      <c r="F50" s="65"/>
      <c r="G50" s="98"/>
      <c r="H50" s="55"/>
      <c r="I50" s="55"/>
      <c r="J50" s="56"/>
      <c r="K50" s="57"/>
      <c r="L50" s="58"/>
      <c r="M50" s="58"/>
      <c r="N50" s="58"/>
      <c r="O50" s="57"/>
      <c r="P50" s="58"/>
      <c r="Q50" s="56"/>
      <c r="R50" s="56"/>
      <c r="S50" s="56"/>
      <c r="T50" s="56"/>
      <c r="U50" s="73"/>
      <c r="V50" s="152"/>
      <c r="W50" s="153"/>
      <c r="X50" s="56"/>
      <c r="Y50" s="56"/>
      <c r="Z50" s="57"/>
      <c r="AA50" s="56"/>
      <c r="AB50" s="56"/>
      <c r="AC50" s="56"/>
      <c r="AD50" s="56"/>
      <c r="AE50" s="69"/>
      <c r="AF50" s="69"/>
      <c r="AG50" s="69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136"/>
    </row>
    <row r="51" spans="1:67" outlineLevel="1" x14ac:dyDescent="0.25">
      <c r="A51" s="60"/>
      <c r="B51" s="61" t="str">
        <f>"Panneau solaire "&amp;G51</f>
        <v>Panneau solaire LONGi Hi-MO X10 Artist LR7-54HVB-485M</v>
      </c>
      <c r="C51" s="62">
        <f>A49</f>
        <v>35</v>
      </c>
      <c r="D51" s="68" t="s">
        <v>63</v>
      </c>
      <c r="E51" s="64">
        <f t="shared" ref="E51" si="190">AB51</f>
        <v>266.65684558823523</v>
      </c>
      <c r="F51" s="65">
        <f t="shared" ref="F51" si="191">C51*E51</f>
        <v>9332.989595588233</v>
      </c>
      <c r="G51" s="107" t="str">
        <f>$G$7</f>
        <v>LONGi Hi-MO X10 Artist LR7-54HVB-485M</v>
      </c>
      <c r="H51" s="108">
        <f t="shared" ref="H51:I51" si="192">H40</f>
        <v>105.55</v>
      </c>
      <c r="I51" s="108">
        <f t="shared" si="192"/>
        <v>0</v>
      </c>
      <c r="J51" s="67">
        <f t="shared" si="79"/>
        <v>3.1664999999999996</v>
      </c>
      <c r="K51" s="54">
        <v>0</v>
      </c>
      <c r="L51" s="67">
        <f t="shared" ref="L51:N58" si="193">H51*(1-$K51)</f>
        <v>105.55</v>
      </c>
      <c r="M51" s="67">
        <f t="shared" si="193"/>
        <v>0</v>
      </c>
      <c r="N51" s="67">
        <f t="shared" si="193"/>
        <v>3.1664999999999996</v>
      </c>
      <c r="O51" s="67">
        <f t="shared" ref="O51:O58" si="194">(L51+M51+N51)</f>
        <v>108.7165</v>
      </c>
      <c r="P51" s="69">
        <f t="shared" ref="P51:P58" si="195">O51*$P$4</f>
        <v>0</v>
      </c>
      <c r="Q51" s="69">
        <f t="shared" ref="Q51:Q58" si="196">(O51+P51)*$Q$4</f>
        <v>0</v>
      </c>
      <c r="R51" s="69">
        <f t="shared" ref="R51:R58" si="197">(O51+P51)*$R$4</f>
        <v>2.1743299999999999</v>
      </c>
      <c r="S51" s="69">
        <f t="shared" ref="S51:S55" si="198">(O51+P51)*$S$4</f>
        <v>5.4358250000000004</v>
      </c>
      <c r="T51" s="69">
        <f t="shared" ref="T51:T58" si="199">SUM(O51:S51)</f>
        <v>116.32665499999999</v>
      </c>
      <c r="U51" s="69">
        <f>1*$U$4</f>
        <v>65</v>
      </c>
      <c r="V51" s="151">
        <f t="shared" ref="V51:W58" si="200">V40</f>
        <v>0</v>
      </c>
      <c r="W51" s="151">
        <f t="shared" si="200"/>
        <v>0</v>
      </c>
      <c r="X51" s="67">
        <f t="shared" ref="X51:X58" si="201">SUM(U51:W51)</f>
        <v>65</v>
      </c>
      <c r="Y51" s="113">
        <f t="shared" ref="Y51:Y56" si="202">$Y$4/(1-$Y$4)*(T51+X51+Z51+AA51)</f>
        <v>39.998526838235293</v>
      </c>
      <c r="Z51" s="69">
        <f t="shared" ref="Z51:Z58" si="203">T51*$Z$4</f>
        <v>29.081663749999997</v>
      </c>
      <c r="AA51" s="69">
        <f t="shared" ref="AA51:AA56" si="204">X51*$AA$4</f>
        <v>16.25</v>
      </c>
      <c r="AB51" s="70">
        <f t="shared" ref="AB51:AB58" si="205">T51+X51+Y51+Z51+AA51</f>
        <v>266.65684558823523</v>
      </c>
      <c r="AC51" s="67">
        <f t="shared" ref="AC51:AO58" si="206">O51*$C51</f>
        <v>3805.0774999999999</v>
      </c>
      <c r="AD51" s="67">
        <f t="shared" si="206"/>
        <v>0</v>
      </c>
      <c r="AE51" s="67">
        <f t="shared" si="206"/>
        <v>0</v>
      </c>
      <c r="AF51" s="67">
        <f t="shared" si="206"/>
        <v>76.101549999999989</v>
      </c>
      <c r="AG51" s="67">
        <f t="shared" si="206"/>
        <v>190.25387500000002</v>
      </c>
      <c r="AH51" s="67">
        <f t="shared" si="206"/>
        <v>4071.4329249999996</v>
      </c>
      <c r="AI51" s="67">
        <f t="shared" si="206"/>
        <v>2275</v>
      </c>
      <c r="AJ51" s="67">
        <f t="shared" si="206"/>
        <v>0</v>
      </c>
      <c r="AK51" s="67">
        <f t="shared" si="206"/>
        <v>0</v>
      </c>
      <c r="AL51" s="67">
        <f t="shared" si="206"/>
        <v>2275</v>
      </c>
      <c r="AM51" s="67">
        <f t="shared" si="206"/>
        <v>1399.9484393382352</v>
      </c>
      <c r="AN51" s="67">
        <f t="shared" si="206"/>
        <v>1017.8582312499999</v>
      </c>
      <c r="AO51" s="67">
        <f t="shared" si="206"/>
        <v>568.75</v>
      </c>
      <c r="AP51" s="67">
        <f t="shared" ref="AP51:AP58" si="207">AM51+AK51</f>
        <v>1399.9484393382352</v>
      </c>
      <c r="AQ51" s="71">
        <f t="shared" ref="AQ51:AQ58" si="208">AM51+AL51+AH51</f>
        <v>7746.3813643382346</v>
      </c>
      <c r="AR51" s="71">
        <f t="shared" ref="AR51:AR58" si="209">AO51+AN51</f>
        <v>1586.6082312499998</v>
      </c>
      <c r="AS51" s="71">
        <f t="shared" ref="AS51:AS58" si="210">AH51+AL51+AM51+AO51+AN51</f>
        <v>9332.9895955882348</v>
      </c>
      <c r="AT51" s="84"/>
    </row>
    <row r="52" spans="1:67" outlineLevel="1" x14ac:dyDescent="0.25">
      <c r="A52" s="60"/>
      <c r="B52" s="61" t="str">
        <f>"Onduleur Fronius "&amp;G52</f>
        <v>Onduleur Fronius Verto 15.0 SPD 1+2</v>
      </c>
      <c r="C52" s="62">
        <v>1</v>
      </c>
      <c r="D52" s="68" t="s">
        <v>63</v>
      </c>
      <c r="E52" s="64">
        <f t="shared" ref="E51:E58" si="211">AB52</f>
        <v>3959.0752132352936</v>
      </c>
      <c r="F52" s="65">
        <f t="shared" ref="F51:F58" si="212">C52*E52</f>
        <v>3959.0752132352936</v>
      </c>
      <c r="G52" s="107" t="str">
        <f>$G$8</f>
        <v>Verto 15.0 SPD 1+2</v>
      </c>
      <c r="H52" s="108">
        <f>$H$8</f>
        <v>2117.4499999999998</v>
      </c>
      <c r="I52" s="108">
        <f>$I$8</f>
        <v>166.85</v>
      </c>
      <c r="J52" s="67">
        <f t="shared" si="79"/>
        <v>63.523499999999991</v>
      </c>
      <c r="K52" s="54">
        <v>0</v>
      </c>
      <c r="L52" s="67">
        <f t="shared" si="193"/>
        <v>2117.4499999999998</v>
      </c>
      <c r="M52" s="67">
        <f t="shared" si="193"/>
        <v>166.85</v>
      </c>
      <c r="N52" s="67">
        <f t="shared" si="193"/>
        <v>63.523499999999991</v>
      </c>
      <c r="O52" s="67">
        <f t="shared" si="194"/>
        <v>2347.8234999999995</v>
      </c>
      <c r="P52" s="69">
        <f t="shared" si="195"/>
        <v>0</v>
      </c>
      <c r="Q52" s="69">
        <f t="shared" si="196"/>
        <v>0</v>
      </c>
      <c r="R52" s="69">
        <f t="shared" si="197"/>
        <v>46.956469999999989</v>
      </c>
      <c r="S52" s="69">
        <f t="shared" si="198"/>
        <v>117.39117499999998</v>
      </c>
      <c r="T52" s="69">
        <f t="shared" si="199"/>
        <v>2512.1711449999993</v>
      </c>
      <c r="U52" s="69">
        <f>2*$U$5</f>
        <v>180</v>
      </c>
      <c r="V52" s="151">
        <f t="shared" si="200"/>
        <v>0</v>
      </c>
      <c r="W52" s="151">
        <f t="shared" si="200"/>
        <v>0</v>
      </c>
      <c r="X52" s="67">
        <f t="shared" si="201"/>
        <v>180</v>
      </c>
      <c r="Y52" s="113">
        <f t="shared" si="202"/>
        <v>593.861281985294</v>
      </c>
      <c r="Z52" s="69">
        <f t="shared" si="203"/>
        <v>628.04278624999984</v>
      </c>
      <c r="AA52" s="69">
        <f t="shared" si="204"/>
        <v>45</v>
      </c>
      <c r="AB52" s="70">
        <f t="shared" si="205"/>
        <v>3959.0752132352936</v>
      </c>
      <c r="AC52" s="67">
        <f t="shared" si="206"/>
        <v>2347.8234999999995</v>
      </c>
      <c r="AD52" s="67">
        <f t="shared" si="206"/>
        <v>0</v>
      </c>
      <c r="AE52" s="67">
        <f t="shared" si="206"/>
        <v>0</v>
      </c>
      <c r="AF52" s="67">
        <f t="shared" si="206"/>
        <v>46.956469999999989</v>
      </c>
      <c r="AG52" s="67">
        <f t="shared" si="206"/>
        <v>117.39117499999998</v>
      </c>
      <c r="AH52" s="67">
        <f t="shared" si="206"/>
        <v>2512.1711449999993</v>
      </c>
      <c r="AI52" s="67">
        <f t="shared" si="206"/>
        <v>180</v>
      </c>
      <c r="AJ52" s="67">
        <f t="shared" si="206"/>
        <v>0</v>
      </c>
      <c r="AK52" s="67">
        <f t="shared" si="206"/>
        <v>0</v>
      </c>
      <c r="AL52" s="67">
        <f t="shared" si="206"/>
        <v>180</v>
      </c>
      <c r="AM52" s="67">
        <f t="shared" si="206"/>
        <v>593.861281985294</v>
      </c>
      <c r="AN52" s="67">
        <f t="shared" si="206"/>
        <v>628.04278624999984</v>
      </c>
      <c r="AO52" s="67">
        <f t="shared" si="206"/>
        <v>45</v>
      </c>
      <c r="AP52" s="67">
        <f t="shared" si="207"/>
        <v>593.861281985294</v>
      </c>
      <c r="AQ52" s="71">
        <f t="shared" si="208"/>
        <v>3286.0324269852936</v>
      </c>
      <c r="AR52" s="71">
        <f t="shared" si="209"/>
        <v>673.04278624999984</v>
      </c>
      <c r="AS52" s="71">
        <f t="shared" si="210"/>
        <v>3959.0752132352936</v>
      </c>
      <c r="AT52" s="84"/>
    </row>
    <row r="53" spans="1:67" outlineLevel="1" x14ac:dyDescent="0.25">
      <c r="A53" s="60"/>
      <c r="B53" s="61" t="s">
        <v>64</v>
      </c>
      <c r="C53" s="62">
        <v>1</v>
      </c>
      <c r="D53" s="68" t="s">
        <v>65</v>
      </c>
      <c r="E53" s="64">
        <f t="shared" si="211"/>
        <v>1435.6764705882354</v>
      </c>
      <c r="F53" s="65">
        <f t="shared" si="212"/>
        <v>1435.6764705882354</v>
      </c>
      <c r="G53" s="107"/>
      <c r="H53" s="85">
        <v>600</v>
      </c>
      <c r="I53" s="111">
        <v>0</v>
      </c>
      <c r="J53" s="67">
        <f t="shared" si="79"/>
        <v>18</v>
      </c>
      <c r="K53" s="54">
        <v>0</v>
      </c>
      <c r="L53" s="67">
        <f t="shared" si="193"/>
        <v>600</v>
      </c>
      <c r="M53" s="67">
        <f t="shared" si="193"/>
        <v>0</v>
      </c>
      <c r="N53" s="67">
        <f t="shared" si="193"/>
        <v>18</v>
      </c>
      <c r="O53" s="67">
        <f t="shared" si="194"/>
        <v>618</v>
      </c>
      <c r="P53" s="69">
        <f t="shared" si="195"/>
        <v>0</v>
      </c>
      <c r="Q53" s="69">
        <f t="shared" si="196"/>
        <v>0</v>
      </c>
      <c r="R53" s="69">
        <f t="shared" si="197"/>
        <v>12.36</v>
      </c>
      <c r="S53" s="69">
        <f t="shared" si="198"/>
        <v>30.900000000000002</v>
      </c>
      <c r="T53" s="69">
        <f t="shared" si="199"/>
        <v>661.26</v>
      </c>
      <c r="U53" s="69">
        <f>(C51/10)*$U$5</f>
        <v>315</v>
      </c>
      <c r="V53" s="151">
        <f t="shared" si="200"/>
        <v>0</v>
      </c>
      <c r="W53" s="151">
        <f t="shared" si="200"/>
        <v>0</v>
      </c>
      <c r="X53" s="67">
        <f t="shared" si="201"/>
        <v>315</v>
      </c>
      <c r="Y53" s="113">
        <f t="shared" si="202"/>
        <v>215.35147058823532</v>
      </c>
      <c r="Z53" s="69">
        <f t="shared" si="203"/>
        <v>165.315</v>
      </c>
      <c r="AA53" s="69">
        <f t="shared" si="204"/>
        <v>78.75</v>
      </c>
      <c r="AB53" s="70">
        <f t="shared" si="205"/>
        <v>1435.6764705882354</v>
      </c>
      <c r="AC53" s="67">
        <f t="shared" si="206"/>
        <v>618</v>
      </c>
      <c r="AD53" s="67">
        <f t="shared" si="206"/>
        <v>0</v>
      </c>
      <c r="AE53" s="67">
        <f t="shared" si="206"/>
        <v>0</v>
      </c>
      <c r="AF53" s="67">
        <f t="shared" si="206"/>
        <v>12.36</v>
      </c>
      <c r="AG53" s="67">
        <f t="shared" si="206"/>
        <v>30.900000000000002</v>
      </c>
      <c r="AH53" s="67">
        <f t="shared" si="206"/>
        <v>661.26</v>
      </c>
      <c r="AI53" s="67">
        <f t="shared" si="206"/>
        <v>315</v>
      </c>
      <c r="AJ53" s="67">
        <f t="shared" si="206"/>
        <v>0</v>
      </c>
      <c r="AK53" s="67">
        <f t="shared" si="206"/>
        <v>0</v>
      </c>
      <c r="AL53" s="67">
        <f t="shared" si="206"/>
        <v>315</v>
      </c>
      <c r="AM53" s="67">
        <f t="shared" si="206"/>
        <v>215.35147058823532</v>
      </c>
      <c r="AN53" s="67">
        <f t="shared" si="206"/>
        <v>165.315</v>
      </c>
      <c r="AO53" s="67">
        <f t="shared" si="206"/>
        <v>78.75</v>
      </c>
      <c r="AP53" s="67">
        <f t="shared" si="207"/>
        <v>215.35147058823532</v>
      </c>
      <c r="AQ53" s="71">
        <f t="shared" si="208"/>
        <v>1191.6114705882353</v>
      </c>
      <c r="AR53" s="71">
        <f t="shared" si="209"/>
        <v>244.065</v>
      </c>
      <c r="AS53" s="71">
        <f t="shared" si="210"/>
        <v>1435.6764705882354</v>
      </c>
      <c r="AT53" s="84"/>
    </row>
    <row r="54" spans="1:67" outlineLevel="1" x14ac:dyDescent="0.25">
      <c r="A54" s="60"/>
      <c r="B54" s="61" t="s">
        <v>172</v>
      </c>
      <c r="C54" s="62">
        <f>A49</f>
        <v>35</v>
      </c>
      <c r="D54" s="68" t="s">
        <v>63</v>
      </c>
      <c r="E54" s="64">
        <f t="shared" si="211"/>
        <v>257.66176470588238</v>
      </c>
      <c r="F54" s="65">
        <f t="shared" si="212"/>
        <v>9018.1617647058829</v>
      </c>
      <c r="G54" s="107"/>
      <c r="H54" s="108">
        <f>$H$10</f>
        <v>100</v>
      </c>
      <c r="I54" s="108">
        <v>0</v>
      </c>
      <c r="J54" s="67">
        <f t="shared" si="79"/>
        <v>3</v>
      </c>
      <c r="K54" s="54">
        <v>0</v>
      </c>
      <c r="L54" s="67">
        <f t="shared" si="193"/>
        <v>100</v>
      </c>
      <c r="M54" s="67">
        <f t="shared" si="193"/>
        <v>0</v>
      </c>
      <c r="N54" s="67">
        <f t="shared" si="193"/>
        <v>3</v>
      </c>
      <c r="O54" s="67">
        <f t="shared" si="194"/>
        <v>103</v>
      </c>
      <c r="P54" s="69">
        <f t="shared" si="195"/>
        <v>0</v>
      </c>
      <c r="Q54" s="69">
        <f t="shared" si="196"/>
        <v>0</v>
      </c>
      <c r="R54" s="69">
        <f t="shared" si="197"/>
        <v>2.06</v>
      </c>
      <c r="S54" s="69">
        <f t="shared" si="198"/>
        <v>5.15</v>
      </c>
      <c r="T54" s="69">
        <f t="shared" si="199"/>
        <v>110.21000000000001</v>
      </c>
      <c r="U54" s="69">
        <f>1*$U$4</f>
        <v>65</v>
      </c>
      <c r="V54" s="151">
        <f t="shared" si="200"/>
        <v>0</v>
      </c>
      <c r="W54" s="151">
        <f t="shared" si="200"/>
        <v>0</v>
      </c>
      <c r="X54" s="67">
        <f t="shared" si="201"/>
        <v>65</v>
      </c>
      <c r="Y54" s="113">
        <f t="shared" si="202"/>
        <v>38.649264705882359</v>
      </c>
      <c r="Z54" s="69">
        <f t="shared" si="203"/>
        <v>27.552500000000002</v>
      </c>
      <c r="AA54" s="69">
        <f t="shared" si="204"/>
        <v>16.25</v>
      </c>
      <c r="AB54" s="70">
        <f t="shared" si="205"/>
        <v>257.66176470588238</v>
      </c>
      <c r="AC54" s="67">
        <f t="shared" si="206"/>
        <v>3605</v>
      </c>
      <c r="AD54" s="67">
        <f t="shared" si="206"/>
        <v>0</v>
      </c>
      <c r="AE54" s="67">
        <f t="shared" si="206"/>
        <v>0</v>
      </c>
      <c r="AF54" s="67">
        <f t="shared" si="206"/>
        <v>72.100000000000009</v>
      </c>
      <c r="AG54" s="67">
        <f t="shared" si="206"/>
        <v>180.25</v>
      </c>
      <c r="AH54" s="67">
        <f t="shared" si="206"/>
        <v>3857.3500000000004</v>
      </c>
      <c r="AI54" s="67">
        <f t="shared" si="206"/>
        <v>2275</v>
      </c>
      <c r="AJ54" s="67">
        <f t="shared" si="206"/>
        <v>0</v>
      </c>
      <c r="AK54" s="67">
        <f t="shared" si="206"/>
        <v>0</v>
      </c>
      <c r="AL54" s="67">
        <f t="shared" si="206"/>
        <v>2275</v>
      </c>
      <c r="AM54" s="67">
        <f t="shared" si="206"/>
        <v>1352.7242647058827</v>
      </c>
      <c r="AN54" s="67">
        <f t="shared" si="206"/>
        <v>964.33750000000009</v>
      </c>
      <c r="AO54" s="67">
        <f t="shared" si="206"/>
        <v>568.75</v>
      </c>
      <c r="AP54" s="67">
        <f t="shared" si="207"/>
        <v>1352.7242647058827</v>
      </c>
      <c r="AQ54" s="71">
        <f t="shared" si="208"/>
        <v>7485.0742647058833</v>
      </c>
      <c r="AR54" s="71">
        <f t="shared" si="209"/>
        <v>1533.0875000000001</v>
      </c>
      <c r="AS54" s="71">
        <f t="shared" si="210"/>
        <v>9018.1617647058829</v>
      </c>
      <c r="AT54" s="84"/>
    </row>
    <row r="55" spans="1:67" outlineLevel="1" x14ac:dyDescent="0.25">
      <c r="A55" s="60"/>
      <c r="B55" s="61" t="s">
        <v>66</v>
      </c>
      <c r="C55" s="62">
        <v>1</v>
      </c>
      <c r="D55" s="68" t="s">
        <v>65</v>
      </c>
      <c r="E55" s="64">
        <f t="shared" si="211"/>
        <v>3413.9264705882347</v>
      </c>
      <c r="F55" s="65">
        <f t="shared" si="212"/>
        <v>3413.9264705882347</v>
      </c>
      <c r="G55" s="107"/>
      <c r="H55" s="85">
        <v>700</v>
      </c>
      <c r="I55" s="108">
        <f>I44</f>
        <v>0</v>
      </c>
      <c r="J55" s="67">
        <f t="shared" si="79"/>
        <v>21</v>
      </c>
      <c r="K55" s="54">
        <v>0</v>
      </c>
      <c r="L55" s="67">
        <f t="shared" si="193"/>
        <v>700</v>
      </c>
      <c r="M55" s="67">
        <f t="shared" si="193"/>
        <v>0</v>
      </c>
      <c r="N55" s="67">
        <f t="shared" si="193"/>
        <v>21</v>
      </c>
      <c r="O55" s="67">
        <f t="shared" si="194"/>
        <v>721</v>
      </c>
      <c r="P55" s="69">
        <f t="shared" si="195"/>
        <v>0</v>
      </c>
      <c r="Q55" s="69">
        <f t="shared" si="196"/>
        <v>0</v>
      </c>
      <c r="R55" s="69">
        <f t="shared" si="197"/>
        <v>14.42</v>
      </c>
      <c r="S55" s="69">
        <f t="shared" si="198"/>
        <v>36.050000000000004</v>
      </c>
      <c r="T55" s="69">
        <f t="shared" si="199"/>
        <v>771.46999999999991</v>
      </c>
      <c r="U55" s="69">
        <f>5*$U$5+600+500</f>
        <v>1550</v>
      </c>
      <c r="V55" s="151">
        <f t="shared" si="200"/>
        <v>0</v>
      </c>
      <c r="W55" s="151">
        <f t="shared" si="200"/>
        <v>0</v>
      </c>
      <c r="X55" s="67">
        <f t="shared" si="201"/>
        <v>1550</v>
      </c>
      <c r="Y55" s="113">
        <f t="shared" si="202"/>
        <v>512.08897058823527</v>
      </c>
      <c r="Z55" s="69">
        <f t="shared" si="203"/>
        <v>192.86749999999998</v>
      </c>
      <c r="AA55" s="69">
        <f t="shared" si="204"/>
        <v>387.5</v>
      </c>
      <c r="AB55" s="70">
        <f t="shared" si="205"/>
        <v>3413.9264705882347</v>
      </c>
      <c r="AC55" s="67">
        <f t="shared" si="206"/>
        <v>721</v>
      </c>
      <c r="AD55" s="67">
        <f t="shared" si="206"/>
        <v>0</v>
      </c>
      <c r="AE55" s="67">
        <f t="shared" si="206"/>
        <v>0</v>
      </c>
      <c r="AF55" s="67">
        <f t="shared" si="206"/>
        <v>14.42</v>
      </c>
      <c r="AG55" s="67">
        <f t="shared" si="206"/>
        <v>36.050000000000004</v>
      </c>
      <c r="AH55" s="67">
        <f t="shared" si="206"/>
        <v>771.46999999999991</v>
      </c>
      <c r="AI55" s="67">
        <f t="shared" si="206"/>
        <v>1550</v>
      </c>
      <c r="AJ55" s="67">
        <f t="shared" si="206"/>
        <v>0</v>
      </c>
      <c r="AK55" s="67">
        <f t="shared" si="206"/>
        <v>0</v>
      </c>
      <c r="AL55" s="67">
        <f t="shared" si="206"/>
        <v>1550</v>
      </c>
      <c r="AM55" s="67">
        <f t="shared" si="206"/>
        <v>512.08897058823527</v>
      </c>
      <c r="AN55" s="67">
        <f t="shared" si="206"/>
        <v>192.86749999999998</v>
      </c>
      <c r="AO55" s="67">
        <f t="shared" si="206"/>
        <v>387.5</v>
      </c>
      <c r="AP55" s="67">
        <f t="shared" si="207"/>
        <v>512.08897058823527</v>
      </c>
      <c r="AQ55" s="71">
        <f t="shared" si="208"/>
        <v>2833.5589705882353</v>
      </c>
      <c r="AR55" s="71">
        <f t="shared" si="209"/>
        <v>580.36749999999995</v>
      </c>
      <c r="AS55" s="71">
        <f t="shared" si="210"/>
        <v>3413.9264705882347</v>
      </c>
      <c r="AT55" s="84"/>
    </row>
    <row r="56" spans="1:67" outlineLevel="1" x14ac:dyDescent="0.25">
      <c r="A56" s="60"/>
      <c r="B56" s="72" t="s">
        <v>169</v>
      </c>
      <c r="C56" s="62">
        <v>1</v>
      </c>
      <c r="D56" s="68" t="s">
        <v>65</v>
      </c>
      <c r="E56" s="64">
        <f t="shared" si="211"/>
        <v>2922</v>
      </c>
      <c r="F56" s="65">
        <f t="shared" si="212"/>
        <v>2922</v>
      </c>
      <c r="G56" s="107"/>
      <c r="H56" s="108">
        <f t="shared" ref="H56:I56" si="213">H45</f>
        <v>1600</v>
      </c>
      <c r="I56" s="108">
        <f t="shared" si="213"/>
        <v>300</v>
      </c>
      <c r="J56" s="67">
        <f t="shared" si="79"/>
        <v>48</v>
      </c>
      <c r="K56" s="54">
        <v>0</v>
      </c>
      <c r="L56" s="67">
        <f t="shared" si="193"/>
        <v>1600</v>
      </c>
      <c r="M56" s="67">
        <f t="shared" si="193"/>
        <v>300</v>
      </c>
      <c r="N56" s="67">
        <f t="shared" si="193"/>
        <v>48</v>
      </c>
      <c r="O56" s="67">
        <f t="shared" si="194"/>
        <v>1948</v>
      </c>
      <c r="P56" s="69">
        <f t="shared" si="195"/>
        <v>0</v>
      </c>
      <c r="Q56" s="69">
        <f t="shared" si="196"/>
        <v>0</v>
      </c>
      <c r="R56" s="69">
        <f t="shared" si="197"/>
        <v>38.96</v>
      </c>
      <c r="S56" s="69">
        <v>0</v>
      </c>
      <c r="T56" s="69">
        <f t="shared" si="199"/>
        <v>1986.96</v>
      </c>
      <c r="U56" s="69">
        <v>0</v>
      </c>
      <c r="V56" s="151">
        <f t="shared" si="200"/>
        <v>0</v>
      </c>
      <c r="W56" s="151">
        <f t="shared" si="200"/>
        <v>0</v>
      </c>
      <c r="X56" s="67">
        <f t="shared" si="201"/>
        <v>0</v>
      </c>
      <c r="Y56" s="113">
        <f t="shared" si="202"/>
        <v>438.3</v>
      </c>
      <c r="Z56" s="69">
        <f t="shared" si="203"/>
        <v>496.74</v>
      </c>
      <c r="AA56" s="69">
        <f t="shared" si="204"/>
        <v>0</v>
      </c>
      <c r="AB56" s="70">
        <f t="shared" si="205"/>
        <v>2922</v>
      </c>
      <c r="AC56" s="67">
        <f t="shared" si="206"/>
        <v>1948</v>
      </c>
      <c r="AD56" s="67">
        <f t="shared" si="206"/>
        <v>0</v>
      </c>
      <c r="AE56" s="67">
        <f t="shared" si="206"/>
        <v>0</v>
      </c>
      <c r="AF56" s="67">
        <f t="shared" si="206"/>
        <v>38.96</v>
      </c>
      <c r="AG56" s="67">
        <f t="shared" si="206"/>
        <v>0</v>
      </c>
      <c r="AH56" s="67">
        <f t="shared" si="206"/>
        <v>1986.96</v>
      </c>
      <c r="AI56" s="67">
        <f t="shared" si="206"/>
        <v>0</v>
      </c>
      <c r="AJ56" s="67">
        <f t="shared" si="206"/>
        <v>0</v>
      </c>
      <c r="AK56" s="67">
        <f t="shared" si="206"/>
        <v>0</v>
      </c>
      <c r="AL56" s="67">
        <f t="shared" si="206"/>
        <v>0</v>
      </c>
      <c r="AM56" s="67">
        <f t="shared" si="206"/>
        <v>438.3</v>
      </c>
      <c r="AN56" s="67">
        <f t="shared" si="206"/>
        <v>496.74</v>
      </c>
      <c r="AO56" s="67">
        <f t="shared" si="206"/>
        <v>0</v>
      </c>
      <c r="AP56" s="67">
        <f t="shared" si="207"/>
        <v>438.3</v>
      </c>
      <c r="AQ56" s="71">
        <f t="shared" si="208"/>
        <v>2425.2600000000002</v>
      </c>
      <c r="AR56" s="71">
        <f t="shared" si="209"/>
        <v>496.74</v>
      </c>
      <c r="AS56" s="71">
        <f t="shared" si="210"/>
        <v>2922</v>
      </c>
      <c r="AT56" s="84"/>
    </row>
    <row r="57" spans="1:67" outlineLevel="1" x14ac:dyDescent="0.25">
      <c r="A57" s="60"/>
      <c r="B57" s="72" t="s">
        <v>170</v>
      </c>
      <c r="C57" s="62">
        <v>1</v>
      </c>
      <c r="D57" s="68" t="s">
        <v>65</v>
      </c>
      <c r="E57" s="64">
        <f t="shared" si="211"/>
        <v>900</v>
      </c>
      <c r="F57" s="65">
        <f t="shared" si="212"/>
        <v>900</v>
      </c>
      <c r="G57" s="147"/>
      <c r="H57" s="67">
        <v>0</v>
      </c>
      <c r="I57" s="67">
        <v>0</v>
      </c>
      <c r="J57" s="67">
        <f t="shared" si="79"/>
        <v>0</v>
      </c>
      <c r="K57" s="54">
        <v>0</v>
      </c>
      <c r="L57" s="67">
        <f t="shared" si="193"/>
        <v>0</v>
      </c>
      <c r="M57" s="67">
        <f t="shared" si="193"/>
        <v>0</v>
      </c>
      <c r="N57" s="67">
        <f t="shared" si="193"/>
        <v>0</v>
      </c>
      <c r="O57" s="67">
        <f t="shared" si="194"/>
        <v>0</v>
      </c>
      <c r="P57" s="69">
        <f t="shared" si="195"/>
        <v>0</v>
      </c>
      <c r="Q57" s="69">
        <f t="shared" si="196"/>
        <v>0</v>
      </c>
      <c r="R57" s="69">
        <f t="shared" si="197"/>
        <v>0</v>
      </c>
      <c r="S57" s="69">
        <v>0</v>
      </c>
      <c r="T57" s="69">
        <f t="shared" si="199"/>
        <v>0</v>
      </c>
      <c r="U57" s="69">
        <v>0</v>
      </c>
      <c r="V57" s="151">
        <f t="shared" si="200"/>
        <v>0</v>
      </c>
      <c r="W57" s="151">
        <f t="shared" si="200"/>
        <v>900</v>
      </c>
      <c r="X57" s="67">
        <f t="shared" si="201"/>
        <v>900</v>
      </c>
      <c r="Y57" s="113">
        <v>0</v>
      </c>
      <c r="Z57" s="69">
        <f t="shared" si="203"/>
        <v>0</v>
      </c>
      <c r="AA57" s="69">
        <v>0</v>
      </c>
      <c r="AB57" s="70">
        <f t="shared" si="205"/>
        <v>900</v>
      </c>
      <c r="AC57" s="67">
        <f t="shared" si="206"/>
        <v>0</v>
      </c>
      <c r="AD57" s="67">
        <f t="shared" si="206"/>
        <v>0</v>
      </c>
      <c r="AE57" s="67">
        <f t="shared" si="206"/>
        <v>0</v>
      </c>
      <c r="AF57" s="67">
        <f t="shared" si="206"/>
        <v>0</v>
      </c>
      <c r="AG57" s="67">
        <f t="shared" si="206"/>
        <v>0</v>
      </c>
      <c r="AH57" s="67">
        <f t="shared" si="206"/>
        <v>0</v>
      </c>
      <c r="AI57" s="67">
        <f t="shared" si="206"/>
        <v>0</v>
      </c>
      <c r="AJ57" s="67">
        <f t="shared" si="206"/>
        <v>0</v>
      </c>
      <c r="AK57" s="67">
        <f t="shared" si="206"/>
        <v>900</v>
      </c>
      <c r="AL57" s="67">
        <f t="shared" si="206"/>
        <v>900</v>
      </c>
      <c r="AM57" s="67">
        <f t="shared" si="206"/>
        <v>0</v>
      </c>
      <c r="AN57" s="67">
        <f t="shared" si="206"/>
        <v>0</v>
      </c>
      <c r="AO57" s="67">
        <f t="shared" si="206"/>
        <v>0</v>
      </c>
      <c r="AP57" s="67">
        <f t="shared" si="207"/>
        <v>900</v>
      </c>
      <c r="AQ57" s="71">
        <f t="shared" si="208"/>
        <v>900</v>
      </c>
      <c r="AR57" s="71">
        <f t="shared" si="209"/>
        <v>0</v>
      </c>
      <c r="AS57" s="71">
        <f t="shared" si="210"/>
        <v>900</v>
      </c>
      <c r="AT57" s="84"/>
    </row>
    <row r="58" spans="1:67" outlineLevel="1" x14ac:dyDescent="0.25">
      <c r="A58" s="60"/>
      <c r="B58" s="72" t="s">
        <v>171</v>
      </c>
      <c r="C58" s="62">
        <v>1</v>
      </c>
      <c r="D58" s="68" t="s">
        <v>65</v>
      </c>
      <c r="E58" s="64">
        <f t="shared" si="211"/>
        <v>1200</v>
      </c>
      <c r="F58" s="65">
        <f t="shared" si="212"/>
        <v>1200</v>
      </c>
      <c r="G58" s="147"/>
      <c r="H58" s="67">
        <v>0</v>
      </c>
      <c r="I58" s="67">
        <v>0</v>
      </c>
      <c r="J58" s="67">
        <f t="shared" si="79"/>
        <v>0</v>
      </c>
      <c r="K58" s="54">
        <v>0</v>
      </c>
      <c r="L58" s="67">
        <f t="shared" si="193"/>
        <v>0</v>
      </c>
      <c r="M58" s="67">
        <f t="shared" si="193"/>
        <v>0</v>
      </c>
      <c r="N58" s="67">
        <f t="shared" si="193"/>
        <v>0</v>
      </c>
      <c r="O58" s="67">
        <f t="shared" si="194"/>
        <v>0</v>
      </c>
      <c r="P58" s="69">
        <f t="shared" si="195"/>
        <v>0</v>
      </c>
      <c r="Q58" s="69">
        <f t="shared" si="196"/>
        <v>0</v>
      </c>
      <c r="R58" s="69">
        <f t="shared" si="197"/>
        <v>0</v>
      </c>
      <c r="S58" s="69">
        <v>0</v>
      </c>
      <c r="T58" s="69">
        <f t="shared" si="199"/>
        <v>0</v>
      </c>
      <c r="U58" s="69">
        <v>0</v>
      </c>
      <c r="V58" s="151">
        <f t="shared" si="200"/>
        <v>1200</v>
      </c>
      <c r="W58" s="151">
        <f t="shared" si="200"/>
        <v>0</v>
      </c>
      <c r="X58" s="67">
        <f t="shared" si="201"/>
        <v>1200</v>
      </c>
      <c r="Y58" s="113">
        <v>0</v>
      </c>
      <c r="Z58" s="69">
        <f t="shared" si="203"/>
        <v>0</v>
      </c>
      <c r="AA58" s="69">
        <v>0</v>
      </c>
      <c r="AB58" s="70">
        <f t="shared" si="205"/>
        <v>1200</v>
      </c>
      <c r="AC58" s="67">
        <f t="shared" si="206"/>
        <v>0</v>
      </c>
      <c r="AD58" s="67">
        <f t="shared" si="206"/>
        <v>0</v>
      </c>
      <c r="AE58" s="67">
        <f t="shared" si="206"/>
        <v>0</v>
      </c>
      <c r="AF58" s="67">
        <f t="shared" si="206"/>
        <v>0</v>
      </c>
      <c r="AG58" s="67">
        <f t="shared" si="206"/>
        <v>0</v>
      </c>
      <c r="AH58" s="67">
        <f t="shared" si="206"/>
        <v>0</v>
      </c>
      <c r="AI58" s="67">
        <f t="shared" si="206"/>
        <v>0</v>
      </c>
      <c r="AJ58" s="67">
        <f t="shared" si="206"/>
        <v>1200</v>
      </c>
      <c r="AK58" s="67">
        <f t="shared" si="206"/>
        <v>0</v>
      </c>
      <c r="AL58" s="67">
        <f t="shared" si="206"/>
        <v>1200</v>
      </c>
      <c r="AM58" s="67">
        <f t="shared" si="206"/>
        <v>0</v>
      </c>
      <c r="AN58" s="67">
        <f t="shared" si="206"/>
        <v>0</v>
      </c>
      <c r="AO58" s="67">
        <f t="shared" si="206"/>
        <v>0</v>
      </c>
      <c r="AP58" s="67">
        <f t="shared" si="207"/>
        <v>0</v>
      </c>
      <c r="AQ58" s="71">
        <f t="shared" si="208"/>
        <v>1200</v>
      </c>
      <c r="AR58" s="71">
        <f t="shared" si="209"/>
        <v>0</v>
      </c>
      <c r="AS58" s="71">
        <f t="shared" si="210"/>
        <v>1200</v>
      </c>
      <c r="AT58" s="84"/>
    </row>
    <row r="59" spans="1:67" ht="15.75" outlineLevel="1" thickBot="1" x14ac:dyDescent="0.3">
      <c r="A59" s="60"/>
      <c r="B59" s="61"/>
      <c r="C59" s="62"/>
      <c r="D59" s="63"/>
      <c r="E59" s="64"/>
      <c r="F59" s="65"/>
      <c r="G59" s="107"/>
      <c r="H59" s="108"/>
      <c r="I59" s="108"/>
      <c r="J59" s="67"/>
      <c r="K59" s="21"/>
      <c r="L59" s="67"/>
      <c r="M59" s="67"/>
      <c r="N59" s="67"/>
      <c r="O59" s="67"/>
      <c r="P59" s="69"/>
      <c r="Q59" s="69"/>
      <c r="R59" s="69"/>
      <c r="S59" s="69"/>
      <c r="T59" s="69"/>
      <c r="U59" s="69"/>
      <c r="V59" s="151"/>
      <c r="W59" s="151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84"/>
    </row>
    <row r="60" spans="1:67" ht="15.75" thickBot="1" x14ac:dyDescent="0.3">
      <c r="A60" s="48">
        <f>A49+1</f>
        <v>36</v>
      </c>
      <c r="B60" s="49" t="s">
        <v>61</v>
      </c>
      <c r="C60" s="50" t="s">
        <v>62</v>
      </c>
      <c r="D60" s="51">
        <f>ROUNDUP((A60*465)/1000,2)</f>
        <v>16.739999999999998</v>
      </c>
      <c r="E60" s="52"/>
      <c r="F60" s="53">
        <f>SUM(F61:F70)</f>
        <v>32719.383419117647</v>
      </c>
      <c r="G60" s="107"/>
      <c r="H60" s="110"/>
      <c r="I60" s="110"/>
      <c r="J60" s="56"/>
      <c r="K60" s="57"/>
      <c r="L60" s="58"/>
      <c r="M60" s="58"/>
      <c r="N60" s="58"/>
      <c r="O60" s="57"/>
      <c r="P60" s="58"/>
      <c r="Q60" s="56"/>
      <c r="R60" s="56"/>
      <c r="S60" s="56"/>
      <c r="T60" s="56"/>
      <c r="U60" s="73"/>
      <c r="V60" s="152"/>
      <c r="W60" s="153"/>
      <c r="X60" s="56"/>
      <c r="Y60" s="56"/>
      <c r="Z60" s="57"/>
      <c r="AA60" s="56"/>
      <c r="AB60" s="56"/>
      <c r="AC60" s="59">
        <f>+SUM(AC61:AC70)</f>
        <v>13256.6175</v>
      </c>
      <c r="AD60" s="59">
        <f t="shared" ref="AD60:AS60" si="214">+SUM(AD61:AD70)</f>
        <v>0</v>
      </c>
      <c r="AE60" s="59">
        <f t="shared" si="214"/>
        <v>0</v>
      </c>
      <c r="AF60" s="59">
        <f t="shared" si="214"/>
        <v>265.13234999999997</v>
      </c>
      <c r="AG60" s="59">
        <f t="shared" si="214"/>
        <v>565.4308749999999</v>
      </c>
      <c r="AH60" s="59">
        <f t="shared" si="214"/>
        <v>14087.180724999998</v>
      </c>
      <c r="AI60" s="59">
        <f t="shared" si="214"/>
        <v>6734</v>
      </c>
      <c r="AJ60" s="59">
        <f t="shared" si="214"/>
        <v>1200</v>
      </c>
      <c r="AK60" s="59">
        <f t="shared" si="214"/>
        <v>900</v>
      </c>
      <c r="AL60" s="59">
        <f t="shared" si="214"/>
        <v>8834</v>
      </c>
      <c r="AM60" s="59">
        <f t="shared" si="214"/>
        <v>4592.9075128676477</v>
      </c>
      <c r="AN60" s="59">
        <f t="shared" si="214"/>
        <v>3521.7951812499996</v>
      </c>
      <c r="AO60" s="59">
        <f t="shared" si="214"/>
        <v>1683.5</v>
      </c>
      <c r="AP60" s="59">
        <f t="shared" si="214"/>
        <v>5492.9075128676477</v>
      </c>
      <c r="AQ60" s="59">
        <f t="shared" si="214"/>
        <v>27514.088237867647</v>
      </c>
      <c r="AR60" s="59">
        <f t="shared" si="214"/>
        <v>5205.2951812499996</v>
      </c>
      <c r="AS60" s="59">
        <f t="shared" si="214"/>
        <v>32719.383419117647</v>
      </c>
      <c r="AT60" s="83" t="str">
        <f>IF(F60=AS60,"Matching","Not Matching")</f>
        <v>Matching</v>
      </c>
      <c r="AU60" s="134">
        <f t="shared" ref="AU60" si="215">SUM(AC60:AG60)</f>
        <v>14087.180725</v>
      </c>
      <c r="AV60" s="135">
        <f t="shared" ref="AV60" si="216">AU60/AS60</f>
        <v>0.43054542148764896</v>
      </c>
      <c r="AW60" s="134">
        <f t="shared" ref="AW60" si="217">AI60</f>
        <v>6734</v>
      </c>
      <c r="AX60" s="135">
        <f t="shared" ref="AX60" si="218">AW60/AS60</f>
        <v>0.2058107242957819</v>
      </c>
      <c r="AY60" s="134">
        <f t="shared" ref="AY60" si="219">AJ60</f>
        <v>1200</v>
      </c>
      <c r="AZ60" s="135">
        <f t="shared" ref="AZ60" si="220">AY60/AS60</f>
        <v>3.667550774501608E-2</v>
      </c>
      <c r="BA60" s="134">
        <f t="shared" ref="BA60" si="221">AK60+AM60</f>
        <v>5492.9075128676477</v>
      </c>
      <c r="BB60" s="135">
        <f t="shared" ref="BB60" si="222">BA60/AS60</f>
        <v>0.16787931002569537</v>
      </c>
      <c r="BC60" s="134">
        <f t="shared" ref="BC60" si="223">AN60+AO60</f>
        <v>5205.2951812499996</v>
      </c>
      <c r="BD60" s="135">
        <f t="shared" ref="BD60" si="224">BC60/AS60</f>
        <v>0.1590890364458577</v>
      </c>
      <c r="BE60" s="82" t="str">
        <f t="shared" ref="BE60" si="225">IF((AU60+AW60+AY60+BA60+BC60)=AS60,"Matching","Not Matching")</f>
        <v>Matching</v>
      </c>
      <c r="BF60" s="134">
        <f>AQ60</f>
        <v>27514.088237867647</v>
      </c>
      <c r="BG60" s="135">
        <f t="shared" ref="BG60" si="226">BF60/AS60</f>
        <v>0.8409109635541423</v>
      </c>
      <c r="BH60" s="134">
        <f t="shared" ref="BH60" si="227">AR60</f>
        <v>5205.2951812499996</v>
      </c>
      <c r="BI60" s="135">
        <f t="shared" ref="BI60" si="228">BH60/AS60</f>
        <v>0.1590890364458577</v>
      </c>
      <c r="BJ60" s="82" t="str">
        <f t="shared" ref="BJ60" si="229">IF((BH60+BF60)=AS60,"Matching","Not Matching")</f>
        <v>Matching</v>
      </c>
      <c r="BK60" s="134">
        <f>AS60*1.081</f>
        <v>35369.653476066174</v>
      </c>
      <c r="BL60" s="134">
        <f t="shared" ref="BL60" si="230">ROUND(BK60,-1)</f>
        <v>35370</v>
      </c>
      <c r="BM60" s="134">
        <f>D60*380</f>
        <v>6361.2</v>
      </c>
      <c r="BN60" s="134">
        <f t="shared" ref="BN60" si="231">BK60-BM60</f>
        <v>29008.453476066174</v>
      </c>
      <c r="BO60" s="134">
        <f>BK60/D60</f>
        <v>2112.882525451982</v>
      </c>
    </row>
    <row r="61" spans="1:67" outlineLevel="1" x14ac:dyDescent="0.25">
      <c r="A61" s="60"/>
      <c r="B61" s="61"/>
      <c r="C61" s="62"/>
      <c r="D61" s="63"/>
      <c r="E61" s="64"/>
      <c r="F61" s="65"/>
      <c r="G61" s="107"/>
      <c r="H61" s="110"/>
      <c r="I61" s="110"/>
      <c r="J61" s="56"/>
      <c r="K61" s="57"/>
      <c r="L61" s="58"/>
      <c r="M61" s="58"/>
      <c r="N61" s="58"/>
      <c r="O61" s="57"/>
      <c r="P61" s="58"/>
      <c r="Q61" s="56"/>
      <c r="R61" s="56"/>
      <c r="S61" s="56"/>
      <c r="T61" s="56"/>
      <c r="U61" s="73"/>
      <c r="V61" s="152"/>
      <c r="W61" s="153"/>
      <c r="X61" s="56"/>
      <c r="Y61" s="56"/>
      <c r="Z61" s="57"/>
      <c r="AA61" s="56"/>
      <c r="AB61" s="56"/>
      <c r="AC61" s="56"/>
      <c r="AD61" s="56"/>
      <c r="AE61" s="69"/>
      <c r="AF61" s="69"/>
      <c r="AG61" s="69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136"/>
    </row>
    <row r="62" spans="1:67" outlineLevel="1" x14ac:dyDescent="0.25">
      <c r="A62" s="60"/>
      <c r="B62" s="61" t="str">
        <f>"Panneau solaire "&amp;G62</f>
        <v>Panneau solaire LONGi Hi-MO X10 Artist LR7-54HVB-485M</v>
      </c>
      <c r="C62" s="62">
        <f>A60</f>
        <v>36</v>
      </c>
      <c r="D62" s="68" t="s">
        <v>63</v>
      </c>
      <c r="E62" s="64">
        <f t="shared" ref="E62" si="232">AB62</f>
        <v>266.65684558823523</v>
      </c>
      <c r="F62" s="65">
        <f t="shared" ref="F62" si="233">C62*E62</f>
        <v>9599.6464411764682</v>
      </c>
      <c r="G62" s="107" t="str">
        <f>$G$7</f>
        <v>LONGi Hi-MO X10 Artist LR7-54HVB-485M</v>
      </c>
      <c r="H62" s="108">
        <f t="shared" ref="H62:I62" si="234">H51</f>
        <v>105.55</v>
      </c>
      <c r="I62" s="108">
        <f t="shared" si="234"/>
        <v>0</v>
      </c>
      <c r="J62" s="67">
        <f t="shared" si="79"/>
        <v>3.1664999999999996</v>
      </c>
      <c r="K62" s="54">
        <v>0</v>
      </c>
      <c r="L62" s="67">
        <f t="shared" ref="L62:N69" si="235">H62*(1-$K62)</f>
        <v>105.55</v>
      </c>
      <c r="M62" s="67">
        <f t="shared" si="235"/>
        <v>0</v>
      </c>
      <c r="N62" s="67">
        <f t="shared" si="235"/>
        <v>3.1664999999999996</v>
      </c>
      <c r="O62" s="67">
        <f t="shared" ref="O62:O69" si="236">(L62+M62+N62)</f>
        <v>108.7165</v>
      </c>
      <c r="P62" s="69">
        <f t="shared" ref="P62:P69" si="237">O62*$P$4</f>
        <v>0</v>
      </c>
      <c r="Q62" s="69">
        <f t="shared" ref="Q62:Q69" si="238">(O62+P62)*$Q$4</f>
        <v>0</v>
      </c>
      <c r="R62" s="69">
        <f t="shared" ref="R62:R69" si="239">(O62+P62)*$R$4</f>
        <v>2.1743299999999999</v>
      </c>
      <c r="S62" s="69">
        <f t="shared" ref="S62:S66" si="240">(O62+P62)*$S$4</f>
        <v>5.4358250000000004</v>
      </c>
      <c r="T62" s="69">
        <f t="shared" ref="T62:T69" si="241">SUM(O62:S62)</f>
        <v>116.32665499999999</v>
      </c>
      <c r="U62" s="69">
        <f>1*$U$4</f>
        <v>65</v>
      </c>
      <c r="V62" s="151">
        <f t="shared" ref="V62:W69" si="242">V51</f>
        <v>0</v>
      </c>
      <c r="W62" s="151">
        <f t="shared" si="242"/>
        <v>0</v>
      </c>
      <c r="X62" s="67">
        <f t="shared" ref="X62:X69" si="243">SUM(U62:W62)</f>
        <v>65</v>
      </c>
      <c r="Y62" s="113">
        <f t="shared" ref="Y62:Y67" si="244">$Y$4/(1-$Y$4)*(T62+X62+Z62+AA62)</f>
        <v>39.998526838235293</v>
      </c>
      <c r="Z62" s="69">
        <f t="shared" ref="Z62:Z69" si="245">T62*$Z$4</f>
        <v>29.081663749999997</v>
      </c>
      <c r="AA62" s="69">
        <f t="shared" ref="AA62:AA67" si="246">X62*$AA$4</f>
        <v>16.25</v>
      </c>
      <c r="AB62" s="70">
        <f t="shared" ref="AB62:AB69" si="247">T62+X62+Y62+Z62+AA62</f>
        <v>266.65684558823523</v>
      </c>
      <c r="AC62" s="67">
        <f t="shared" ref="AC62:AO69" si="248">O62*$C62</f>
        <v>3913.7939999999999</v>
      </c>
      <c r="AD62" s="67">
        <f t="shared" si="248"/>
        <v>0</v>
      </c>
      <c r="AE62" s="67">
        <f t="shared" si="248"/>
        <v>0</v>
      </c>
      <c r="AF62" s="67">
        <f t="shared" si="248"/>
        <v>78.275880000000001</v>
      </c>
      <c r="AG62" s="67">
        <f t="shared" si="248"/>
        <v>195.68970000000002</v>
      </c>
      <c r="AH62" s="67">
        <f t="shared" si="248"/>
        <v>4187.7595799999999</v>
      </c>
      <c r="AI62" s="67">
        <f t="shared" si="248"/>
        <v>2340</v>
      </c>
      <c r="AJ62" s="67">
        <f t="shared" si="248"/>
        <v>0</v>
      </c>
      <c r="AK62" s="67">
        <f t="shared" si="248"/>
        <v>0</v>
      </c>
      <c r="AL62" s="67">
        <f t="shared" si="248"/>
        <v>2340</v>
      </c>
      <c r="AM62" s="67">
        <f t="shared" si="248"/>
        <v>1439.9469661764706</v>
      </c>
      <c r="AN62" s="67">
        <f t="shared" si="248"/>
        <v>1046.939895</v>
      </c>
      <c r="AO62" s="67">
        <f t="shared" si="248"/>
        <v>585</v>
      </c>
      <c r="AP62" s="67">
        <f t="shared" ref="AP62:AP69" si="249">AM62+AK62</f>
        <v>1439.9469661764706</v>
      </c>
      <c r="AQ62" s="71">
        <f t="shared" ref="AQ62:AQ69" si="250">AM62+AL62+AH62</f>
        <v>7967.7065461764705</v>
      </c>
      <c r="AR62" s="71">
        <f t="shared" ref="AR62:AR69" si="251">AO62+AN62</f>
        <v>1631.939895</v>
      </c>
      <c r="AS62" s="71">
        <f t="shared" ref="AS62:AS69" si="252">AH62+AL62+AM62+AO62+AN62</f>
        <v>9599.64644117647</v>
      </c>
      <c r="AT62" s="84"/>
    </row>
    <row r="63" spans="1:67" outlineLevel="1" x14ac:dyDescent="0.25">
      <c r="A63" s="60"/>
      <c r="B63" s="61" t="str">
        <f>"Onduleur Fronius "&amp;G63</f>
        <v>Onduleur Fronius Verto 15.0 SPD 1+2</v>
      </c>
      <c r="C63" s="62">
        <v>1</v>
      </c>
      <c r="D63" s="68" t="s">
        <v>63</v>
      </c>
      <c r="E63" s="64">
        <f t="shared" ref="E62:E69" si="253">AB63</f>
        <v>3959.0752132352936</v>
      </c>
      <c r="F63" s="65">
        <f t="shared" ref="F62:F69" si="254">C63*E63</f>
        <v>3959.0752132352936</v>
      </c>
      <c r="G63" s="107" t="str">
        <f>$G$8</f>
        <v>Verto 15.0 SPD 1+2</v>
      </c>
      <c r="H63" s="108">
        <f>$H$8</f>
        <v>2117.4499999999998</v>
      </c>
      <c r="I63" s="108">
        <f>$I$52</f>
        <v>166.85</v>
      </c>
      <c r="J63" s="67">
        <f t="shared" si="79"/>
        <v>63.523499999999991</v>
      </c>
      <c r="K63" s="54">
        <v>0</v>
      </c>
      <c r="L63" s="67">
        <f t="shared" si="235"/>
        <v>2117.4499999999998</v>
      </c>
      <c r="M63" s="67">
        <f t="shared" si="235"/>
        <v>166.85</v>
      </c>
      <c r="N63" s="67">
        <f t="shared" si="235"/>
        <v>63.523499999999991</v>
      </c>
      <c r="O63" s="67">
        <f t="shared" si="236"/>
        <v>2347.8234999999995</v>
      </c>
      <c r="P63" s="69">
        <f t="shared" si="237"/>
        <v>0</v>
      </c>
      <c r="Q63" s="69">
        <f t="shared" si="238"/>
        <v>0</v>
      </c>
      <c r="R63" s="69">
        <f t="shared" si="239"/>
        <v>46.956469999999989</v>
      </c>
      <c r="S63" s="69">
        <f t="shared" si="240"/>
        <v>117.39117499999998</v>
      </c>
      <c r="T63" s="69">
        <f t="shared" si="241"/>
        <v>2512.1711449999993</v>
      </c>
      <c r="U63" s="69">
        <f>2*$U$5</f>
        <v>180</v>
      </c>
      <c r="V63" s="151">
        <f t="shared" si="242"/>
        <v>0</v>
      </c>
      <c r="W63" s="151">
        <f t="shared" si="242"/>
        <v>0</v>
      </c>
      <c r="X63" s="67">
        <f t="shared" si="243"/>
        <v>180</v>
      </c>
      <c r="Y63" s="113">
        <f t="shared" si="244"/>
        <v>593.861281985294</v>
      </c>
      <c r="Z63" s="69">
        <f t="shared" si="245"/>
        <v>628.04278624999984</v>
      </c>
      <c r="AA63" s="69">
        <f t="shared" si="246"/>
        <v>45</v>
      </c>
      <c r="AB63" s="70">
        <f t="shared" si="247"/>
        <v>3959.0752132352936</v>
      </c>
      <c r="AC63" s="67">
        <f t="shared" si="248"/>
        <v>2347.8234999999995</v>
      </c>
      <c r="AD63" s="67">
        <f t="shared" si="248"/>
        <v>0</v>
      </c>
      <c r="AE63" s="67">
        <f t="shared" si="248"/>
        <v>0</v>
      </c>
      <c r="AF63" s="67">
        <f t="shared" si="248"/>
        <v>46.956469999999989</v>
      </c>
      <c r="AG63" s="67">
        <f t="shared" si="248"/>
        <v>117.39117499999998</v>
      </c>
      <c r="AH63" s="67">
        <f t="shared" si="248"/>
        <v>2512.1711449999993</v>
      </c>
      <c r="AI63" s="67">
        <f t="shared" si="248"/>
        <v>180</v>
      </c>
      <c r="AJ63" s="67">
        <f t="shared" si="248"/>
        <v>0</v>
      </c>
      <c r="AK63" s="67">
        <f t="shared" si="248"/>
        <v>0</v>
      </c>
      <c r="AL63" s="67">
        <f t="shared" si="248"/>
        <v>180</v>
      </c>
      <c r="AM63" s="67">
        <f t="shared" si="248"/>
        <v>593.861281985294</v>
      </c>
      <c r="AN63" s="67">
        <f t="shared" si="248"/>
        <v>628.04278624999984</v>
      </c>
      <c r="AO63" s="67">
        <f t="shared" si="248"/>
        <v>45</v>
      </c>
      <c r="AP63" s="67">
        <f t="shared" si="249"/>
        <v>593.861281985294</v>
      </c>
      <c r="AQ63" s="71">
        <f t="shared" si="250"/>
        <v>3286.0324269852936</v>
      </c>
      <c r="AR63" s="71">
        <f t="shared" si="251"/>
        <v>673.04278624999984</v>
      </c>
      <c r="AS63" s="71">
        <f t="shared" si="252"/>
        <v>3959.0752132352936</v>
      </c>
      <c r="AT63" s="84"/>
    </row>
    <row r="64" spans="1:67" outlineLevel="1" x14ac:dyDescent="0.25">
      <c r="A64" s="60"/>
      <c r="B64" s="61" t="s">
        <v>64</v>
      </c>
      <c r="C64" s="62">
        <v>1</v>
      </c>
      <c r="D64" s="68" t="s">
        <v>65</v>
      </c>
      <c r="E64" s="64">
        <f t="shared" si="253"/>
        <v>1448.9117647058824</v>
      </c>
      <c r="F64" s="65">
        <f t="shared" si="254"/>
        <v>1448.9117647058824</v>
      </c>
      <c r="G64" s="107"/>
      <c r="H64" s="108">
        <f>$H$53</f>
        <v>600</v>
      </c>
      <c r="I64" s="111">
        <v>0</v>
      </c>
      <c r="J64" s="67">
        <f t="shared" si="79"/>
        <v>18</v>
      </c>
      <c r="K64" s="54">
        <v>0</v>
      </c>
      <c r="L64" s="67">
        <f t="shared" si="235"/>
        <v>600</v>
      </c>
      <c r="M64" s="67">
        <f t="shared" si="235"/>
        <v>0</v>
      </c>
      <c r="N64" s="67">
        <f t="shared" si="235"/>
        <v>18</v>
      </c>
      <c r="O64" s="67">
        <f t="shared" si="236"/>
        <v>618</v>
      </c>
      <c r="P64" s="69">
        <f t="shared" si="237"/>
        <v>0</v>
      </c>
      <c r="Q64" s="69">
        <f t="shared" si="238"/>
        <v>0</v>
      </c>
      <c r="R64" s="69">
        <f t="shared" si="239"/>
        <v>12.36</v>
      </c>
      <c r="S64" s="69">
        <f t="shared" si="240"/>
        <v>30.900000000000002</v>
      </c>
      <c r="T64" s="69">
        <f t="shared" si="241"/>
        <v>661.26</v>
      </c>
      <c r="U64" s="69">
        <f>(C62/10)*$U$5</f>
        <v>324</v>
      </c>
      <c r="V64" s="151">
        <f t="shared" si="242"/>
        <v>0</v>
      </c>
      <c r="W64" s="151">
        <f t="shared" si="242"/>
        <v>0</v>
      </c>
      <c r="X64" s="67">
        <f t="shared" si="243"/>
        <v>324</v>
      </c>
      <c r="Y64" s="113">
        <f t="shared" si="244"/>
        <v>217.33676470588239</v>
      </c>
      <c r="Z64" s="69">
        <f t="shared" si="245"/>
        <v>165.315</v>
      </c>
      <c r="AA64" s="69">
        <f t="shared" si="246"/>
        <v>81</v>
      </c>
      <c r="AB64" s="70">
        <f t="shared" si="247"/>
        <v>1448.9117647058824</v>
      </c>
      <c r="AC64" s="67">
        <f t="shared" si="248"/>
        <v>618</v>
      </c>
      <c r="AD64" s="67">
        <f t="shared" si="248"/>
        <v>0</v>
      </c>
      <c r="AE64" s="67">
        <f t="shared" si="248"/>
        <v>0</v>
      </c>
      <c r="AF64" s="67">
        <f t="shared" si="248"/>
        <v>12.36</v>
      </c>
      <c r="AG64" s="67">
        <f t="shared" si="248"/>
        <v>30.900000000000002</v>
      </c>
      <c r="AH64" s="67">
        <f t="shared" si="248"/>
        <v>661.26</v>
      </c>
      <c r="AI64" s="67">
        <f t="shared" si="248"/>
        <v>324</v>
      </c>
      <c r="AJ64" s="67">
        <f t="shared" si="248"/>
        <v>0</v>
      </c>
      <c r="AK64" s="67">
        <f t="shared" si="248"/>
        <v>0</v>
      </c>
      <c r="AL64" s="67">
        <f t="shared" si="248"/>
        <v>324</v>
      </c>
      <c r="AM64" s="67">
        <f t="shared" si="248"/>
        <v>217.33676470588239</v>
      </c>
      <c r="AN64" s="67">
        <f t="shared" si="248"/>
        <v>165.315</v>
      </c>
      <c r="AO64" s="67">
        <f t="shared" si="248"/>
        <v>81</v>
      </c>
      <c r="AP64" s="67">
        <f t="shared" si="249"/>
        <v>217.33676470588239</v>
      </c>
      <c r="AQ64" s="71">
        <f t="shared" si="250"/>
        <v>1202.5967647058824</v>
      </c>
      <c r="AR64" s="71">
        <f t="shared" si="251"/>
        <v>246.315</v>
      </c>
      <c r="AS64" s="71">
        <f t="shared" si="252"/>
        <v>1448.9117647058824</v>
      </c>
      <c r="AT64" s="84"/>
    </row>
    <row r="65" spans="1:67" outlineLevel="1" x14ac:dyDescent="0.25">
      <c r="A65" s="60"/>
      <c r="B65" s="61" t="s">
        <v>172</v>
      </c>
      <c r="C65" s="62">
        <f>A60</f>
        <v>36</v>
      </c>
      <c r="D65" s="68" t="s">
        <v>63</v>
      </c>
      <c r="E65" s="64">
        <f t="shared" si="253"/>
        <v>257.66176470588238</v>
      </c>
      <c r="F65" s="65">
        <f t="shared" si="254"/>
        <v>9275.8235294117658</v>
      </c>
      <c r="G65" s="107"/>
      <c r="H65" s="108">
        <f>$H$54</f>
        <v>100</v>
      </c>
      <c r="I65" s="108">
        <v>0</v>
      </c>
      <c r="J65" s="67">
        <f t="shared" si="79"/>
        <v>3</v>
      </c>
      <c r="K65" s="54">
        <v>0</v>
      </c>
      <c r="L65" s="67">
        <f t="shared" si="235"/>
        <v>100</v>
      </c>
      <c r="M65" s="67">
        <f t="shared" si="235"/>
        <v>0</v>
      </c>
      <c r="N65" s="67">
        <f t="shared" si="235"/>
        <v>3</v>
      </c>
      <c r="O65" s="67">
        <f t="shared" si="236"/>
        <v>103</v>
      </c>
      <c r="P65" s="69">
        <f t="shared" si="237"/>
        <v>0</v>
      </c>
      <c r="Q65" s="69">
        <f t="shared" si="238"/>
        <v>0</v>
      </c>
      <c r="R65" s="69">
        <f t="shared" si="239"/>
        <v>2.06</v>
      </c>
      <c r="S65" s="69">
        <f t="shared" si="240"/>
        <v>5.15</v>
      </c>
      <c r="T65" s="69">
        <f t="shared" si="241"/>
        <v>110.21000000000001</v>
      </c>
      <c r="U65" s="69">
        <f>1*$U$4</f>
        <v>65</v>
      </c>
      <c r="V65" s="151">
        <f t="shared" si="242"/>
        <v>0</v>
      </c>
      <c r="W65" s="151">
        <f t="shared" si="242"/>
        <v>0</v>
      </c>
      <c r="X65" s="67">
        <f t="shared" si="243"/>
        <v>65</v>
      </c>
      <c r="Y65" s="113">
        <f t="shared" si="244"/>
        <v>38.649264705882359</v>
      </c>
      <c r="Z65" s="69">
        <f t="shared" si="245"/>
        <v>27.552500000000002</v>
      </c>
      <c r="AA65" s="69">
        <f t="shared" si="246"/>
        <v>16.25</v>
      </c>
      <c r="AB65" s="70">
        <f t="shared" si="247"/>
        <v>257.66176470588238</v>
      </c>
      <c r="AC65" s="67">
        <f t="shared" si="248"/>
        <v>3708</v>
      </c>
      <c r="AD65" s="67">
        <f t="shared" si="248"/>
        <v>0</v>
      </c>
      <c r="AE65" s="67">
        <f t="shared" si="248"/>
        <v>0</v>
      </c>
      <c r="AF65" s="67">
        <f t="shared" si="248"/>
        <v>74.16</v>
      </c>
      <c r="AG65" s="67">
        <f t="shared" si="248"/>
        <v>185.4</v>
      </c>
      <c r="AH65" s="67">
        <f t="shared" si="248"/>
        <v>3967.5600000000004</v>
      </c>
      <c r="AI65" s="67">
        <f t="shared" si="248"/>
        <v>2340</v>
      </c>
      <c r="AJ65" s="67">
        <f t="shared" si="248"/>
        <v>0</v>
      </c>
      <c r="AK65" s="67">
        <f t="shared" si="248"/>
        <v>0</v>
      </c>
      <c r="AL65" s="67">
        <f t="shared" si="248"/>
        <v>2340</v>
      </c>
      <c r="AM65" s="67">
        <f t="shared" si="248"/>
        <v>1391.373529411765</v>
      </c>
      <c r="AN65" s="67">
        <f t="shared" si="248"/>
        <v>991.8900000000001</v>
      </c>
      <c r="AO65" s="67">
        <f t="shared" si="248"/>
        <v>585</v>
      </c>
      <c r="AP65" s="67">
        <f t="shared" si="249"/>
        <v>1391.373529411765</v>
      </c>
      <c r="AQ65" s="71">
        <f t="shared" si="250"/>
        <v>7698.9335294117654</v>
      </c>
      <c r="AR65" s="71">
        <f t="shared" si="251"/>
        <v>1576.89</v>
      </c>
      <c r="AS65" s="71">
        <f t="shared" si="252"/>
        <v>9275.8235294117658</v>
      </c>
      <c r="AT65" s="84"/>
    </row>
    <row r="66" spans="1:67" outlineLevel="1" x14ac:dyDescent="0.25">
      <c r="A66" s="60"/>
      <c r="B66" s="61" t="s">
        <v>66</v>
      </c>
      <c r="C66" s="62">
        <v>1</v>
      </c>
      <c r="D66" s="68" t="s">
        <v>65</v>
      </c>
      <c r="E66" s="64">
        <f t="shared" si="253"/>
        <v>3413.9264705882347</v>
      </c>
      <c r="F66" s="65">
        <f t="shared" si="254"/>
        <v>3413.9264705882347</v>
      </c>
      <c r="G66" s="107"/>
      <c r="H66" s="108">
        <f>$H$55</f>
        <v>700</v>
      </c>
      <c r="I66" s="108">
        <f>I55</f>
        <v>0</v>
      </c>
      <c r="J66" s="67">
        <f t="shared" si="79"/>
        <v>21</v>
      </c>
      <c r="K66" s="54">
        <v>0</v>
      </c>
      <c r="L66" s="67">
        <f t="shared" si="235"/>
        <v>700</v>
      </c>
      <c r="M66" s="67">
        <f t="shared" si="235"/>
        <v>0</v>
      </c>
      <c r="N66" s="67">
        <f t="shared" si="235"/>
        <v>21</v>
      </c>
      <c r="O66" s="67">
        <f t="shared" si="236"/>
        <v>721</v>
      </c>
      <c r="P66" s="69">
        <f t="shared" si="237"/>
        <v>0</v>
      </c>
      <c r="Q66" s="69">
        <f t="shared" si="238"/>
        <v>0</v>
      </c>
      <c r="R66" s="69">
        <f t="shared" si="239"/>
        <v>14.42</v>
      </c>
      <c r="S66" s="69">
        <f t="shared" si="240"/>
        <v>36.050000000000004</v>
      </c>
      <c r="T66" s="69">
        <f t="shared" si="241"/>
        <v>771.46999999999991</v>
      </c>
      <c r="U66" s="69">
        <f>5*$U$5+600+500</f>
        <v>1550</v>
      </c>
      <c r="V66" s="151">
        <f t="shared" si="242"/>
        <v>0</v>
      </c>
      <c r="W66" s="151">
        <f t="shared" si="242"/>
        <v>0</v>
      </c>
      <c r="X66" s="67">
        <f t="shared" si="243"/>
        <v>1550</v>
      </c>
      <c r="Y66" s="113">
        <f t="shared" si="244"/>
        <v>512.08897058823527</v>
      </c>
      <c r="Z66" s="69">
        <f t="shared" si="245"/>
        <v>192.86749999999998</v>
      </c>
      <c r="AA66" s="69">
        <f t="shared" si="246"/>
        <v>387.5</v>
      </c>
      <c r="AB66" s="70">
        <f t="shared" si="247"/>
        <v>3413.9264705882347</v>
      </c>
      <c r="AC66" s="67">
        <f t="shared" si="248"/>
        <v>721</v>
      </c>
      <c r="AD66" s="67">
        <f t="shared" si="248"/>
        <v>0</v>
      </c>
      <c r="AE66" s="67">
        <f t="shared" si="248"/>
        <v>0</v>
      </c>
      <c r="AF66" s="67">
        <f t="shared" si="248"/>
        <v>14.42</v>
      </c>
      <c r="AG66" s="67">
        <f t="shared" si="248"/>
        <v>36.050000000000004</v>
      </c>
      <c r="AH66" s="67">
        <f t="shared" si="248"/>
        <v>771.46999999999991</v>
      </c>
      <c r="AI66" s="67">
        <f t="shared" si="248"/>
        <v>1550</v>
      </c>
      <c r="AJ66" s="67">
        <f t="shared" si="248"/>
        <v>0</v>
      </c>
      <c r="AK66" s="67">
        <f t="shared" si="248"/>
        <v>0</v>
      </c>
      <c r="AL66" s="67">
        <f t="shared" si="248"/>
        <v>1550</v>
      </c>
      <c r="AM66" s="67">
        <f t="shared" si="248"/>
        <v>512.08897058823527</v>
      </c>
      <c r="AN66" s="67">
        <f t="shared" si="248"/>
        <v>192.86749999999998</v>
      </c>
      <c r="AO66" s="67">
        <f t="shared" si="248"/>
        <v>387.5</v>
      </c>
      <c r="AP66" s="67">
        <f t="shared" si="249"/>
        <v>512.08897058823527</v>
      </c>
      <c r="AQ66" s="71">
        <f t="shared" si="250"/>
        <v>2833.5589705882353</v>
      </c>
      <c r="AR66" s="71">
        <f t="shared" si="251"/>
        <v>580.36749999999995</v>
      </c>
      <c r="AS66" s="71">
        <f t="shared" si="252"/>
        <v>3413.9264705882347</v>
      </c>
      <c r="AT66" s="84"/>
    </row>
    <row r="67" spans="1:67" outlineLevel="1" x14ac:dyDescent="0.25">
      <c r="A67" s="60"/>
      <c r="B67" s="72" t="s">
        <v>169</v>
      </c>
      <c r="C67" s="62">
        <v>1</v>
      </c>
      <c r="D67" s="68" t="s">
        <v>65</v>
      </c>
      <c r="E67" s="64">
        <f t="shared" si="253"/>
        <v>2922</v>
      </c>
      <c r="F67" s="65">
        <f t="shared" si="254"/>
        <v>2922</v>
      </c>
      <c r="G67" s="107"/>
      <c r="H67" s="108">
        <f t="shared" ref="H67:I67" si="255">H56</f>
        <v>1600</v>
      </c>
      <c r="I67" s="108">
        <f t="shared" si="255"/>
        <v>300</v>
      </c>
      <c r="J67" s="67">
        <f t="shared" si="79"/>
        <v>48</v>
      </c>
      <c r="K67" s="54">
        <v>0</v>
      </c>
      <c r="L67" s="67">
        <f t="shared" si="235"/>
        <v>1600</v>
      </c>
      <c r="M67" s="67">
        <f t="shared" si="235"/>
        <v>300</v>
      </c>
      <c r="N67" s="67">
        <f t="shared" si="235"/>
        <v>48</v>
      </c>
      <c r="O67" s="67">
        <f t="shared" si="236"/>
        <v>1948</v>
      </c>
      <c r="P67" s="69">
        <f t="shared" si="237"/>
        <v>0</v>
      </c>
      <c r="Q67" s="69">
        <f t="shared" si="238"/>
        <v>0</v>
      </c>
      <c r="R67" s="69">
        <f t="shared" si="239"/>
        <v>38.96</v>
      </c>
      <c r="S67" s="69">
        <v>0</v>
      </c>
      <c r="T67" s="69">
        <f t="shared" si="241"/>
        <v>1986.96</v>
      </c>
      <c r="U67" s="69">
        <v>0</v>
      </c>
      <c r="V67" s="151">
        <f t="shared" si="242"/>
        <v>0</v>
      </c>
      <c r="W67" s="151">
        <f t="shared" si="242"/>
        <v>0</v>
      </c>
      <c r="X67" s="67">
        <f t="shared" si="243"/>
        <v>0</v>
      </c>
      <c r="Y67" s="113">
        <f t="shared" si="244"/>
        <v>438.3</v>
      </c>
      <c r="Z67" s="69">
        <f t="shared" si="245"/>
        <v>496.74</v>
      </c>
      <c r="AA67" s="69">
        <f t="shared" si="246"/>
        <v>0</v>
      </c>
      <c r="AB67" s="70">
        <f t="shared" si="247"/>
        <v>2922</v>
      </c>
      <c r="AC67" s="67">
        <f t="shared" si="248"/>
        <v>1948</v>
      </c>
      <c r="AD67" s="67">
        <f t="shared" si="248"/>
        <v>0</v>
      </c>
      <c r="AE67" s="67">
        <f t="shared" si="248"/>
        <v>0</v>
      </c>
      <c r="AF67" s="67">
        <f t="shared" si="248"/>
        <v>38.96</v>
      </c>
      <c r="AG67" s="67">
        <f t="shared" si="248"/>
        <v>0</v>
      </c>
      <c r="AH67" s="67">
        <f t="shared" si="248"/>
        <v>1986.96</v>
      </c>
      <c r="AI67" s="67">
        <f t="shared" si="248"/>
        <v>0</v>
      </c>
      <c r="AJ67" s="67">
        <f t="shared" si="248"/>
        <v>0</v>
      </c>
      <c r="AK67" s="67">
        <f t="shared" si="248"/>
        <v>0</v>
      </c>
      <c r="AL67" s="67">
        <f t="shared" si="248"/>
        <v>0</v>
      </c>
      <c r="AM67" s="67">
        <f t="shared" si="248"/>
        <v>438.3</v>
      </c>
      <c r="AN67" s="67">
        <f t="shared" si="248"/>
        <v>496.74</v>
      </c>
      <c r="AO67" s="67">
        <f t="shared" si="248"/>
        <v>0</v>
      </c>
      <c r="AP67" s="67">
        <f t="shared" si="249"/>
        <v>438.3</v>
      </c>
      <c r="AQ67" s="71">
        <f t="shared" si="250"/>
        <v>2425.2600000000002</v>
      </c>
      <c r="AR67" s="71">
        <f t="shared" si="251"/>
        <v>496.74</v>
      </c>
      <c r="AS67" s="71">
        <f t="shared" si="252"/>
        <v>2922</v>
      </c>
      <c r="AT67" s="84"/>
    </row>
    <row r="68" spans="1:67" outlineLevel="1" x14ac:dyDescent="0.25">
      <c r="A68" s="60"/>
      <c r="B68" s="72" t="s">
        <v>170</v>
      </c>
      <c r="C68" s="62">
        <v>1</v>
      </c>
      <c r="D68" s="68" t="s">
        <v>65</v>
      </c>
      <c r="E68" s="64">
        <f t="shared" si="253"/>
        <v>900</v>
      </c>
      <c r="F68" s="65">
        <f t="shared" si="254"/>
        <v>900</v>
      </c>
      <c r="G68" s="147"/>
      <c r="H68" s="67">
        <v>0</v>
      </c>
      <c r="I68" s="67">
        <v>0</v>
      </c>
      <c r="J68" s="67">
        <f t="shared" si="79"/>
        <v>0</v>
      </c>
      <c r="K68" s="54">
        <v>0</v>
      </c>
      <c r="L68" s="67">
        <f t="shared" si="235"/>
        <v>0</v>
      </c>
      <c r="M68" s="67">
        <f t="shared" si="235"/>
        <v>0</v>
      </c>
      <c r="N68" s="67">
        <f t="shared" si="235"/>
        <v>0</v>
      </c>
      <c r="O68" s="67">
        <f t="shared" si="236"/>
        <v>0</v>
      </c>
      <c r="P68" s="69">
        <f t="shared" si="237"/>
        <v>0</v>
      </c>
      <c r="Q68" s="69">
        <f t="shared" si="238"/>
        <v>0</v>
      </c>
      <c r="R68" s="69">
        <f t="shared" si="239"/>
        <v>0</v>
      </c>
      <c r="S68" s="69">
        <v>0</v>
      </c>
      <c r="T68" s="69">
        <f t="shared" si="241"/>
        <v>0</v>
      </c>
      <c r="U68" s="69">
        <v>0</v>
      </c>
      <c r="V68" s="151">
        <f t="shared" si="242"/>
        <v>0</v>
      </c>
      <c r="W68" s="151">
        <f t="shared" si="242"/>
        <v>900</v>
      </c>
      <c r="X68" s="67">
        <f t="shared" si="243"/>
        <v>900</v>
      </c>
      <c r="Y68" s="113">
        <v>0</v>
      </c>
      <c r="Z68" s="69">
        <f t="shared" si="245"/>
        <v>0</v>
      </c>
      <c r="AA68" s="69">
        <v>0</v>
      </c>
      <c r="AB68" s="70">
        <f t="shared" si="247"/>
        <v>900</v>
      </c>
      <c r="AC68" s="67">
        <f t="shared" si="248"/>
        <v>0</v>
      </c>
      <c r="AD68" s="67">
        <f t="shared" si="248"/>
        <v>0</v>
      </c>
      <c r="AE68" s="67">
        <f t="shared" si="248"/>
        <v>0</v>
      </c>
      <c r="AF68" s="67">
        <f t="shared" si="248"/>
        <v>0</v>
      </c>
      <c r="AG68" s="67">
        <f t="shared" si="248"/>
        <v>0</v>
      </c>
      <c r="AH68" s="67">
        <f t="shared" si="248"/>
        <v>0</v>
      </c>
      <c r="AI68" s="67">
        <f t="shared" si="248"/>
        <v>0</v>
      </c>
      <c r="AJ68" s="67">
        <f t="shared" si="248"/>
        <v>0</v>
      </c>
      <c r="AK68" s="67">
        <f t="shared" si="248"/>
        <v>900</v>
      </c>
      <c r="AL68" s="67">
        <f t="shared" si="248"/>
        <v>900</v>
      </c>
      <c r="AM68" s="67">
        <f t="shared" si="248"/>
        <v>0</v>
      </c>
      <c r="AN68" s="67">
        <f t="shared" si="248"/>
        <v>0</v>
      </c>
      <c r="AO68" s="67">
        <f t="shared" si="248"/>
        <v>0</v>
      </c>
      <c r="AP68" s="67">
        <f t="shared" si="249"/>
        <v>900</v>
      </c>
      <c r="AQ68" s="71">
        <f t="shared" si="250"/>
        <v>900</v>
      </c>
      <c r="AR68" s="71">
        <f t="shared" si="251"/>
        <v>0</v>
      </c>
      <c r="AS68" s="71">
        <f t="shared" si="252"/>
        <v>900</v>
      </c>
      <c r="AT68" s="84"/>
    </row>
    <row r="69" spans="1:67" outlineLevel="1" x14ac:dyDescent="0.25">
      <c r="A69" s="60"/>
      <c r="B69" s="72" t="s">
        <v>171</v>
      </c>
      <c r="C69" s="62">
        <v>1</v>
      </c>
      <c r="D69" s="68" t="s">
        <v>65</v>
      </c>
      <c r="E69" s="64">
        <f t="shared" si="253"/>
        <v>1200</v>
      </c>
      <c r="F69" s="65">
        <f t="shared" si="254"/>
        <v>1200</v>
      </c>
      <c r="G69" s="147"/>
      <c r="H69" s="67">
        <v>0</v>
      </c>
      <c r="I69" s="67">
        <v>0</v>
      </c>
      <c r="J69" s="67">
        <f t="shared" si="79"/>
        <v>0</v>
      </c>
      <c r="K69" s="54">
        <v>0</v>
      </c>
      <c r="L69" s="67">
        <f t="shared" si="235"/>
        <v>0</v>
      </c>
      <c r="M69" s="67">
        <f t="shared" si="235"/>
        <v>0</v>
      </c>
      <c r="N69" s="67">
        <f t="shared" si="235"/>
        <v>0</v>
      </c>
      <c r="O69" s="67">
        <f t="shared" si="236"/>
        <v>0</v>
      </c>
      <c r="P69" s="69">
        <f t="shared" si="237"/>
        <v>0</v>
      </c>
      <c r="Q69" s="69">
        <f t="shared" si="238"/>
        <v>0</v>
      </c>
      <c r="R69" s="69">
        <f t="shared" si="239"/>
        <v>0</v>
      </c>
      <c r="S69" s="69">
        <v>0</v>
      </c>
      <c r="T69" s="69">
        <f t="shared" si="241"/>
        <v>0</v>
      </c>
      <c r="U69" s="69">
        <v>0</v>
      </c>
      <c r="V69" s="151">
        <f t="shared" si="242"/>
        <v>1200</v>
      </c>
      <c r="W69" s="151">
        <f t="shared" si="242"/>
        <v>0</v>
      </c>
      <c r="X69" s="67">
        <f t="shared" si="243"/>
        <v>1200</v>
      </c>
      <c r="Y69" s="113">
        <v>0</v>
      </c>
      <c r="Z69" s="69">
        <f t="shared" si="245"/>
        <v>0</v>
      </c>
      <c r="AA69" s="69">
        <v>0</v>
      </c>
      <c r="AB69" s="70">
        <f t="shared" si="247"/>
        <v>1200</v>
      </c>
      <c r="AC69" s="67">
        <f t="shared" si="248"/>
        <v>0</v>
      </c>
      <c r="AD69" s="67">
        <f t="shared" si="248"/>
        <v>0</v>
      </c>
      <c r="AE69" s="67">
        <f t="shared" si="248"/>
        <v>0</v>
      </c>
      <c r="AF69" s="67">
        <f t="shared" si="248"/>
        <v>0</v>
      </c>
      <c r="AG69" s="67">
        <f t="shared" si="248"/>
        <v>0</v>
      </c>
      <c r="AH69" s="67">
        <f t="shared" si="248"/>
        <v>0</v>
      </c>
      <c r="AI69" s="67">
        <f t="shared" si="248"/>
        <v>0</v>
      </c>
      <c r="AJ69" s="67">
        <f t="shared" si="248"/>
        <v>1200</v>
      </c>
      <c r="AK69" s="67">
        <f t="shared" si="248"/>
        <v>0</v>
      </c>
      <c r="AL69" s="67">
        <f t="shared" si="248"/>
        <v>1200</v>
      </c>
      <c r="AM69" s="67">
        <f t="shared" si="248"/>
        <v>0</v>
      </c>
      <c r="AN69" s="67">
        <f t="shared" si="248"/>
        <v>0</v>
      </c>
      <c r="AO69" s="67">
        <f t="shared" si="248"/>
        <v>0</v>
      </c>
      <c r="AP69" s="67">
        <f t="shared" si="249"/>
        <v>0</v>
      </c>
      <c r="AQ69" s="71">
        <f t="shared" si="250"/>
        <v>1200</v>
      </c>
      <c r="AR69" s="71">
        <f t="shared" si="251"/>
        <v>0</v>
      </c>
      <c r="AS69" s="71">
        <f t="shared" si="252"/>
        <v>1200</v>
      </c>
      <c r="AT69" s="84"/>
    </row>
    <row r="70" spans="1:67" ht="15.75" outlineLevel="1" thickBot="1" x14ac:dyDescent="0.3">
      <c r="A70" s="60"/>
      <c r="B70" s="61"/>
      <c r="C70" s="62"/>
      <c r="D70" s="63"/>
      <c r="E70" s="64"/>
      <c r="F70" s="65"/>
      <c r="G70" s="107"/>
      <c r="H70" s="108"/>
      <c r="I70" s="108"/>
      <c r="J70" s="67"/>
      <c r="K70" s="21"/>
      <c r="L70" s="67"/>
      <c r="M70" s="67"/>
      <c r="N70" s="67"/>
      <c r="O70" s="67"/>
      <c r="P70" s="69"/>
      <c r="Q70" s="69"/>
      <c r="R70" s="69"/>
      <c r="S70" s="69"/>
      <c r="T70" s="69"/>
      <c r="U70" s="69"/>
      <c r="V70" s="151"/>
      <c r="W70" s="151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84"/>
    </row>
    <row r="71" spans="1:67" ht="15.75" thickBot="1" x14ac:dyDescent="0.3">
      <c r="A71" s="48">
        <f>A60+1</f>
        <v>37</v>
      </c>
      <c r="B71" s="49" t="s">
        <v>61</v>
      </c>
      <c r="C71" s="50" t="s">
        <v>62</v>
      </c>
      <c r="D71" s="51">
        <f>ROUNDUP((A71*465)/1000,2)</f>
        <v>17.21</v>
      </c>
      <c r="E71" s="52"/>
      <c r="F71" s="53">
        <f>SUM(F72:F81)</f>
        <v>33309.449147058825</v>
      </c>
      <c r="G71" s="107"/>
      <c r="H71" s="110"/>
      <c r="I71" s="110"/>
      <c r="J71" s="56"/>
      <c r="K71" s="57"/>
      <c r="L71" s="58"/>
      <c r="M71" s="58"/>
      <c r="N71" s="58"/>
      <c r="O71" s="57"/>
      <c r="P71" s="58"/>
      <c r="Q71" s="56"/>
      <c r="R71" s="56"/>
      <c r="S71" s="56"/>
      <c r="T71" s="56"/>
      <c r="U71" s="73"/>
      <c r="V71" s="152"/>
      <c r="W71" s="153"/>
      <c r="X71" s="56"/>
      <c r="Y71" s="56"/>
      <c r="Z71" s="57"/>
      <c r="AA71" s="56"/>
      <c r="AB71" s="56"/>
      <c r="AC71" s="59">
        <f>+SUM(AC72:AC81)</f>
        <v>13501.706</v>
      </c>
      <c r="AD71" s="59">
        <f t="shared" ref="AD71:AS71" si="256">+SUM(AD72:AD81)</f>
        <v>0</v>
      </c>
      <c r="AE71" s="59">
        <f t="shared" si="256"/>
        <v>0</v>
      </c>
      <c r="AF71" s="59">
        <f t="shared" si="256"/>
        <v>270.03411999999997</v>
      </c>
      <c r="AG71" s="59">
        <f t="shared" si="256"/>
        <v>577.68529999999987</v>
      </c>
      <c r="AH71" s="59">
        <f t="shared" si="256"/>
        <v>14349.42542</v>
      </c>
      <c r="AI71" s="59">
        <f t="shared" si="256"/>
        <v>6873</v>
      </c>
      <c r="AJ71" s="59">
        <f t="shared" si="256"/>
        <v>1200</v>
      </c>
      <c r="AK71" s="59">
        <f t="shared" si="256"/>
        <v>900</v>
      </c>
      <c r="AL71" s="59">
        <f t="shared" si="256"/>
        <v>8973</v>
      </c>
      <c r="AM71" s="59">
        <f t="shared" si="256"/>
        <v>4681.4173720588233</v>
      </c>
      <c r="AN71" s="59">
        <f t="shared" si="256"/>
        <v>3587.3563549999999</v>
      </c>
      <c r="AO71" s="59">
        <f t="shared" si="256"/>
        <v>1718.25</v>
      </c>
      <c r="AP71" s="59">
        <f t="shared" si="256"/>
        <v>5581.4173720588233</v>
      </c>
      <c r="AQ71" s="59">
        <f t="shared" si="256"/>
        <v>28003.842792058822</v>
      </c>
      <c r="AR71" s="59">
        <f t="shared" si="256"/>
        <v>5305.6063549999999</v>
      </c>
      <c r="AS71" s="59">
        <f t="shared" si="256"/>
        <v>33309.449147058825</v>
      </c>
      <c r="AT71" s="83" t="str">
        <f>IF(F71=AS71,"Matching","Not Matching")</f>
        <v>Matching</v>
      </c>
      <c r="AU71" s="134">
        <f t="shared" ref="AU71" si="257">SUM(AC71:AG71)</f>
        <v>14349.42542</v>
      </c>
      <c r="AV71" s="135">
        <f t="shared" ref="AV71" si="258">AU71/AS71</f>
        <v>0.43079143568686223</v>
      </c>
      <c r="AW71" s="134">
        <f t="shared" ref="AW71" si="259">AI71</f>
        <v>6873</v>
      </c>
      <c r="AX71" s="135">
        <f t="shared" ref="AX71" si="260">AW71/AS71</f>
        <v>0.20633784634672878</v>
      </c>
      <c r="AY71" s="134">
        <f t="shared" ref="AY71" si="261">AJ71</f>
        <v>1200</v>
      </c>
      <c r="AZ71" s="135">
        <f t="shared" ref="AZ71" si="262">AY71/AS71</f>
        <v>3.6025813417150374E-2</v>
      </c>
      <c r="BA71" s="134">
        <f t="shared" ref="BA71" si="263">AK71+AM71</f>
        <v>5581.4173720588233</v>
      </c>
      <c r="BB71" s="135">
        <f t="shared" ref="BB71" si="264">BA71/AS71</f>
        <v>0.1675625840408608</v>
      </c>
      <c r="BC71" s="134">
        <f t="shared" ref="BC71" si="265">AN71+AO71</f>
        <v>5305.6063549999999</v>
      </c>
      <c r="BD71" s="135">
        <f t="shared" ref="BD71" si="266">BC71/AS71</f>
        <v>0.15928232050839775</v>
      </c>
      <c r="BE71" s="82" t="str">
        <f t="shared" ref="BE71" si="267">IF((AU71+AW71+AY71+BA71+BC71)=AS71,"Matching","Not Matching")</f>
        <v>Matching</v>
      </c>
      <c r="BF71" s="134">
        <f>AQ71</f>
        <v>28003.842792058822</v>
      </c>
      <c r="BG71" s="135">
        <f t="shared" ref="BG71" si="268">BF71/AS71</f>
        <v>0.84071767949160214</v>
      </c>
      <c r="BH71" s="134">
        <f t="shared" ref="BH71" si="269">AR71</f>
        <v>5305.6063549999999</v>
      </c>
      <c r="BI71" s="135">
        <f t="shared" ref="BI71" si="270">BH71/AS71</f>
        <v>0.15928232050839775</v>
      </c>
      <c r="BJ71" s="82" t="str">
        <f t="shared" ref="BJ71" si="271">IF((BH71+BF71)=AS71,"Matching","Not Matching")</f>
        <v>Matching</v>
      </c>
      <c r="BK71" s="134">
        <f>AS71*1.081</f>
        <v>36007.51452797059</v>
      </c>
      <c r="BL71" s="134">
        <f t="shared" ref="BL71" si="272">ROUND(BK71,-1)</f>
        <v>36010</v>
      </c>
      <c r="BM71" s="134">
        <f>D71*380</f>
        <v>6539.8</v>
      </c>
      <c r="BN71" s="134">
        <f t="shared" ref="BN71" si="273">BK71-BM71</f>
        <v>29467.714527970591</v>
      </c>
      <c r="BO71" s="134">
        <f>BK71/D71</f>
        <v>2092.2437262039853</v>
      </c>
    </row>
    <row r="72" spans="1:67" outlineLevel="1" x14ac:dyDescent="0.25">
      <c r="A72" s="60"/>
      <c r="B72" s="61"/>
      <c r="C72" s="62"/>
      <c r="D72" s="63"/>
      <c r="E72" s="64"/>
      <c r="F72" s="65"/>
      <c r="G72" s="107"/>
      <c r="H72" s="110"/>
      <c r="I72" s="110"/>
      <c r="J72" s="56"/>
      <c r="K72" s="57"/>
      <c r="L72" s="58"/>
      <c r="M72" s="58"/>
      <c r="N72" s="58"/>
      <c r="O72" s="57"/>
      <c r="P72" s="58"/>
      <c r="Q72" s="56"/>
      <c r="R72" s="56"/>
      <c r="S72" s="56"/>
      <c r="T72" s="56"/>
      <c r="U72" s="73"/>
      <c r="V72" s="152"/>
      <c r="W72" s="153"/>
      <c r="X72" s="56"/>
      <c r="Y72" s="56"/>
      <c r="Z72" s="57"/>
      <c r="AA72" s="56"/>
      <c r="AB72" s="56"/>
      <c r="AC72" s="56"/>
      <c r="AD72" s="56"/>
      <c r="AE72" s="69"/>
      <c r="AF72" s="69"/>
      <c r="AG72" s="69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136"/>
    </row>
    <row r="73" spans="1:67" outlineLevel="1" x14ac:dyDescent="0.25">
      <c r="A73" s="60"/>
      <c r="B73" s="61" t="str">
        <f>"Panneau solaire "&amp;G73</f>
        <v>Panneau solaire LONGi Hi-MO X10 Artist LR7-54HVB-485M</v>
      </c>
      <c r="C73" s="62">
        <f>A71</f>
        <v>37</v>
      </c>
      <c r="D73" s="68" t="s">
        <v>63</v>
      </c>
      <c r="E73" s="64">
        <f t="shared" ref="E73" si="274">AB73</f>
        <v>266.65684558823523</v>
      </c>
      <c r="F73" s="65">
        <f t="shared" ref="F73" si="275">C73*E73</f>
        <v>9866.3032867647034</v>
      </c>
      <c r="G73" s="107" t="str">
        <f>$G$7</f>
        <v>LONGi Hi-MO X10 Artist LR7-54HVB-485M</v>
      </c>
      <c r="H73" s="108">
        <f t="shared" ref="H73:I73" si="276">H62</f>
        <v>105.55</v>
      </c>
      <c r="I73" s="108">
        <f t="shared" si="276"/>
        <v>0</v>
      </c>
      <c r="J73" s="67">
        <f t="shared" si="79"/>
        <v>3.1664999999999996</v>
      </c>
      <c r="K73" s="54">
        <v>0</v>
      </c>
      <c r="L73" s="67">
        <f t="shared" ref="L73:N80" si="277">H73*(1-$K73)</f>
        <v>105.55</v>
      </c>
      <c r="M73" s="67">
        <f t="shared" si="277"/>
        <v>0</v>
      </c>
      <c r="N73" s="67">
        <f t="shared" si="277"/>
        <v>3.1664999999999996</v>
      </c>
      <c r="O73" s="67">
        <f t="shared" ref="O73:O80" si="278">(L73+M73+N73)</f>
        <v>108.7165</v>
      </c>
      <c r="P73" s="69">
        <f t="shared" ref="P73:P80" si="279">O73*$P$4</f>
        <v>0</v>
      </c>
      <c r="Q73" s="69">
        <f t="shared" ref="Q73:Q80" si="280">(O73+P73)*$Q$4</f>
        <v>0</v>
      </c>
      <c r="R73" s="69">
        <f t="shared" ref="R73:R80" si="281">(O73+P73)*$R$4</f>
        <v>2.1743299999999999</v>
      </c>
      <c r="S73" s="69">
        <f t="shared" ref="S73:S77" si="282">(O73+P73)*$S$4</f>
        <v>5.4358250000000004</v>
      </c>
      <c r="T73" s="69">
        <f t="shared" ref="T73:T80" si="283">SUM(O73:S73)</f>
        <v>116.32665499999999</v>
      </c>
      <c r="U73" s="69">
        <f>1*$U$4</f>
        <v>65</v>
      </c>
      <c r="V73" s="151">
        <f t="shared" ref="V73:W80" si="284">V62</f>
        <v>0</v>
      </c>
      <c r="W73" s="151">
        <f t="shared" si="284"/>
        <v>0</v>
      </c>
      <c r="X73" s="67">
        <f t="shared" ref="X73:X80" si="285">SUM(U73:W73)</f>
        <v>65</v>
      </c>
      <c r="Y73" s="113">
        <f t="shared" ref="Y73:Y78" si="286">$Y$4/(1-$Y$4)*(T73+X73+Z73+AA73)</f>
        <v>39.998526838235293</v>
      </c>
      <c r="Z73" s="69">
        <f t="shared" ref="Z73:Z80" si="287">T73*$Z$4</f>
        <v>29.081663749999997</v>
      </c>
      <c r="AA73" s="69">
        <f t="shared" ref="AA73:AA78" si="288">X73*$AA$4</f>
        <v>16.25</v>
      </c>
      <c r="AB73" s="70">
        <f t="shared" ref="AB73:AB80" si="289">T73+X73+Y73+Z73+AA73</f>
        <v>266.65684558823523</v>
      </c>
      <c r="AC73" s="67">
        <f t="shared" ref="AC73:AO80" si="290">O73*$C73</f>
        <v>4022.5104999999999</v>
      </c>
      <c r="AD73" s="67">
        <f t="shared" si="290"/>
        <v>0</v>
      </c>
      <c r="AE73" s="67">
        <f t="shared" si="290"/>
        <v>0</v>
      </c>
      <c r="AF73" s="67">
        <f t="shared" si="290"/>
        <v>80.450209999999998</v>
      </c>
      <c r="AG73" s="67">
        <f t="shared" si="290"/>
        <v>201.12552500000001</v>
      </c>
      <c r="AH73" s="67">
        <f t="shared" si="290"/>
        <v>4304.0862349999998</v>
      </c>
      <c r="AI73" s="67">
        <f t="shared" si="290"/>
        <v>2405</v>
      </c>
      <c r="AJ73" s="67">
        <f t="shared" si="290"/>
        <v>0</v>
      </c>
      <c r="AK73" s="67">
        <f t="shared" si="290"/>
        <v>0</v>
      </c>
      <c r="AL73" s="67">
        <f t="shared" si="290"/>
        <v>2405</v>
      </c>
      <c r="AM73" s="67">
        <f t="shared" si="290"/>
        <v>1479.9454930147058</v>
      </c>
      <c r="AN73" s="67">
        <f t="shared" si="290"/>
        <v>1076.0215587499999</v>
      </c>
      <c r="AO73" s="67">
        <f t="shared" si="290"/>
        <v>601.25</v>
      </c>
      <c r="AP73" s="67">
        <f t="shared" ref="AP73:AP80" si="291">AM73+AK73</f>
        <v>1479.9454930147058</v>
      </c>
      <c r="AQ73" s="71">
        <f t="shared" ref="AQ73:AQ80" si="292">AM73+AL73+AH73</f>
        <v>8189.0317280147055</v>
      </c>
      <c r="AR73" s="71">
        <f t="shared" ref="AR73:AR80" si="293">AO73+AN73</f>
        <v>1677.2715587499999</v>
      </c>
      <c r="AS73" s="71">
        <f t="shared" ref="AS73:AS80" si="294">AH73+AL73+AM73+AO73+AN73</f>
        <v>9866.3032867647071</v>
      </c>
      <c r="AT73" s="84"/>
    </row>
    <row r="74" spans="1:67" outlineLevel="1" x14ac:dyDescent="0.25">
      <c r="A74" s="60"/>
      <c r="B74" s="61" t="str">
        <f>"Onduleur Fronius "&amp;G74</f>
        <v>Onduleur Fronius Verto 17.5 SPD 1+2</v>
      </c>
      <c r="C74" s="62">
        <v>1</v>
      </c>
      <c r="D74" s="68" t="s">
        <v>63</v>
      </c>
      <c r="E74" s="64">
        <f t="shared" ref="E73:E80" si="295">AB74</f>
        <v>4011.5870367647053</v>
      </c>
      <c r="F74" s="65">
        <f t="shared" ref="F73:F80" si="296">C74*E74</f>
        <v>4011.5870367647053</v>
      </c>
      <c r="G74" s="99" t="str">
        <f>'Financial Data'!B58</f>
        <v>Verto 17.5 SPD 1+2</v>
      </c>
      <c r="H74" s="85">
        <f>'Financial Data'!C58</f>
        <v>2149.85</v>
      </c>
      <c r="I74" s="108">
        <f>$I$52</f>
        <v>166.85</v>
      </c>
      <c r="J74" s="67">
        <f t="shared" si="79"/>
        <v>64.495499999999993</v>
      </c>
      <c r="K74" s="54">
        <v>0</v>
      </c>
      <c r="L74" s="67">
        <f t="shared" si="277"/>
        <v>2149.85</v>
      </c>
      <c r="M74" s="67">
        <f t="shared" si="277"/>
        <v>166.85</v>
      </c>
      <c r="N74" s="67">
        <f t="shared" si="277"/>
        <v>64.495499999999993</v>
      </c>
      <c r="O74" s="67">
        <f t="shared" si="278"/>
        <v>2381.1954999999998</v>
      </c>
      <c r="P74" s="69">
        <f t="shared" si="279"/>
        <v>0</v>
      </c>
      <c r="Q74" s="69">
        <f t="shared" si="280"/>
        <v>0</v>
      </c>
      <c r="R74" s="69">
        <f t="shared" si="281"/>
        <v>47.623909999999995</v>
      </c>
      <c r="S74" s="69">
        <f t="shared" si="282"/>
        <v>119.059775</v>
      </c>
      <c r="T74" s="69">
        <f t="shared" si="283"/>
        <v>2547.8791849999998</v>
      </c>
      <c r="U74" s="69">
        <f>2*$U$5</f>
        <v>180</v>
      </c>
      <c r="V74" s="151">
        <f t="shared" si="284"/>
        <v>0</v>
      </c>
      <c r="W74" s="151">
        <f t="shared" si="284"/>
        <v>0</v>
      </c>
      <c r="X74" s="67">
        <f t="shared" si="285"/>
        <v>180</v>
      </c>
      <c r="Y74" s="113">
        <f t="shared" si="286"/>
        <v>601.73805551470582</v>
      </c>
      <c r="Z74" s="69">
        <f t="shared" si="287"/>
        <v>636.96979624999994</v>
      </c>
      <c r="AA74" s="69">
        <f t="shared" si="288"/>
        <v>45</v>
      </c>
      <c r="AB74" s="70">
        <f t="shared" si="289"/>
        <v>4011.5870367647053</v>
      </c>
      <c r="AC74" s="67">
        <f t="shared" si="290"/>
        <v>2381.1954999999998</v>
      </c>
      <c r="AD74" s="67">
        <f t="shared" si="290"/>
        <v>0</v>
      </c>
      <c r="AE74" s="67">
        <f t="shared" si="290"/>
        <v>0</v>
      </c>
      <c r="AF74" s="67">
        <f t="shared" si="290"/>
        <v>47.623909999999995</v>
      </c>
      <c r="AG74" s="67">
        <f t="shared" si="290"/>
        <v>119.059775</v>
      </c>
      <c r="AH74" s="67">
        <f t="shared" si="290"/>
        <v>2547.8791849999998</v>
      </c>
      <c r="AI74" s="67">
        <f t="shared" si="290"/>
        <v>180</v>
      </c>
      <c r="AJ74" s="67">
        <f t="shared" si="290"/>
        <v>0</v>
      </c>
      <c r="AK74" s="67">
        <f t="shared" si="290"/>
        <v>0</v>
      </c>
      <c r="AL74" s="67">
        <f t="shared" si="290"/>
        <v>180</v>
      </c>
      <c r="AM74" s="67">
        <f t="shared" si="290"/>
        <v>601.73805551470582</v>
      </c>
      <c r="AN74" s="67">
        <f t="shared" si="290"/>
        <v>636.96979624999994</v>
      </c>
      <c r="AO74" s="67">
        <f t="shared" si="290"/>
        <v>45</v>
      </c>
      <c r="AP74" s="67">
        <f t="shared" si="291"/>
        <v>601.73805551470582</v>
      </c>
      <c r="AQ74" s="71">
        <f t="shared" si="292"/>
        <v>3329.6172405147054</v>
      </c>
      <c r="AR74" s="71">
        <f t="shared" si="293"/>
        <v>681.96979624999994</v>
      </c>
      <c r="AS74" s="71">
        <f t="shared" si="294"/>
        <v>4011.5870367647053</v>
      </c>
      <c r="AT74" s="84"/>
    </row>
    <row r="75" spans="1:67" outlineLevel="1" x14ac:dyDescent="0.25">
      <c r="A75" s="60"/>
      <c r="B75" s="61" t="s">
        <v>64</v>
      </c>
      <c r="C75" s="62">
        <v>1</v>
      </c>
      <c r="D75" s="68" t="s">
        <v>65</v>
      </c>
      <c r="E75" s="64">
        <f t="shared" si="295"/>
        <v>1462.1470588235295</v>
      </c>
      <c r="F75" s="65">
        <f t="shared" si="296"/>
        <v>1462.1470588235295</v>
      </c>
      <c r="G75" s="147"/>
      <c r="H75" s="108">
        <f>$H$53</f>
        <v>600</v>
      </c>
      <c r="I75" s="111">
        <v>0</v>
      </c>
      <c r="J75" s="67">
        <f t="shared" si="79"/>
        <v>18</v>
      </c>
      <c r="K75" s="54">
        <v>0</v>
      </c>
      <c r="L75" s="67">
        <f t="shared" si="277"/>
        <v>600</v>
      </c>
      <c r="M75" s="67">
        <f t="shared" si="277"/>
        <v>0</v>
      </c>
      <c r="N75" s="67">
        <f t="shared" si="277"/>
        <v>18</v>
      </c>
      <c r="O75" s="67">
        <f t="shared" si="278"/>
        <v>618</v>
      </c>
      <c r="P75" s="69">
        <f t="shared" si="279"/>
        <v>0</v>
      </c>
      <c r="Q75" s="69">
        <f t="shared" si="280"/>
        <v>0</v>
      </c>
      <c r="R75" s="69">
        <f t="shared" si="281"/>
        <v>12.36</v>
      </c>
      <c r="S75" s="69">
        <f t="shared" si="282"/>
        <v>30.900000000000002</v>
      </c>
      <c r="T75" s="69">
        <f t="shared" si="283"/>
        <v>661.26</v>
      </c>
      <c r="U75" s="69">
        <f>(C73/10)*$U$5</f>
        <v>333</v>
      </c>
      <c r="V75" s="151">
        <f t="shared" si="284"/>
        <v>0</v>
      </c>
      <c r="W75" s="151">
        <f t="shared" si="284"/>
        <v>0</v>
      </c>
      <c r="X75" s="67">
        <f t="shared" si="285"/>
        <v>333</v>
      </c>
      <c r="Y75" s="113">
        <f t="shared" si="286"/>
        <v>219.32205882352943</v>
      </c>
      <c r="Z75" s="69">
        <f t="shared" si="287"/>
        <v>165.315</v>
      </c>
      <c r="AA75" s="69">
        <f t="shared" si="288"/>
        <v>83.25</v>
      </c>
      <c r="AB75" s="70">
        <f t="shared" si="289"/>
        <v>1462.1470588235295</v>
      </c>
      <c r="AC75" s="67">
        <f t="shared" si="290"/>
        <v>618</v>
      </c>
      <c r="AD75" s="67">
        <f t="shared" si="290"/>
        <v>0</v>
      </c>
      <c r="AE75" s="67">
        <f t="shared" si="290"/>
        <v>0</v>
      </c>
      <c r="AF75" s="67">
        <f t="shared" si="290"/>
        <v>12.36</v>
      </c>
      <c r="AG75" s="67">
        <f t="shared" si="290"/>
        <v>30.900000000000002</v>
      </c>
      <c r="AH75" s="67">
        <f t="shared" si="290"/>
        <v>661.26</v>
      </c>
      <c r="AI75" s="67">
        <f t="shared" si="290"/>
        <v>333</v>
      </c>
      <c r="AJ75" s="67">
        <f t="shared" si="290"/>
        <v>0</v>
      </c>
      <c r="AK75" s="67">
        <f t="shared" si="290"/>
        <v>0</v>
      </c>
      <c r="AL75" s="67">
        <f t="shared" si="290"/>
        <v>333</v>
      </c>
      <c r="AM75" s="67">
        <f t="shared" si="290"/>
        <v>219.32205882352943</v>
      </c>
      <c r="AN75" s="67">
        <f t="shared" si="290"/>
        <v>165.315</v>
      </c>
      <c r="AO75" s="67">
        <f t="shared" si="290"/>
        <v>83.25</v>
      </c>
      <c r="AP75" s="67">
        <f t="shared" si="291"/>
        <v>219.32205882352943</v>
      </c>
      <c r="AQ75" s="71">
        <f t="shared" si="292"/>
        <v>1213.5820588235295</v>
      </c>
      <c r="AR75" s="71">
        <f t="shared" si="293"/>
        <v>248.565</v>
      </c>
      <c r="AS75" s="71">
        <f t="shared" si="294"/>
        <v>1462.1470588235295</v>
      </c>
      <c r="AT75" s="84"/>
    </row>
    <row r="76" spans="1:67" outlineLevel="1" x14ac:dyDescent="0.25">
      <c r="A76" s="60"/>
      <c r="B76" s="61" t="s">
        <v>172</v>
      </c>
      <c r="C76" s="62">
        <f>A71</f>
        <v>37</v>
      </c>
      <c r="D76" s="68" t="s">
        <v>63</v>
      </c>
      <c r="E76" s="64">
        <f t="shared" si="295"/>
        <v>257.66176470588238</v>
      </c>
      <c r="F76" s="65">
        <f t="shared" si="296"/>
        <v>9533.4852941176487</v>
      </c>
      <c r="G76" s="107"/>
      <c r="H76" s="108">
        <f>$H$54</f>
        <v>100</v>
      </c>
      <c r="I76" s="111">
        <v>0</v>
      </c>
      <c r="J76" s="67">
        <f t="shared" si="79"/>
        <v>3</v>
      </c>
      <c r="K76" s="54">
        <v>0</v>
      </c>
      <c r="L76" s="67">
        <f t="shared" si="277"/>
        <v>100</v>
      </c>
      <c r="M76" s="67">
        <f t="shared" si="277"/>
        <v>0</v>
      </c>
      <c r="N76" s="67">
        <f t="shared" si="277"/>
        <v>3</v>
      </c>
      <c r="O76" s="67">
        <f t="shared" si="278"/>
        <v>103</v>
      </c>
      <c r="P76" s="69">
        <f t="shared" si="279"/>
        <v>0</v>
      </c>
      <c r="Q76" s="69">
        <f t="shared" si="280"/>
        <v>0</v>
      </c>
      <c r="R76" s="69">
        <f t="shared" si="281"/>
        <v>2.06</v>
      </c>
      <c r="S76" s="69">
        <f t="shared" si="282"/>
        <v>5.15</v>
      </c>
      <c r="T76" s="69">
        <f t="shared" si="283"/>
        <v>110.21000000000001</v>
      </c>
      <c r="U76" s="69">
        <f>1*$U$4</f>
        <v>65</v>
      </c>
      <c r="V76" s="151">
        <f t="shared" si="284"/>
        <v>0</v>
      </c>
      <c r="W76" s="151">
        <f t="shared" si="284"/>
        <v>0</v>
      </c>
      <c r="X76" s="67">
        <f t="shared" si="285"/>
        <v>65</v>
      </c>
      <c r="Y76" s="113">
        <f t="shared" si="286"/>
        <v>38.649264705882359</v>
      </c>
      <c r="Z76" s="69">
        <f t="shared" si="287"/>
        <v>27.552500000000002</v>
      </c>
      <c r="AA76" s="69">
        <f t="shared" si="288"/>
        <v>16.25</v>
      </c>
      <c r="AB76" s="70">
        <f t="shared" si="289"/>
        <v>257.66176470588238</v>
      </c>
      <c r="AC76" s="67">
        <f t="shared" si="290"/>
        <v>3811</v>
      </c>
      <c r="AD76" s="67">
        <f t="shared" si="290"/>
        <v>0</v>
      </c>
      <c r="AE76" s="67">
        <f t="shared" si="290"/>
        <v>0</v>
      </c>
      <c r="AF76" s="67">
        <f t="shared" si="290"/>
        <v>76.22</v>
      </c>
      <c r="AG76" s="67">
        <f t="shared" si="290"/>
        <v>190.55</v>
      </c>
      <c r="AH76" s="67">
        <f t="shared" si="290"/>
        <v>4077.7700000000004</v>
      </c>
      <c r="AI76" s="67">
        <f t="shared" si="290"/>
        <v>2405</v>
      </c>
      <c r="AJ76" s="67">
        <f t="shared" si="290"/>
        <v>0</v>
      </c>
      <c r="AK76" s="67">
        <f t="shared" si="290"/>
        <v>0</v>
      </c>
      <c r="AL76" s="67">
        <f t="shared" si="290"/>
        <v>2405</v>
      </c>
      <c r="AM76" s="67">
        <f t="shared" si="290"/>
        <v>1430.0227941176472</v>
      </c>
      <c r="AN76" s="67">
        <f t="shared" si="290"/>
        <v>1019.4425000000001</v>
      </c>
      <c r="AO76" s="67">
        <f t="shared" si="290"/>
        <v>601.25</v>
      </c>
      <c r="AP76" s="67">
        <f t="shared" si="291"/>
        <v>1430.0227941176472</v>
      </c>
      <c r="AQ76" s="71">
        <f t="shared" si="292"/>
        <v>7912.7927941176476</v>
      </c>
      <c r="AR76" s="71">
        <f t="shared" si="293"/>
        <v>1620.6925000000001</v>
      </c>
      <c r="AS76" s="71">
        <f t="shared" si="294"/>
        <v>9533.4852941176468</v>
      </c>
      <c r="AT76" s="84"/>
    </row>
    <row r="77" spans="1:67" outlineLevel="1" x14ac:dyDescent="0.25">
      <c r="A77" s="60"/>
      <c r="B77" s="61" t="s">
        <v>66</v>
      </c>
      <c r="C77" s="62">
        <v>1</v>
      </c>
      <c r="D77" s="68" t="s">
        <v>65</v>
      </c>
      <c r="E77" s="64">
        <f t="shared" si="295"/>
        <v>3413.9264705882347</v>
      </c>
      <c r="F77" s="65">
        <f t="shared" si="296"/>
        <v>3413.9264705882347</v>
      </c>
      <c r="G77" s="107"/>
      <c r="H77" s="108">
        <f>$H$55</f>
        <v>700</v>
      </c>
      <c r="I77" s="111">
        <f>I66</f>
        <v>0</v>
      </c>
      <c r="J77" s="67">
        <f t="shared" si="79"/>
        <v>21</v>
      </c>
      <c r="K77" s="54">
        <v>0</v>
      </c>
      <c r="L77" s="67">
        <f t="shared" si="277"/>
        <v>700</v>
      </c>
      <c r="M77" s="67">
        <f t="shared" si="277"/>
        <v>0</v>
      </c>
      <c r="N77" s="67">
        <f t="shared" si="277"/>
        <v>21</v>
      </c>
      <c r="O77" s="67">
        <f t="shared" si="278"/>
        <v>721</v>
      </c>
      <c r="P77" s="69">
        <f t="shared" si="279"/>
        <v>0</v>
      </c>
      <c r="Q77" s="69">
        <f t="shared" si="280"/>
        <v>0</v>
      </c>
      <c r="R77" s="69">
        <f t="shared" si="281"/>
        <v>14.42</v>
      </c>
      <c r="S77" s="69">
        <f t="shared" si="282"/>
        <v>36.050000000000004</v>
      </c>
      <c r="T77" s="69">
        <f t="shared" si="283"/>
        <v>771.46999999999991</v>
      </c>
      <c r="U77" s="69">
        <f>5*$U$5+600+500</f>
        <v>1550</v>
      </c>
      <c r="V77" s="151">
        <f t="shared" si="284"/>
        <v>0</v>
      </c>
      <c r="W77" s="151">
        <f t="shared" si="284"/>
        <v>0</v>
      </c>
      <c r="X77" s="67">
        <f t="shared" si="285"/>
        <v>1550</v>
      </c>
      <c r="Y77" s="113">
        <f t="shared" si="286"/>
        <v>512.08897058823527</v>
      </c>
      <c r="Z77" s="69">
        <f t="shared" si="287"/>
        <v>192.86749999999998</v>
      </c>
      <c r="AA77" s="69">
        <f t="shared" si="288"/>
        <v>387.5</v>
      </c>
      <c r="AB77" s="70">
        <f t="shared" si="289"/>
        <v>3413.9264705882347</v>
      </c>
      <c r="AC77" s="67">
        <f t="shared" si="290"/>
        <v>721</v>
      </c>
      <c r="AD77" s="67">
        <f t="shared" si="290"/>
        <v>0</v>
      </c>
      <c r="AE77" s="67">
        <f t="shared" si="290"/>
        <v>0</v>
      </c>
      <c r="AF77" s="67">
        <f t="shared" si="290"/>
        <v>14.42</v>
      </c>
      <c r="AG77" s="67">
        <f t="shared" si="290"/>
        <v>36.050000000000004</v>
      </c>
      <c r="AH77" s="67">
        <f t="shared" si="290"/>
        <v>771.46999999999991</v>
      </c>
      <c r="AI77" s="67">
        <f t="shared" si="290"/>
        <v>1550</v>
      </c>
      <c r="AJ77" s="67">
        <f t="shared" si="290"/>
        <v>0</v>
      </c>
      <c r="AK77" s="67">
        <f t="shared" si="290"/>
        <v>0</v>
      </c>
      <c r="AL77" s="67">
        <f t="shared" si="290"/>
        <v>1550</v>
      </c>
      <c r="AM77" s="67">
        <f t="shared" si="290"/>
        <v>512.08897058823527</v>
      </c>
      <c r="AN77" s="67">
        <f t="shared" si="290"/>
        <v>192.86749999999998</v>
      </c>
      <c r="AO77" s="67">
        <f t="shared" si="290"/>
        <v>387.5</v>
      </c>
      <c r="AP77" s="67">
        <f t="shared" si="291"/>
        <v>512.08897058823527</v>
      </c>
      <c r="AQ77" s="71">
        <f t="shared" si="292"/>
        <v>2833.5589705882353</v>
      </c>
      <c r="AR77" s="71">
        <f t="shared" si="293"/>
        <v>580.36749999999995</v>
      </c>
      <c r="AS77" s="71">
        <f t="shared" si="294"/>
        <v>3413.9264705882347</v>
      </c>
      <c r="AT77" s="84"/>
    </row>
    <row r="78" spans="1:67" outlineLevel="1" x14ac:dyDescent="0.25">
      <c r="A78" s="60"/>
      <c r="B78" s="72" t="s">
        <v>169</v>
      </c>
      <c r="C78" s="62">
        <v>1</v>
      </c>
      <c r="D78" s="68" t="s">
        <v>65</v>
      </c>
      <c r="E78" s="64">
        <f t="shared" si="295"/>
        <v>2922</v>
      </c>
      <c r="F78" s="65">
        <f t="shared" si="296"/>
        <v>2922</v>
      </c>
      <c r="G78" s="147"/>
      <c r="H78" s="108">
        <f t="shared" ref="H78:I78" si="297">H67</f>
        <v>1600</v>
      </c>
      <c r="I78" s="108">
        <f t="shared" si="297"/>
        <v>300</v>
      </c>
      <c r="J78" s="67">
        <f t="shared" si="79"/>
        <v>48</v>
      </c>
      <c r="K78" s="54">
        <v>0</v>
      </c>
      <c r="L78" s="67">
        <f t="shared" si="277"/>
        <v>1600</v>
      </c>
      <c r="M78" s="67">
        <f t="shared" si="277"/>
        <v>300</v>
      </c>
      <c r="N78" s="67">
        <f t="shared" si="277"/>
        <v>48</v>
      </c>
      <c r="O78" s="67">
        <f t="shared" si="278"/>
        <v>1948</v>
      </c>
      <c r="P78" s="69">
        <f t="shared" si="279"/>
        <v>0</v>
      </c>
      <c r="Q78" s="69">
        <f t="shared" si="280"/>
        <v>0</v>
      </c>
      <c r="R78" s="69">
        <f t="shared" si="281"/>
        <v>38.96</v>
      </c>
      <c r="S78" s="69">
        <v>0</v>
      </c>
      <c r="T78" s="69">
        <f t="shared" si="283"/>
        <v>1986.96</v>
      </c>
      <c r="U78" s="69">
        <v>0</v>
      </c>
      <c r="V78" s="151">
        <f t="shared" si="284"/>
        <v>0</v>
      </c>
      <c r="W78" s="151">
        <f t="shared" si="284"/>
        <v>0</v>
      </c>
      <c r="X78" s="67">
        <f t="shared" si="285"/>
        <v>0</v>
      </c>
      <c r="Y78" s="113">
        <f t="shared" si="286"/>
        <v>438.3</v>
      </c>
      <c r="Z78" s="69">
        <f t="shared" si="287"/>
        <v>496.74</v>
      </c>
      <c r="AA78" s="69">
        <f t="shared" si="288"/>
        <v>0</v>
      </c>
      <c r="AB78" s="70">
        <f t="shared" si="289"/>
        <v>2922</v>
      </c>
      <c r="AC78" s="67">
        <f t="shared" si="290"/>
        <v>1948</v>
      </c>
      <c r="AD78" s="67">
        <f t="shared" si="290"/>
        <v>0</v>
      </c>
      <c r="AE78" s="67">
        <f t="shared" si="290"/>
        <v>0</v>
      </c>
      <c r="AF78" s="67">
        <f t="shared" si="290"/>
        <v>38.96</v>
      </c>
      <c r="AG78" s="67">
        <f t="shared" si="290"/>
        <v>0</v>
      </c>
      <c r="AH78" s="67">
        <f t="shared" si="290"/>
        <v>1986.96</v>
      </c>
      <c r="AI78" s="67">
        <f t="shared" si="290"/>
        <v>0</v>
      </c>
      <c r="AJ78" s="67">
        <f t="shared" si="290"/>
        <v>0</v>
      </c>
      <c r="AK78" s="67">
        <f t="shared" si="290"/>
        <v>0</v>
      </c>
      <c r="AL78" s="67">
        <f t="shared" si="290"/>
        <v>0</v>
      </c>
      <c r="AM78" s="67">
        <f t="shared" si="290"/>
        <v>438.3</v>
      </c>
      <c r="AN78" s="67">
        <f t="shared" si="290"/>
        <v>496.74</v>
      </c>
      <c r="AO78" s="67">
        <f t="shared" si="290"/>
        <v>0</v>
      </c>
      <c r="AP78" s="67">
        <f t="shared" si="291"/>
        <v>438.3</v>
      </c>
      <c r="AQ78" s="71">
        <f t="shared" si="292"/>
        <v>2425.2600000000002</v>
      </c>
      <c r="AR78" s="71">
        <f t="shared" si="293"/>
        <v>496.74</v>
      </c>
      <c r="AS78" s="71">
        <f t="shared" si="294"/>
        <v>2922</v>
      </c>
      <c r="AT78" s="84"/>
    </row>
    <row r="79" spans="1:67" outlineLevel="1" x14ac:dyDescent="0.25">
      <c r="A79" s="60"/>
      <c r="B79" s="72" t="s">
        <v>170</v>
      </c>
      <c r="C79" s="62">
        <v>1</v>
      </c>
      <c r="D79" s="68" t="s">
        <v>65</v>
      </c>
      <c r="E79" s="64">
        <f t="shared" si="295"/>
        <v>900</v>
      </c>
      <c r="F79" s="65">
        <f t="shared" si="296"/>
        <v>900</v>
      </c>
      <c r="G79" s="147"/>
      <c r="H79" s="67">
        <v>0</v>
      </c>
      <c r="I79" s="67">
        <v>0</v>
      </c>
      <c r="J79" s="67">
        <f t="shared" si="79"/>
        <v>0</v>
      </c>
      <c r="K79" s="54">
        <v>0</v>
      </c>
      <c r="L79" s="67">
        <f t="shared" si="277"/>
        <v>0</v>
      </c>
      <c r="M79" s="67">
        <f t="shared" si="277"/>
        <v>0</v>
      </c>
      <c r="N79" s="67">
        <f t="shared" si="277"/>
        <v>0</v>
      </c>
      <c r="O79" s="67">
        <f t="shared" si="278"/>
        <v>0</v>
      </c>
      <c r="P79" s="69">
        <f t="shared" si="279"/>
        <v>0</v>
      </c>
      <c r="Q79" s="69">
        <f t="shared" si="280"/>
        <v>0</v>
      </c>
      <c r="R79" s="69">
        <f t="shared" si="281"/>
        <v>0</v>
      </c>
      <c r="S79" s="69">
        <v>0</v>
      </c>
      <c r="T79" s="69">
        <f t="shared" si="283"/>
        <v>0</v>
      </c>
      <c r="U79" s="69">
        <v>0</v>
      </c>
      <c r="V79" s="151">
        <f t="shared" si="284"/>
        <v>0</v>
      </c>
      <c r="W79" s="151">
        <f t="shared" si="284"/>
        <v>900</v>
      </c>
      <c r="X79" s="67">
        <f t="shared" si="285"/>
        <v>900</v>
      </c>
      <c r="Y79" s="113">
        <v>0</v>
      </c>
      <c r="Z79" s="69">
        <f t="shared" si="287"/>
        <v>0</v>
      </c>
      <c r="AA79" s="69">
        <v>0</v>
      </c>
      <c r="AB79" s="70">
        <f t="shared" si="289"/>
        <v>900</v>
      </c>
      <c r="AC79" s="67">
        <f t="shared" si="290"/>
        <v>0</v>
      </c>
      <c r="AD79" s="67">
        <f t="shared" si="290"/>
        <v>0</v>
      </c>
      <c r="AE79" s="67">
        <f t="shared" si="290"/>
        <v>0</v>
      </c>
      <c r="AF79" s="67">
        <f t="shared" si="290"/>
        <v>0</v>
      </c>
      <c r="AG79" s="67">
        <f t="shared" si="290"/>
        <v>0</v>
      </c>
      <c r="AH79" s="67">
        <f t="shared" si="290"/>
        <v>0</v>
      </c>
      <c r="AI79" s="67">
        <f t="shared" si="290"/>
        <v>0</v>
      </c>
      <c r="AJ79" s="67">
        <f t="shared" si="290"/>
        <v>0</v>
      </c>
      <c r="AK79" s="67">
        <f t="shared" si="290"/>
        <v>900</v>
      </c>
      <c r="AL79" s="67">
        <f t="shared" si="290"/>
        <v>900</v>
      </c>
      <c r="AM79" s="67">
        <f t="shared" si="290"/>
        <v>0</v>
      </c>
      <c r="AN79" s="67">
        <f t="shared" si="290"/>
        <v>0</v>
      </c>
      <c r="AO79" s="67">
        <f t="shared" si="290"/>
        <v>0</v>
      </c>
      <c r="AP79" s="67">
        <f t="shared" si="291"/>
        <v>900</v>
      </c>
      <c r="AQ79" s="71">
        <f t="shared" si="292"/>
        <v>900</v>
      </c>
      <c r="AR79" s="71">
        <f t="shared" si="293"/>
        <v>0</v>
      </c>
      <c r="AS79" s="71">
        <f t="shared" si="294"/>
        <v>900</v>
      </c>
      <c r="AT79" s="84"/>
    </row>
    <row r="80" spans="1:67" outlineLevel="1" x14ac:dyDescent="0.25">
      <c r="A80" s="60"/>
      <c r="B80" s="72" t="s">
        <v>171</v>
      </c>
      <c r="C80" s="62">
        <v>1</v>
      </c>
      <c r="D80" s="68" t="s">
        <v>65</v>
      </c>
      <c r="E80" s="64">
        <f t="shared" si="295"/>
        <v>1200</v>
      </c>
      <c r="F80" s="65">
        <f t="shared" si="296"/>
        <v>1200</v>
      </c>
      <c r="G80" s="147"/>
      <c r="H80" s="67">
        <v>0</v>
      </c>
      <c r="I80" s="67">
        <v>0</v>
      </c>
      <c r="J80" s="67">
        <f t="shared" si="79"/>
        <v>0</v>
      </c>
      <c r="K80" s="54">
        <v>0</v>
      </c>
      <c r="L80" s="67">
        <f t="shared" si="277"/>
        <v>0</v>
      </c>
      <c r="M80" s="67">
        <f t="shared" si="277"/>
        <v>0</v>
      </c>
      <c r="N80" s="67">
        <f t="shared" si="277"/>
        <v>0</v>
      </c>
      <c r="O80" s="67">
        <f t="shared" si="278"/>
        <v>0</v>
      </c>
      <c r="P80" s="69">
        <f t="shared" si="279"/>
        <v>0</v>
      </c>
      <c r="Q80" s="69">
        <f t="shared" si="280"/>
        <v>0</v>
      </c>
      <c r="R80" s="69">
        <f t="shared" si="281"/>
        <v>0</v>
      </c>
      <c r="S80" s="69">
        <v>0</v>
      </c>
      <c r="T80" s="69">
        <f t="shared" si="283"/>
        <v>0</v>
      </c>
      <c r="U80" s="69">
        <v>0</v>
      </c>
      <c r="V80" s="151">
        <f t="shared" si="284"/>
        <v>1200</v>
      </c>
      <c r="W80" s="151">
        <f t="shared" si="284"/>
        <v>0</v>
      </c>
      <c r="X80" s="67">
        <f t="shared" si="285"/>
        <v>1200</v>
      </c>
      <c r="Y80" s="113">
        <v>0</v>
      </c>
      <c r="Z80" s="69">
        <f t="shared" si="287"/>
        <v>0</v>
      </c>
      <c r="AA80" s="69">
        <v>0</v>
      </c>
      <c r="AB80" s="70">
        <f t="shared" si="289"/>
        <v>1200</v>
      </c>
      <c r="AC80" s="67">
        <f t="shared" si="290"/>
        <v>0</v>
      </c>
      <c r="AD80" s="67">
        <f t="shared" si="290"/>
        <v>0</v>
      </c>
      <c r="AE80" s="67">
        <f t="shared" si="290"/>
        <v>0</v>
      </c>
      <c r="AF80" s="67">
        <f t="shared" si="290"/>
        <v>0</v>
      </c>
      <c r="AG80" s="67">
        <f t="shared" si="290"/>
        <v>0</v>
      </c>
      <c r="AH80" s="67">
        <f t="shared" si="290"/>
        <v>0</v>
      </c>
      <c r="AI80" s="67">
        <f t="shared" si="290"/>
        <v>0</v>
      </c>
      <c r="AJ80" s="67">
        <f t="shared" si="290"/>
        <v>1200</v>
      </c>
      <c r="AK80" s="67">
        <f t="shared" si="290"/>
        <v>0</v>
      </c>
      <c r="AL80" s="67">
        <f t="shared" si="290"/>
        <v>1200</v>
      </c>
      <c r="AM80" s="67">
        <f t="shared" si="290"/>
        <v>0</v>
      </c>
      <c r="AN80" s="67">
        <f t="shared" si="290"/>
        <v>0</v>
      </c>
      <c r="AO80" s="67">
        <f t="shared" si="290"/>
        <v>0</v>
      </c>
      <c r="AP80" s="67">
        <f t="shared" si="291"/>
        <v>0</v>
      </c>
      <c r="AQ80" s="71">
        <f t="shared" si="292"/>
        <v>1200</v>
      </c>
      <c r="AR80" s="71">
        <f t="shared" si="293"/>
        <v>0</v>
      </c>
      <c r="AS80" s="71">
        <f t="shared" si="294"/>
        <v>1200</v>
      </c>
      <c r="AT80" s="84"/>
    </row>
    <row r="81" spans="1:67" ht="15.75" outlineLevel="1" thickBot="1" x14ac:dyDescent="0.3">
      <c r="A81" s="60"/>
      <c r="B81" s="61"/>
      <c r="C81" s="62"/>
      <c r="D81" s="63"/>
      <c r="E81" s="64"/>
      <c r="F81" s="65"/>
      <c r="G81" s="107"/>
      <c r="H81" s="108"/>
      <c r="I81" s="108"/>
      <c r="J81" s="67"/>
      <c r="K81" s="21"/>
      <c r="L81" s="67"/>
      <c r="M81" s="67"/>
      <c r="N81" s="67"/>
      <c r="O81" s="67"/>
      <c r="P81" s="69"/>
      <c r="Q81" s="69"/>
      <c r="R81" s="69"/>
      <c r="S81" s="69"/>
      <c r="T81" s="69"/>
      <c r="U81" s="69"/>
      <c r="V81" s="151"/>
      <c r="W81" s="151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84"/>
    </row>
    <row r="82" spans="1:67" ht="15.75" thickBot="1" x14ac:dyDescent="0.3">
      <c r="A82" s="48">
        <f>A71+1</f>
        <v>38</v>
      </c>
      <c r="B82" s="49" t="s">
        <v>61</v>
      </c>
      <c r="C82" s="50" t="s">
        <v>62</v>
      </c>
      <c r="D82" s="51">
        <f>ROUNDUP((A82*465)/1000,2)</f>
        <v>17.670000000000002</v>
      </c>
      <c r="E82" s="52"/>
      <c r="F82" s="53">
        <f>SUM(F83:F92)</f>
        <v>33847.003051470587</v>
      </c>
      <c r="G82" s="107"/>
      <c r="H82" s="110"/>
      <c r="I82" s="110"/>
      <c r="J82" s="56"/>
      <c r="K82" s="57"/>
      <c r="L82" s="58"/>
      <c r="M82" s="58"/>
      <c r="N82" s="58"/>
      <c r="O82" s="57"/>
      <c r="P82" s="58"/>
      <c r="Q82" s="56"/>
      <c r="R82" s="56"/>
      <c r="S82" s="56"/>
      <c r="T82" s="56"/>
      <c r="U82" s="73"/>
      <c r="V82" s="152"/>
      <c r="W82" s="153"/>
      <c r="X82" s="56"/>
      <c r="Y82" s="56"/>
      <c r="Z82" s="57"/>
      <c r="AA82" s="56"/>
      <c r="AB82" s="56"/>
      <c r="AC82" s="59">
        <f>+SUM(AC83:AC92)</f>
        <v>13713.422500000001</v>
      </c>
      <c r="AD82" s="59">
        <f t="shared" ref="AD82:AS82" si="298">+SUM(AD83:AD92)</f>
        <v>0</v>
      </c>
      <c r="AE82" s="59">
        <f t="shared" si="298"/>
        <v>0</v>
      </c>
      <c r="AF82" s="59">
        <f t="shared" si="298"/>
        <v>274.26844999999997</v>
      </c>
      <c r="AG82" s="59">
        <f t="shared" si="298"/>
        <v>588.27112499999998</v>
      </c>
      <c r="AH82" s="59">
        <f t="shared" si="298"/>
        <v>14575.962074999999</v>
      </c>
      <c r="AI82" s="59">
        <f t="shared" si="298"/>
        <v>7012</v>
      </c>
      <c r="AJ82" s="59">
        <f t="shared" si="298"/>
        <v>1200</v>
      </c>
      <c r="AK82" s="59">
        <f t="shared" si="298"/>
        <v>900</v>
      </c>
      <c r="AL82" s="59">
        <f t="shared" si="298"/>
        <v>9112</v>
      </c>
      <c r="AM82" s="59">
        <f t="shared" si="298"/>
        <v>4762.0504577205884</v>
      </c>
      <c r="AN82" s="59">
        <f t="shared" si="298"/>
        <v>3643.9905187499999</v>
      </c>
      <c r="AO82" s="59">
        <f t="shared" si="298"/>
        <v>1753</v>
      </c>
      <c r="AP82" s="59">
        <f t="shared" si="298"/>
        <v>5662.0504577205884</v>
      </c>
      <c r="AQ82" s="59">
        <f t="shared" si="298"/>
        <v>28450.012532720582</v>
      </c>
      <c r="AR82" s="59">
        <f t="shared" si="298"/>
        <v>5396.9905187499999</v>
      </c>
      <c r="AS82" s="59">
        <f t="shared" si="298"/>
        <v>33847.003051470587</v>
      </c>
      <c r="AT82" s="83" t="str">
        <f>IF(F82=AS82,"Matching","Not Matching")</f>
        <v>Matching</v>
      </c>
      <c r="AU82" s="134">
        <f t="shared" ref="AU82" si="299">SUM(AC82:AG82)</f>
        <v>14575.962074999999</v>
      </c>
      <c r="AV82" s="135">
        <f t="shared" ref="AV82" si="300">AU82/AS82</f>
        <v>0.430642620052197</v>
      </c>
      <c r="AW82" s="134">
        <f t="shared" ref="AW82" si="301">AI82</f>
        <v>7012</v>
      </c>
      <c r="AX82" s="135">
        <f t="shared" ref="AX82" si="302">AW82/AS82</f>
        <v>0.20716752940687144</v>
      </c>
      <c r="AY82" s="134">
        <f t="shared" ref="AY82" si="303">AJ82</f>
        <v>1200</v>
      </c>
      <c r="AZ82" s="135">
        <f t="shared" ref="AZ82" si="304">AY82/AS82</f>
        <v>3.5453655916749247E-2</v>
      </c>
      <c r="BA82" s="134">
        <f t="shared" ref="BA82" si="305">AK82+AM82</f>
        <v>5662.0504577205884</v>
      </c>
      <c r="BB82" s="135">
        <f t="shared" ref="BB82" si="306">BA82/AS82</f>
        <v>0.16728365725941527</v>
      </c>
      <c r="BC82" s="134">
        <f t="shared" ref="BC82" si="307">AN82+AO82</f>
        <v>5396.9905187499999</v>
      </c>
      <c r="BD82" s="135">
        <f t="shared" ref="BD82" si="308">BC82/AS82</f>
        <v>0.15945253736476711</v>
      </c>
      <c r="BE82" s="82" t="str">
        <f t="shared" ref="BE82" si="309">IF((AU82+AW82+AY82+BA82+BC82)=AS82,"Matching","Not Matching")</f>
        <v>Matching</v>
      </c>
      <c r="BF82" s="134">
        <f>AQ82</f>
        <v>28450.012532720582</v>
      </c>
      <c r="BG82" s="135">
        <f t="shared" ref="BG82" si="310">BF82/AS82</f>
        <v>0.84054746263523272</v>
      </c>
      <c r="BH82" s="134">
        <f t="shared" ref="BH82" si="311">AR82</f>
        <v>5396.9905187499999</v>
      </c>
      <c r="BI82" s="135">
        <f t="shared" ref="BI82" si="312">BH82/AS82</f>
        <v>0.15945253736476711</v>
      </c>
      <c r="BJ82" s="82" t="str">
        <f t="shared" ref="BJ82" si="313">IF((BH82+BF82)=AS82,"Matching","Not Matching")</f>
        <v>Matching</v>
      </c>
      <c r="BK82" s="134">
        <f>AS82*1.081</f>
        <v>36588.610298639702</v>
      </c>
      <c r="BL82" s="134">
        <f t="shared" ref="BL82" si="314">ROUND(BK82,-1)</f>
        <v>36590</v>
      </c>
      <c r="BM82" s="134">
        <f>D82*380</f>
        <v>6714.6</v>
      </c>
      <c r="BN82" s="134">
        <f t="shared" ref="BN82" si="315">BK82-BM82</f>
        <v>29874.010298639703</v>
      </c>
      <c r="BO82" s="134">
        <f>BK82/D82</f>
        <v>2070.6627220509167</v>
      </c>
    </row>
    <row r="83" spans="1:67" outlineLevel="1" x14ac:dyDescent="0.25">
      <c r="A83" s="60"/>
      <c r="B83" s="61"/>
      <c r="C83" s="62"/>
      <c r="D83" s="63"/>
      <c r="E83" s="64"/>
      <c r="F83" s="65"/>
      <c r="G83" s="107"/>
      <c r="H83" s="110"/>
      <c r="I83" s="110"/>
      <c r="J83" s="56"/>
      <c r="K83" s="57"/>
      <c r="L83" s="58"/>
      <c r="M83" s="58"/>
      <c r="N83" s="58"/>
      <c r="O83" s="57"/>
      <c r="P83" s="58"/>
      <c r="Q83" s="56"/>
      <c r="R83" s="56"/>
      <c r="S83" s="56"/>
      <c r="T83" s="56"/>
      <c r="U83" s="73"/>
      <c r="V83" s="152"/>
      <c r="W83" s="153"/>
      <c r="X83" s="56"/>
      <c r="Y83" s="56"/>
      <c r="Z83" s="57"/>
      <c r="AA83" s="56"/>
      <c r="AB83" s="56"/>
      <c r="AC83" s="56"/>
      <c r="AD83" s="56"/>
      <c r="AE83" s="69"/>
      <c r="AF83" s="69"/>
      <c r="AG83" s="69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136"/>
    </row>
    <row r="84" spans="1:67" outlineLevel="1" x14ac:dyDescent="0.25">
      <c r="A84" s="60"/>
      <c r="B84" s="61" t="str">
        <f>"Panneau solaire "&amp;G84</f>
        <v>Panneau solaire LONGi Hi-MO X10 Artist LR7-54HVB-485M</v>
      </c>
      <c r="C84" s="62">
        <f>A82</f>
        <v>38</v>
      </c>
      <c r="D84" s="68" t="s">
        <v>63</v>
      </c>
      <c r="E84" s="64">
        <f t="shared" ref="E84" si="316">AB84</f>
        <v>266.65684558823523</v>
      </c>
      <c r="F84" s="65">
        <f t="shared" ref="F84" si="317">C84*E84</f>
        <v>10132.960132352939</v>
      </c>
      <c r="G84" s="107" t="str">
        <f>$G$7</f>
        <v>LONGi Hi-MO X10 Artist LR7-54HVB-485M</v>
      </c>
      <c r="H84" s="108">
        <f t="shared" ref="H84:I84" si="318">H73</f>
        <v>105.55</v>
      </c>
      <c r="I84" s="108">
        <f t="shared" si="318"/>
        <v>0</v>
      </c>
      <c r="J84" s="67">
        <f t="shared" si="79"/>
        <v>3.1664999999999996</v>
      </c>
      <c r="K84" s="54">
        <v>0</v>
      </c>
      <c r="L84" s="67">
        <f t="shared" ref="L84:N91" si="319">H84*(1-$K84)</f>
        <v>105.55</v>
      </c>
      <c r="M84" s="67">
        <f t="shared" si="319"/>
        <v>0</v>
      </c>
      <c r="N84" s="67">
        <f t="shared" si="319"/>
        <v>3.1664999999999996</v>
      </c>
      <c r="O84" s="67">
        <f t="shared" ref="O84:O91" si="320">(L84+M84+N84)</f>
        <v>108.7165</v>
      </c>
      <c r="P84" s="69">
        <f t="shared" ref="P84:P91" si="321">O84*$P$4</f>
        <v>0</v>
      </c>
      <c r="Q84" s="69">
        <f t="shared" ref="Q84:Q91" si="322">(O84+P84)*$Q$4</f>
        <v>0</v>
      </c>
      <c r="R84" s="69">
        <f t="shared" ref="R84:R91" si="323">(O84+P84)*$R$4</f>
        <v>2.1743299999999999</v>
      </c>
      <c r="S84" s="69">
        <f t="shared" ref="S84:S88" si="324">(O84+P84)*$S$4</f>
        <v>5.4358250000000004</v>
      </c>
      <c r="T84" s="69">
        <f t="shared" ref="T84:T91" si="325">SUM(O84:S84)</f>
        <v>116.32665499999999</v>
      </c>
      <c r="U84" s="69">
        <f>1*$U$4</f>
        <v>65</v>
      </c>
      <c r="V84" s="151">
        <f t="shared" ref="V84:W91" si="326">V73</f>
        <v>0</v>
      </c>
      <c r="W84" s="151">
        <f t="shared" si="326"/>
        <v>0</v>
      </c>
      <c r="X84" s="67">
        <f t="shared" ref="X84:X91" si="327">SUM(U84:W84)</f>
        <v>65</v>
      </c>
      <c r="Y84" s="113">
        <f t="shared" ref="Y84:Y89" si="328">$Y$4/(1-$Y$4)*(T84+X84+Z84+AA84)</f>
        <v>39.998526838235293</v>
      </c>
      <c r="Z84" s="69">
        <f t="shared" ref="Z84:Z91" si="329">T84*$Z$4</f>
        <v>29.081663749999997</v>
      </c>
      <c r="AA84" s="69">
        <f t="shared" ref="AA84:AA89" si="330">X84*$AA$4</f>
        <v>16.25</v>
      </c>
      <c r="AB84" s="70">
        <f t="shared" ref="AB84:AB91" si="331">T84+X84+Y84+Z84+AA84</f>
        <v>266.65684558823523</v>
      </c>
      <c r="AC84" s="67">
        <f t="shared" ref="AC84:AO91" si="332">O84*$C84</f>
        <v>4131.2269999999999</v>
      </c>
      <c r="AD84" s="67">
        <f t="shared" si="332"/>
        <v>0</v>
      </c>
      <c r="AE84" s="67">
        <f t="shared" si="332"/>
        <v>0</v>
      </c>
      <c r="AF84" s="67">
        <f t="shared" si="332"/>
        <v>82.624539999999996</v>
      </c>
      <c r="AG84" s="67">
        <f t="shared" si="332"/>
        <v>206.56135</v>
      </c>
      <c r="AH84" s="67">
        <f t="shared" si="332"/>
        <v>4420.4128899999996</v>
      </c>
      <c r="AI84" s="67">
        <f t="shared" si="332"/>
        <v>2470</v>
      </c>
      <c r="AJ84" s="67">
        <f t="shared" si="332"/>
        <v>0</v>
      </c>
      <c r="AK84" s="67">
        <f t="shared" si="332"/>
        <v>0</v>
      </c>
      <c r="AL84" s="67">
        <f t="shared" si="332"/>
        <v>2470</v>
      </c>
      <c r="AM84" s="67">
        <f t="shared" si="332"/>
        <v>1519.9440198529412</v>
      </c>
      <c r="AN84" s="67">
        <f t="shared" si="332"/>
        <v>1105.1032224999999</v>
      </c>
      <c r="AO84" s="67">
        <f t="shared" si="332"/>
        <v>617.5</v>
      </c>
      <c r="AP84" s="67">
        <f t="shared" ref="AP84:AP91" si="333">AM84+AK84</f>
        <v>1519.9440198529412</v>
      </c>
      <c r="AQ84" s="71">
        <f t="shared" ref="AQ84:AQ91" si="334">AM84+AL84+AH84</f>
        <v>8410.3569098529406</v>
      </c>
      <c r="AR84" s="71">
        <f t="shared" ref="AR84:AR91" si="335">AO84+AN84</f>
        <v>1722.6032224999999</v>
      </c>
      <c r="AS84" s="71">
        <f t="shared" ref="AS84:AS91" si="336">AH84+AL84+AM84+AO84+AN84</f>
        <v>10132.96013235294</v>
      </c>
      <c r="AT84" s="84"/>
    </row>
    <row r="85" spans="1:67" outlineLevel="1" x14ac:dyDescent="0.25">
      <c r="A85" s="60"/>
      <c r="B85" s="61" t="str">
        <f>"Onduleur Fronius "&amp;G85</f>
        <v>Onduleur Fronius Verto 17.5 SPD 1+2</v>
      </c>
      <c r="C85" s="62">
        <v>1</v>
      </c>
      <c r="D85" s="68" t="s">
        <v>63</v>
      </c>
      <c r="E85" s="64">
        <f t="shared" ref="E84:E91" si="337">AB85</f>
        <v>4011.5870367647053</v>
      </c>
      <c r="F85" s="65">
        <f t="shared" ref="F84:F91" si="338">C85*E85</f>
        <v>4011.5870367647053</v>
      </c>
      <c r="G85" s="107" t="str">
        <f>$G$74</f>
        <v>Verto 17.5 SPD 1+2</v>
      </c>
      <c r="H85" s="108">
        <f>$H$74</f>
        <v>2149.85</v>
      </c>
      <c r="I85" s="108">
        <f>$I$52</f>
        <v>166.85</v>
      </c>
      <c r="J85" s="67">
        <f t="shared" si="79"/>
        <v>64.495499999999993</v>
      </c>
      <c r="K85" s="54">
        <v>0</v>
      </c>
      <c r="L85" s="67">
        <f t="shared" si="319"/>
        <v>2149.85</v>
      </c>
      <c r="M85" s="67">
        <f t="shared" si="319"/>
        <v>166.85</v>
      </c>
      <c r="N85" s="67">
        <f t="shared" si="319"/>
        <v>64.495499999999993</v>
      </c>
      <c r="O85" s="67">
        <f t="shared" si="320"/>
        <v>2381.1954999999998</v>
      </c>
      <c r="P85" s="69">
        <f t="shared" si="321"/>
        <v>0</v>
      </c>
      <c r="Q85" s="69">
        <f t="shared" si="322"/>
        <v>0</v>
      </c>
      <c r="R85" s="69">
        <f t="shared" si="323"/>
        <v>47.623909999999995</v>
      </c>
      <c r="S85" s="69">
        <f t="shared" si="324"/>
        <v>119.059775</v>
      </c>
      <c r="T85" s="69">
        <f t="shared" si="325"/>
        <v>2547.8791849999998</v>
      </c>
      <c r="U85" s="69">
        <f>2*$U$5</f>
        <v>180</v>
      </c>
      <c r="V85" s="151">
        <f t="shared" si="326"/>
        <v>0</v>
      </c>
      <c r="W85" s="151">
        <f t="shared" si="326"/>
        <v>0</v>
      </c>
      <c r="X85" s="67">
        <f t="shared" si="327"/>
        <v>180</v>
      </c>
      <c r="Y85" s="113">
        <f t="shared" si="328"/>
        <v>601.73805551470582</v>
      </c>
      <c r="Z85" s="69">
        <f t="shared" si="329"/>
        <v>636.96979624999994</v>
      </c>
      <c r="AA85" s="69">
        <f t="shared" si="330"/>
        <v>45</v>
      </c>
      <c r="AB85" s="70">
        <f t="shared" si="331"/>
        <v>4011.5870367647053</v>
      </c>
      <c r="AC85" s="67">
        <f t="shared" si="332"/>
        <v>2381.1954999999998</v>
      </c>
      <c r="AD85" s="67">
        <f t="shared" si="332"/>
        <v>0</v>
      </c>
      <c r="AE85" s="67">
        <f t="shared" si="332"/>
        <v>0</v>
      </c>
      <c r="AF85" s="67">
        <f t="shared" si="332"/>
        <v>47.623909999999995</v>
      </c>
      <c r="AG85" s="67">
        <f t="shared" si="332"/>
        <v>119.059775</v>
      </c>
      <c r="AH85" s="67">
        <f t="shared" si="332"/>
        <v>2547.8791849999998</v>
      </c>
      <c r="AI85" s="67">
        <f t="shared" si="332"/>
        <v>180</v>
      </c>
      <c r="AJ85" s="67">
        <f t="shared" si="332"/>
        <v>0</v>
      </c>
      <c r="AK85" s="67">
        <f t="shared" si="332"/>
        <v>0</v>
      </c>
      <c r="AL85" s="67">
        <f t="shared" si="332"/>
        <v>180</v>
      </c>
      <c r="AM85" s="67">
        <f t="shared" si="332"/>
        <v>601.73805551470582</v>
      </c>
      <c r="AN85" s="67">
        <f t="shared" si="332"/>
        <v>636.96979624999994</v>
      </c>
      <c r="AO85" s="67">
        <f t="shared" si="332"/>
        <v>45</v>
      </c>
      <c r="AP85" s="67">
        <f t="shared" si="333"/>
        <v>601.73805551470582</v>
      </c>
      <c r="AQ85" s="71">
        <f t="shared" si="334"/>
        <v>3329.6172405147054</v>
      </c>
      <c r="AR85" s="71">
        <f t="shared" si="335"/>
        <v>681.96979624999994</v>
      </c>
      <c r="AS85" s="71">
        <f t="shared" si="336"/>
        <v>4011.5870367647053</v>
      </c>
      <c r="AT85" s="84"/>
    </row>
    <row r="86" spans="1:67" outlineLevel="1" x14ac:dyDescent="0.25">
      <c r="A86" s="60"/>
      <c r="B86" s="61" t="s">
        <v>64</v>
      </c>
      <c r="C86" s="62">
        <v>1</v>
      </c>
      <c r="D86" s="68" t="s">
        <v>65</v>
      </c>
      <c r="E86" s="64">
        <f t="shared" si="337"/>
        <v>1475.3823529411766</v>
      </c>
      <c r="F86" s="65">
        <f t="shared" si="338"/>
        <v>1475.3823529411766</v>
      </c>
      <c r="G86" s="107"/>
      <c r="H86" s="108">
        <f>$H$53</f>
        <v>600</v>
      </c>
      <c r="I86" s="111">
        <v>0</v>
      </c>
      <c r="J86" s="67">
        <f t="shared" si="79"/>
        <v>18</v>
      </c>
      <c r="K86" s="54">
        <v>0</v>
      </c>
      <c r="L86" s="67">
        <f t="shared" si="319"/>
        <v>600</v>
      </c>
      <c r="M86" s="67">
        <f t="shared" si="319"/>
        <v>0</v>
      </c>
      <c r="N86" s="67">
        <f t="shared" si="319"/>
        <v>18</v>
      </c>
      <c r="O86" s="67">
        <f t="shared" si="320"/>
        <v>618</v>
      </c>
      <c r="P86" s="69">
        <f t="shared" si="321"/>
        <v>0</v>
      </c>
      <c r="Q86" s="69">
        <f t="shared" si="322"/>
        <v>0</v>
      </c>
      <c r="R86" s="69">
        <f t="shared" si="323"/>
        <v>12.36</v>
      </c>
      <c r="S86" s="69">
        <f t="shared" si="324"/>
        <v>30.900000000000002</v>
      </c>
      <c r="T86" s="69">
        <f t="shared" si="325"/>
        <v>661.26</v>
      </c>
      <c r="U86" s="69">
        <f>(C84/10)*$U$5</f>
        <v>342</v>
      </c>
      <c r="V86" s="151">
        <f t="shared" si="326"/>
        <v>0</v>
      </c>
      <c r="W86" s="151">
        <f t="shared" si="326"/>
        <v>0</v>
      </c>
      <c r="X86" s="67">
        <f t="shared" si="327"/>
        <v>342</v>
      </c>
      <c r="Y86" s="113">
        <f t="shared" si="328"/>
        <v>221.3073529411765</v>
      </c>
      <c r="Z86" s="69">
        <f t="shared" si="329"/>
        <v>165.315</v>
      </c>
      <c r="AA86" s="69">
        <f t="shared" si="330"/>
        <v>85.5</v>
      </c>
      <c r="AB86" s="70">
        <f t="shared" si="331"/>
        <v>1475.3823529411766</v>
      </c>
      <c r="AC86" s="67">
        <f t="shared" si="332"/>
        <v>618</v>
      </c>
      <c r="AD86" s="67">
        <f t="shared" si="332"/>
        <v>0</v>
      </c>
      <c r="AE86" s="67">
        <f t="shared" si="332"/>
        <v>0</v>
      </c>
      <c r="AF86" s="67">
        <f t="shared" si="332"/>
        <v>12.36</v>
      </c>
      <c r="AG86" s="67">
        <f t="shared" si="332"/>
        <v>30.900000000000002</v>
      </c>
      <c r="AH86" s="67">
        <f t="shared" si="332"/>
        <v>661.26</v>
      </c>
      <c r="AI86" s="67">
        <f t="shared" si="332"/>
        <v>342</v>
      </c>
      <c r="AJ86" s="67">
        <f t="shared" si="332"/>
        <v>0</v>
      </c>
      <c r="AK86" s="67">
        <f t="shared" si="332"/>
        <v>0</v>
      </c>
      <c r="AL86" s="67">
        <f t="shared" si="332"/>
        <v>342</v>
      </c>
      <c r="AM86" s="67">
        <f t="shared" si="332"/>
        <v>221.3073529411765</v>
      </c>
      <c r="AN86" s="67">
        <f t="shared" si="332"/>
        <v>165.315</v>
      </c>
      <c r="AO86" s="67">
        <f t="shared" si="332"/>
        <v>85.5</v>
      </c>
      <c r="AP86" s="67">
        <f t="shared" si="333"/>
        <v>221.3073529411765</v>
      </c>
      <c r="AQ86" s="71">
        <f t="shared" si="334"/>
        <v>1224.5673529411765</v>
      </c>
      <c r="AR86" s="71">
        <f t="shared" si="335"/>
        <v>250.815</v>
      </c>
      <c r="AS86" s="71">
        <f t="shared" si="336"/>
        <v>1475.3823529411766</v>
      </c>
      <c r="AT86" s="84"/>
    </row>
    <row r="87" spans="1:67" outlineLevel="1" x14ac:dyDescent="0.25">
      <c r="A87" s="60"/>
      <c r="B87" s="61" t="s">
        <v>172</v>
      </c>
      <c r="C87" s="62">
        <f>A82</f>
        <v>38</v>
      </c>
      <c r="D87" s="68" t="s">
        <v>63</v>
      </c>
      <c r="E87" s="64">
        <f t="shared" si="337"/>
        <v>257.66176470588238</v>
      </c>
      <c r="F87" s="65">
        <f t="shared" si="338"/>
        <v>9791.1470588235297</v>
      </c>
      <c r="G87" s="107"/>
      <c r="H87" s="108">
        <f>$H$54</f>
        <v>100</v>
      </c>
      <c r="I87" s="108">
        <v>0</v>
      </c>
      <c r="J87" s="67">
        <f t="shared" si="79"/>
        <v>3</v>
      </c>
      <c r="K87" s="54">
        <v>0</v>
      </c>
      <c r="L87" s="67">
        <f t="shared" si="319"/>
        <v>100</v>
      </c>
      <c r="M87" s="67">
        <f t="shared" si="319"/>
        <v>0</v>
      </c>
      <c r="N87" s="67">
        <f t="shared" si="319"/>
        <v>3</v>
      </c>
      <c r="O87" s="67">
        <f t="shared" si="320"/>
        <v>103</v>
      </c>
      <c r="P87" s="69">
        <f t="shared" si="321"/>
        <v>0</v>
      </c>
      <c r="Q87" s="69">
        <f t="shared" si="322"/>
        <v>0</v>
      </c>
      <c r="R87" s="69">
        <f t="shared" si="323"/>
        <v>2.06</v>
      </c>
      <c r="S87" s="69">
        <f t="shared" si="324"/>
        <v>5.15</v>
      </c>
      <c r="T87" s="69">
        <f t="shared" si="325"/>
        <v>110.21000000000001</v>
      </c>
      <c r="U87" s="69">
        <f>1*$U$4</f>
        <v>65</v>
      </c>
      <c r="V87" s="151">
        <f t="shared" si="326"/>
        <v>0</v>
      </c>
      <c r="W87" s="151">
        <f t="shared" si="326"/>
        <v>0</v>
      </c>
      <c r="X87" s="67">
        <f t="shared" si="327"/>
        <v>65</v>
      </c>
      <c r="Y87" s="113">
        <f t="shared" si="328"/>
        <v>38.649264705882359</v>
      </c>
      <c r="Z87" s="69">
        <f t="shared" si="329"/>
        <v>27.552500000000002</v>
      </c>
      <c r="AA87" s="69">
        <f t="shared" si="330"/>
        <v>16.25</v>
      </c>
      <c r="AB87" s="70">
        <f t="shared" si="331"/>
        <v>257.66176470588238</v>
      </c>
      <c r="AC87" s="67">
        <f t="shared" si="332"/>
        <v>3914</v>
      </c>
      <c r="AD87" s="67">
        <f t="shared" si="332"/>
        <v>0</v>
      </c>
      <c r="AE87" s="67">
        <f t="shared" si="332"/>
        <v>0</v>
      </c>
      <c r="AF87" s="67">
        <f t="shared" si="332"/>
        <v>78.28</v>
      </c>
      <c r="AG87" s="67">
        <f t="shared" si="332"/>
        <v>195.70000000000002</v>
      </c>
      <c r="AH87" s="67">
        <f t="shared" si="332"/>
        <v>4187.9800000000005</v>
      </c>
      <c r="AI87" s="67">
        <f t="shared" si="332"/>
        <v>2470</v>
      </c>
      <c r="AJ87" s="67">
        <f t="shared" si="332"/>
        <v>0</v>
      </c>
      <c r="AK87" s="67">
        <f t="shared" si="332"/>
        <v>0</v>
      </c>
      <c r="AL87" s="67">
        <f t="shared" si="332"/>
        <v>2470</v>
      </c>
      <c r="AM87" s="67">
        <f t="shared" si="332"/>
        <v>1468.6720588235296</v>
      </c>
      <c r="AN87" s="67">
        <f t="shared" si="332"/>
        <v>1046.9950000000001</v>
      </c>
      <c r="AO87" s="67">
        <f t="shared" si="332"/>
        <v>617.5</v>
      </c>
      <c r="AP87" s="67">
        <f t="shared" si="333"/>
        <v>1468.6720588235296</v>
      </c>
      <c r="AQ87" s="71">
        <f t="shared" si="334"/>
        <v>8126.6520588235298</v>
      </c>
      <c r="AR87" s="71">
        <f t="shared" si="335"/>
        <v>1664.4950000000001</v>
      </c>
      <c r="AS87" s="71">
        <f t="shared" si="336"/>
        <v>9791.1470588235297</v>
      </c>
      <c r="AT87" s="84"/>
    </row>
    <row r="88" spans="1:67" outlineLevel="1" x14ac:dyDescent="0.25">
      <c r="A88" s="60"/>
      <c r="B88" s="61" t="s">
        <v>66</v>
      </c>
      <c r="C88" s="62">
        <v>1</v>
      </c>
      <c r="D88" s="68" t="s">
        <v>65</v>
      </c>
      <c r="E88" s="64">
        <f t="shared" si="337"/>
        <v>3413.9264705882347</v>
      </c>
      <c r="F88" s="65">
        <f t="shared" si="338"/>
        <v>3413.9264705882347</v>
      </c>
      <c r="G88" s="107"/>
      <c r="H88" s="108">
        <f>$H$55</f>
        <v>700</v>
      </c>
      <c r="I88" s="108">
        <f>I77</f>
        <v>0</v>
      </c>
      <c r="J88" s="67">
        <f t="shared" si="79"/>
        <v>21</v>
      </c>
      <c r="K88" s="54">
        <v>0</v>
      </c>
      <c r="L88" s="67">
        <f t="shared" si="319"/>
        <v>700</v>
      </c>
      <c r="M88" s="67">
        <f t="shared" si="319"/>
        <v>0</v>
      </c>
      <c r="N88" s="67">
        <f t="shared" si="319"/>
        <v>21</v>
      </c>
      <c r="O88" s="67">
        <f t="shared" si="320"/>
        <v>721</v>
      </c>
      <c r="P88" s="69">
        <f t="shared" si="321"/>
        <v>0</v>
      </c>
      <c r="Q88" s="69">
        <f t="shared" si="322"/>
        <v>0</v>
      </c>
      <c r="R88" s="69">
        <f t="shared" si="323"/>
        <v>14.42</v>
      </c>
      <c r="S88" s="69">
        <f t="shared" si="324"/>
        <v>36.050000000000004</v>
      </c>
      <c r="T88" s="69">
        <f t="shared" si="325"/>
        <v>771.46999999999991</v>
      </c>
      <c r="U88" s="69">
        <f>5*$U$5+600+500</f>
        <v>1550</v>
      </c>
      <c r="V88" s="151">
        <f t="shared" si="326"/>
        <v>0</v>
      </c>
      <c r="W88" s="151">
        <f t="shared" si="326"/>
        <v>0</v>
      </c>
      <c r="X88" s="67">
        <f t="shared" si="327"/>
        <v>1550</v>
      </c>
      <c r="Y88" s="113">
        <f t="shared" si="328"/>
        <v>512.08897058823527</v>
      </c>
      <c r="Z88" s="69">
        <f t="shared" si="329"/>
        <v>192.86749999999998</v>
      </c>
      <c r="AA88" s="69">
        <f t="shared" si="330"/>
        <v>387.5</v>
      </c>
      <c r="AB88" s="70">
        <f t="shared" si="331"/>
        <v>3413.9264705882347</v>
      </c>
      <c r="AC88" s="67">
        <f t="shared" si="332"/>
        <v>721</v>
      </c>
      <c r="AD88" s="67">
        <f t="shared" si="332"/>
        <v>0</v>
      </c>
      <c r="AE88" s="67">
        <f t="shared" si="332"/>
        <v>0</v>
      </c>
      <c r="AF88" s="67">
        <f t="shared" si="332"/>
        <v>14.42</v>
      </c>
      <c r="AG88" s="67">
        <f t="shared" si="332"/>
        <v>36.050000000000004</v>
      </c>
      <c r="AH88" s="67">
        <f t="shared" si="332"/>
        <v>771.46999999999991</v>
      </c>
      <c r="AI88" s="67">
        <f t="shared" si="332"/>
        <v>1550</v>
      </c>
      <c r="AJ88" s="67">
        <f t="shared" si="332"/>
        <v>0</v>
      </c>
      <c r="AK88" s="67">
        <f t="shared" si="332"/>
        <v>0</v>
      </c>
      <c r="AL88" s="67">
        <f t="shared" si="332"/>
        <v>1550</v>
      </c>
      <c r="AM88" s="67">
        <f t="shared" si="332"/>
        <v>512.08897058823527</v>
      </c>
      <c r="AN88" s="67">
        <f t="shared" si="332"/>
        <v>192.86749999999998</v>
      </c>
      <c r="AO88" s="67">
        <f t="shared" si="332"/>
        <v>387.5</v>
      </c>
      <c r="AP88" s="67">
        <f t="shared" si="333"/>
        <v>512.08897058823527</v>
      </c>
      <c r="AQ88" s="71">
        <f t="shared" si="334"/>
        <v>2833.5589705882353</v>
      </c>
      <c r="AR88" s="71">
        <f t="shared" si="335"/>
        <v>580.36749999999995</v>
      </c>
      <c r="AS88" s="71">
        <f t="shared" si="336"/>
        <v>3413.9264705882347</v>
      </c>
      <c r="AT88" s="84"/>
    </row>
    <row r="89" spans="1:67" outlineLevel="1" x14ac:dyDescent="0.25">
      <c r="A89" s="60"/>
      <c r="B89" s="72" t="s">
        <v>169</v>
      </c>
      <c r="C89" s="62">
        <v>1</v>
      </c>
      <c r="D89" s="68" t="s">
        <v>65</v>
      </c>
      <c r="E89" s="64">
        <f t="shared" si="337"/>
        <v>2922</v>
      </c>
      <c r="F89" s="65">
        <f t="shared" si="338"/>
        <v>2922</v>
      </c>
      <c r="G89" s="107"/>
      <c r="H89" s="108">
        <f t="shared" ref="H89:I89" si="339">H78</f>
        <v>1600</v>
      </c>
      <c r="I89" s="108">
        <f t="shared" si="339"/>
        <v>300</v>
      </c>
      <c r="J89" s="67">
        <f t="shared" si="79"/>
        <v>48</v>
      </c>
      <c r="K89" s="54">
        <v>0</v>
      </c>
      <c r="L89" s="67">
        <f t="shared" si="319"/>
        <v>1600</v>
      </c>
      <c r="M89" s="67">
        <f t="shared" si="319"/>
        <v>300</v>
      </c>
      <c r="N89" s="67">
        <f t="shared" si="319"/>
        <v>48</v>
      </c>
      <c r="O89" s="67">
        <f t="shared" si="320"/>
        <v>1948</v>
      </c>
      <c r="P89" s="69">
        <f t="shared" si="321"/>
        <v>0</v>
      </c>
      <c r="Q89" s="69">
        <f t="shared" si="322"/>
        <v>0</v>
      </c>
      <c r="R89" s="69">
        <f t="shared" si="323"/>
        <v>38.96</v>
      </c>
      <c r="S89" s="69">
        <v>0</v>
      </c>
      <c r="T89" s="69">
        <f t="shared" si="325"/>
        <v>1986.96</v>
      </c>
      <c r="U89" s="69">
        <v>0</v>
      </c>
      <c r="V89" s="151">
        <f t="shared" si="326"/>
        <v>0</v>
      </c>
      <c r="W89" s="151">
        <f t="shared" si="326"/>
        <v>0</v>
      </c>
      <c r="X89" s="67">
        <f t="shared" si="327"/>
        <v>0</v>
      </c>
      <c r="Y89" s="113">
        <f t="shared" si="328"/>
        <v>438.3</v>
      </c>
      <c r="Z89" s="69">
        <f t="shared" si="329"/>
        <v>496.74</v>
      </c>
      <c r="AA89" s="69">
        <f t="shared" si="330"/>
        <v>0</v>
      </c>
      <c r="AB89" s="70">
        <f t="shared" si="331"/>
        <v>2922</v>
      </c>
      <c r="AC89" s="67">
        <f t="shared" si="332"/>
        <v>1948</v>
      </c>
      <c r="AD89" s="67">
        <f t="shared" si="332"/>
        <v>0</v>
      </c>
      <c r="AE89" s="67">
        <f t="shared" si="332"/>
        <v>0</v>
      </c>
      <c r="AF89" s="67">
        <f t="shared" si="332"/>
        <v>38.96</v>
      </c>
      <c r="AG89" s="67">
        <f t="shared" si="332"/>
        <v>0</v>
      </c>
      <c r="AH89" s="67">
        <f t="shared" si="332"/>
        <v>1986.96</v>
      </c>
      <c r="AI89" s="67">
        <f t="shared" si="332"/>
        <v>0</v>
      </c>
      <c r="AJ89" s="67">
        <f t="shared" si="332"/>
        <v>0</v>
      </c>
      <c r="AK89" s="67">
        <f t="shared" si="332"/>
        <v>0</v>
      </c>
      <c r="AL89" s="67">
        <f t="shared" si="332"/>
        <v>0</v>
      </c>
      <c r="AM89" s="67">
        <f t="shared" si="332"/>
        <v>438.3</v>
      </c>
      <c r="AN89" s="67">
        <f t="shared" si="332"/>
        <v>496.74</v>
      </c>
      <c r="AO89" s="67">
        <f t="shared" si="332"/>
        <v>0</v>
      </c>
      <c r="AP89" s="67">
        <f t="shared" si="333"/>
        <v>438.3</v>
      </c>
      <c r="AQ89" s="71">
        <f t="shared" si="334"/>
        <v>2425.2600000000002</v>
      </c>
      <c r="AR89" s="71">
        <f t="shared" si="335"/>
        <v>496.74</v>
      </c>
      <c r="AS89" s="71">
        <f t="shared" si="336"/>
        <v>2922</v>
      </c>
      <c r="AT89" s="84"/>
    </row>
    <row r="90" spans="1:67" outlineLevel="1" x14ac:dyDescent="0.25">
      <c r="A90" s="60"/>
      <c r="B90" s="72" t="s">
        <v>170</v>
      </c>
      <c r="C90" s="62">
        <v>1</v>
      </c>
      <c r="D90" s="68" t="s">
        <v>65</v>
      </c>
      <c r="E90" s="64">
        <f t="shared" si="337"/>
        <v>900</v>
      </c>
      <c r="F90" s="65">
        <f t="shared" si="338"/>
        <v>900</v>
      </c>
      <c r="G90" s="147"/>
      <c r="H90" s="67">
        <v>0</v>
      </c>
      <c r="I90" s="67">
        <v>0</v>
      </c>
      <c r="J90" s="67">
        <f t="shared" si="79"/>
        <v>0</v>
      </c>
      <c r="K90" s="54">
        <v>0</v>
      </c>
      <c r="L90" s="67">
        <f t="shared" si="319"/>
        <v>0</v>
      </c>
      <c r="M90" s="67">
        <f t="shared" si="319"/>
        <v>0</v>
      </c>
      <c r="N90" s="67">
        <f t="shared" si="319"/>
        <v>0</v>
      </c>
      <c r="O90" s="67">
        <f t="shared" si="320"/>
        <v>0</v>
      </c>
      <c r="P90" s="69">
        <f t="shared" si="321"/>
        <v>0</v>
      </c>
      <c r="Q90" s="69">
        <f t="shared" si="322"/>
        <v>0</v>
      </c>
      <c r="R90" s="69">
        <f t="shared" si="323"/>
        <v>0</v>
      </c>
      <c r="S90" s="69">
        <v>0</v>
      </c>
      <c r="T90" s="69">
        <f t="shared" si="325"/>
        <v>0</v>
      </c>
      <c r="U90" s="69">
        <v>0</v>
      </c>
      <c r="V90" s="151">
        <f t="shared" si="326"/>
        <v>0</v>
      </c>
      <c r="W90" s="151">
        <f t="shared" si="326"/>
        <v>900</v>
      </c>
      <c r="X90" s="67">
        <f t="shared" si="327"/>
        <v>900</v>
      </c>
      <c r="Y90" s="113">
        <v>0</v>
      </c>
      <c r="Z90" s="69">
        <f t="shared" si="329"/>
        <v>0</v>
      </c>
      <c r="AA90" s="69">
        <v>0</v>
      </c>
      <c r="AB90" s="70">
        <f t="shared" si="331"/>
        <v>900</v>
      </c>
      <c r="AC90" s="67">
        <f t="shared" si="332"/>
        <v>0</v>
      </c>
      <c r="AD90" s="67">
        <f t="shared" si="332"/>
        <v>0</v>
      </c>
      <c r="AE90" s="67">
        <f t="shared" si="332"/>
        <v>0</v>
      </c>
      <c r="AF90" s="67">
        <f t="shared" si="332"/>
        <v>0</v>
      </c>
      <c r="AG90" s="67">
        <f t="shared" si="332"/>
        <v>0</v>
      </c>
      <c r="AH90" s="67">
        <f t="shared" si="332"/>
        <v>0</v>
      </c>
      <c r="AI90" s="67">
        <f t="shared" si="332"/>
        <v>0</v>
      </c>
      <c r="AJ90" s="67">
        <f t="shared" si="332"/>
        <v>0</v>
      </c>
      <c r="AK90" s="67">
        <f t="shared" si="332"/>
        <v>900</v>
      </c>
      <c r="AL90" s="67">
        <f t="shared" si="332"/>
        <v>900</v>
      </c>
      <c r="AM90" s="67">
        <f t="shared" si="332"/>
        <v>0</v>
      </c>
      <c r="AN90" s="67">
        <f t="shared" si="332"/>
        <v>0</v>
      </c>
      <c r="AO90" s="67">
        <f t="shared" si="332"/>
        <v>0</v>
      </c>
      <c r="AP90" s="67">
        <f t="shared" si="333"/>
        <v>900</v>
      </c>
      <c r="AQ90" s="71">
        <f t="shared" si="334"/>
        <v>900</v>
      </c>
      <c r="AR90" s="71">
        <f t="shared" si="335"/>
        <v>0</v>
      </c>
      <c r="AS90" s="71">
        <f t="shared" si="336"/>
        <v>900</v>
      </c>
      <c r="AT90" s="84"/>
    </row>
    <row r="91" spans="1:67" outlineLevel="1" x14ac:dyDescent="0.25">
      <c r="A91" s="60"/>
      <c r="B91" s="72" t="s">
        <v>171</v>
      </c>
      <c r="C91" s="62">
        <v>1</v>
      </c>
      <c r="D91" s="68" t="s">
        <v>65</v>
      </c>
      <c r="E91" s="64">
        <f t="shared" si="337"/>
        <v>1200</v>
      </c>
      <c r="F91" s="65">
        <f t="shared" si="338"/>
        <v>1200</v>
      </c>
      <c r="G91" s="147"/>
      <c r="H91" s="67">
        <v>0</v>
      </c>
      <c r="I91" s="67">
        <v>0</v>
      </c>
      <c r="J91" s="67">
        <f t="shared" si="79"/>
        <v>0</v>
      </c>
      <c r="K91" s="54">
        <v>0</v>
      </c>
      <c r="L91" s="67">
        <f t="shared" si="319"/>
        <v>0</v>
      </c>
      <c r="M91" s="67">
        <f t="shared" si="319"/>
        <v>0</v>
      </c>
      <c r="N91" s="67">
        <f t="shared" si="319"/>
        <v>0</v>
      </c>
      <c r="O91" s="67">
        <f t="shared" si="320"/>
        <v>0</v>
      </c>
      <c r="P91" s="69">
        <f t="shared" si="321"/>
        <v>0</v>
      </c>
      <c r="Q91" s="69">
        <f t="shared" si="322"/>
        <v>0</v>
      </c>
      <c r="R91" s="69">
        <f t="shared" si="323"/>
        <v>0</v>
      </c>
      <c r="S91" s="69">
        <v>0</v>
      </c>
      <c r="T91" s="69">
        <f t="shared" si="325"/>
        <v>0</v>
      </c>
      <c r="U91" s="69">
        <v>0</v>
      </c>
      <c r="V91" s="151">
        <f t="shared" si="326"/>
        <v>1200</v>
      </c>
      <c r="W91" s="151">
        <f t="shared" si="326"/>
        <v>0</v>
      </c>
      <c r="X91" s="67">
        <f t="shared" si="327"/>
        <v>1200</v>
      </c>
      <c r="Y91" s="113">
        <v>0</v>
      </c>
      <c r="Z91" s="69">
        <f t="shared" si="329"/>
        <v>0</v>
      </c>
      <c r="AA91" s="69">
        <v>0</v>
      </c>
      <c r="AB91" s="70">
        <f t="shared" si="331"/>
        <v>1200</v>
      </c>
      <c r="AC91" s="67">
        <f t="shared" si="332"/>
        <v>0</v>
      </c>
      <c r="AD91" s="67">
        <f t="shared" si="332"/>
        <v>0</v>
      </c>
      <c r="AE91" s="67">
        <f t="shared" si="332"/>
        <v>0</v>
      </c>
      <c r="AF91" s="67">
        <f t="shared" si="332"/>
        <v>0</v>
      </c>
      <c r="AG91" s="67">
        <f t="shared" si="332"/>
        <v>0</v>
      </c>
      <c r="AH91" s="67">
        <f t="shared" si="332"/>
        <v>0</v>
      </c>
      <c r="AI91" s="67">
        <f t="shared" si="332"/>
        <v>0</v>
      </c>
      <c r="AJ91" s="67">
        <f t="shared" si="332"/>
        <v>1200</v>
      </c>
      <c r="AK91" s="67">
        <f t="shared" si="332"/>
        <v>0</v>
      </c>
      <c r="AL91" s="67">
        <f t="shared" si="332"/>
        <v>1200</v>
      </c>
      <c r="AM91" s="67">
        <f t="shared" si="332"/>
        <v>0</v>
      </c>
      <c r="AN91" s="67">
        <f t="shared" si="332"/>
        <v>0</v>
      </c>
      <c r="AO91" s="67">
        <f t="shared" si="332"/>
        <v>0</v>
      </c>
      <c r="AP91" s="67">
        <f t="shared" si="333"/>
        <v>0</v>
      </c>
      <c r="AQ91" s="71">
        <f t="shared" si="334"/>
        <v>1200</v>
      </c>
      <c r="AR91" s="71">
        <f t="shared" si="335"/>
        <v>0</v>
      </c>
      <c r="AS91" s="71">
        <f t="shared" si="336"/>
        <v>1200</v>
      </c>
      <c r="AT91" s="84"/>
    </row>
    <row r="92" spans="1:67" ht="15.75" outlineLevel="1" thickBot="1" x14ac:dyDescent="0.3">
      <c r="A92" s="60"/>
      <c r="B92" s="61"/>
      <c r="C92" s="62"/>
      <c r="D92" s="63"/>
      <c r="E92" s="64"/>
      <c r="F92" s="65"/>
      <c r="G92" s="107"/>
      <c r="H92" s="108"/>
      <c r="I92" s="108"/>
      <c r="J92" s="67"/>
      <c r="K92" s="21"/>
      <c r="L92" s="67"/>
      <c r="M92" s="67"/>
      <c r="N92" s="67"/>
      <c r="O92" s="67"/>
      <c r="P92" s="69"/>
      <c r="Q92" s="69"/>
      <c r="R92" s="69"/>
      <c r="S92" s="69"/>
      <c r="T92" s="69"/>
      <c r="U92" s="69"/>
      <c r="V92" s="151"/>
      <c r="W92" s="151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84"/>
    </row>
    <row r="93" spans="1:67" ht="15.75" thickBot="1" x14ac:dyDescent="0.3">
      <c r="A93" s="48">
        <f>A82+1</f>
        <v>39</v>
      </c>
      <c r="B93" s="49" t="s">
        <v>61</v>
      </c>
      <c r="C93" s="50" t="s">
        <v>62</v>
      </c>
      <c r="D93" s="51">
        <f>ROUNDUP((A93*465)/1000,2)</f>
        <v>18.14</v>
      </c>
      <c r="E93" s="52"/>
      <c r="F93" s="53">
        <f>SUM(F94:F103)</f>
        <v>34384.556955882348</v>
      </c>
      <c r="G93" s="107"/>
      <c r="H93" s="110"/>
      <c r="I93" s="110"/>
      <c r="J93" s="56"/>
      <c r="K93" s="57"/>
      <c r="L93" s="58"/>
      <c r="M93" s="58"/>
      <c r="N93" s="58"/>
      <c r="O93" s="57"/>
      <c r="P93" s="58"/>
      <c r="Q93" s="56"/>
      <c r="R93" s="56"/>
      <c r="S93" s="56"/>
      <c r="T93" s="56"/>
      <c r="U93" s="73"/>
      <c r="V93" s="152"/>
      <c r="W93" s="153"/>
      <c r="X93" s="56"/>
      <c r="Y93" s="56"/>
      <c r="Z93" s="57"/>
      <c r="AA93" s="56"/>
      <c r="AB93" s="56"/>
      <c r="AC93" s="59">
        <f>+SUM(AC94:AC103)</f>
        <v>13925.138999999999</v>
      </c>
      <c r="AD93" s="59">
        <f t="shared" ref="AD93:AS93" si="340">+SUM(AD94:AD103)</f>
        <v>0</v>
      </c>
      <c r="AE93" s="59">
        <f t="shared" si="340"/>
        <v>0</v>
      </c>
      <c r="AF93" s="59">
        <f t="shared" si="340"/>
        <v>278.50277999999997</v>
      </c>
      <c r="AG93" s="59">
        <f t="shared" si="340"/>
        <v>598.85694999999998</v>
      </c>
      <c r="AH93" s="59">
        <f t="shared" si="340"/>
        <v>14802.498729999999</v>
      </c>
      <c r="AI93" s="59">
        <f t="shared" si="340"/>
        <v>7151</v>
      </c>
      <c r="AJ93" s="59">
        <f t="shared" si="340"/>
        <v>1200</v>
      </c>
      <c r="AK93" s="59">
        <f t="shared" si="340"/>
        <v>900</v>
      </c>
      <c r="AL93" s="59">
        <f t="shared" si="340"/>
        <v>9251</v>
      </c>
      <c r="AM93" s="59">
        <f t="shared" si="340"/>
        <v>4842.6835433823535</v>
      </c>
      <c r="AN93" s="59">
        <f t="shared" si="340"/>
        <v>3700.6246824999998</v>
      </c>
      <c r="AO93" s="59">
        <f t="shared" si="340"/>
        <v>1787.75</v>
      </c>
      <c r="AP93" s="59">
        <f t="shared" si="340"/>
        <v>5742.6835433823535</v>
      </c>
      <c r="AQ93" s="59">
        <f t="shared" si="340"/>
        <v>28896.18227338235</v>
      </c>
      <c r="AR93" s="59">
        <f t="shared" si="340"/>
        <v>5488.3746824999998</v>
      </c>
      <c r="AS93" s="59">
        <f t="shared" si="340"/>
        <v>34384.556955882348</v>
      </c>
      <c r="AT93" s="83" t="str">
        <f>IF(F93=AS93,"Matching","Not Matching")</f>
        <v>Matching</v>
      </c>
      <c r="AU93" s="134">
        <f t="shared" ref="AU93" si="341">SUM(AC93:AG93)</f>
        <v>14802.498729999999</v>
      </c>
      <c r="AV93" s="135">
        <f t="shared" ref="AV93" si="342">AU93/AS93</f>
        <v>0.43049845746137083</v>
      </c>
      <c r="AW93" s="134">
        <f t="shared" ref="AW93" si="343">AI93</f>
        <v>7151</v>
      </c>
      <c r="AX93" s="135">
        <f t="shared" ref="AX93" si="344">AW93/AS93</f>
        <v>0.20797127062521714</v>
      </c>
      <c r="AY93" s="134">
        <f t="shared" ref="AY93" si="345">AJ93</f>
        <v>1200</v>
      </c>
      <c r="AZ93" s="135">
        <f t="shared" ref="AZ93" si="346">AY93/AS93</f>
        <v>3.4899388162531193E-2</v>
      </c>
      <c r="BA93" s="134">
        <f t="shared" ref="BA93" si="347">AK93+AM93</f>
        <v>5742.6835433823535</v>
      </c>
      <c r="BB93" s="135">
        <f t="shared" ref="BB93" si="348">BA93/AS93</f>
        <v>0.16701345172923399</v>
      </c>
      <c r="BC93" s="134">
        <f t="shared" ref="BC93" si="349">AN93+AO93</f>
        <v>5488.3746824999998</v>
      </c>
      <c r="BD93" s="135">
        <f t="shared" ref="BD93" si="350">BC93/AS93</f>
        <v>0.15961743202164699</v>
      </c>
      <c r="BE93" s="82" t="str">
        <f t="shared" ref="BE93" si="351">IF((AU93+AW93+AY93+BA93+BC93)=AS93,"Matching","Not Matching")</f>
        <v>Not Matching</v>
      </c>
      <c r="BF93" s="134">
        <f>AQ93</f>
        <v>28896.18227338235</v>
      </c>
      <c r="BG93" s="135">
        <f t="shared" ref="BG93" si="352">BF93/AS93</f>
        <v>0.84038256797835309</v>
      </c>
      <c r="BH93" s="134">
        <f t="shared" ref="BH93" si="353">AR93</f>
        <v>5488.3746824999998</v>
      </c>
      <c r="BI93" s="135">
        <f t="shared" ref="BI93" si="354">BH93/AS93</f>
        <v>0.15961743202164699</v>
      </c>
      <c r="BJ93" s="82" t="str">
        <f t="shared" ref="BJ93" si="355">IF((BH93+BF93)=AS93,"Matching","Not Matching")</f>
        <v>Matching</v>
      </c>
      <c r="BK93" s="134">
        <f>AS93*1.081</f>
        <v>37169.706069308821</v>
      </c>
      <c r="BL93" s="134">
        <f t="shared" ref="BL93" si="356">ROUND(BK93,-1)</f>
        <v>37170</v>
      </c>
      <c r="BM93" s="134">
        <f>D93*380</f>
        <v>6893.2</v>
      </c>
      <c r="BN93" s="134">
        <f t="shared" ref="BN93" si="357">BK93-BM93</f>
        <v>30276.50606930882</v>
      </c>
      <c r="BO93" s="134">
        <f>BK93/D93</f>
        <v>2049.0466410864838</v>
      </c>
    </row>
    <row r="94" spans="1:67" outlineLevel="1" x14ac:dyDescent="0.25">
      <c r="A94" s="60"/>
      <c r="B94" s="61"/>
      <c r="C94" s="62"/>
      <c r="D94" s="63"/>
      <c r="E94" s="64"/>
      <c r="F94" s="65"/>
      <c r="G94" s="107"/>
      <c r="H94" s="110"/>
      <c r="I94" s="110"/>
      <c r="J94" s="56"/>
      <c r="K94" s="57"/>
      <c r="L94" s="58"/>
      <c r="M94" s="58"/>
      <c r="N94" s="58"/>
      <c r="O94" s="57"/>
      <c r="P94" s="58"/>
      <c r="Q94" s="56"/>
      <c r="R94" s="56"/>
      <c r="S94" s="56"/>
      <c r="T94" s="56"/>
      <c r="U94" s="73"/>
      <c r="V94" s="152"/>
      <c r="W94" s="153"/>
      <c r="X94" s="56"/>
      <c r="Y94" s="56"/>
      <c r="Z94" s="57"/>
      <c r="AA94" s="56"/>
      <c r="AB94" s="56"/>
      <c r="AC94" s="56"/>
      <c r="AD94" s="56"/>
      <c r="AE94" s="69"/>
      <c r="AF94" s="69"/>
      <c r="AG94" s="69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136"/>
    </row>
    <row r="95" spans="1:67" outlineLevel="1" x14ac:dyDescent="0.25">
      <c r="A95" s="60"/>
      <c r="B95" s="61" t="str">
        <f>"Panneau solaire "&amp;G95</f>
        <v>Panneau solaire LONGi Hi-MO X10 Artist LR7-54HVB-485M</v>
      </c>
      <c r="C95" s="62">
        <f>A93</f>
        <v>39</v>
      </c>
      <c r="D95" s="68" t="s">
        <v>63</v>
      </c>
      <c r="E95" s="64">
        <f t="shared" ref="E95" si="358">AB95</f>
        <v>266.65684558823523</v>
      </c>
      <c r="F95" s="65">
        <f t="shared" ref="F95" si="359">C95*E95</f>
        <v>10399.616977941174</v>
      </c>
      <c r="G95" s="107" t="str">
        <f>$G$7</f>
        <v>LONGi Hi-MO X10 Artist LR7-54HVB-485M</v>
      </c>
      <c r="H95" s="108">
        <f t="shared" ref="H95:I95" si="360">H84</f>
        <v>105.55</v>
      </c>
      <c r="I95" s="108">
        <f t="shared" si="360"/>
        <v>0</v>
      </c>
      <c r="J95" s="67">
        <f t="shared" si="79"/>
        <v>3.1664999999999996</v>
      </c>
      <c r="K95" s="54">
        <v>0</v>
      </c>
      <c r="L95" s="67">
        <f t="shared" ref="L95:N102" si="361">H95*(1-$K95)</f>
        <v>105.55</v>
      </c>
      <c r="M95" s="67">
        <f t="shared" si="361"/>
        <v>0</v>
      </c>
      <c r="N95" s="67">
        <f t="shared" si="361"/>
        <v>3.1664999999999996</v>
      </c>
      <c r="O95" s="67">
        <f t="shared" ref="O95:O102" si="362">(L95+M95+N95)</f>
        <v>108.7165</v>
      </c>
      <c r="P95" s="69">
        <f t="shared" ref="P95:P102" si="363">O95*$P$4</f>
        <v>0</v>
      </c>
      <c r="Q95" s="69">
        <f t="shared" ref="Q95:Q102" si="364">(O95+P95)*$Q$4</f>
        <v>0</v>
      </c>
      <c r="R95" s="69">
        <f t="shared" ref="R95:R102" si="365">(O95+P95)*$R$4</f>
        <v>2.1743299999999999</v>
      </c>
      <c r="S95" s="69">
        <f t="shared" ref="S95:S99" si="366">(O95+P95)*$S$4</f>
        <v>5.4358250000000004</v>
      </c>
      <c r="T95" s="69">
        <f t="shared" ref="T95:T102" si="367">SUM(O95:S95)</f>
        <v>116.32665499999999</v>
      </c>
      <c r="U95" s="69">
        <f>1*$U$4</f>
        <v>65</v>
      </c>
      <c r="V95" s="151">
        <f t="shared" ref="V95:W102" si="368">V84</f>
        <v>0</v>
      </c>
      <c r="W95" s="151">
        <f t="shared" si="368"/>
        <v>0</v>
      </c>
      <c r="X95" s="67">
        <f t="shared" ref="X95:X102" si="369">SUM(U95:W95)</f>
        <v>65</v>
      </c>
      <c r="Y95" s="113">
        <f t="shared" ref="Y95:Y100" si="370">$Y$4/(1-$Y$4)*(T95+X95+Z95+AA95)</f>
        <v>39.998526838235293</v>
      </c>
      <c r="Z95" s="69">
        <f t="shared" ref="Z95:Z102" si="371">T95*$Z$4</f>
        <v>29.081663749999997</v>
      </c>
      <c r="AA95" s="69">
        <f t="shared" ref="AA95:AA100" si="372">X95*$AA$4</f>
        <v>16.25</v>
      </c>
      <c r="AB95" s="70">
        <f t="shared" ref="AB95:AB102" si="373">T95+X95+Y95+Z95+AA95</f>
        <v>266.65684558823523</v>
      </c>
      <c r="AC95" s="67">
        <f t="shared" ref="AC95:AO102" si="374">O95*$C95</f>
        <v>4239.9434999999994</v>
      </c>
      <c r="AD95" s="67">
        <f t="shared" si="374"/>
        <v>0</v>
      </c>
      <c r="AE95" s="67">
        <f t="shared" si="374"/>
        <v>0</v>
      </c>
      <c r="AF95" s="67">
        <f t="shared" si="374"/>
        <v>84.798869999999994</v>
      </c>
      <c r="AG95" s="67">
        <f t="shared" si="374"/>
        <v>211.99717500000003</v>
      </c>
      <c r="AH95" s="67">
        <f t="shared" si="374"/>
        <v>4536.7395449999995</v>
      </c>
      <c r="AI95" s="67">
        <f t="shared" si="374"/>
        <v>2535</v>
      </c>
      <c r="AJ95" s="67">
        <f t="shared" si="374"/>
        <v>0</v>
      </c>
      <c r="AK95" s="67">
        <f t="shared" si="374"/>
        <v>0</v>
      </c>
      <c r="AL95" s="67">
        <f t="shared" si="374"/>
        <v>2535</v>
      </c>
      <c r="AM95" s="67">
        <f t="shared" si="374"/>
        <v>1559.9425466911764</v>
      </c>
      <c r="AN95" s="67">
        <f t="shared" si="374"/>
        <v>1134.1848862499999</v>
      </c>
      <c r="AO95" s="67">
        <f t="shared" si="374"/>
        <v>633.75</v>
      </c>
      <c r="AP95" s="67">
        <f t="shared" ref="AP95:AP102" si="375">AM95+AK95</f>
        <v>1559.9425466911764</v>
      </c>
      <c r="AQ95" s="71">
        <f t="shared" ref="AQ95:AQ102" si="376">AM95+AL95+AH95</f>
        <v>8631.6820916911747</v>
      </c>
      <c r="AR95" s="71">
        <f t="shared" ref="AR95:AR102" si="377">AO95+AN95</f>
        <v>1767.9348862499999</v>
      </c>
      <c r="AS95" s="71">
        <f t="shared" ref="AS95:AS102" si="378">AH95+AL95+AM95+AO95+AN95</f>
        <v>10399.616977941176</v>
      </c>
      <c r="AT95" s="84"/>
    </row>
    <row r="96" spans="1:67" outlineLevel="1" x14ac:dyDescent="0.25">
      <c r="A96" s="60"/>
      <c r="B96" s="61" t="str">
        <f>"Onduleur Fronius "&amp;G96</f>
        <v>Onduleur Fronius Verto 17.5 SPD 1+2</v>
      </c>
      <c r="C96" s="62">
        <v>1</v>
      </c>
      <c r="D96" s="68" t="s">
        <v>63</v>
      </c>
      <c r="E96" s="64">
        <f t="shared" ref="E95:E102" si="379">AB96</f>
        <v>4011.5870367647053</v>
      </c>
      <c r="F96" s="65">
        <f t="shared" ref="F95:F102" si="380">C96*E96</f>
        <v>4011.5870367647053</v>
      </c>
      <c r="G96" s="107" t="str">
        <f>$G$74</f>
        <v>Verto 17.5 SPD 1+2</v>
      </c>
      <c r="H96" s="108">
        <f>$H$74</f>
        <v>2149.85</v>
      </c>
      <c r="I96" s="108">
        <f>$I$52</f>
        <v>166.85</v>
      </c>
      <c r="J96" s="67">
        <f t="shared" si="79"/>
        <v>64.495499999999993</v>
      </c>
      <c r="K96" s="54">
        <v>0</v>
      </c>
      <c r="L96" s="67">
        <f t="shared" si="361"/>
        <v>2149.85</v>
      </c>
      <c r="M96" s="67">
        <f t="shared" si="361"/>
        <v>166.85</v>
      </c>
      <c r="N96" s="67">
        <f t="shared" si="361"/>
        <v>64.495499999999993</v>
      </c>
      <c r="O96" s="67">
        <f t="shared" si="362"/>
        <v>2381.1954999999998</v>
      </c>
      <c r="P96" s="69">
        <f t="shared" si="363"/>
        <v>0</v>
      </c>
      <c r="Q96" s="69">
        <f t="shared" si="364"/>
        <v>0</v>
      </c>
      <c r="R96" s="69">
        <f t="shared" si="365"/>
        <v>47.623909999999995</v>
      </c>
      <c r="S96" s="69">
        <f t="shared" si="366"/>
        <v>119.059775</v>
      </c>
      <c r="T96" s="69">
        <f t="shared" si="367"/>
        <v>2547.8791849999998</v>
      </c>
      <c r="U96" s="69">
        <f>2*$U$5</f>
        <v>180</v>
      </c>
      <c r="V96" s="151">
        <f t="shared" si="368"/>
        <v>0</v>
      </c>
      <c r="W96" s="151">
        <f t="shared" si="368"/>
        <v>0</v>
      </c>
      <c r="X96" s="67">
        <f t="shared" si="369"/>
        <v>180</v>
      </c>
      <c r="Y96" s="113">
        <f t="shared" si="370"/>
        <v>601.73805551470582</v>
      </c>
      <c r="Z96" s="69">
        <f t="shared" si="371"/>
        <v>636.96979624999994</v>
      </c>
      <c r="AA96" s="69">
        <f t="shared" si="372"/>
        <v>45</v>
      </c>
      <c r="AB96" s="70">
        <f t="shared" si="373"/>
        <v>4011.5870367647053</v>
      </c>
      <c r="AC96" s="67">
        <f t="shared" si="374"/>
        <v>2381.1954999999998</v>
      </c>
      <c r="AD96" s="67">
        <f t="shared" si="374"/>
        <v>0</v>
      </c>
      <c r="AE96" s="67">
        <f t="shared" si="374"/>
        <v>0</v>
      </c>
      <c r="AF96" s="67">
        <f t="shared" si="374"/>
        <v>47.623909999999995</v>
      </c>
      <c r="AG96" s="67">
        <f t="shared" si="374"/>
        <v>119.059775</v>
      </c>
      <c r="AH96" s="67">
        <f t="shared" si="374"/>
        <v>2547.8791849999998</v>
      </c>
      <c r="AI96" s="67">
        <f t="shared" si="374"/>
        <v>180</v>
      </c>
      <c r="AJ96" s="67">
        <f t="shared" si="374"/>
        <v>0</v>
      </c>
      <c r="AK96" s="67">
        <f t="shared" si="374"/>
        <v>0</v>
      </c>
      <c r="AL96" s="67">
        <f t="shared" si="374"/>
        <v>180</v>
      </c>
      <c r="AM96" s="67">
        <f t="shared" si="374"/>
        <v>601.73805551470582</v>
      </c>
      <c r="AN96" s="67">
        <f t="shared" si="374"/>
        <v>636.96979624999994</v>
      </c>
      <c r="AO96" s="67">
        <f t="shared" si="374"/>
        <v>45</v>
      </c>
      <c r="AP96" s="67">
        <f t="shared" si="375"/>
        <v>601.73805551470582</v>
      </c>
      <c r="AQ96" s="71">
        <f t="shared" si="376"/>
        <v>3329.6172405147054</v>
      </c>
      <c r="AR96" s="71">
        <f t="shared" si="377"/>
        <v>681.96979624999994</v>
      </c>
      <c r="AS96" s="71">
        <f t="shared" si="378"/>
        <v>4011.5870367647053</v>
      </c>
      <c r="AT96" s="84"/>
    </row>
    <row r="97" spans="1:67" outlineLevel="1" x14ac:dyDescent="0.25">
      <c r="A97" s="60"/>
      <c r="B97" s="61" t="s">
        <v>64</v>
      </c>
      <c r="C97" s="62">
        <v>1</v>
      </c>
      <c r="D97" s="68" t="s">
        <v>65</v>
      </c>
      <c r="E97" s="64">
        <f t="shared" si="379"/>
        <v>1488.6176470588236</v>
      </c>
      <c r="F97" s="65">
        <f t="shared" si="380"/>
        <v>1488.6176470588236</v>
      </c>
      <c r="G97" s="107"/>
      <c r="H97" s="108">
        <f>$H$53</f>
        <v>600</v>
      </c>
      <c r="I97" s="111">
        <v>0</v>
      </c>
      <c r="J97" s="67">
        <f t="shared" si="79"/>
        <v>18</v>
      </c>
      <c r="K97" s="54">
        <v>0</v>
      </c>
      <c r="L97" s="67">
        <f t="shared" si="361"/>
        <v>600</v>
      </c>
      <c r="M97" s="67">
        <f t="shared" si="361"/>
        <v>0</v>
      </c>
      <c r="N97" s="67">
        <f t="shared" si="361"/>
        <v>18</v>
      </c>
      <c r="O97" s="67">
        <f t="shared" si="362"/>
        <v>618</v>
      </c>
      <c r="P97" s="69">
        <f t="shared" si="363"/>
        <v>0</v>
      </c>
      <c r="Q97" s="69">
        <f t="shared" si="364"/>
        <v>0</v>
      </c>
      <c r="R97" s="69">
        <f t="shared" si="365"/>
        <v>12.36</v>
      </c>
      <c r="S97" s="69">
        <f t="shared" si="366"/>
        <v>30.900000000000002</v>
      </c>
      <c r="T97" s="69">
        <f t="shared" si="367"/>
        <v>661.26</v>
      </c>
      <c r="U97" s="69">
        <f>(C95/10)*$U$5</f>
        <v>351</v>
      </c>
      <c r="V97" s="151">
        <f t="shared" si="368"/>
        <v>0</v>
      </c>
      <c r="W97" s="151">
        <f t="shared" si="368"/>
        <v>0</v>
      </c>
      <c r="X97" s="67">
        <f t="shared" si="369"/>
        <v>351</v>
      </c>
      <c r="Y97" s="113">
        <f t="shared" si="370"/>
        <v>223.29264705882355</v>
      </c>
      <c r="Z97" s="69">
        <f t="shared" si="371"/>
        <v>165.315</v>
      </c>
      <c r="AA97" s="69">
        <f t="shared" si="372"/>
        <v>87.75</v>
      </c>
      <c r="AB97" s="70">
        <f t="shared" si="373"/>
        <v>1488.6176470588236</v>
      </c>
      <c r="AC97" s="67">
        <f t="shared" si="374"/>
        <v>618</v>
      </c>
      <c r="AD97" s="67">
        <f t="shared" si="374"/>
        <v>0</v>
      </c>
      <c r="AE97" s="67">
        <f t="shared" si="374"/>
        <v>0</v>
      </c>
      <c r="AF97" s="67">
        <f t="shared" si="374"/>
        <v>12.36</v>
      </c>
      <c r="AG97" s="67">
        <f t="shared" si="374"/>
        <v>30.900000000000002</v>
      </c>
      <c r="AH97" s="67">
        <f t="shared" si="374"/>
        <v>661.26</v>
      </c>
      <c r="AI97" s="67">
        <f t="shared" si="374"/>
        <v>351</v>
      </c>
      <c r="AJ97" s="67">
        <f t="shared" si="374"/>
        <v>0</v>
      </c>
      <c r="AK97" s="67">
        <f t="shared" si="374"/>
        <v>0</v>
      </c>
      <c r="AL97" s="67">
        <f t="shared" si="374"/>
        <v>351</v>
      </c>
      <c r="AM97" s="67">
        <f t="shared" si="374"/>
        <v>223.29264705882355</v>
      </c>
      <c r="AN97" s="67">
        <f t="shared" si="374"/>
        <v>165.315</v>
      </c>
      <c r="AO97" s="67">
        <f t="shared" si="374"/>
        <v>87.75</v>
      </c>
      <c r="AP97" s="67">
        <f t="shared" si="375"/>
        <v>223.29264705882355</v>
      </c>
      <c r="AQ97" s="71">
        <f t="shared" si="376"/>
        <v>1235.5526470588236</v>
      </c>
      <c r="AR97" s="71">
        <f t="shared" si="377"/>
        <v>253.065</v>
      </c>
      <c r="AS97" s="71">
        <f t="shared" si="378"/>
        <v>1488.6176470588236</v>
      </c>
      <c r="AT97" s="84"/>
    </row>
    <row r="98" spans="1:67" outlineLevel="1" x14ac:dyDescent="0.25">
      <c r="A98" s="60"/>
      <c r="B98" s="61" t="s">
        <v>172</v>
      </c>
      <c r="C98" s="62">
        <f>A93</f>
        <v>39</v>
      </c>
      <c r="D98" s="68" t="s">
        <v>63</v>
      </c>
      <c r="E98" s="64">
        <f t="shared" si="379"/>
        <v>257.66176470588238</v>
      </c>
      <c r="F98" s="65">
        <f t="shared" si="380"/>
        <v>10048.808823529413</v>
      </c>
      <c r="G98" s="107"/>
      <c r="H98" s="108">
        <f>$H$54</f>
        <v>100</v>
      </c>
      <c r="I98" s="108">
        <v>0</v>
      </c>
      <c r="J98" s="67">
        <f t="shared" si="79"/>
        <v>3</v>
      </c>
      <c r="K98" s="54">
        <v>0</v>
      </c>
      <c r="L98" s="67">
        <f t="shared" si="361"/>
        <v>100</v>
      </c>
      <c r="M98" s="67">
        <f t="shared" si="361"/>
        <v>0</v>
      </c>
      <c r="N98" s="67">
        <f t="shared" si="361"/>
        <v>3</v>
      </c>
      <c r="O98" s="67">
        <f t="shared" si="362"/>
        <v>103</v>
      </c>
      <c r="P98" s="69">
        <f t="shared" si="363"/>
        <v>0</v>
      </c>
      <c r="Q98" s="69">
        <f t="shared" si="364"/>
        <v>0</v>
      </c>
      <c r="R98" s="69">
        <f t="shared" si="365"/>
        <v>2.06</v>
      </c>
      <c r="S98" s="69">
        <f t="shared" si="366"/>
        <v>5.15</v>
      </c>
      <c r="T98" s="69">
        <f t="shared" si="367"/>
        <v>110.21000000000001</v>
      </c>
      <c r="U98" s="69">
        <f>1*$U$4</f>
        <v>65</v>
      </c>
      <c r="V98" s="151">
        <f t="shared" si="368"/>
        <v>0</v>
      </c>
      <c r="W98" s="151">
        <f t="shared" si="368"/>
        <v>0</v>
      </c>
      <c r="X98" s="67">
        <f t="shared" si="369"/>
        <v>65</v>
      </c>
      <c r="Y98" s="113">
        <f t="shared" si="370"/>
        <v>38.649264705882359</v>
      </c>
      <c r="Z98" s="69">
        <f t="shared" si="371"/>
        <v>27.552500000000002</v>
      </c>
      <c r="AA98" s="69">
        <f t="shared" si="372"/>
        <v>16.25</v>
      </c>
      <c r="AB98" s="70">
        <f t="shared" si="373"/>
        <v>257.66176470588238</v>
      </c>
      <c r="AC98" s="67">
        <f t="shared" si="374"/>
        <v>4017</v>
      </c>
      <c r="AD98" s="67">
        <f t="shared" si="374"/>
        <v>0</v>
      </c>
      <c r="AE98" s="67">
        <f t="shared" si="374"/>
        <v>0</v>
      </c>
      <c r="AF98" s="67">
        <f t="shared" si="374"/>
        <v>80.34</v>
      </c>
      <c r="AG98" s="67">
        <f t="shared" si="374"/>
        <v>200.85000000000002</v>
      </c>
      <c r="AH98" s="67">
        <f t="shared" si="374"/>
        <v>4298.1900000000005</v>
      </c>
      <c r="AI98" s="67">
        <f t="shared" si="374"/>
        <v>2535</v>
      </c>
      <c r="AJ98" s="67">
        <f t="shared" si="374"/>
        <v>0</v>
      </c>
      <c r="AK98" s="67">
        <f t="shared" si="374"/>
        <v>0</v>
      </c>
      <c r="AL98" s="67">
        <f t="shared" si="374"/>
        <v>2535</v>
      </c>
      <c r="AM98" s="67">
        <f t="shared" si="374"/>
        <v>1507.321323529412</v>
      </c>
      <c r="AN98" s="67">
        <f t="shared" si="374"/>
        <v>1074.5475000000001</v>
      </c>
      <c r="AO98" s="67">
        <f t="shared" si="374"/>
        <v>633.75</v>
      </c>
      <c r="AP98" s="67">
        <f t="shared" si="375"/>
        <v>1507.321323529412</v>
      </c>
      <c r="AQ98" s="71">
        <f t="shared" si="376"/>
        <v>8340.511323529412</v>
      </c>
      <c r="AR98" s="71">
        <f t="shared" si="377"/>
        <v>1708.2975000000001</v>
      </c>
      <c r="AS98" s="71">
        <f t="shared" si="378"/>
        <v>10048.808823529413</v>
      </c>
      <c r="AT98" s="84"/>
    </row>
    <row r="99" spans="1:67" outlineLevel="1" x14ac:dyDescent="0.25">
      <c r="A99" s="60"/>
      <c r="B99" s="61" t="s">
        <v>66</v>
      </c>
      <c r="C99" s="62">
        <v>1</v>
      </c>
      <c r="D99" s="68" t="s">
        <v>65</v>
      </c>
      <c r="E99" s="64">
        <f t="shared" si="379"/>
        <v>3413.9264705882347</v>
      </c>
      <c r="F99" s="65">
        <f t="shared" si="380"/>
        <v>3413.9264705882347</v>
      </c>
      <c r="G99" s="107"/>
      <c r="H99" s="108">
        <f>$H$55</f>
        <v>700</v>
      </c>
      <c r="I99" s="108">
        <f>I88</f>
        <v>0</v>
      </c>
      <c r="J99" s="67">
        <f t="shared" ref="J99:J176" si="381">H99*$J$4</f>
        <v>21</v>
      </c>
      <c r="K99" s="54">
        <v>0</v>
      </c>
      <c r="L99" s="67">
        <f t="shared" si="361"/>
        <v>700</v>
      </c>
      <c r="M99" s="67">
        <f t="shared" si="361"/>
        <v>0</v>
      </c>
      <c r="N99" s="67">
        <f t="shared" si="361"/>
        <v>21</v>
      </c>
      <c r="O99" s="67">
        <f t="shared" si="362"/>
        <v>721</v>
      </c>
      <c r="P99" s="69">
        <f t="shared" si="363"/>
        <v>0</v>
      </c>
      <c r="Q99" s="69">
        <f t="shared" si="364"/>
        <v>0</v>
      </c>
      <c r="R99" s="69">
        <f t="shared" si="365"/>
        <v>14.42</v>
      </c>
      <c r="S99" s="69">
        <f t="shared" si="366"/>
        <v>36.050000000000004</v>
      </c>
      <c r="T99" s="69">
        <f t="shared" si="367"/>
        <v>771.46999999999991</v>
      </c>
      <c r="U99" s="69">
        <f>5*$U$5+600+500</f>
        <v>1550</v>
      </c>
      <c r="V99" s="151">
        <f t="shared" si="368"/>
        <v>0</v>
      </c>
      <c r="W99" s="151">
        <f t="shared" si="368"/>
        <v>0</v>
      </c>
      <c r="X99" s="67">
        <f t="shared" si="369"/>
        <v>1550</v>
      </c>
      <c r="Y99" s="113">
        <f t="shared" si="370"/>
        <v>512.08897058823527</v>
      </c>
      <c r="Z99" s="69">
        <f t="shared" si="371"/>
        <v>192.86749999999998</v>
      </c>
      <c r="AA99" s="69">
        <f t="shared" si="372"/>
        <v>387.5</v>
      </c>
      <c r="AB99" s="70">
        <f t="shared" si="373"/>
        <v>3413.9264705882347</v>
      </c>
      <c r="AC99" s="67">
        <f t="shared" si="374"/>
        <v>721</v>
      </c>
      <c r="AD99" s="67">
        <f t="shared" si="374"/>
        <v>0</v>
      </c>
      <c r="AE99" s="67">
        <f t="shared" si="374"/>
        <v>0</v>
      </c>
      <c r="AF99" s="67">
        <f t="shared" si="374"/>
        <v>14.42</v>
      </c>
      <c r="AG99" s="67">
        <f t="shared" si="374"/>
        <v>36.050000000000004</v>
      </c>
      <c r="AH99" s="67">
        <f t="shared" si="374"/>
        <v>771.46999999999991</v>
      </c>
      <c r="AI99" s="67">
        <f t="shared" si="374"/>
        <v>1550</v>
      </c>
      <c r="AJ99" s="67">
        <f t="shared" si="374"/>
        <v>0</v>
      </c>
      <c r="AK99" s="67">
        <f t="shared" si="374"/>
        <v>0</v>
      </c>
      <c r="AL99" s="67">
        <f t="shared" si="374"/>
        <v>1550</v>
      </c>
      <c r="AM99" s="67">
        <f t="shared" si="374"/>
        <v>512.08897058823527</v>
      </c>
      <c r="AN99" s="67">
        <f t="shared" si="374"/>
        <v>192.86749999999998</v>
      </c>
      <c r="AO99" s="67">
        <f t="shared" si="374"/>
        <v>387.5</v>
      </c>
      <c r="AP99" s="67">
        <f t="shared" si="375"/>
        <v>512.08897058823527</v>
      </c>
      <c r="AQ99" s="71">
        <f t="shared" si="376"/>
        <v>2833.5589705882353</v>
      </c>
      <c r="AR99" s="71">
        <f t="shared" si="377"/>
        <v>580.36749999999995</v>
      </c>
      <c r="AS99" s="71">
        <f t="shared" si="378"/>
        <v>3413.9264705882347</v>
      </c>
      <c r="AT99" s="84"/>
    </row>
    <row r="100" spans="1:67" outlineLevel="1" x14ac:dyDescent="0.25">
      <c r="A100" s="60"/>
      <c r="B100" s="72" t="s">
        <v>169</v>
      </c>
      <c r="C100" s="62">
        <v>1</v>
      </c>
      <c r="D100" s="68" t="s">
        <v>65</v>
      </c>
      <c r="E100" s="64">
        <f t="shared" si="379"/>
        <v>2922</v>
      </c>
      <c r="F100" s="65">
        <f t="shared" si="380"/>
        <v>2922</v>
      </c>
      <c r="G100" s="107"/>
      <c r="H100" s="108">
        <f t="shared" ref="H100:I100" si="382">H89</f>
        <v>1600</v>
      </c>
      <c r="I100" s="108">
        <f t="shared" si="382"/>
        <v>300</v>
      </c>
      <c r="J100" s="67">
        <f t="shared" si="381"/>
        <v>48</v>
      </c>
      <c r="K100" s="54">
        <v>0</v>
      </c>
      <c r="L100" s="67">
        <f t="shared" si="361"/>
        <v>1600</v>
      </c>
      <c r="M100" s="67">
        <f t="shared" si="361"/>
        <v>300</v>
      </c>
      <c r="N100" s="67">
        <f t="shared" si="361"/>
        <v>48</v>
      </c>
      <c r="O100" s="67">
        <f t="shared" si="362"/>
        <v>1948</v>
      </c>
      <c r="P100" s="69">
        <f t="shared" si="363"/>
        <v>0</v>
      </c>
      <c r="Q100" s="69">
        <f t="shared" si="364"/>
        <v>0</v>
      </c>
      <c r="R100" s="69">
        <f t="shared" si="365"/>
        <v>38.96</v>
      </c>
      <c r="S100" s="69">
        <v>0</v>
      </c>
      <c r="T100" s="69">
        <f t="shared" si="367"/>
        <v>1986.96</v>
      </c>
      <c r="U100" s="69">
        <v>0</v>
      </c>
      <c r="V100" s="151">
        <f t="shared" si="368"/>
        <v>0</v>
      </c>
      <c r="W100" s="151">
        <f t="shared" si="368"/>
        <v>0</v>
      </c>
      <c r="X100" s="67">
        <f t="shared" si="369"/>
        <v>0</v>
      </c>
      <c r="Y100" s="113">
        <f t="shared" si="370"/>
        <v>438.3</v>
      </c>
      <c r="Z100" s="69">
        <f t="shared" si="371"/>
        <v>496.74</v>
      </c>
      <c r="AA100" s="69">
        <f t="shared" si="372"/>
        <v>0</v>
      </c>
      <c r="AB100" s="70">
        <f t="shared" si="373"/>
        <v>2922</v>
      </c>
      <c r="AC100" s="67">
        <f t="shared" si="374"/>
        <v>1948</v>
      </c>
      <c r="AD100" s="67">
        <f t="shared" si="374"/>
        <v>0</v>
      </c>
      <c r="AE100" s="67">
        <f t="shared" si="374"/>
        <v>0</v>
      </c>
      <c r="AF100" s="67">
        <f t="shared" si="374"/>
        <v>38.96</v>
      </c>
      <c r="AG100" s="67">
        <f t="shared" si="374"/>
        <v>0</v>
      </c>
      <c r="AH100" s="67">
        <f t="shared" si="374"/>
        <v>1986.96</v>
      </c>
      <c r="AI100" s="67">
        <f t="shared" si="374"/>
        <v>0</v>
      </c>
      <c r="AJ100" s="67">
        <f t="shared" si="374"/>
        <v>0</v>
      </c>
      <c r="AK100" s="67">
        <f t="shared" si="374"/>
        <v>0</v>
      </c>
      <c r="AL100" s="67">
        <f t="shared" si="374"/>
        <v>0</v>
      </c>
      <c r="AM100" s="67">
        <f t="shared" si="374"/>
        <v>438.3</v>
      </c>
      <c r="AN100" s="67">
        <f t="shared" si="374"/>
        <v>496.74</v>
      </c>
      <c r="AO100" s="67">
        <f t="shared" si="374"/>
        <v>0</v>
      </c>
      <c r="AP100" s="67">
        <f t="shared" si="375"/>
        <v>438.3</v>
      </c>
      <c r="AQ100" s="71">
        <f t="shared" si="376"/>
        <v>2425.2600000000002</v>
      </c>
      <c r="AR100" s="71">
        <f t="shared" si="377"/>
        <v>496.74</v>
      </c>
      <c r="AS100" s="71">
        <f t="shared" si="378"/>
        <v>2922</v>
      </c>
      <c r="AT100" s="84"/>
    </row>
    <row r="101" spans="1:67" outlineLevel="1" x14ac:dyDescent="0.25">
      <c r="A101" s="60"/>
      <c r="B101" s="72" t="s">
        <v>170</v>
      </c>
      <c r="C101" s="62">
        <v>1</v>
      </c>
      <c r="D101" s="68" t="s">
        <v>65</v>
      </c>
      <c r="E101" s="64">
        <f t="shared" si="379"/>
        <v>900</v>
      </c>
      <c r="F101" s="65">
        <f t="shared" si="380"/>
        <v>900</v>
      </c>
      <c r="G101" s="147"/>
      <c r="H101" s="67">
        <v>0</v>
      </c>
      <c r="I101" s="67">
        <v>0</v>
      </c>
      <c r="J101" s="67">
        <f t="shared" si="381"/>
        <v>0</v>
      </c>
      <c r="K101" s="54">
        <v>0</v>
      </c>
      <c r="L101" s="67">
        <f t="shared" si="361"/>
        <v>0</v>
      </c>
      <c r="M101" s="67">
        <f t="shared" si="361"/>
        <v>0</v>
      </c>
      <c r="N101" s="67">
        <f t="shared" si="361"/>
        <v>0</v>
      </c>
      <c r="O101" s="67">
        <f t="shared" si="362"/>
        <v>0</v>
      </c>
      <c r="P101" s="69">
        <f t="shared" si="363"/>
        <v>0</v>
      </c>
      <c r="Q101" s="69">
        <f t="shared" si="364"/>
        <v>0</v>
      </c>
      <c r="R101" s="69">
        <f t="shared" si="365"/>
        <v>0</v>
      </c>
      <c r="S101" s="69">
        <v>0</v>
      </c>
      <c r="T101" s="69">
        <f t="shared" si="367"/>
        <v>0</v>
      </c>
      <c r="U101" s="69">
        <v>0</v>
      </c>
      <c r="V101" s="151">
        <f t="shared" si="368"/>
        <v>0</v>
      </c>
      <c r="W101" s="151">
        <f t="shared" si="368"/>
        <v>900</v>
      </c>
      <c r="X101" s="67">
        <f t="shared" si="369"/>
        <v>900</v>
      </c>
      <c r="Y101" s="113">
        <v>0</v>
      </c>
      <c r="Z101" s="69">
        <f t="shared" si="371"/>
        <v>0</v>
      </c>
      <c r="AA101" s="69">
        <v>0</v>
      </c>
      <c r="AB101" s="70">
        <f t="shared" si="373"/>
        <v>900</v>
      </c>
      <c r="AC101" s="67">
        <f t="shared" si="374"/>
        <v>0</v>
      </c>
      <c r="AD101" s="67">
        <f t="shared" si="374"/>
        <v>0</v>
      </c>
      <c r="AE101" s="67">
        <f t="shared" si="374"/>
        <v>0</v>
      </c>
      <c r="AF101" s="67">
        <f t="shared" si="374"/>
        <v>0</v>
      </c>
      <c r="AG101" s="67">
        <f t="shared" si="374"/>
        <v>0</v>
      </c>
      <c r="AH101" s="67">
        <f t="shared" si="374"/>
        <v>0</v>
      </c>
      <c r="AI101" s="67">
        <f t="shared" si="374"/>
        <v>0</v>
      </c>
      <c r="AJ101" s="67">
        <f t="shared" si="374"/>
        <v>0</v>
      </c>
      <c r="AK101" s="67">
        <f t="shared" si="374"/>
        <v>900</v>
      </c>
      <c r="AL101" s="67">
        <f t="shared" si="374"/>
        <v>900</v>
      </c>
      <c r="AM101" s="67">
        <f t="shared" si="374"/>
        <v>0</v>
      </c>
      <c r="AN101" s="67">
        <f t="shared" si="374"/>
        <v>0</v>
      </c>
      <c r="AO101" s="67">
        <f t="shared" si="374"/>
        <v>0</v>
      </c>
      <c r="AP101" s="67">
        <f t="shared" si="375"/>
        <v>900</v>
      </c>
      <c r="AQ101" s="71">
        <f t="shared" si="376"/>
        <v>900</v>
      </c>
      <c r="AR101" s="71">
        <f t="shared" si="377"/>
        <v>0</v>
      </c>
      <c r="AS101" s="71">
        <f t="shared" si="378"/>
        <v>900</v>
      </c>
      <c r="AT101" s="84"/>
    </row>
    <row r="102" spans="1:67" outlineLevel="1" x14ac:dyDescent="0.25">
      <c r="A102" s="60"/>
      <c r="B102" s="72" t="s">
        <v>171</v>
      </c>
      <c r="C102" s="62">
        <v>1</v>
      </c>
      <c r="D102" s="68" t="s">
        <v>65</v>
      </c>
      <c r="E102" s="64">
        <f t="shared" si="379"/>
        <v>1200</v>
      </c>
      <c r="F102" s="65">
        <f t="shared" si="380"/>
        <v>1200</v>
      </c>
      <c r="G102" s="147"/>
      <c r="H102" s="67">
        <v>0</v>
      </c>
      <c r="I102" s="67">
        <v>0</v>
      </c>
      <c r="J102" s="67">
        <f t="shared" si="381"/>
        <v>0</v>
      </c>
      <c r="K102" s="54">
        <v>0</v>
      </c>
      <c r="L102" s="67">
        <f t="shared" si="361"/>
        <v>0</v>
      </c>
      <c r="M102" s="67">
        <f t="shared" si="361"/>
        <v>0</v>
      </c>
      <c r="N102" s="67">
        <f t="shared" si="361"/>
        <v>0</v>
      </c>
      <c r="O102" s="67">
        <f t="shared" si="362"/>
        <v>0</v>
      </c>
      <c r="P102" s="69">
        <f t="shared" si="363"/>
        <v>0</v>
      </c>
      <c r="Q102" s="69">
        <f t="shared" si="364"/>
        <v>0</v>
      </c>
      <c r="R102" s="69">
        <f t="shared" si="365"/>
        <v>0</v>
      </c>
      <c r="S102" s="69">
        <v>0</v>
      </c>
      <c r="T102" s="69">
        <f t="shared" si="367"/>
        <v>0</v>
      </c>
      <c r="U102" s="69">
        <v>0</v>
      </c>
      <c r="V102" s="151">
        <f t="shared" si="368"/>
        <v>1200</v>
      </c>
      <c r="W102" s="151">
        <f t="shared" si="368"/>
        <v>0</v>
      </c>
      <c r="X102" s="67">
        <f t="shared" si="369"/>
        <v>1200</v>
      </c>
      <c r="Y102" s="113">
        <v>0</v>
      </c>
      <c r="Z102" s="69">
        <f t="shared" si="371"/>
        <v>0</v>
      </c>
      <c r="AA102" s="69">
        <v>0</v>
      </c>
      <c r="AB102" s="70">
        <f t="shared" si="373"/>
        <v>1200</v>
      </c>
      <c r="AC102" s="67">
        <f t="shared" si="374"/>
        <v>0</v>
      </c>
      <c r="AD102" s="67">
        <f t="shared" si="374"/>
        <v>0</v>
      </c>
      <c r="AE102" s="67">
        <f t="shared" si="374"/>
        <v>0</v>
      </c>
      <c r="AF102" s="67">
        <f t="shared" si="374"/>
        <v>0</v>
      </c>
      <c r="AG102" s="67">
        <f t="shared" si="374"/>
        <v>0</v>
      </c>
      <c r="AH102" s="67">
        <f t="shared" si="374"/>
        <v>0</v>
      </c>
      <c r="AI102" s="67">
        <f t="shared" si="374"/>
        <v>0</v>
      </c>
      <c r="AJ102" s="67">
        <f t="shared" si="374"/>
        <v>1200</v>
      </c>
      <c r="AK102" s="67">
        <f t="shared" si="374"/>
        <v>0</v>
      </c>
      <c r="AL102" s="67">
        <f t="shared" si="374"/>
        <v>1200</v>
      </c>
      <c r="AM102" s="67">
        <f t="shared" si="374"/>
        <v>0</v>
      </c>
      <c r="AN102" s="67">
        <f t="shared" si="374"/>
        <v>0</v>
      </c>
      <c r="AO102" s="67">
        <f t="shared" si="374"/>
        <v>0</v>
      </c>
      <c r="AP102" s="67">
        <f t="shared" si="375"/>
        <v>0</v>
      </c>
      <c r="AQ102" s="71">
        <f t="shared" si="376"/>
        <v>1200</v>
      </c>
      <c r="AR102" s="71">
        <f t="shared" si="377"/>
        <v>0</v>
      </c>
      <c r="AS102" s="71">
        <f t="shared" si="378"/>
        <v>1200</v>
      </c>
      <c r="AT102" s="84"/>
    </row>
    <row r="103" spans="1:67" ht="15.75" outlineLevel="1" thickBot="1" x14ac:dyDescent="0.3">
      <c r="A103" s="60"/>
      <c r="B103" s="61"/>
      <c r="C103" s="62"/>
      <c r="D103" s="63"/>
      <c r="E103" s="64"/>
      <c r="F103" s="65"/>
      <c r="G103" s="107"/>
      <c r="H103" s="108"/>
      <c r="I103" s="108"/>
      <c r="J103" s="67"/>
      <c r="K103" s="21"/>
      <c r="L103" s="67"/>
      <c r="M103" s="67"/>
      <c r="N103" s="67"/>
      <c r="O103" s="67"/>
      <c r="P103" s="69"/>
      <c r="Q103" s="69"/>
      <c r="R103" s="69"/>
      <c r="S103" s="69"/>
      <c r="T103" s="69"/>
      <c r="U103" s="69"/>
      <c r="V103" s="151"/>
      <c r="W103" s="151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84"/>
    </row>
    <row r="104" spans="1:67" ht="15.75" thickBot="1" x14ac:dyDescent="0.3">
      <c r="A104" s="48">
        <f>A93+1</f>
        <v>40</v>
      </c>
      <c r="B104" s="49" t="s">
        <v>61</v>
      </c>
      <c r="C104" s="50" t="s">
        <v>62</v>
      </c>
      <c r="D104" s="51">
        <f>ROUNDUP((A104*465)/1000,2)</f>
        <v>18.600000000000001</v>
      </c>
      <c r="E104" s="52"/>
      <c r="F104" s="53">
        <f>SUM(F105:F114)</f>
        <v>36312.610860294109</v>
      </c>
      <c r="G104" s="107"/>
      <c r="H104" s="110"/>
      <c r="I104" s="110"/>
      <c r="J104" s="56"/>
      <c r="K104" s="57"/>
      <c r="L104" s="58"/>
      <c r="M104" s="58"/>
      <c r="N104" s="58"/>
      <c r="O104" s="57"/>
      <c r="P104" s="58"/>
      <c r="Q104" s="56"/>
      <c r="R104" s="56"/>
      <c r="S104" s="56"/>
      <c r="T104" s="56"/>
      <c r="U104" s="73"/>
      <c r="V104" s="152"/>
      <c r="W104" s="153"/>
      <c r="X104" s="56"/>
      <c r="Y104" s="56"/>
      <c r="Z104" s="57"/>
      <c r="AA104" s="56"/>
      <c r="AB104" s="56"/>
      <c r="AC104" s="59">
        <f>+SUM(AC105:AC114)</f>
        <v>15063.8555</v>
      </c>
      <c r="AD104" s="59">
        <f t="shared" ref="AD104:AS104" si="383">+SUM(AD105:AD114)</f>
        <v>0</v>
      </c>
      <c r="AE104" s="59">
        <f t="shared" si="383"/>
        <v>0</v>
      </c>
      <c r="AF104" s="59">
        <f t="shared" si="383"/>
        <v>301.27710999999999</v>
      </c>
      <c r="AG104" s="59">
        <f t="shared" si="383"/>
        <v>609.44277499999998</v>
      </c>
      <c r="AH104" s="59">
        <f t="shared" si="383"/>
        <v>15974.575384999998</v>
      </c>
      <c r="AI104" s="59">
        <f t="shared" si="383"/>
        <v>7290</v>
      </c>
      <c r="AJ104" s="59">
        <f t="shared" si="383"/>
        <v>1200</v>
      </c>
      <c r="AK104" s="59">
        <f t="shared" si="383"/>
        <v>900</v>
      </c>
      <c r="AL104" s="59">
        <f t="shared" si="383"/>
        <v>9390</v>
      </c>
      <c r="AM104" s="59">
        <f t="shared" si="383"/>
        <v>5131.8916290441184</v>
      </c>
      <c r="AN104" s="59">
        <f t="shared" si="383"/>
        <v>3993.6438462499996</v>
      </c>
      <c r="AO104" s="59">
        <f t="shared" si="383"/>
        <v>1822.5</v>
      </c>
      <c r="AP104" s="59">
        <f t="shared" si="383"/>
        <v>6031.8916290441184</v>
      </c>
      <c r="AQ104" s="59">
        <f t="shared" si="383"/>
        <v>30496.467014044116</v>
      </c>
      <c r="AR104" s="59">
        <f t="shared" si="383"/>
        <v>5816.14384625</v>
      </c>
      <c r="AS104" s="59">
        <f t="shared" si="383"/>
        <v>36312.610860294117</v>
      </c>
      <c r="AT104" s="83" t="str">
        <f>IF(F104=AS104,"Matching","Not Matching")</f>
        <v>Matching</v>
      </c>
      <c r="AU104" s="134">
        <f t="shared" ref="AU104" si="384">SUM(AC104:AG104)</f>
        <v>15974.575385</v>
      </c>
      <c r="AV104" s="135">
        <f t="shared" ref="AV104" si="385">AU104/AS104</f>
        <v>0.43991811677929604</v>
      </c>
      <c r="AW104" s="134">
        <f t="shared" ref="AW104" si="386">AI104</f>
        <v>7290</v>
      </c>
      <c r="AX104" s="135">
        <f t="shared" ref="AX104" si="387">AW104/AS104</f>
        <v>0.20075670207374766</v>
      </c>
      <c r="AY104" s="134">
        <f t="shared" ref="AY104" si="388">AJ104</f>
        <v>1200</v>
      </c>
      <c r="AZ104" s="135">
        <f t="shared" ref="AZ104" si="389">AY104/AS104</f>
        <v>3.3046370711728008E-2</v>
      </c>
      <c r="BA104" s="134">
        <f t="shared" ref="BA104" si="390">AK104+AM104</f>
        <v>6031.8916290441184</v>
      </c>
      <c r="BB104" s="135">
        <f t="shared" ref="BB104" si="391">BA104/AS104</f>
        <v>0.16611010572196744</v>
      </c>
      <c r="BC104" s="134">
        <f t="shared" ref="BC104" si="392">AN104+AO104</f>
        <v>5816.1438462499991</v>
      </c>
      <c r="BD104" s="135">
        <f t="shared" ref="BD104" si="393">BC104/AS104</f>
        <v>0.16016870471326089</v>
      </c>
      <c r="BE104" s="82" t="str">
        <f t="shared" ref="BE104" si="394">IF((AU104+AW104+AY104+BA104+BC104)=AS104,"Matching","Not Matching")</f>
        <v>Matching</v>
      </c>
      <c r="BF104" s="134">
        <f>AQ104</f>
        <v>30496.467014044116</v>
      </c>
      <c r="BG104" s="135">
        <f t="shared" ref="BG104" si="395">BF104/AS104</f>
        <v>0.83983129528673905</v>
      </c>
      <c r="BH104" s="134">
        <f t="shared" ref="BH104" si="396">AR104</f>
        <v>5816.14384625</v>
      </c>
      <c r="BI104" s="135">
        <f t="shared" ref="BI104" si="397">BH104/AS104</f>
        <v>0.16016870471326092</v>
      </c>
      <c r="BJ104" s="82" t="str">
        <f t="shared" ref="BJ104" si="398">IF((BH104+BF104)=AS104,"Matching","Not Matching")</f>
        <v>Matching</v>
      </c>
      <c r="BK104" s="134">
        <f>AS104*1.081</f>
        <v>39253.932339977939</v>
      </c>
      <c r="BL104" s="134">
        <f t="shared" ref="BL104" si="399">ROUND(BK104,-1)</f>
        <v>39250</v>
      </c>
      <c r="BM104" s="134">
        <f>D104*380</f>
        <v>7068.0000000000009</v>
      </c>
      <c r="BN104" s="134">
        <f t="shared" ref="BN104" si="400">BK104-BM104</f>
        <v>32185.932339977939</v>
      </c>
      <c r="BO104" s="134">
        <f>BK104/D104</f>
        <v>2110.4264698912871</v>
      </c>
    </row>
    <row r="105" spans="1:67" outlineLevel="1" x14ac:dyDescent="0.25">
      <c r="A105" s="60"/>
      <c r="B105" s="61"/>
      <c r="C105" s="62"/>
      <c r="D105" s="63"/>
      <c r="E105" s="64"/>
      <c r="F105" s="65"/>
      <c r="G105" s="107"/>
      <c r="H105" s="110"/>
      <c r="I105" s="110"/>
      <c r="J105" s="56"/>
      <c r="K105" s="57"/>
      <c r="L105" s="58"/>
      <c r="M105" s="58"/>
      <c r="N105" s="58"/>
      <c r="O105" s="57"/>
      <c r="P105" s="58"/>
      <c r="Q105" s="56"/>
      <c r="R105" s="56"/>
      <c r="S105" s="56"/>
      <c r="T105" s="56"/>
      <c r="U105" s="73"/>
      <c r="V105" s="152"/>
      <c r="W105" s="153"/>
      <c r="X105" s="56"/>
      <c r="Y105" s="56"/>
      <c r="Z105" s="57"/>
      <c r="AA105" s="56"/>
      <c r="AB105" s="56"/>
      <c r="AC105" s="56"/>
      <c r="AD105" s="56"/>
      <c r="AE105" s="69"/>
      <c r="AF105" s="69"/>
      <c r="AG105" s="69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136"/>
    </row>
    <row r="106" spans="1:67" outlineLevel="1" x14ac:dyDescent="0.25">
      <c r="A106" s="60"/>
      <c r="B106" s="61" t="str">
        <f>"Panneau solaire "&amp;G106</f>
        <v>Panneau solaire LONGi Hi-MO X10 Artist LR7-54HVB-485M</v>
      </c>
      <c r="C106" s="62">
        <f>A104</f>
        <v>40</v>
      </c>
      <c r="D106" s="68" t="s">
        <v>63</v>
      </c>
      <c r="E106" s="64">
        <f t="shared" ref="E106" si="401">AB106</f>
        <v>266.65684558823523</v>
      </c>
      <c r="F106" s="65">
        <f t="shared" ref="F106" si="402">C106*E106</f>
        <v>10666.273823529409</v>
      </c>
      <c r="G106" s="107" t="str">
        <f>$G$7</f>
        <v>LONGi Hi-MO X10 Artist LR7-54HVB-485M</v>
      </c>
      <c r="H106" s="108">
        <f t="shared" ref="H106:I106" si="403">H95</f>
        <v>105.55</v>
      </c>
      <c r="I106" s="108">
        <f t="shared" si="403"/>
        <v>0</v>
      </c>
      <c r="J106" s="67">
        <f t="shared" si="381"/>
        <v>3.1664999999999996</v>
      </c>
      <c r="K106" s="54">
        <v>0</v>
      </c>
      <c r="L106" s="67">
        <f t="shared" ref="L106:N113" si="404">H106*(1-$K106)</f>
        <v>105.55</v>
      </c>
      <c r="M106" s="67">
        <f t="shared" si="404"/>
        <v>0</v>
      </c>
      <c r="N106" s="67">
        <f t="shared" si="404"/>
        <v>3.1664999999999996</v>
      </c>
      <c r="O106" s="67">
        <f t="shared" ref="O106:O113" si="405">(L106+M106+N106)</f>
        <v>108.7165</v>
      </c>
      <c r="P106" s="69">
        <f t="shared" ref="P106:P113" si="406">O106*$P$4</f>
        <v>0</v>
      </c>
      <c r="Q106" s="69">
        <f t="shared" ref="Q106:Q113" si="407">(O106+P106)*$Q$4</f>
        <v>0</v>
      </c>
      <c r="R106" s="69">
        <f t="shared" ref="R106:R113" si="408">(O106+P106)*$R$4</f>
        <v>2.1743299999999999</v>
      </c>
      <c r="S106" s="69">
        <f t="shared" ref="S106:S110" si="409">(O106+P106)*$S$4</f>
        <v>5.4358250000000004</v>
      </c>
      <c r="T106" s="69">
        <f t="shared" ref="T106:T113" si="410">SUM(O106:S106)</f>
        <v>116.32665499999999</v>
      </c>
      <c r="U106" s="69">
        <f>1*$U$4</f>
        <v>65</v>
      </c>
      <c r="V106" s="151">
        <f t="shared" ref="V106:W113" si="411">V95</f>
        <v>0</v>
      </c>
      <c r="W106" s="151">
        <f t="shared" si="411"/>
        <v>0</v>
      </c>
      <c r="X106" s="67">
        <f t="shared" ref="X106:X113" si="412">SUM(U106:W106)</f>
        <v>65</v>
      </c>
      <c r="Y106" s="113">
        <f t="shared" ref="Y106:Y111" si="413">$Y$4/(1-$Y$4)*(T106+X106+Z106+AA106)</f>
        <v>39.998526838235293</v>
      </c>
      <c r="Z106" s="69">
        <f t="shared" ref="Z106:Z113" si="414">T106*$Z$4</f>
        <v>29.081663749999997</v>
      </c>
      <c r="AA106" s="69">
        <f t="shared" ref="AA106:AA111" si="415">X106*$AA$4</f>
        <v>16.25</v>
      </c>
      <c r="AB106" s="70">
        <f t="shared" ref="AB106:AB113" si="416">T106+X106+Y106+Z106+AA106</f>
        <v>266.65684558823523</v>
      </c>
      <c r="AC106" s="67">
        <f t="shared" ref="AC106:AO113" si="417">O106*$C106</f>
        <v>4348.66</v>
      </c>
      <c r="AD106" s="67">
        <f t="shared" si="417"/>
        <v>0</v>
      </c>
      <c r="AE106" s="67">
        <f t="shared" si="417"/>
        <v>0</v>
      </c>
      <c r="AF106" s="67">
        <f t="shared" si="417"/>
        <v>86.973199999999991</v>
      </c>
      <c r="AG106" s="67">
        <f t="shared" si="417"/>
        <v>217.43300000000002</v>
      </c>
      <c r="AH106" s="67">
        <f t="shared" si="417"/>
        <v>4653.0661999999993</v>
      </c>
      <c r="AI106" s="67">
        <f t="shared" si="417"/>
        <v>2600</v>
      </c>
      <c r="AJ106" s="67">
        <f t="shared" si="417"/>
        <v>0</v>
      </c>
      <c r="AK106" s="67">
        <f t="shared" si="417"/>
        <v>0</v>
      </c>
      <c r="AL106" s="67">
        <f t="shared" si="417"/>
        <v>2600</v>
      </c>
      <c r="AM106" s="67">
        <f t="shared" si="417"/>
        <v>1599.9410735294118</v>
      </c>
      <c r="AN106" s="67">
        <f t="shared" si="417"/>
        <v>1163.2665499999998</v>
      </c>
      <c r="AO106" s="67">
        <f t="shared" si="417"/>
        <v>650</v>
      </c>
      <c r="AP106" s="67">
        <f t="shared" ref="AP106:AP113" si="418">AM106+AK106</f>
        <v>1599.9410735294118</v>
      </c>
      <c r="AQ106" s="71">
        <f t="shared" ref="AQ106:AQ113" si="419">AM106+AL106+AH106</f>
        <v>8853.0072735294107</v>
      </c>
      <c r="AR106" s="71">
        <f t="shared" ref="AR106:AR113" si="420">AO106+AN106</f>
        <v>1813.2665499999998</v>
      </c>
      <c r="AS106" s="71">
        <f t="shared" ref="AS106:AS113" si="421">AH106+AL106+AM106+AO106+AN106</f>
        <v>10666.273823529411</v>
      </c>
      <c r="AT106" s="84"/>
    </row>
    <row r="107" spans="1:67" outlineLevel="1" x14ac:dyDescent="0.25">
      <c r="A107" s="60"/>
      <c r="B107" s="61" t="str">
        <f>"Onduleur Fronius "&amp;G107</f>
        <v>Onduleur Fronius Verto 17.5 SPD 1+2</v>
      </c>
      <c r="C107" s="62">
        <v>1</v>
      </c>
      <c r="D107" s="68" t="s">
        <v>63</v>
      </c>
      <c r="E107" s="64">
        <f t="shared" ref="E106:E113" si="422">AB107</f>
        <v>4011.5870367647053</v>
      </c>
      <c r="F107" s="65">
        <f t="shared" ref="F106:F113" si="423">C107*E107</f>
        <v>4011.5870367647053</v>
      </c>
      <c r="G107" s="107" t="str">
        <f>$G$74</f>
        <v>Verto 17.5 SPD 1+2</v>
      </c>
      <c r="H107" s="108">
        <f>$H$74</f>
        <v>2149.85</v>
      </c>
      <c r="I107" s="108">
        <f>$I$52</f>
        <v>166.85</v>
      </c>
      <c r="J107" s="67">
        <f t="shared" si="381"/>
        <v>64.495499999999993</v>
      </c>
      <c r="K107" s="54">
        <v>0</v>
      </c>
      <c r="L107" s="67">
        <f t="shared" si="404"/>
        <v>2149.85</v>
      </c>
      <c r="M107" s="67">
        <f t="shared" si="404"/>
        <v>166.85</v>
      </c>
      <c r="N107" s="67">
        <f t="shared" si="404"/>
        <v>64.495499999999993</v>
      </c>
      <c r="O107" s="67">
        <f t="shared" si="405"/>
        <v>2381.1954999999998</v>
      </c>
      <c r="P107" s="69">
        <f t="shared" si="406"/>
        <v>0</v>
      </c>
      <c r="Q107" s="69">
        <f t="shared" si="407"/>
        <v>0</v>
      </c>
      <c r="R107" s="69">
        <f t="shared" si="408"/>
        <v>47.623909999999995</v>
      </c>
      <c r="S107" s="69">
        <f t="shared" si="409"/>
        <v>119.059775</v>
      </c>
      <c r="T107" s="69">
        <f t="shared" si="410"/>
        <v>2547.8791849999998</v>
      </c>
      <c r="U107" s="69">
        <f>2*$U$5</f>
        <v>180</v>
      </c>
      <c r="V107" s="151">
        <f t="shared" si="411"/>
        <v>0</v>
      </c>
      <c r="W107" s="151">
        <f t="shared" si="411"/>
        <v>0</v>
      </c>
      <c r="X107" s="67">
        <f t="shared" si="412"/>
        <v>180</v>
      </c>
      <c r="Y107" s="113">
        <f t="shared" si="413"/>
        <v>601.73805551470582</v>
      </c>
      <c r="Z107" s="69">
        <f t="shared" si="414"/>
        <v>636.96979624999994</v>
      </c>
      <c r="AA107" s="69">
        <f t="shared" si="415"/>
        <v>45</v>
      </c>
      <c r="AB107" s="70">
        <f t="shared" si="416"/>
        <v>4011.5870367647053</v>
      </c>
      <c r="AC107" s="67">
        <f t="shared" si="417"/>
        <v>2381.1954999999998</v>
      </c>
      <c r="AD107" s="67">
        <f t="shared" si="417"/>
        <v>0</v>
      </c>
      <c r="AE107" s="67">
        <f t="shared" si="417"/>
        <v>0</v>
      </c>
      <c r="AF107" s="67">
        <f t="shared" si="417"/>
        <v>47.623909999999995</v>
      </c>
      <c r="AG107" s="67">
        <f t="shared" si="417"/>
        <v>119.059775</v>
      </c>
      <c r="AH107" s="67">
        <f t="shared" si="417"/>
        <v>2547.8791849999998</v>
      </c>
      <c r="AI107" s="67">
        <f t="shared" si="417"/>
        <v>180</v>
      </c>
      <c r="AJ107" s="67">
        <f t="shared" si="417"/>
        <v>0</v>
      </c>
      <c r="AK107" s="67">
        <f t="shared" si="417"/>
        <v>0</v>
      </c>
      <c r="AL107" s="67">
        <f t="shared" si="417"/>
        <v>180</v>
      </c>
      <c r="AM107" s="67">
        <f t="shared" si="417"/>
        <v>601.73805551470582</v>
      </c>
      <c r="AN107" s="67">
        <f t="shared" si="417"/>
        <v>636.96979624999994</v>
      </c>
      <c r="AO107" s="67">
        <f t="shared" si="417"/>
        <v>45</v>
      </c>
      <c r="AP107" s="67">
        <f t="shared" si="418"/>
        <v>601.73805551470582</v>
      </c>
      <c r="AQ107" s="71">
        <f t="shared" si="419"/>
        <v>3329.6172405147054</v>
      </c>
      <c r="AR107" s="71">
        <f t="shared" si="420"/>
        <v>681.96979624999994</v>
      </c>
      <c r="AS107" s="71">
        <f t="shared" si="421"/>
        <v>4011.5870367647053</v>
      </c>
      <c r="AT107" s="84"/>
    </row>
    <row r="108" spans="1:67" outlineLevel="1" x14ac:dyDescent="0.25">
      <c r="A108" s="60"/>
      <c r="B108" s="61" t="s">
        <v>64</v>
      </c>
      <c r="C108" s="62">
        <v>1</v>
      </c>
      <c r="D108" s="68" t="s">
        <v>65</v>
      </c>
      <c r="E108" s="64">
        <f t="shared" si="422"/>
        <v>1501.8529411764707</v>
      </c>
      <c r="F108" s="65">
        <f t="shared" si="423"/>
        <v>1501.8529411764707</v>
      </c>
      <c r="G108" s="107"/>
      <c r="H108" s="108">
        <f>$H$53</f>
        <v>600</v>
      </c>
      <c r="I108" s="111">
        <v>0</v>
      </c>
      <c r="J108" s="67">
        <f t="shared" si="381"/>
        <v>18</v>
      </c>
      <c r="K108" s="54">
        <v>0</v>
      </c>
      <c r="L108" s="67">
        <f t="shared" si="404"/>
        <v>600</v>
      </c>
      <c r="M108" s="67">
        <f t="shared" si="404"/>
        <v>0</v>
      </c>
      <c r="N108" s="67">
        <f t="shared" si="404"/>
        <v>18</v>
      </c>
      <c r="O108" s="67">
        <f t="shared" si="405"/>
        <v>618</v>
      </c>
      <c r="P108" s="69">
        <f t="shared" si="406"/>
        <v>0</v>
      </c>
      <c r="Q108" s="69">
        <f t="shared" si="407"/>
        <v>0</v>
      </c>
      <c r="R108" s="69">
        <f t="shared" si="408"/>
        <v>12.36</v>
      </c>
      <c r="S108" s="69">
        <f t="shared" si="409"/>
        <v>30.900000000000002</v>
      </c>
      <c r="T108" s="69">
        <f t="shared" si="410"/>
        <v>661.26</v>
      </c>
      <c r="U108" s="69">
        <f>(C106/10)*$U$5</f>
        <v>360</v>
      </c>
      <c r="V108" s="151">
        <f t="shared" si="411"/>
        <v>0</v>
      </c>
      <c r="W108" s="151">
        <f t="shared" si="411"/>
        <v>0</v>
      </c>
      <c r="X108" s="67">
        <f t="shared" si="412"/>
        <v>360</v>
      </c>
      <c r="Y108" s="113">
        <f t="shared" si="413"/>
        <v>225.27794117647062</v>
      </c>
      <c r="Z108" s="69">
        <f t="shared" si="414"/>
        <v>165.315</v>
      </c>
      <c r="AA108" s="69">
        <f t="shared" si="415"/>
        <v>90</v>
      </c>
      <c r="AB108" s="70">
        <f t="shared" si="416"/>
        <v>1501.8529411764707</v>
      </c>
      <c r="AC108" s="67">
        <f t="shared" si="417"/>
        <v>618</v>
      </c>
      <c r="AD108" s="67">
        <f t="shared" si="417"/>
        <v>0</v>
      </c>
      <c r="AE108" s="67">
        <f t="shared" si="417"/>
        <v>0</v>
      </c>
      <c r="AF108" s="67">
        <f t="shared" si="417"/>
        <v>12.36</v>
      </c>
      <c r="AG108" s="67">
        <f t="shared" si="417"/>
        <v>30.900000000000002</v>
      </c>
      <c r="AH108" s="67">
        <f t="shared" si="417"/>
        <v>661.26</v>
      </c>
      <c r="AI108" s="67">
        <f t="shared" si="417"/>
        <v>360</v>
      </c>
      <c r="AJ108" s="67">
        <f t="shared" si="417"/>
        <v>0</v>
      </c>
      <c r="AK108" s="67">
        <f t="shared" si="417"/>
        <v>0</v>
      </c>
      <c r="AL108" s="67">
        <f t="shared" si="417"/>
        <v>360</v>
      </c>
      <c r="AM108" s="67">
        <f t="shared" si="417"/>
        <v>225.27794117647062</v>
      </c>
      <c r="AN108" s="67">
        <f t="shared" si="417"/>
        <v>165.315</v>
      </c>
      <c r="AO108" s="67">
        <f t="shared" si="417"/>
        <v>90</v>
      </c>
      <c r="AP108" s="67">
        <f t="shared" si="418"/>
        <v>225.27794117647062</v>
      </c>
      <c r="AQ108" s="71">
        <f t="shared" si="419"/>
        <v>1246.5379411764707</v>
      </c>
      <c r="AR108" s="71">
        <f t="shared" si="420"/>
        <v>255.315</v>
      </c>
      <c r="AS108" s="71">
        <f t="shared" si="421"/>
        <v>1501.8529411764707</v>
      </c>
      <c r="AT108" s="84"/>
    </row>
    <row r="109" spans="1:67" outlineLevel="1" x14ac:dyDescent="0.25">
      <c r="A109" s="60"/>
      <c r="B109" s="61" t="s">
        <v>172</v>
      </c>
      <c r="C109" s="62">
        <f>A104</f>
        <v>40</v>
      </c>
      <c r="D109" s="68" t="s">
        <v>63</v>
      </c>
      <c r="E109" s="64">
        <f t="shared" si="422"/>
        <v>257.66176470588238</v>
      </c>
      <c r="F109" s="65">
        <f t="shared" si="423"/>
        <v>10306.470588235296</v>
      </c>
      <c r="G109" s="107"/>
      <c r="H109" s="108">
        <f>$H$54</f>
        <v>100</v>
      </c>
      <c r="I109" s="108">
        <v>0</v>
      </c>
      <c r="J109" s="67">
        <f t="shared" si="381"/>
        <v>3</v>
      </c>
      <c r="K109" s="54">
        <v>0</v>
      </c>
      <c r="L109" s="67">
        <f t="shared" si="404"/>
        <v>100</v>
      </c>
      <c r="M109" s="67">
        <f t="shared" si="404"/>
        <v>0</v>
      </c>
      <c r="N109" s="67">
        <f t="shared" si="404"/>
        <v>3</v>
      </c>
      <c r="O109" s="67">
        <f t="shared" si="405"/>
        <v>103</v>
      </c>
      <c r="P109" s="69">
        <f t="shared" si="406"/>
        <v>0</v>
      </c>
      <c r="Q109" s="69">
        <f t="shared" si="407"/>
        <v>0</v>
      </c>
      <c r="R109" s="69">
        <f t="shared" si="408"/>
        <v>2.06</v>
      </c>
      <c r="S109" s="69">
        <f t="shared" si="409"/>
        <v>5.15</v>
      </c>
      <c r="T109" s="69">
        <f t="shared" si="410"/>
        <v>110.21000000000001</v>
      </c>
      <c r="U109" s="69">
        <f>1*$U$4</f>
        <v>65</v>
      </c>
      <c r="V109" s="151">
        <f t="shared" si="411"/>
        <v>0</v>
      </c>
      <c r="W109" s="151">
        <f t="shared" si="411"/>
        <v>0</v>
      </c>
      <c r="X109" s="67">
        <f t="shared" si="412"/>
        <v>65</v>
      </c>
      <c r="Y109" s="113">
        <f t="shared" si="413"/>
        <v>38.649264705882359</v>
      </c>
      <c r="Z109" s="69">
        <f t="shared" si="414"/>
        <v>27.552500000000002</v>
      </c>
      <c r="AA109" s="69">
        <f t="shared" si="415"/>
        <v>16.25</v>
      </c>
      <c r="AB109" s="70">
        <f t="shared" si="416"/>
        <v>257.66176470588238</v>
      </c>
      <c r="AC109" s="67">
        <f t="shared" si="417"/>
        <v>4120</v>
      </c>
      <c r="AD109" s="67">
        <f t="shared" si="417"/>
        <v>0</v>
      </c>
      <c r="AE109" s="67">
        <f t="shared" si="417"/>
        <v>0</v>
      </c>
      <c r="AF109" s="67">
        <f t="shared" si="417"/>
        <v>82.4</v>
      </c>
      <c r="AG109" s="67">
        <f t="shared" si="417"/>
        <v>206</v>
      </c>
      <c r="AH109" s="67">
        <f t="shared" si="417"/>
        <v>4408.4000000000005</v>
      </c>
      <c r="AI109" s="67">
        <f t="shared" si="417"/>
        <v>2600</v>
      </c>
      <c r="AJ109" s="67">
        <f t="shared" si="417"/>
        <v>0</v>
      </c>
      <c r="AK109" s="67">
        <f t="shared" si="417"/>
        <v>0</v>
      </c>
      <c r="AL109" s="67">
        <f t="shared" si="417"/>
        <v>2600</v>
      </c>
      <c r="AM109" s="67">
        <f t="shared" si="417"/>
        <v>1545.9705882352944</v>
      </c>
      <c r="AN109" s="67">
        <f t="shared" si="417"/>
        <v>1102.1000000000001</v>
      </c>
      <c r="AO109" s="67">
        <f t="shared" si="417"/>
        <v>650</v>
      </c>
      <c r="AP109" s="67">
        <f t="shared" si="418"/>
        <v>1545.9705882352944</v>
      </c>
      <c r="AQ109" s="71">
        <f t="shared" si="419"/>
        <v>8554.3705882352951</v>
      </c>
      <c r="AR109" s="71">
        <f t="shared" si="420"/>
        <v>1752.1000000000001</v>
      </c>
      <c r="AS109" s="71">
        <f t="shared" si="421"/>
        <v>10306.470588235296</v>
      </c>
      <c r="AT109" s="84"/>
    </row>
    <row r="110" spans="1:67" outlineLevel="1" x14ac:dyDescent="0.25">
      <c r="A110" s="60"/>
      <c r="B110" s="61" t="s">
        <v>66</v>
      </c>
      <c r="C110" s="62">
        <v>1</v>
      </c>
      <c r="D110" s="68" t="s">
        <v>65</v>
      </c>
      <c r="E110" s="64">
        <f t="shared" si="422"/>
        <v>3413.9264705882347</v>
      </c>
      <c r="F110" s="65">
        <f t="shared" si="423"/>
        <v>3413.9264705882347</v>
      </c>
      <c r="G110" s="107"/>
      <c r="H110" s="108">
        <f>$H$55</f>
        <v>700</v>
      </c>
      <c r="I110" s="108">
        <f>I99</f>
        <v>0</v>
      </c>
      <c r="J110" s="67">
        <f t="shared" si="381"/>
        <v>21</v>
      </c>
      <c r="K110" s="54">
        <v>0</v>
      </c>
      <c r="L110" s="67">
        <f t="shared" si="404"/>
        <v>700</v>
      </c>
      <c r="M110" s="67">
        <f t="shared" si="404"/>
        <v>0</v>
      </c>
      <c r="N110" s="67">
        <f t="shared" si="404"/>
        <v>21</v>
      </c>
      <c r="O110" s="67">
        <f t="shared" si="405"/>
        <v>721</v>
      </c>
      <c r="P110" s="69">
        <f t="shared" si="406"/>
        <v>0</v>
      </c>
      <c r="Q110" s="69">
        <f t="shared" si="407"/>
        <v>0</v>
      </c>
      <c r="R110" s="69">
        <f t="shared" si="408"/>
        <v>14.42</v>
      </c>
      <c r="S110" s="69">
        <f t="shared" si="409"/>
        <v>36.050000000000004</v>
      </c>
      <c r="T110" s="69">
        <f t="shared" si="410"/>
        <v>771.46999999999991</v>
      </c>
      <c r="U110" s="69">
        <f>5*$U$5+600+500</f>
        <v>1550</v>
      </c>
      <c r="V110" s="151">
        <f t="shared" si="411"/>
        <v>0</v>
      </c>
      <c r="W110" s="151">
        <f t="shared" si="411"/>
        <v>0</v>
      </c>
      <c r="X110" s="67">
        <f t="shared" si="412"/>
        <v>1550</v>
      </c>
      <c r="Y110" s="113">
        <f t="shared" si="413"/>
        <v>512.08897058823527</v>
      </c>
      <c r="Z110" s="69">
        <f t="shared" si="414"/>
        <v>192.86749999999998</v>
      </c>
      <c r="AA110" s="69">
        <f t="shared" si="415"/>
        <v>387.5</v>
      </c>
      <c r="AB110" s="70">
        <f t="shared" si="416"/>
        <v>3413.9264705882347</v>
      </c>
      <c r="AC110" s="67">
        <f t="shared" si="417"/>
        <v>721</v>
      </c>
      <c r="AD110" s="67">
        <f t="shared" si="417"/>
        <v>0</v>
      </c>
      <c r="AE110" s="67">
        <f t="shared" si="417"/>
        <v>0</v>
      </c>
      <c r="AF110" s="67">
        <f t="shared" si="417"/>
        <v>14.42</v>
      </c>
      <c r="AG110" s="67">
        <f t="shared" si="417"/>
        <v>36.050000000000004</v>
      </c>
      <c r="AH110" s="67">
        <f t="shared" si="417"/>
        <v>771.46999999999991</v>
      </c>
      <c r="AI110" s="67">
        <f t="shared" si="417"/>
        <v>1550</v>
      </c>
      <c r="AJ110" s="67">
        <f t="shared" si="417"/>
        <v>0</v>
      </c>
      <c r="AK110" s="67">
        <f t="shared" si="417"/>
        <v>0</v>
      </c>
      <c r="AL110" s="67">
        <f t="shared" si="417"/>
        <v>1550</v>
      </c>
      <c r="AM110" s="67">
        <f t="shared" si="417"/>
        <v>512.08897058823527</v>
      </c>
      <c r="AN110" s="67">
        <f t="shared" si="417"/>
        <v>192.86749999999998</v>
      </c>
      <c r="AO110" s="67">
        <f t="shared" si="417"/>
        <v>387.5</v>
      </c>
      <c r="AP110" s="67">
        <f t="shared" si="418"/>
        <v>512.08897058823527</v>
      </c>
      <c r="AQ110" s="71">
        <f t="shared" si="419"/>
        <v>2833.5589705882353</v>
      </c>
      <c r="AR110" s="71">
        <f t="shared" si="420"/>
        <v>580.36749999999995</v>
      </c>
      <c r="AS110" s="71">
        <f t="shared" si="421"/>
        <v>3413.9264705882347</v>
      </c>
      <c r="AT110" s="84"/>
    </row>
    <row r="111" spans="1:67" outlineLevel="1" x14ac:dyDescent="0.25">
      <c r="A111" s="60"/>
      <c r="B111" s="72" t="s">
        <v>169</v>
      </c>
      <c r="C111" s="62">
        <v>1</v>
      </c>
      <c r="D111" s="68" t="s">
        <v>65</v>
      </c>
      <c r="E111" s="64">
        <f t="shared" si="422"/>
        <v>4312.5</v>
      </c>
      <c r="F111" s="65">
        <f t="shared" si="423"/>
        <v>4312.5</v>
      </c>
      <c r="G111" s="107"/>
      <c r="H111" s="111">
        <v>2500</v>
      </c>
      <c r="I111" s="67">
        <v>300</v>
      </c>
      <c r="J111" s="67">
        <f t="shared" si="381"/>
        <v>75</v>
      </c>
      <c r="K111" s="54">
        <v>0</v>
      </c>
      <c r="L111" s="67">
        <f t="shared" si="404"/>
        <v>2500</v>
      </c>
      <c r="M111" s="67">
        <f t="shared" si="404"/>
        <v>300</v>
      </c>
      <c r="N111" s="67">
        <f t="shared" si="404"/>
        <v>75</v>
      </c>
      <c r="O111" s="67">
        <f t="shared" si="405"/>
        <v>2875</v>
      </c>
      <c r="P111" s="69">
        <f t="shared" si="406"/>
        <v>0</v>
      </c>
      <c r="Q111" s="69">
        <f t="shared" si="407"/>
        <v>0</v>
      </c>
      <c r="R111" s="69">
        <f t="shared" si="408"/>
        <v>57.5</v>
      </c>
      <c r="S111" s="69">
        <v>0</v>
      </c>
      <c r="T111" s="69">
        <f t="shared" si="410"/>
        <v>2932.5</v>
      </c>
      <c r="U111" s="69">
        <v>0</v>
      </c>
      <c r="V111" s="151">
        <f t="shared" si="411"/>
        <v>0</v>
      </c>
      <c r="W111" s="151">
        <f t="shared" si="411"/>
        <v>0</v>
      </c>
      <c r="X111" s="67">
        <f t="shared" si="412"/>
        <v>0</v>
      </c>
      <c r="Y111" s="113">
        <f t="shared" si="413"/>
        <v>646.875</v>
      </c>
      <c r="Z111" s="69">
        <f t="shared" si="414"/>
        <v>733.125</v>
      </c>
      <c r="AA111" s="69">
        <f t="shared" si="415"/>
        <v>0</v>
      </c>
      <c r="AB111" s="70">
        <f t="shared" si="416"/>
        <v>4312.5</v>
      </c>
      <c r="AC111" s="67">
        <f t="shared" si="417"/>
        <v>2875</v>
      </c>
      <c r="AD111" s="67">
        <f t="shared" si="417"/>
        <v>0</v>
      </c>
      <c r="AE111" s="67">
        <f t="shared" si="417"/>
        <v>0</v>
      </c>
      <c r="AF111" s="67">
        <f t="shared" si="417"/>
        <v>57.5</v>
      </c>
      <c r="AG111" s="67">
        <f t="shared" si="417"/>
        <v>0</v>
      </c>
      <c r="AH111" s="67">
        <f t="shared" si="417"/>
        <v>2932.5</v>
      </c>
      <c r="AI111" s="67">
        <f t="shared" si="417"/>
        <v>0</v>
      </c>
      <c r="AJ111" s="67">
        <f t="shared" si="417"/>
        <v>0</v>
      </c>
      <c r="AK111" s="67">
        <f t="shared" si="417"/>
        <v>0</v>
      </c>
      <c r="AL111" s="67">
        <f t="shared" si="417"/>
        <v>0</v>
      </c>
      <c r="AM111" s="67">
        <f t="shared" si="417"/>
        <v>646.875</v>
      </c>
      <c r="AN111" s="67">
        <f t="shared" si="417"/>
        <v>733.125</v>
      </c>
      <c r="AO111" s="67">
        <f t="shared" si="417"/>
        <v>0</v>
      </c>
      <c r="AP111" s="67">
        <f t="shared" si="418"/>
        <v>646.875</v>
      </c>
      <c r="AQ111" s="71">
        <f t="shared" si="419"/>
        <v>3579.375</v>
      </c>
      <c r="AR111" s="71">
        <f t="shared" si="420"/>
        <v>733.125</v>
      </c>
      <c r="AS111" s="71">
        <f t="shared" si="421"/>
        <v>4312.5</v>
      </c>
      <c r="AT111" s="84"/>
    </row>
    <row r="112" spans="1:67" outlineLevel="1" x14ac:dyDescent="0.25">
      <c r="A112" s="60"/>
      <c r="B112" s="72" t="s">
        <v>170</v>
      </c>
      <c r="C112" s="62">
        <v>1</v>
      </c>
      <c r="D112" s="68" t="s">
        <v>65</v>
      </c>
      <c r="E112" s="64">
        <f t="shared" si="422"/>
        <v>900</v>
      </c>
      <c r="F112" s="65">
        <f t="shared" si="423"/>
        <v>900</v>
      </c>
      <c r="G112" s="147"/>
      <c r="H112" s="67">
        <v>0</v>
      </c>
      <c r="I112" s="67">
        <v>0</v>
      </c>
      <c r="J112" s="67">
        <f t="shared" si="381"/>
        <v>0</v>
      </c>
      <c r="K112" s="54">
        <v>0</v>
      </c>
      <c r="L112" s="67">
        <f t="shared" si="404"/>
        <v>0</v>
      </c>
      <c r="M112" s="67">
        <f t="shared" si="404"/>
        <v>0</v>
      </c>
      <c r="N112" s="67">
        <f t="shared" si="404"/>
        <v>0</v>
      </c>
      <c r="O112" s="67">
        <f t="shared" si="405"/>
        <v>0</v>
      </c>
      <c r="P112" s="69">
        <f t="shared" si="406"/>
        <v>0</v>
      </c>
      <c r="Q112" s="69">
        <f t="shared" si="407"/>
        <v>0</v>
      </c>
      <c r="R112" s="69">
        <f t="shared" si="408"/>
        <v>0</v>
      </c>
      <c r="S112" s="69">
        <v>0</v>
      </c>
      <c r="T112" s="69">
        <f t="shared" si="410"/>
        <v>0</v>
      </c>
      <c r="U112" s="69">
        <v>0</v>
      </c>
      <c r="V112" s="151">
        <f t="shared" si="411"/>
        <v>0</v>
      </c>
      <c r="W112" s="151">
        <f t="shared" si="411"/>
        <v>900</v>
      </c>
      <c r="X112" s="67">
        <f t="shared" si="412"/>
        <v>900</v>
      </c>
      <c r="Y112" s="113">
        <v>0</v>
      </c>
      <c r="Z112" s="69">
        <f t="shared" si="414"/>
        <v>0</v>
      </c>
      <c r="AA112" s="69">
        <v>0</v>
      </c>
      <c r="AB112" s="70">
        <f t="shared" si="416"/>
        <v>900</v>
      </c>
      <c r="AC112" s="67">
        <f t="shared" si="417"/>
        <v>0</v>
      </c>
      <c r="AD112" s="67">
        <f t="shared" si="417"/>
        <v>0</v>
      </c>
      <c r="AE112" s="67">
        <f t="shared" si="417"/>
        <v>0</v>
      </c>
      <c r="AF112" s="67">
        <f t="shared" si="417"/>
        <v>0</v>
      </c>
      <c r="AG112" s="67">
        <f t="shared" si="417"/>
        <v>0</v>
      </c>
      <c r="AH112" s="67">
        <f t="shared" si="417"/>
        <v>0</v>
      </c>
      <c r="AI112" s="67">
        <f t="shared" si="417"/>
        <v>0</v>
      </c>
      <c r="AJ112" s="67">
        <f t="shared" si="417"/>
        <v>0</v>
      </c>
      <c r="AK112" s="67">
        <f t="shared" si="417"/>
        <v>900</v>
      </c>
      <c r="AL112" s="67">
        <f t="shared" si="417"/>
        <v>900</v>
      </c>
      <c r="AM112" s="67">
        <f t="shared" si="417"/>
        <v>0</v>
      </c>
      <c r="AN112" s="67">
        <f t="shared" si="417"/>
        <v>0</v>
      </c>
      <c r="AO112" s="67">
        <f t="shared" si="417"/>
        <v>0</v>
      </c>
      <c r="AP112" s="67">
        <f t="shared" si="418"/>
        <v>900</v>
      </c>
      <c r="AQ112" s="71">
        <f t="shared" si="419"/>
        <v>900</v>
      </c>
      <c r="AR112" s="71">
        <f t="shared" si="420"/>
        <v>0</v>
      </c>
      <c r="AS112" s="71">
        <f t="shared" si="421"/>
        <v>900</v>
      </c>
      <c r="AT112" s="84"/>
    </row>
    <row r="113" spans="1:67" outlineLevel="1" x14ac:dyDescent="0.25">
      <c r="A113" s="60"/>
      <c r="B113" s="72" t="s">
        <v>171</v>
      </c>
      <c r="C113" s="62">
        <v>1</v>
      </c>
      <c r="D113" s="68" t="s">
        <v>65</v>
      </c>
      <c r="E113" s="64">
        <f t="shared" si="422"/>
        <v>1200</v>
      </c>
      <c r="F113" s="65">
        <f t="shared" si="423"/>
        <v>1200</v>
      </c>
      <c r="G113" s="147"/>
      <c r="H113" s="67">
        <v>0</v>
      </c>
      <c r="I113" s="67">
        <v>0</v>
      </c>
      <c r="J113" s="67">
        <f t="shared" si="381"/>
        <v>0</v>
      </c>
      <c r="K113" s="54">
        <v>0</v>
      </c>
      <c r="L113" s="67">
        <f t="shared" si="404"/>
        <v>0</v>
      </c>
      <c r="M113" s="67">
        <f t="shared" si="404"/>
        <v>0</v>
      </c>
      <c r="N113" s="67">
        <f t="shared" si="404"/>
        <v>0</v>
      </c>
      <c r="O113" s="67">
        <f t="shared" si="405"/>
        <v>0</v>
      </c>
      <c r="P113" s="69">
        <f t="shared" si="406"/>
        <v>0</v>
      </c>
      <c r="Q113" s="69">
        <f t="shared" si="407"/>
        <v>0</v>
      </c>
      <c r="R113" s="69">
        <f t="shared" si="408"/>
        <v>0</v>
      </c>
      <c r="S113" s="69">
        <v>0</v>
      </c>
      <c r="T113" s="69">
        <f t="shared" si="410"/>
        <v>0</v>
      </c>
      <c r="U113" s="69">
        <v>0</v>
      </c>
      <c r="V113" s="151">
        <f t="shared" si="411"/>
        <v>1200</v>
      </c>
      <c r="W113" s="151">
        <f t="shared" si="411"/>
        <v>0</v>
      </c>
      <c r="X113" s="67">
        <f t="shared" si="412"/>
        <v>1200</v>
      </c>
      <c r="Y113" s="113">
        <v>0</v>
      </c>
      <c r="Z113" s="69">
        <f t="shared" si="414"/>
        <v>0</v>
      </c>
      <c r="AA113" s="69">
        <v>0</v>
      </c>
      <c r="AB113" s="70">
        <f t="shared" si="416"/>
        <v>1200</v>
      </c>
      <c r="AC113" s="67">
        <f t="shared" si="417"/>
        <v>0</v>
      </c>
      <c r="AD113" s="67">
        <f t="shared" si="417"/>
        <v>0</v>
      </c>
      <c r="AE113" s="67">
        <f t="shared" si="417"/>
        <v>0</v>
      </c>
      <c r="AF113" s="67">
        <f t="shared" si="417"/>
        <v>0</v>
      </c>
      <c r="AG113" s="67">
        <f t="shared" si="417"/>
        <v>0</v>
      </c>
      <c r="AH113" s="67">
        <f t="shared" si="417"/>
        <v>0</v>
      </c>
      <c r="AI113" s="67">
        <f t="shared" si="417"/>
        <v>0</v>
      </c>
      <c r="AJ113" s="67">
        <f t="shared" si="417"/>
        <v>1200</v>
      </c>
      <c r="AK113" s="67">
        <f t="shared" si="417"/>
        <v>0</v>
      </c>
      <c r="AL113" s="67">
        <f t="shared" si="417"/>
        <v>1200</v>
      </c>
      <c r="AM113" s="67">
        <f t="shared" si="417"/>
        <v>0</v>
      </c>
      <c r="AN113" s="67">
        <f t="shared" si="417"/>
        <v>0</v>
      </c>
      <c r="AO113" s="67">
        <f t="shared" si="417"/>
        <v>0</v>
      </c>
      <c r="AP113" s="67">
        <f t="shared" si="418"/>
        <v>0</v>
      </c>
      <c r="AQ113" s="71">
        <f t="shared" si="419"/>
        <v>1200</v>
      </c>
      <c r="AR113" s="71">
        <f t="shared" si="420"/>
        <v>0</v>
      </c>
      <c r="AS113" s="71">
        <f t="shared" si="421"/>
        <v>1200</v>
      </c>
      <c r="AT113" s="84"/>
    </row>
    <row r="114" spans="1:67" ht="15.75" outlineLevel="1" thickBot="1" x14ac:dyDescent="0.3">
      <c r="A114" s="75"/>
      <c r="B114" s="76"/>
      <c r="C114" s="77"/>
      <c r="D114" s="78"/>
      <c r="E114" s="79"/>
      <c r="F114" s="80"/>
      <c r="G114" s="107"/>
      <c r="H114" s="108"/>
      <c r="I114" s="108"/>
      <c r="J114" s="67"/>
      <c r="K114" s="21"/>
      <c r="L114" s="67"/>
      <c r="M114" s="67"/>
      <c r="N114" s="67"/>
      <c r="O114" s="67"/>
      <c r="P114" s="69"/>
      <c r="Q114" s="69"/>
      <c r="R114" s="69"/>
      <c r="S114" s="69"/>
      <c r="T114" s="69"/>
      <c r="U114" s="69"/>
      <c r="V114" s="151"/>
      <c r="W114" s="151"/>
      <c r="X114" s="69"/>
      <c r="Y114" s="69"/>
      <c r="Z114" s="69"/>
      <c r="AA114" s="69"/>
      <c r="AB114" s="67"/>
      <c r="AC114" s="67"/>
      <c r="AD114" s="67"/>
      <c r="AE114" s="69"/>
      <c r="AF114" s="69"/>
      <c r="AG114" s="69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84"/>
    </row>
    <row r="115" spans="1:67" ht="15.75" thickBot="1" x14ac:dyDescent="0.3">
      <c r="A115" s="48">
        <f>A104+1</f>
        <v>41</v>
      </c>
      <c r="B115" s="49" t="s">
        <v>61</v>
      </c>
      <c r="C115" s="50" t="s">
        <v>62</v>
      </c>
      <c r="D115" s="51">
        <f>ROUNDUP((A115*465)/1000,2)</f>
        <v>19.07</v>
      </c>
      <c r="E115" s="52"/>
      <c r="F115" s="53">
        <f>SUM(F116:F125)</f>
        <v>36850.164764705885</v>
      </c>
      <c r="G115" s="107"/>
      <c r="H115" s="110"/>
      <c r="I115" s="110"/>
      <c r="J115" s="56"/>
      <c r="K115" s="57"/>
      <c r="L115" s="58"/>
      <c r="M115" s="58"/>
      <c r="N115" s="58"/>
      <c r="O115" s="57"/>
      <c r="P115" s="58"/>
      <c r="Q115" s="56"/>
      <c r="R115" s="56"/>
      <c r="S115" s="56"/>
      <c r="T115" s="56"/>
      <c r="U115" s="73"/>
      <c r="V115" s="152"/>
      <c r="W115" s="153"/>
      <c r="X115" s="56"/>
      <c r="Y115" s="56"/>
      <c r="Z115" s="57"/>
      <c r="AA115" s="56"/>
      <c r="AB115" s="56"/>
      <c r="AC115" s="59">
        <f>+SUM(AC116:AC125)</f>
        <v>15275.572</v>
      </c>
      <c r="AD115" s="59">
        <f t="shared" ref="AD115:AS115" si="424">+SUM(AD116:AD125)</f>
        <v>0</v>
      </c>
      <c r="AE115" s="59">
        <f t="shared" si="424"/>
        <v>0</v>
      </c>
      <c r="AF115" s="59">
        <f t="shared" si="424"/>
        <v>305.51143999999999</v>
      </c>
      <c r="AG115" s="59">
        <f t="shared" si="424"/>
        <v>620.02859999999998</v>
      </c>
      <c r="AH115" s="59">
        <f t="shared" si="424"/>
        <v>16201.112039999998</v>
      </c>
      <c r="AI115" s="59">
        <f t="shared" si="424"/>
        <v>7429</v>
      </c>
      <c r="AJ115" s="59">
        <f t="shared" si="424"/>
        <v>1200</v>
      </c>
      <c r="AK115" s="59">
        <f t="shared" si="424"/>
        <v>900</v>
      </c>
      <c r="AL115" s="59">
        <f t="shared" si="424"/>
        <v>9529</v>
      </c>
      <c r="AM115" s="59">
        <f t="shared" si="424"/>
        <v>5212.5247147058826</v>
      </c>
      <c r="AN115" s="59">
        <f t="shared" si="424"/>
        <v>4050.2780099999995</v>
      </c>
      <c r="AO115" s="59">
        <f t="shared" si="424"/>
        <v>1857.25</v>
      </c>
      <c r="AP115" s="59">
        <f t="shared" si="424"/>
        <v>6112.5247147058826</v>
      </c>
      <c r="AQ115" s="59">
        <f t="shared" si="424"/>
        <v>30942.63675470588</v>
      </c>
      <c r="AR115" s="59">
        <f t="shared" si="424"/>
        <v>5907.52801</v>
      </c>
      <c r="AS115" s="59">
        <f t="shared" si="424"/>
        <v>36850.164764705885</v>
      </c>
      <c r="AT115" s="83" t="str">
        <f>IF(F115=AS115,"Matching","Not Matching")</f>
        <v>Matching</v>
      </c>
      <c r="AU115" s="134">
        <f t="shared" ref="AU115" si="425">SUM(AC115:AG115)</f>
        <v>16201.11204</v>
      </c>
      <c r="AV115" s="135">
        <f t="shared" ref="AV115" si="426">AU115/AS115</f>
        <v>0.43964829312017073</v>
      </c>
      <c r="AW115" s="134">
        <f t="shared" ref="AW115" si="427">AI115</f>
        <v>7429</v>
      </c>
      <c r="AX115" s="135">
        <f t="shared" ref="AX115" si="428">AW115/AS115</f>
        <v>0.20160018408154581</v>
      </c>
      <c r="AY115" s="134">
        <f t="shared" ref="AY115" si="429">AJ115</f>
        <v>1200</v>
      </c>
      <c r="AZ115" s="135">
        <f t="shared" ref="AZ115" si="430">AY115/AS115</f>
        <v>3.2564304872507062E-2</v>
      </c>
      <c r="BA115" s="134">
        <f t="shared" ref="BA115" si="431">AK115+AM115</f>
        <v>6112.5247147058826</v>
      </c>
      <c r="BB115" s="135">
        <f t="shared" ref="BB115" si="432">BA115/AS115</f>
        <v>0.16587509862534719</v>
      </c>
      <c r="BC115" s="134">
        <f t="shared" ref="BC115" si="433">AN115+AO115</f>
        <v>5907.52801</v>
      </c>
      <c r="BD115" s="135">
        <f t="shared" ref="BD115" si="434">BC115/AS115</f>
        <v>0.16031211930042913</v>
      </c>
      <c r="BE115" s="82" t="str">
        <f t="shared" ref="BE115" si="435">IF((AU115+AW115+AY115+BA115+BC115)=AS115,"Matching","Not Matching")</f>
        <v>Matching</v>
      </c>
      <c r="BF115" s="134">
        <f>AQ115</f>
        <v>30942.63675470588</v>
      </c>
      <c r="BG115" s="135">
        <f t="shared" ref="BG115" si="436">BF115/AS115</f>
        <v>0.83968788069957068</v>
      </c>
      <c r="BH115" s="134">
        <f t="shared" ref="BH115" si="437">AR115</f>
        <v>5907.52801</v>
      </c>
      <c r="BI115" s="135">
        <f t="shared" ref="BI115" si="438">BH115/AS115</f>
        <v>0.16031211930042913</v>
      </c>
      <c r="BJ115" s="82" t="str">
        <f t="shared" ref="BJ115" si="439">IF((BH115+BF115)=AS115,"Matching","Not Matching")</f>
        <v>Matching</v>
      </c>
      <c r="BK115" s="134">
        <f>AS115*1.081</f>
        <v>39835.028110647057</v>
      </c>
      <c r="BL115" s="134">
        <f t="shared" ref="BL115" si="440">ROUND(BK115,-1)</f>
        <v>39840</v>
      </c>
      <c r="BM115" s="134">
        <f>D115*380</f>
        <v>7246.6</v>
      </c>
      <c r="BN115" s="134">
        <f t="shared" ref="BN115" si="441">BK115-BM115</f>
        <v>32588.428110647059</v>
      </c>
      <c r="BO115" s="134">
        <f>BK115/D115</f>
        <v>2088.884536478608</v>
      </c>
    </row>
    <row r="116" spans="1:67" outlineLevel="1" x14ac:dyDescent="0.25">
      <c r="A116" s="60"/>
      <c r="B116" s="61"/>
      <c r="C116" s="62"/>
      <c r="D116" s="63"/>
      <c r="E116" s="64"/>
      <c r="F116" s="65"/>
      <c r="G116" s="107"/>
      <c r="H116" s="110"/>
      <c r="I116" s="110"/>
      <c r="J116" s="56"/>
      <c r="K116" s="57"/>
      <c r="L116" s="58"/>
      <c r="M116" s="58"/>
      <c r="N116" s="58"/>
      <c r="O116" s="57"/>
      <c r="P116" s="58"/>
      <c r="Q116" s="56"/>
      <c r="R116" s="56"/>
      <c r="S116" s="56"/>
      <c r="T116" s="56"/>
      <c r="U116" s="73"/>
      <c r="V116" s="152"/>
      <c r="W116" s="153"/>
      <c r="X116" s="56"/>
      <c r="Y116" s="56"/>
      <c r="Z116" s="57"/>
      <c r="AA116" s="56"/>
      <c r="AB116" s="56"/>
      <c r="AC116" s="56"/>
      <c r="AD116" s="56"/>
      <c r="AE116" s="69"/>
      <c r="AF116" s="69"/>
      <c r="AG116" s="69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136"/>
    </row>
    <row r="117" spans="1:67" outlineLevel="1" x14ac:dyDescent="0.25">
      <c r="A117" s="60"/>
      <c r="B117" s="61" t="str">
        <f>"Panneau solaire "&amp;G117</f>
        <v>Panneau solaire LONGi Hi-MO X10 Artist LR7-54HVB-485M</v>
      </c>
      <c r="C117" s="62">
        <f>A115</f>
        <v>41</v>
      </c>
      <c r="D117" s="68" t="s">
        <v>63</v>
      </c>
      <c r="E117" s="64">
        <f t="shared" ref="E117" si="442">AB117</f>
        <v>266.65684558823523</v>
      </c>
      <c r="F117" s="65">
        <f t="shared" ref="F117" si="443">C117*E117</f>
        <v>10932.930669117644</v>
      </c>
      <c r="G117" s="107" t="str">
        <f>$G$7</f>
        <v>LONGi Hi-MO X10 Artist LR7-54HVB-485M</v>
      </c>
      <c r="H117" s="108">
        <f t="shared" ref="H117:I117" si="444">H106</f>
        <v>105.55</v>
      </c>
      <c r="I117" s="108">
        <f t="shared" si="444"/>
        <v>0</v>
      </c>
      <c r="J117" s="67">
        <f t="shared" si="381"/>
        <v>3.1664999999999996</v>
      </c>
      <c r="K117" s="54">
        <v>0</v>
      </c>
      <c r="L117" s="67">
        <f t="shared" ref="L117:N124" si="445">H117*(1-$K117)</f>
        <v>105.55</v>
      </c>
      <c r="M117" s="67">
        <f t="shared" si="445"/>
        <v>0</v>
      </c>
      <c r="N117" s="67">
        <f t="shared" si="445"/>
        <v>3.1664999999999996</v>
      </c>
      <c r="O117" s="67">
        <f t="shared" ref="O117:O124" si="446">(L117+M117+N117)</f>
        <v>108.7165</v>
      </c>
      <c r="P117" s="69">
        <f t="shared" ref="P117:P124" si="447">O117*$P$4</f>
        <v>0</v>
      </c>
      <c r="Q117" s="69">
        <f t="shared" ref="Q117:Q124" si="448">(O117+P117)*$Q$4</f>
        <v>0</v>
      </c>
      <c r="R117" s="69">
        <f t="shared" ref="R117:R124" si="449">(O117+P117)*$R$4</f>
        <v>2.1743299999999999</v>
      </c>
      <c r="S117" s="69">
        <f t="shared" ref="S117:S121" si="450">(O117+P117)*$S$4</f>
        <v>5.4358250000000004</v>
      </c>
      <c r="T117" s="69">
        <f t="shared" ref="T117:T124" si="451">SUM(O117:S117)</f>
        <v>116.32665499999999</v>
      </c>
      <c r="U117" s="69">
        <f>1*$U$4</f>
        <v>65</v>
      </c>
      <c r="V117" s="151">
        <f t="shared" ref="V117:W124" si="452">V106</f>
        <v>0</v>
      </c>
      <c r="W117" s="151">
        <f t="shared" si="452"/>
        <v>0</v>
      </c>
      <c r="X117" s="67">
        <f t="shared" ref="X117:X124" si="453">SUM(U117:W117)</f>
        <v>65</v>
      </c>
      <c r="Y117" s="113">
        <f t="shared" ref="Y117:Y122" si="454">$Y$4/(1-$Y$4)*(T117+X117+Z117+AA117)</f>
        <v>39.998526838235293</v>
      </c>
      <c r="Z117" s="69">
        <f t="shared" ref="Z117:Z124" si="455">T117*$Z$4</f>
        <v>29.081663749999997</v>
      </c>
      <c r="AA117" s="69">
        <f t="shared" ref="AA117:AA122" si="456">X117*$AA$4</f>
        <v>16.25</v>
      </c>
      <c r="AB117" s="70">
        <f t="shared" ref="AB117:AB124" si="457">T117+X117+Y117+Z117+AA117</f>
        <v>266.65684558823523</v>
      </c>
      <c r="AC117" s="67">
        <f t="shared" ref="AC117:AO124" si="458">O117*$C117</f>
        <v>4457.3765000000003</v>
      </c>
      <c r="AD117" s="67">
        <f t="shared" si="458"/>
        <v>0</v>
      </c>
      <c r="AE117" s="67">
        <f t="shared" si="458"/>
        <v>0</v>
      </c>
      <c r="AF117" s="67">
        <f t="shared" si="458"/>
        <v>89.147529999999989</v>
      </c>
      <c r="AG117" s="67">
        <f t="shared" si="458"/>
        <v>222.86882500000002</v>
      </c>
      <c r="AH117" s="67">
        <f t="shared" si="458"/>
        <v>4769.3928549999991</v>
      </c>
      <c r="AI117" s="67">
        <f t="shared" si="458"/>
        <v>2665</v>
      </c>
      <c r="AJ117" s="67">
        <f t="shared" si="458"/>
        <v>0</v>
      </c>
      <c r="AK117" s="67">
        <f t="shared" si="458"/>
        <v>0</v>
      </c>
      <c r="AL117" s="67">
        <f t="shared" si="458"/>
        <v>2665</v>
      </c>
      <c r="AM117" s="67">
        <f t="shared" si="458"/>
        <v>1639.939600367647</v>
      </c>
      <c r="AN117" s="67">
        <f t="shared" si="458"/>
        <v>1192.3482137499998</v>
      </c>
      <c r="AO117" s="67">
        <f t="shared" si="458"/>
        <v>666.25</v>
      </c>
      <c r="AP117" s="67">
        <f t="shared" ref="AP117:AP124" si="459">AM117+AK117</f>
        <v>1639.939600367647</v>
      </c>
      <c r="AQ117" s="71">
        <f t="shared" ref="AQ117:AQ124" si="460">AM117+AL117+AH117</f>
        <v>9074.3324553676466</v>
      </c>
      <c r="AR117" s="71">
        <f t="shared" ref="AR117:AR124" si="461">AO117+AN117</f>
        <v>1858.5982137499998</v>
      </c>
      <c r="AS117" s="71">
        <f t="shared" ref="AS117:AS124" si="462">AH117+AL117+AM117+AO117+AN117</f>
        <v>10932.930669117646</v>
      </c>
      <c r="AT117" s="84"/>
    </row>
    <row r="118" spans="1:67" outlineLevel="1" x14ac:dyDescent="0.25">
      <c r="A118" s="60"/>
      <c r="B118" s="61" t="str">
        <f>"Onduleur Fronius "&amp;G118</f>
        <v>Onduleur Fronius Verto 17.5 SPD 1+2</v>
      </c>
      <c r="C118" s="62">
        <v>1</v>
      </c>
      <c r="D118" s="68" t="s">
        <v>63</v>
      </c>
      <c r="E118" s="64">
        <f t="shared" ref="E117:E124" si="463">AB118</f>
        <v>4011.5870367647053</v>
      </c>
      <c r="F118" s="65">
        <f t="shared" ref="F117:F124" si="464">C118*E118</f>
        <v>4011.5870367647053</v>
      </c>
      <c r="G118" s="107" t="str">
        <f>$G$74</f>
        <v>Verto 17.5 SPD 1+2</v>
      </c>
      <c r="H118" s="108">
        <f>$H$74</f>
        <v>2149.85</v>
      </c>
      <c r="I118" s="108">
        <f>$I$52</f>
        <v>166.85</v>
      </c>
      <c r="J118" s="67">
        <f t="shared" si="381"/>
        <v>64.495499999999993</v>
      </c>
      <c r="K118" s="54">
        <v>0</v>
      </c>
      <c r="L118" s="67">
        <f t="shared" si="445"/>
        <v>2149.85</v>
      </c>
      <c r="M118" s="67">
        <f t="shared" si="445"/>
        <v>166.85</v>
      </c>
      <c r="N118" s="67">
        <f t="shared" si="445"/>
        <v>64.495499999999993</v>
      </c>
      <c r="O118" s="67">
        <f t="shared" si="446"/>
        <v>2381.1954999999998</v>
      </c>
      <c r="P118" s="69">
        <f t="shared" si="447"/>
        <v>0</v>
      </c>
      <c r="Q118" s="69">
        <f t="shared" si="448"/>
        <v>0</v>
      </c>
      <c r="R118" s="69">
        <f t="shared" si="449"/>
        <v>47.623909999999995</v>
      </c>
      <c r="S118" s="69">
        <f t="shared" si="450"/>
        <v>119.059775</v>
      </c>
      <c r="T118" s="69">
        <f t="shared" si="451"/>
        <v>2547.8791849999998</v>
      </c>
      <c r="U118" s="69">
        <f>2*$U$5</f>
        <v>180</v>
      </c>
      <c r="V118" s="151">
        <f t="shared" si="452"/>
        <v>0</v>
      </c>
      <c r="W118" s="151">
        <f t="shared" si="452"/>
        <v>0</v>
      </c>
      <c r="X118" s="67">
        <f t="shared" si="453"/>
        <v>180</v>
      </c>
      <c r="Y118" s="113">
        <f t="shared" si="454"/>
        <v>601.73805551470582</v>
      </c>
      <c r="Z118" s="69">
        <f t="shared" si="455"/>
        <v>636.96979624999994</v>
      </c>
      <c r="AA118" s="69">
        <f t="shared" si="456"/>
        <v>45</v>
      </c>
      <c r="AB118" s="70">
        <f t="shared" si="457"/>
        <v>4011.5870367647053</v>
      </c>
      <c r="AC118" s="67">
        <f t="shared" si="458"/>
        <v>2381.1954999999998</v>
      </c>
      <c r="AD118" s="67">
        <f t="shared" si="458"/>
        <v>0</v>
      </c>
      <c r="AE118" s="67">
        <f t="shared" si="458"/>
        <v>0</v>
      </c>
      <c r="AF118" s="67">
        <f t="shared" si="458"/>
        <v>47.623909999999995</v>
      </c>
      <c r="AG118" s="67">
        <f t="shared" si="458"/>
        <v>119.059775</v>
      </c>
      <c r="AH118" s="67">
        <f t="shared" si="458"/>
        <v>2547.8791849999998</v>
      </c>
      <c r="AI118" s="67">
        <f t="shared" si="458"/>
        <v>180</v>
      </c>
      <c r="AJ118" s="67">
        <f t="shared" si="458"/>
        <v>0</v>
      </c>
      <c r="AK118" s="67">
        <f t="shared" si="458"/>
        <v>0</v>
      </c>
      <c r="AL118" s="67">
        <f t="shared" si="458"/>
        <v>180</v>
      </c>
      <c r="AM118" s="67">
        <f t="shared" si="458"/>
        <v>601.73805551470582</v>
      </c>
      <c r="AN118" s="67">
        <f t="shared" si="458"/>
        <v>636.96979624999994</v>
      </c>
      <c r="AO118" s="67">
        <f t="shared" si="458"/>
        <v>45</v>
      </c>
      <c r="AP118" s="67">
        <f t="shared" si="459"/>
        <v>601.73805551470582</v>
      </c>
      <c r="AQ118" s="71">
        <f t="shared" si="460"/>
        <v>3329.6172405147054</v>
      </c>
      <c r="AR118" s="71">
        <f t="shared" si="461"/>
        <v>681.96979624999994</v>
      </c>
      <c r="AS118" s="71">
        <f t="shared" si="462"/>
        <v>4011.5870367647053</v>
      </c>
      <c r="AT118" s="84"/>
    </row>
    <row r="119" spans="1:67" outlineLevel="1" x14ac:dyDescent="0.25">
      <c r="A119" s="60"/>
      <c r="B119" s="61" t="s">
        <v>64</v>
      </c>
      <c r="C119" s="62">
        <v>1</v>
      </c>
      <c r="D119" s="68" t="s">
        <v>65</v>
      </c>
      <c r="E119" s="64">
        <f t="shared" si="463"/>
        <v>1515.0882352941178</v>
      </c>
      <c r="F119" s="65">
        <f t="shared" si="464"/>
        <v>1515.0882352941178</v>
      </c>
      <c r="G119" s="107"/>
      <c r="H119" s="108">
        <f>$H$53</f>
        <v>600</v>
      </c>
      <c r="I119" s="111">
        <v>0</v>
      </c>
      <c r="J119" s="67">
        <f t="shared" si="381"/>
        <v>18</v>
      </c>
      <c r="K119" s="54">
        <v>0</v>
      </c>
      <c r="L119" s="67">
        <f t="shared" si="445"/>
        <v>600</v>
      </c>
      <c r="M119" s="67">
        <f t="shared" si="445"/>
        <v>0</v>
      </c>
      <c r="N119" s="67">
        <f t="shared" si="445"/>
        <v>18</v>
      </c>
      <c r="O119" s="67">
        <f t="shared" si="446"/>
        <v>618</v>
      </c>
      <c r="P119" s="69">
        <f t="shared" si="447"/>
        <v>0</v>
      </c>
      <c r="Q119" s="69">
        <f t="shared" si="448"/>
        <v>0</v>
      </c>
      <c r="R119" s="69">
        <f t="shared" si="449"/>
        <v>12.36</v>
      </c>
      <c r="S119" s="69">
        <f t="shared" si="450"/>
        <v>30.900000000000002</v>
      </c>
      <c r="T119" s="69">
        <f t="shared" si="451"/>
        <v>661.26</v>
      </c>
      <c r="U119" s="69">
        <f>(C117/10)*$U$5</f>
        <v>368.99999999999994</v>
      </c>
      <c r="V119" s="151">
        <f t="shared" si="452"/>
        <v>0</v>
      </c>
      <c r="W119" s="151">
        <f t="shared" si="452"/>
        <v>0</v>
      </c>
      <c r="X119" s="67">
        <f t="shared" si="453"/>
        <v>368.99999999999994</v>
      </c>
      <c r="Y119" s="113">
        <f t="shared" si="454"/>
        <v>227.26323529411766</v>
      </c>
      <c r="Z119" s="69">
        <f t="shared" si="455"/>
        <v>165.315</v>
      </c>
      <c r="AA119" s="69">
        <f t="shared" si="456"/>
        <v>92.249999999999986</v>
      </c>
      <c r="AB119" s="70">
        <f t="shared" si="457"/>
        <v>1515.0882352941178</v>
      </c>
      <c r="AC119" s="67">
        <f t="shared" si="458"/>
        <v>618</v>
      </c>
      <c r="AD119" s="67">
        <f t="shared" si="458"/>
        <v>0</v>
      </c>
      <c r="AE119" s="67">
        <f t="shared" si="458"/>
        <v>0</v>
      </c>
      <c r="AF119" s="67">
        <f t="shared" si="458"/>
        <v>12.36</v>
      </c>
      <c r="AG119" s="67">
        <f t="shared" si="458"/>
        <v>30.900000000000002</v>
      </c>
      <c r="AH119" s="67">
        <f t="shared" si="458"/>
        <v>661.26</v>
      </c>
      <c r="AI119" s="67">
        <f t="shared" si="458"/>
        <v>368.99999999999994</v>
      </c>
      <c r="AJ119" s="67">
        <f t="shared" si="458"/>
        <v>0</v>
      </c>
      <c r="AK119" s="67">
        <f t="shared" si="458"/>
        <v>0</v>
      </c>
      <c r="AL119" s="67">
        <f t="shared" si="458"/>
        <v>368.99999999999994</v>
      </c>
      <c r="AM119" s="67">
        <f t="shared" si="458"/>
        <v>227.26323529411766</v>
      </c>
      <c r="AN119" s="67">
        <f t="shared" si="458"/>
        <v>165.315</v>
      </c>
      <c r="AO119" s="67">
        <f t="shared" si="458"/>
        <v>92.249999999999986</v>
      </c>
      <c r="AP119" s="67">
        <f t="shared" si="459"/>
        <v>227.26323529411766</v>
      </c>
      <c r="AQ119" s="71">
        <f t="shared" si="460"/>
        <v>1257.5232352941175</v>
      </c>
      <c r="AR119" s="71">
        <f t="shared" si="461"/>
        <v>257.565</v>
      </c>
      <c r="AS119" s="71">
        <f t="shared" si="462"/>
        <v>1515.0882352941178</v>
      </c>
      <c r="AT119" s="84"/>
    </row>
    <row r="120" spans="1:67" outlineLevel="1" x14ac:dyDescent="0.25">
      <c r="A120" s="60"/>
      <c r="B120" s="61" t="s">
        <v>172</v>
      </c>
      <c r="C120" s="62">
        <f>A115</f>
        <v>41</v>
      </c>
      <c r="D120" s="68" t="s">
        <v>63</v>
      </c>
      <c r="E120" s="64">
        <f t="shared" si="463"/>
        <v>257.66176470588238</v>
      </c>
      <c r="F120" s="65">
        <f t="shared" si="464"/>
        <v>10564.132352941177</v>
      </c>
      <c r="G120" s="107"/>
      <c r="H120" s="108">
        <f>$H$54</f>
        <v>100</v>
      </c>
      <c r="I120" s="108">
        <v>0</v>
      </c>
      <c r="J120" s="67">
        <f t="shared" si="381"/>
        <v>3</v>
      </c>
      <c r="K120" s="54">
        <v>0</v>
      </c>
      <c r="L120" s="67">
        <f t="shared" si="445"/>
        <v>100</v>
      </c>
      <c r="M120" s="67">
        <f t="shared" si="445"/>
        <v>0</v>
      </c>
      <c r="N120" s="67">
        <f t="shared" si="445"/>
        <v>3</v>
      </c>
      <c r="O120" s="67">
        <f t="shared" si="446"/>
        <v>103</v>
      </c>
      <c r="P120" s="69">
        <f t="shared" si="447"/>
        <v>0</v>
      </c>
      <c r="Q120" s="69">
        <f t="shared" si="448"/>
        <v>0</v>
      </c>
      <c r="R120" s="69">
        <f t="shared" si="449"/>
        <v>2.06</v>
      </c>
      <c r="S120" s="69">
        <f t="shared" si="450"/>
        <v>5.15</v>
      </c>
      <c r="T120" s="69">
        <f t="shared" si="451"/>
        <v>110.21000000000001</v>
      </c>
      <c r="U120" s="69">
        <f>1*$U$4</f>
        <v>65</v>
      </c>
      <c r="V120" s="151">
        <f t="shared" si="452"/>
        <v>0</v>
      </c>
      <c r="W120" s="151">
        <f t="shared" si="452"/>
        <v>0</v>
      </c>
      <c r="X120" s="67">
        <f t="shared" si="453"/>
        <v>65</v>
      </c>
      <c r="Y120" s="113">
        <f t="shared" si="454"/>
        <v>38.649264705882359</v>
      </c>
      <c r="Z120" s="69">
        <f t="shared" si="455"/>
        <v>27.552500000000002</v>
      </c>
      <c r="AA120" s="69">
        <f t="shared" si="456"/>
        <v>16.25</v>
      </c>
      <c r="AB120" s="70">
        <f t="shared" si="457"/>
        <v>257.66176470588238</v>
      </c>
      <c r="AC120" s="67">
        <f t="shared" si="458"/>
        <v>4223</v>
      </c>
      <c r="AD120" s="67">
        <f t="shared" si="458"/>
        <v>0</v>
      </c>
      <c r="AE120" s="67">
        <f t="shared" si="458"/>
        <v>0</v>
      </c>
      <c r="AF120" s="67">
        <f t="shared" si="458"/>
        <v>84.460000000000008</v>
      </c>
      <c r="AG120" s="67">
        <f t="shared" si="458"/>
        <v>211.15</v>
      </c>
      <c r="AH120" s="67">
        <f t="shared" si="458"/>
        <v>4518.6100000000006</v>
      </c>
      <c r="AI120" s="67">
        <f t="shared" si="458"/>
        <v>2665</v>
      </c>
      <c r="AJ120" s="67">
        <f t="shared" si="458"/>
        <v>0</v>
      </c>
      <c r="AK120" s="67">
        <f t="shared" si="458"/>
        <v>0</v>
      </c>
      <c r="AL120" s="67">
        <f t="shared" si="458"/>
        <v>2665</v>
      </c>
      <c r="AM120" s="67">
        <f t="shared" si="458"/>
        <v>1584.6198529411768</v>
      </c>
      <c r="AN120" s="67">
        <f t="shared" si="458"/>
        <v>1129.6525000000001</v>
      </c>
      <c r="AO120" s="67">
        <f t="shared" si="458"/>
        <v>666.25</v>
      </c>
      <c r="AP120" s="67">
        <f t="shared" si="459"/>
        <v>1584.6198529411768</v>
      </c>
      <c r="AQ120" s="71">
        <f t="shared" si="460"/>
        <v>8768.2298529411783</v>
      </c>
      <c r="AR120" s="71">
        <f t="shared" si="461"/>
        <v>1795.9025000000001</v>
      </c>
      <c r="AS120" s="71">
        <f t="shared" si="462"/>
        <v>10564.132352941178</v>
      </c>
      <c r="AT120" s="84"/>
    </row>
    <row r="121" spans="1:67" outlineLevel="1" x14ac:dyDescent="0.25">
      <c r="A121" s="60"/>
      <c r="B121" s="61" t="s">
        <v>66</v>
      </c>
      <c r="C121" s="62">
        <v>1</v>
      </c>
      <c r="D121" s="68" t="s">
        <v>65</v>
      </c>
      <c r="E121" s="64">
        <f t="shared" si="463"/>
        <v>3413.9264705882347</v>
      </c>
      <c r="F121" s="65">
        <f t="shared" si="464"/>
        <v>3413.9264705882347</v>
      </c>
      <c r="G121" s="107"/>
      <c r="H121" s="108">
        <f>$H$55</f>
        <v>700</v>
      </c>
      <c r="I121" s="108">
        <f>I110</f>
        <v>0</v>
      </c>
      <c r="J121" s="67">
        <f t="shared" si="381"/>
        <v>21</v>
      </c>
      <c r="K121" s="54">
        <v>0</v>
      </c>
      <c r="L121" s="67">
        <f t="shared" si="445"/>
        <v>700</v>
      </c>
      <c r="M121" s="67">
        <f t="shared" si="445"/>
        <v>0</v>
      </c>
      <c r="N121" s="67">
        <f t="shared" si="445"/>
        <v>21</v>
      </c>
      <c r="O121" s="67">
        <f t="shared" si="446"/>
        <v>721</v>
      </c>
      <c r="P121" s="69">
        <f t="shared" si="447"/>
        <v>0</v>
      </c>
      <c r="Q121" s="69">
        <f t="shared" si="448"/>
        <v>0</v>
      </c>
      <c r="R121" s="69">
        <f t="shared" si="449"/>
        <v>14.42</v>
      </c>
      <c r="S121" s="69">
        <f t="shared" si="450"/>
        <v>36.050000000000004</v>
      </c>
      <c r="T121" s="69">
        <f t="shared" si="451"/>
        <v>771.46999999999991</v>
      </c>
      <c r="U121" s="69">
        <f>5*$U$5+600+500</f>
        <v>1550</v>
      </c>
      <c r="V121" s="151">
        <f t="shared" si="452"/>
        <v>0</v>
      </c>
      <c r="W121" s="151">
        <f t="shared" si="452"/>
        <v>0</v>
      </c>
      <c r="X121" s="67">
        <f t="shared" si="453"/>
        <v>1550</v>
      </c>
      <c r="Y121" s="113">
        <f t="shared" si="454"/>
        <v>512.08897058823527</v>
      </c>
      <c r="Z121" s="69">
        <f t="shared" si="455"/>
        <v>192.86749999999998</v>
      </c>
      <c r="AA121" s="69">
        <f t="shared" si="456"/>
        <v>387.5</v>
      </c>
      <c r="AB121" s="70">
        <f t="shared" si="457"/>
        <v>3413.9264705882347</v>
      </c>
      <c r="AC121" s="67">
        <f t="shared" si="458"/>
        <v>721</v>
      </c>
      <c r="AD121" s="67">
        <f t="shared" si="458"/>
        <v>0</v>
      </c>
      <c r="AE121" s="67">
        <f t="shared" si="458"/>
        <v>0</v>
      </c>
      <c r="AF121" s="67">
        <f t="shared" si="458"/>
        <v>14.42</v>
      </c>
      <c r="AG121" s="67">
        <f t="shared" si="458"/>
        <v>36.050000000000004</v>
      </c>
      <c r="AH121" s="67">
        <f t="shared" si="458"/>
        <v>771.46999999999991</v>
      </c>
      <c r="AI121" s="67">
        <f t="shared" si="458"/>
        <v>1550</v>
      </c>
      <c r="AJ121" s="67">
        <f t="shared" si="458"/>
        <v>0</v>
      </c>
      <c r="AK121" s="67">
        <f t="shared" si="458"/>
        <v>0</v>
      </c>
      <c r="AL121" s="67">
        <f t="shared" si="458"/>
        <v>1550</v>
      </c>
      <c r="AM121" s="67">
        <f t="shared" si="458"/>
        <v>512.08897058823527</v>
      </c>
      <c r="AN121" s="67">
        <f t="shared" si="458"/>
        <v>192.86749999999998</v>
      </c>
      <c r="AO121" s="67">
        <f t="shared" si="458"/>
        <v>387.5</v>
      </c>
      <c r="AP121" s="67">
        <f t="shared" si="459"/>
        <v>512.08897058823527</v>
      </c>
      <c r="AQ121" s="71">
        <f t="shared" si="460"/>
        <v>2833.5589705882353</v>
      </c>
      <c r="AR121" s="71">
        <f t="shared" si="461"/>
        <v>580.36749999999995</v>
      </c>
      <c r="AS121" s="71">
        <f t="shared" si="462"/>
        <v>3413.9264705882347</v>
      </c>
      <c r="AT121" s="84"/>
    </row>
    <row r="122" spans="1:67" outlineLevel="1" x14ac:dyDescent="0.25">
      <c r="A122" s="60"/>
      <c r="B122" s="72" t="s">
        <v>169</v>
      </c>
      <c r="C122" s="62">
        <v>1</v>
      </c>
      <c r="D122" s="68" t="s">
        <v>65</v>
      </c>
      <c r="E122" s="64">
        <f t="shared" si="463"/>
        <v>4312.5</v>
      </c>
      <c r="F122" s="65">
        <f t="shared" si="464"/>
        <v>4312.5</v>
      </c>
      <c r="G122" s="107"/>
      <c r="H122" s="108">
        <f>H111</f>
        <v>2500</v>
      </c>
      <c r="I122" s="108">
        <f t="shared" ref="I122" si="465">I111</f>
        <v>300</v>
      </c>
      <c r="J122" s="67">
        <f t="shared" si="381"/>
        <v>75</v>
      </c>
      <c r="K122" s="54">
        <v>0</v>
      </c>
      <c r="L122" s="67">
        <f t="shared" si="445"/>
        <v>2500</v>
      </c>
      <c r="M122" s="67">
        <f t="shared" si="445"/>
        <v>300</v>
      </c>
      <c r="N122" s="67">
        <f t="shared" si="445"/>
        <v>75</v>
      </c>
      <c r="O122" s="67">
        <f t="shared" si="446"/>
        <v>2875</v>
      </c>
      <c r="P122" s="69">
        <f t="shared" si="447"/>
        <v>0</v>
      </c>
      <c r="Q122" s="69">
        <f t="shared" si="448"/>
        <v>0</v>
      </c>
      <c r="R122" s="69">
        <f t="shared" si="449"/>
        <v>57.5</v>
      </c>
      <c r="S122" s="69">
        <v>0</v>
      </c>
      <c r="T122" s="69">
        <f t="shared" si="451"/>
        <v>2932.5</v>
      </c>
      <c r="U122" s="69">
        <v>0</v>
      </c>
      <c r="V122" s="151">
        <f t="shared" si="452"/>
        <v>0</v>
      </c>
      <c r="W122" s="151">
        <f t="shared" si="452"/>
        <v>0</v>
      </c>
      <c r="X122" s="67">
        <f t="shared" si="453"/>
        <v>0</v>
      </c>
      <c r="Y122" s="113">
        <f t="shared" si="454"/>
        <v>646.875</v>
      </c>
      <c r="Z122" s="69">
        <f t="shared" si="455"/>
        <v>733.125</v>
      </c>
      <c r="AA122" s="69">
        <f t="shared" si="456"/>
        <v>0</v>
      </c>
      <c r="AB122" s="70">
        <f t="shared" si="457"/>
        <v>4312.5</v>
      </c>
      <c r="AC122" s="67">
        <f t="shared" si="458"/>
        <v>2875</v>
      </c>
      <c r="AD122" s="67">
        <f t="shared" si="458"/>
        <v>0</v>
      </c>
      <c r="AE122" s="67">
        <f t="shared" si="458"/>
        <v>0</v>
      </c>
      <c r="AF122" s="67">
        <f t="shared" si="458"/>
        <v>57.5</v>
      </c>
      <c r="AG122" s="67">
        <f t="shared" si="458"/>
        <v>0</v>
      </c>
      <c r="AH122" s="67">
        <f t="shared" si="458"/>
        <v>2932.5</v>
      </c>
      <c r="AI122" s="67">
        <f t="shared" si="458"/>
        <v>0</v>
      </c>
      <c r="AJ122" s="67">
        <f t="shared" si="458"/>
        <v>0</v>
      </c>
      <c r="AK122" s="67">
        <f t="shared" si="458"/>
        <v>0</v>
      </c>
      <c r="AL122" s="67">
        <f t="shared" si="458"/>
        <v>0</v>
      </c>
      <c r="AM122" s="67">
        <f t="shared" si="458"/>
        <v>646.875</v>
      </c>
      <c r="AN122" s="67">
        <f t="shared" si="458"/>
        <v>733.125</v>
      </c>
      <c r="AO122" s="67">
        <f t="shared" si="458"/>
        <v>0</v>
      </c>
      <c r="AP122" s="67">
        <f t="shared" si="459"/>
        <v>646.875</v>
      </c>
      <c r="AQ122" s="71">
        <f t="shared" si="460"/>
        <v>3579.375</v>
      </c>
      <c r="AR122" s="71">
        <f t="shared" si="461"/>
        <v>733.125</v>
      </c>
      <c r="AS122" s="71">
        <f t="shared" si="462"/>
        <v>4312.5</v>
      </c>
      <c r="AT122" s="84"/>
    </row>
    <row r="123" spans="1:67" outlineLevel="1" x14ac:dyDescent="0.25">
      <c r="A123" s="60"/>
      <c r="B123" s="72" t="s">
        <v>170</v>
      </c>
      <c r="C123" s="62">
        <v>1</v>
      </c>
      <c r="D123" s="68" t="s">
        <v>65</v>
      </c>
      <c r="E123" s="64">
        <f t="shared" si="463"/>
        <v>900</v>
      </c>
      <c r="F123" s="65">
        <f t="shared" si="464"/>
        <v>900</v>
      </c>
      <c r="G123" s="147"/>
      <c r="H123" s="67">
        <v>0</v>
      </c>
      <c r="I123" s="67">
        <v>0</v>
      </c>
      <c r="J123" s="67">
        <f t="shared" si="381"/>
        <v>0</v>
      </c>
      <c r="K123" s="54">
        <v>0</v>
      </c>
      <c r="L123" s="67">
        <f t="shared" si="445"/>
        <v>0</v>
      </c>
      <c r="M123" s="67">
        <f t="shared" si="445"/>
        <v>0</v>
      </c>
      <c r="N123" s="67">
        <f t="shared" si="445"/>
        <v>0</v>
      </c>
      <c r="O123" s="67">
        <f t="shared" si="446"/>
        <v>0</v>
      </c>
      <c r="P123" s="69">
        <f t="shared" si="447"/>
        <v>0</v>
      </c>
      <c r="Q123" s="69">
        <f t="shared" si="448"/>
        <v>0</v>
      </c>
      <c r="R123" s="69">
        <f t="shared" si="449"/>
        <v>0</v>
      </c>
      <c r="S123" s="69">
        <v>0</v>
      </c>
      <c r="T123" s="69">
        <f t="shared" si="451"/>
        <v>0</v>
      </c>
      <c r="U123" s="69">
        <v>0</v>
      </c>
      <c r="V123" s="151">
        <f t="shared" si="452"/>
        <v>0</v>
      </c>
      <c r="W123" s="151">
        <f t="shared" si="452"/>
        <v>900</v>
      </c>
      <c r="X123" s="67">
        <f t="shared" si="453"/>
        <v>900</v>
      </c>
      <c r="Y123" s="113">
        <v>0</v>
      </c>
      <c r="Z123" s="69">
        <f t="shared" si="455"/>
        <v>0</v>
      </c>
      <c r="AA123" s="69">
        <v>0</v>
      </c>
      <c r="AB123" s="70">
        <f t="shared" si="457"/>
        <v>900</v>
      </c>
      <c r="AC123" s="67">
        <f t="shared" si="458"/>
        <v>0</v>
      </c>
      <c r="AD123" s="67">
        <f t="shared" si="458"/>
        <v>0</v>
      </c>
      <c r="AE123" s="67">
        <f t="shared" si="458"/>
        <v>0</v>
      </c>
      <c r="AF123" s="67">
        <f t="shared" si="458"/>
        <v>0</v>
      </c>
      <c r="AG123" s="67">
        <f t="shared" si="458"/>
        <v>0</v>
      </c>
      <c r="AH123" s="67">
        <f t="shared" si="458"/>
        <v>0</v>
      </c>
      <c r="AI123" s="67">
        <f t="shared" si="458"/>
        <v>0</v>
      </c>
      <c r="AJ123" s="67">
        <f t="shared" si="458"/>
        <v>0</v>
      </c>
      <c r="AK123" s="67">
        <f t="shared" si="458"/>
        <v>900</v>
      </c>
      <c r="AL123" s="67">
        <f t="shared" si="458"/>
        <v>900</v>
      </c>
      <c r="AM123" s="67">
        <f t="shared" si="458"/>
        <v>0</v>
      </c>
      <c r="AN123" s="67">
        <f t="shared" si="458"/>
        <v>0</v>
      </c>
      <c r="AO123" s="67">
        <f t="shared" si="458"/>
        <v>0</v>
      </c>
      <c r="AP123" s="67">
        <f t="shared" si="459"/>
        <v>900</v>
      </c>
      <c r="AQ123" s="71">
        <f t="shared" si="460"/>
        <v>900</v>
      </c>
      <c r="AR123" s="71">
        <f t="shared" si="461"/>
        <v>0</v>
      </c>
      <c r="AS123" s="71">
        <f t="shared" si="462"/>
        <v>900</v>
      </c>
      <c r="AT123" s="84"/>
    </row>
    <row r="124" spans="1:67" outlineLevel="1" x14ac:dyDescent="0.25">
      <c r="A124" s="60"/>
      <c r="B124" s="72" t="s">
        <v>171</v>
      </c>
      <c r="C124" s="62">
        <v>1</v>
      </c>
      <c r="D124" s="68" t="s">
        <v>65</v>
      </c>
      <c r="E124" s="64">
        <f t="shared" si="463"/>
        <v>1200</v>
      </c>
      <c r="F124" s="65">
        <f t="shared" si="464"/>
        <v>1200</v>
      </c>
      <c r="G124" s="147"/>
      <c r="H124" s="67">
        <v>0</v>
      </c>
      <c r="I124" s="67">
        <v>0</v>
      </c>
      <c r="J124" s="67">
        <f t="shared" si="381"/>
        <v>0</v>
      </c>
      <c r="K124" s="54">
        <v>0</v>
      </c>
      <c r="L124" s="67">
        <f t="shared" si="445"/>
        <v>0</v>
      </c>
      <c r="M124" s="67">
        <f t="shared" si="445"/>
        <v>0</v>
      </c>
      <c r="N124" s="67">
        <f t="shared" si="445"/>
        <v>0</v>
      </c>
      <c r="O124" s="67">
        <f t="shared" si="446"/>
        <v>0</v>
      </c>
      <c r="P124" s="69">
        <f t="shared" si="447"/>
        <v>0</v>
      </c>
      <c r="Q124" s="69">
        <f t="shared" si="448"/>
        <v>0</v>
      </c>
      <c r="R124" s="69">
        <f t="shared" si="449"/>
        <v>0</v>
      </c>
      <c r="S124" s="69">
        <v>0</v>
      </c>
      <c r="T124" s="69">
        <f t="shared" si="451"/>
        <v>0</v>
      </c>
      <c r="U124" s="69">
        <v>0</v>
      </c>
      <c r="V124" s="151">
        <f t="shared" si="452"/>
        <v>1200</v>
      </c>
      <c r="W124" s="151">
        <f t="shared" si="452"/>
        <v>0</v>
      </c>
      <c r="X124" s="67">
        <f t="shared" si="453"/>
        <v>1200</v>
      </c>
      <c r="Y124" s="113">
        <v>0</v>
      </c>
      <c r="Z124" s="69">
        <f t="shared" si="455"/>
        <v>0</v>
      </c>
      <c r="AA124" s="69">
        <v>0</v>
      </c>
      <c r="AB124" s="70">
        <f t="shared" si="457"/>
        <v>1200</v>
      </c>
      <c r="AC124" s="67">
        <f t="shared" si="458"/>
        <v>0</v>
      </c>
      <c r="AD124" s="67">
        <f t="shared" si="458"/>
        <v>0</v>
      </c>
      <c r="AE124" s="67">
        <f t="shared" si="458"/>
        <v>0</v>
      </c>
      <c r="AF124" s="67">
        <f t="shared" si="458"/>
        <v>0</v>
      </c>
      <c r="AG124" s="67">
        <f t="shared" si="458"/>
        <v>0</v>
      </c>
      <c r="AH124" s="67">
        <f t="shared" si="458"/>
        <v>0</v>
      </c>
      <c r="AI124" s="67">
        <f t="shared" si="458"/>
        <v>0</v>
      </c>
      <c r="AJ124" s="67">
        <f t="shared" si="458"/>
        <v>1200</v>
      </c>
      <c r="AK124" s="67">
        <f t="shared" si="458"/>
        <v>0</v>
      </c>
      <c r="AL124" s="67">
        <f t="shared" si="458"/>
        <v>1200</v>
      </c>
      <c r="AM124" s="67">
        <f t="shared" si="458"/>
        <v>0</v>
      </c>
      <c r="AN124" s="67">
        <f t="shared" si="458"/>
        <v>0</v>
      </c>
      <c r="AO124" s="67">
        <f t="shared" si="458"/>
        <v>0</v>
      </c>
      <c r="AP124" s="67">
        <f t="shared" si="459"/>
        <v>0</v>
      </c>
      <c r="AQ124" s="71">
        <f t="shared" si="460"/>
        <v>1200</v>
      </c>
      <c r="AR124" s="71">
        <f t="shared" si="461"/>
        <v>0</v>
      </c>
      <c r="AS124" s="71">
        <f t="shared" si="462"/>
        <v>1200</v>
      </c>
      <c r="AT124" s="84"/>
    </row>
    <row r="125" spans="1:67" ht="15.75" outlineLevel="1" thickBot="1" x14ac:dyDescent="0.3">
      <c r="A125" s="75"/>
      <c r="B125" s="76"/>
      <c r="C125" s="77"/>
      <c r="D125" s="78"/>
      <c r="E125" s="79"/>
      <c r="F125" s="80"/>
      <c r="G125" s="107"/>
      <c r="H125" s="108"/>
      <c r="I125" s="108"/>
      <c r="J125" s="67"/>
      <c r="K125" s="21"/>
      <c r="L125" s="67"/>
      <c r="M125" s="67"/>
      <c r="N125" s="67"/>
      <c r="O125" s="67"/>
      <c r="P125" s="69"/>
      <c r="Q125" s="69"/>
      <c r="R125" s="69"/>
      <c r="S125" s="69"/>
      <c r="T125" s="69"/>
      <c r="U125" s="69"/>
      <c r="V125" s="151"/>
      <c r="W125" s="151"/>
      <c r="X125" s="69"/>
      <c r="Y125" s="69"/>
      <c r="Z125" s="69"/>
      <c r="AA125" s="69"/>
      <c r="AB125" s="67"/>
      <c r="AC125" s="67"/>
      <c r="AD125" s="67"/>
      <c r="AE125" s="69"/>
      <c r="AF125" s="69"/>
      <c r="AG125" s="69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84"/>
    </row>
    <row r="126" spans="1:67" ht="15.75" thickBot="1" x14ac:dyDescent="0.3">
      <c r="A126" s="48">
        <f>A115+1</f>
        <v>42</v>
      </c>
      <c r="B126" s="49" t="s">
        <v>61</v>
      </c>
      <c r="C126" s="50" t="s">
        <v>62</v>
      </c>
      <c r="D126" s="51">
        <f>ROUNDUP((A126*465)/1000,2)</f>
        <v>19.53</v>
      </c>
      <c r="E126" s="52"/>
      <c r="F126" s="53">
        <f>SUM(F127:F136)</f>
        <v>37387.718669117647</v>
      </c>
      <c r="G126" s="107"/>
      <c r="H126" s="110"/>
      <c r="I126" s="110"/>
      <c r="J126" s="56"/>
      <c r="K126" s="57"/>
      <c r="L126" s="58"/>
      <c r="M126" s="58"/>
      <c r="N126" s="58"/>
      <c r="O126" s="57"/>
      <c r="P126" s="58"/>
      <c r="Q126" s="56"/>
      <c r="R126" s="56"/>
      <c r="S126" s="56"/>
      <c r="T126" s="56"/>
      <c r="U126" s="73"/>
      <c r="V126" s="152"/>
      <c r="W126" s="153"/>
      <c r="X126" s="56"/>
      <c r="Y126" s="56"/>
      <c r="Z126" s="57"/>
      <c r="AA126" s="56"/>
      <c r="AB126" s="56"/>
      <c r="AC126" s="59">
        <f>+SUM(AC127:AC136)</f>
        <v>15487.288499999999</v>
      </c>
      <c r="AD126" s="59">
        <f t="shared" ref="AD126:AS126" si="466">+SUM(AD127:AD136)</f>
        <v>0</v>
      </c>
      <c r="AE126" s="59">
        <f t="shared" si="466"/>
        <v>0</v>
      </c>
      <c r="AF126" s="59">
        <f t="shared" si="466"/>
        <v>309.74576999999999</v>
      </c>
      <c r="AG126" s="59">
        <f t="shared" si="466"/>
        <v>630.61442499999998</v>
      </c>
      <c r="AH126" s="59">
        <f t="shared" si="466"/>
        <v>16427.648695</v>
      </c>
      <c r="AI126" s="59">
        <f t="shared" si="466"/>
        <v>7568</v>
      </c>
      <c r="AJ126" s="59">
        <f t="shared" si="466"/>
        <v>1200</v>
      </c>
      <c r="AK126" s="59">
        <f t="shared" si="466"/>
        <v>900</v>
      </c>
      <c r="AL126" s="59">
        <f t="shared" si="466"/>
        <v>9668</v>
      </c>
      <c r="AM126" s="59">
        <f t="shared" si="466"/>
        <v>5293.1578003676477</v>
      </c>
      <c r="AN126" s="59">
        <f t="shared" si="466"/>
        <v>4106.91217375</v>
      </c>
      <c r="AO126" s="59">
        <f t="shared" si="466"/>
        <v>1892</v>
      </c>
      <c r="AP126" s="59">
        <f t="shared" si="466"/>
        <v>6193.1578003676477</v>
      </c>
      <c r="AQ126" s="59">
        <f t="shared" si="466"/>
        <v>31388.806495367644</v>
      </c>
      <c r="AR126" s="59">
        <f t="shared" si="466"/>
        <v>5998.9121737500009</v>
      </c>
      <c r="AS126" s="59">
        <f t="shared" si="466"/>
        <v>37387.718669117647</v>
      </c>
      <c r="AT126" s="83" t="str">
        <f>IF(F126=AS126,"Matching","Not Matching")</f>
        <v>Matching</v>
      </c>
      <c r="AU126" s="134">
        <f t="shared" ref="AU126" si="467">SUM(AC126:AG126)</f>
        <v>16427.648695</v>
      </c>
      <c r="AV126" s="135">
        <f t="shared" ref="AV126" si="468">AU126/AS126</f>
        <v>0.43938622841326985</v>
      </c>
      <c r="AW126" s="134">
        <f t="shared" ref="AW126" si="469">AI126</f>
        <v>7568</v>
      </c>
      <c r="AX126" s="135">
        <f t="shared" ref="AX126" si="470">AW126/AS126</f>
        <v>0.2024194112236965</v>
      </c>
      <c r="AY126" s="134">
        <f t="shared" ref="AY126" si="471">AJ126</f>
        <v>1200</v>
      </c>
      <c r="AZ126" s="135">
        <f t="shared" ref="AZ126" si="472">AY126/AS126</f>
        <v>3.2096101145406425E-2</v>
      </c>
      <c r="BA126" s="134">
        <f t="shared" ref="BA126" si="473">AK126+AM126</f>
        <v>6193.1578003676477</v>
      </c>
      <c r="BB126" s="135">
        <f t="shared" ref="BB126" si="474">BA126/AS126</f>
        <v>0.16564684930838566</v>
      </c>
      <c r="BC126" s="134">
        <f t="shared" ref="BC126" si="475">AN126+AO126</f>
        <v>5998.91217375</v>
      </c>
      <c r="BD126" s="135">
        <f t="shared" ref="BD126" si="476">BC126/AS126</f>
        <v>0.16045140990924159</v>
      </c>
      <c r="BE126" s="82" t="str">
        <f t="shared" ref="BE126" si="477">IF((AU126+AW126+AY126+BA126+BC126)=AS126,"Matching","Not Matching")</f>
        <v>Matching</v>
      </c>
      <c r="BF126" s="134">
        <f>AQ126</f>
        <v>31388.806495367644</v>
      </c>
      <c r="BG126" s="135">
        <f t="shared" ref="BG126" si="478">BF126/AS126</f>
        <v>0.83954859009075833</v>
      </c>
      <c r="BH126" s="134">
        <f t="shared" ref="BH126" si="479">AR126</f>
        <v>5998.9121737500009</v>
      </c>
      <c r="BI126" s="135">
        <f t="shared" ref="BI126" si="480">BH126/AS126</f>
        <v>0.16045140990924162</v>
      </c>
      <c r="BJ126" s="82" t="str">
        <f t="shared" ref="BJ126" si="481">IF((BH126+BF126)=AS126,"Matching","Not Matching")</f>
        <v>Matching</v>
      </c>
      <c r="BK126" s="134">
        <f>AS126*1.081</f>
        <v>40416.123881316176</v>
      </c>
      <c r="BL126" s="134">
        <f t="shared" ref="BL126" si="482">ROUND(BK126,-1)</f>
        <v>40420</v>
      </c>
      <c r="BM126" s="134">
        <f>D126*380</f>
        <v>7421.4000000000005</v>
      </c>
      <c r="BN126" s="134">
        <f t="shared" ref="BN126" si="483">BK126-BM126</f>
        <v>32994.723881316175</v>
      </c>
      <c r="BO126" s="134">
        <f>BK126/D126</f>
        <v>2069.4379867545404</v>
      </c>
    </row>
    <row r="127" spans="1:67" outlineLevel="1" x14ac:dyDescent="0.25">
      <c r="A127" s="60"/>
      <c r="B127" s="61"/>
      <c r="C127" s="62"/>
      <c r="D127" s="63"/>
      <c r="E127" s="64"/>
      <c r="F127" s="65"/>
      <c r="G127" s="107"/>
      <c r="H127" s="110"/>
      <c r="I127" s="110"/>
      <c r="J127" s="56"/>
      <c r="K127" s="57"/>
      <c r="L127" s="58"/>
      <c r="M127" s="58"/>
      <c r="N127" s="58"/>
      <c r="O127" s="57"/>
      <c r="P127" s="58"/>
      <c r="Q127" s="56"/>
      <c r="R127" s="56"/>
      <c r="S127" s="56"/>
      <c r="T127" s="56"/>
      <c r="U127" s="73"/>
      <c r="V127" s="152"/>
      <c r="W127" s="153"/>
      <c r="X127" s="56"/>
      <c r="Y127" s="56"/>
      <c r="Z127" s="57"/>
      <c r="AA127" s="56"/>
      <c r="AB127" s="56"/>
      <c r="AC127" s="56"/>
      <c r="AD127" s="56"/>
      <c r="AE127" s="69"/>
      <c r="AF127" s="69"/>
      <c r="AG127" s="69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136"/>
    </row>
    <row r="128" spans="1:67" outlineLevel="1" x14ac:dyDescent="0.25">
      <c r="A128" s="60"/>
      <c r="B128" s="61" t="str">
        <f>"Panneau solaire "&amp;G128</f>
        <v>Panneau solaire LONGi Hi-MO X10 Artist LR7-54HVB-485M</v>
      </c>
      <c r="C128" s="62">
        <f>A126</f>
        <v>42</v>
      </c>
      <c r="D128" s="68" t="s">
        <v>63</v>
      </c>
      <c r="E128" s="64">
        <f t="shared" ref="E128" si="484">AB128</f>
        <v>266.65684558823523</v>
      </c>
      <c r="F128" s="65">
        <f t="shared" ref="F128" si="485">C128*E128</f>
        <v>11199.58751470588</v>
      </c>
      <c r="G128" s="107" t="str">
        <f>$G$7</f>
        <v>LONGi Hi-MO X10 Artist LR7-54HVB-485M</v>
      </c>
      <c r="H128" s="108">
        <f t="shared" ref="H128:I128" si="486">H117</f>
        <v>105.55</v>
      </c>
      <c r="I128" s="108">
        <f t="shared" si="486"/>
        <v>0</v>
      </c>
      <c r="J128" s="67">
        <f t="shared" si="381"/>
        <v>3.1664999999999996</v>
      </c>
      <c r="K128" s="54">
        <v>0</v>
      </c>
      <c r="L128" s="67">
        <f t="shared" ref="L128:N135" si="487">H128*(1-$K128)</f>
        <v>105.55</v>
      </c>
      <c r="M128" s="67">
        <f t="shared" si="487"/>
        <v>0</v>
      </c>
      <c r="N128" s="67">
        <f t="shared" si="487"/>
        <v>3.1664999999999996</v>
      </c>
      <c r="O128" s="67">
        <f t="shared" ref="O128:O135" si="488">(L128+M128+N128)</f>
        <v>108.7165</v>
      </c>
      <c r="P128" s="69">
        <f t="shared" ref="P128:P135" si="489">O128*$P$4</f>
        <v>0</v>
      </c>
      <c r="Q128" s="69">
        <f t="shared" ref="Q128:Q135" si="490">(O128+P128)*$Q$4</f>
        <v>0</v>
      </c>
      <c r="R128" s="69">
        <f t="shared" ref="R128:R135" si="491">(O128+P128)*$R$4</f>
        <v>2.1743299999999999</v>
      </c>
      <c r="S128" s="69">
        <f t="shared" ref="S128:S132" si="492">(O128+P128)*$S$4</f>
        <v>5.4358250000000004</v>
      </c>
      <c r="T128" s="69">
        <f t="shared" ref="T128:T135" si="493">SUM(O128:S128)</f>
        <v>116.32665499999999</v>
      </c>
      <c r="U128" s="69">
        <f>1*$U$4</f>
        <v>65</v>
      </c>
      <c r="V128" s="151">
        <f t="shared" ref="V128:W135" si="494">V117</f>
        <v>0</v>
      </c>
      <c r="W128" s="151">
        <f t="shared" si="494"/>
        <v>0</v>
      </c>
      <c r="X128" s="67">
        <f t="shared" ref="X128:X135" si="495">SUM(U128:W128)</f>
        <v>65</v>
      </c>
      <c r="Y128" s="113">
        <f t="shared" ref="Y128:Y133" si="496">$Y$4/(1-$Y$4)*(T128+X128+Z128+AA128)</f>
        <v>39.998526838235293</v>
      </c>
      <c r="Z128" s="69">
        <f t="shared" ref="Z128:Z135" si="497">T128*$Z$4</f>
        <v>29.081663749999997</v>
      </c>
      <c r="AA128" s="69">
        <f t="shared" ref="AA128:AA133" si="498">X128*$AA$4</f>
        <v>16.25</v>
      </c>
      <c r="AB128" s="70">
        <f t="shared" ref="AB128:AB135" si="499">T128+X128+Y128+Z128+AA128</f>
        <v>266.65684558823523</v>
      </c>
      <c r="AC128" s="67">
        <f t="shared" ref="AC128:AO135" si="500">O128*$C128</f>
        <v>4566.0929999999998</v>
      </c>
      <c r="AD128" s="67">
        <f t="shared" si="500"/>
        <v>0</v>
      </c>
      <c r="AE128" s="67">
        <f t="shared" si="500"/>
        <v>0</v>
      </c>
      <c r="AF128" s="67">
        <f t="shared" si="500"/>
        <v>91.321860000000001</v>
      </c>
      <c r="AG128" s="67">
        <f t="shared" si="500"/>
        <v>228.30465000000001</v>
      </c>
      <c r="AH128" s="67">
        <f t="shared" si="500"/>
        <v>4885.7195099999999</v>
      </c>
      <c r="AI128" s="67">
        <f t="shared" si="500"/>
        <v>2730</v>
      </c>
      <c r="AJ128" s="67">
        <f t="shared" si="500"/>
        <v>0</v>
      </c>
      <c r="AK128" s="67">
        <f t="shared" si="500"/>
        <v>0</v>
      </c>
      <c r="AL128" s="67">
        <f t="shared" si="500"/>
        <v>2730</v>
      </c>
      <c r="AM128" s="67">
        <f t="shared" si="500"/>
        <v>1679.9381272058822</v>
      </c>
      <c r="AN128" s="67">
        <f t="shared" si="500"/>
        <v>1221.4298775</v>
      </c>
      <c r="AO128" s="67">
        <f t="shared" si="500"/>
        <v>682.5</v>
      </c>
      <c r="AP128" s="67">
        <f t="shared" ref="AP128:AP135" si="501">AM128+AK128</f>
        <v>1679.9381272058822</v>
      </c>
      <c r="AQ128" s="71">
        <f t="shared" ref="AQ128:AQ135" si="502">AM128+AL128+AH128</f>
        <v>9295.6576372058807</v>
      </c>
      <c r="AR128" s="71">
        <f t="shared" ref="AR128:AR135" si="503">AO128+AN128</f>
        <v>1903.9298775</v>
      </c>
      <c r="AS128" s="71">
        <f t="shared" ref="AS128:AS135" si="504">AH128+AL128+AM128+AO128+AN128</f>
        <v>11199.587514705883</v>
      </c>
      <c r="AT128" s="84"/>
    </row>
    <row r="129" spans="1:67" outlineLevel="1" x14ac:dyDescent="0.25">
      <c r="A129" s="60"/>
      <c r="B129" s="61" t="str">
        <f>"Onduleur Fronius "&amp;G129</f>
        <v>Onduleur Fronius Verto 17.5 SPD 1+2</v>
      </c>
      <c r="C129" s="62">
        <v>1</v>
      </c>
      <c r="D129" s="68" t="s">
        <v>63</v>
      </c>
      <c r="E129" s="64">
        <f t="shared" ref="E128:E135" si="505">AB129</f>
        <v>4011.5870367647053</v>
      </c>
      <c r="F129" s="65">
        <f t="shared" ref="F128:F135" si="506">C129*E129</f>
        <v>4011.5870367647053</v>
      </c>
      <c r="G129" s="107" t="str">
        <f>$G$74</f>
        <v>Verto 17.5 SPD 1+2</v>
      </c>
      <c r="H129" s="108">
        <f>$H$74</f>
        <v>2149.85</v>
      </c>
      <c r="I129" s="108">
        <f>$I$52</f>
        <v>166.85</v>
      </c>
      <c r="J129" s="67">
        <f t="shared" si="381"/>
        <v>64.495499999999993</v>
      </c>
      <c r="K129" s="54">
        <v>0</v>
      </c>
      <c r="L129" s="67">
        <f t="shared" si="487"/>
        <v>2149.85</v>
      </c>
      <c r="M129" s="67">
        <f t="shared" si="487"/>
        <v>166.85</v>
      </c>
      <c r="N129" s="67">
        <f t="shared" si="487"/>
        <v>64.495499999999993</v>
      </c>
      <c r="O129" s="67">
        <f t="shared" si="488"/>
        <v>2381.1954999999998</v>
      </c>
      <c r="P129" s="69">
        <f t="shared" si="489"/>
        <v>0</v>
      </c>
      <c r="Q129" s="69">
        <f t="shared" si="490"/>
        <v>0</v>
      </c>
      <c r="R129" s="69">
        <f t="shared" si="491"/>
        <v>47.623909999999995</v>
      </c>
      <c r="S129" s="69">
        <f t="shared" si="492"/>
        <v>119.059775</v>
      </c>
      <c r="T129" s="69">
        <f t="shared" si="493"/>
        <v>2547.8791849999998</v>
      </c>
      <c r="U129" s="69">
        <f>2*$U$5</f>
        <v>180</v>
      </c>
      <c r="V129" s="151">
        <f t="shared" si="494"/>
        <v>0</v>
      </c>
      <c r="W129" s="151">
        <f t="shared" si="494"/>
        <v>0</v>
      </c>
      <c r="X129" s="67">
        <f t="shared" si="495"/>
        <v>180</v>
      </c>
      <c r="Y129" s="113">
        <f t="shared" si="496"/>
        <v>601.73805551470582</v>
      </c>
      <c r="Z129" s="69">
        <f t="shared" si="497"/>
        <v>636.96979624999994</v>
      </c>
      <c r="AA129" s="69">
        <f t="shared" si="498"/>
        <v>45</v>
      </c>
      <c r="AB129" s="70">
        <f t="shared" si="499"/>
        <v>4011.5870367647053</v>
      </c>
      <c r="AC129" s="67">
        <f t="shared" si="500"/>
        <v>2381.1954999999998</v>
      </c>
      <c r="AD129" s="67">
        <f t="shared" si="500"/>
        <v>0</v>
      </c>
      <c r="AE129" s="67">
        <f t="shared" si="500"/>
        <v>0</v>
      </c>
      <c r="AF129" s="67">
        <f t="shared" si="500"/>
        <v>47.623909999999995</v>
      </c>
      <c r="AG129" s="67">
        <f t="shared" si="500"/>
        <v>119.059775</v>
      </c>
      <c r="AH129" s="67">
        <f t="shared" si="500"/>
        <v>2547.8791849999998</v>
      </c>
      <c r="AI129" s="67">
        <f t="shared" si="500"/>
        <v>180</v>
      </c>
      <c r="AJ129" s="67">
        <f t="shared" si="500"/>
        <v>0</v>
      </c>
      <c r="AK129" s="67">
        <f t="shared" si="500"/>
        <v>0</v>
      </c>
      <c r="AL129" s="67">
        <f t="shared" si="500"/>
        <v>180</v>
      </c>
      <c r="AM129" s="67">
        <f t="shared" si="500"/>
        <v>601.73805551470582</v>
      </c>
      <c r="AN129" s="67">
        <f t="shared" si="500"/>
        <v>636.96979624999994</v>
      </c>
      <c r="AO129" s="67">
        <f t="shared" si="500"/>
        <v>45</v>
      </c>
      <c r="AP129" s="67">
        <f t="shared" si="501"/>
        <v>601.73805551470582</v>
      </c>
      <c r="AQ129" s="71">
        <f t="shared" si="502"/>
        <v>3329.6172405147054</v>
      </c>
      <c r="AR129" s="71">
        <f t="shared" si="503"/>
        <v>681.96979624999994</v>
      </c>
      <c r="AS129" s="71">
        <f t="shared" si="504"/>
        <v>4011.5870367647053</v>
      </c>
      <c r="AT129" s="84"/>
    </row>
    <row r="130" spans="1:67" outlineLevel="1" x14ac:dyDescent="0.25">
      <c r="A130" s="60"/>
      <c r="B130" s="61" t="s">
        <v>64</v>
      </c>
      <c r="C130" s="62">
        <v>1</v>
      </c>
      <c r="D130" s="68" t="s">
        <v>65</v>
      </c>
      <c r="E130" s="64">
        <f t="shared" si="505"/>
        <v>1528.3235294117649</v>
      </c>
      <c r="F130" s="65">
        <f t="shared" si="506"/>
        <v>1528.3235294117649</v>
      </c>
      <c r="G130" s="107"/>
      <c r="H130" s="108">
        <f>$H$53</f>
        <v>600</v>
      </c>
      <c r="I130" s="111">
        <v>0</v>
      </c>
      <c r="J130" s="67">
        <f t="shared" si="381"/>
        <v>18</v>
      </c>
      <c r="K130" s="54">
        <v>0</v>
      </c>
      <c r="L130" s="67">
        <f t="shared" si="487"/>
        <v>600</v>
      </c>
      <c r="M130" s="67">
        <f t="shared" si="487"/>
        <v>0</v>
      </c>
      <c r="N130" s="67">
        <f t="shared" si="487"/>
        <v>18</v>
      </c>
      <c r="O130" s="67">
        <f t="shared" si="488"/>
        <v>618</v>
      </c>
      <c r="P130" s="69">
        <f t="shared" si="489"/>
        <v>0</v>
      </c>
      <c r="Q130" s="69">
        <f t="shared" si="490"/>
        <v>0</v>
      </c>
      <c r="R130" s="69">
        <f t="shared" si="491"/>
        <v>12.36</v>
      </c>
      <c r="S130" s="69">
        <f t="shared" si="492"/>
        <v>30.900000000000002</v>
      </c>
      <c r="T130" s="69">
        <f t="shared" si="493"/>
        <v>661.26</v>
      </c>
      <c r="U130" s="69">
        <f>(C128/10)*$U$5</f>
        <v>378</v>
      </c>
      <c r="V130" s="151">
        <f t="shared" si="494"/>
        <v>0</v>
      </c>
      <c r="W130" s="151">
        <f t="shared" si="494"/>
        <v>0</v>
      </c>
      <c r="X130" s="67">
        <f t="shared" si="495"/>
        <v>378</v>
      </c>
      <c r="Y130" s="113">
        <f t="shared" si="496"/>
        <v>229.24852941176474</v>
      </c>
      <c r="Z130" s="69">
        <f t="shared" si="497"/>
        <v>165.315</v>
      </c>
      <c r="AA130" s="69">
        <f t="shared" si="498"/>
        <v>94.5</v>
      </c>
      <c r="AB130" s="70">
        <f t="shared" si="499"/>
        <v>1528.3235294117649</v>
      </c>
      <c r="AC130" s="67">
        <f t="shared" si="500"/>
        <v>618</v>
      </c>
      <c r="AD130" s="67">
        <f t="shared" si="500"/>
        <v>0</v>
      </c>
      <c r="AE130" s="67">
        <f t="shared" si="500"/>
        <v>0</v>
      </c>
      <c r="AF130" s="67">
        <f t="shared" si="500"/>
        <v>12.36</v>
      </c>
      <c r="AG130" s="67">
        <f t="shared" si="500"/>
        <v>30.900000000000002</v>
      </c>
      <c r="AH130" s="67">
        <f t="shared" si="500"/>
        <v>661.26</v>
      </c>
      <c r="AI130" s="67">
        <f t="shared" si="500"/>
        <v>378</v>
      </c>
      <c r="AJ130" s="67">
        <f t="shared" si="500"/>
        <v>0</v>
      </c>
      <c r="AK130" s="67">
        <f t="shared" si="500"/>
        <v>0</v>
      </c>
      <c r="AL130" s="67">
        <f t="shared" si="500"/>
        <v>378</v>
      </c>
      <c r="AM130" s="67">
        <f t="shared" si="500"/>
        <v>229.24852941176474</v>
      </c>
      <c r="AN130" s="67">
        <f t="shared" si="500"/>
        <v>165.315</v>
      </c>
      <c r="AO130" s="67">
        <f t="shared" si="500"/>
        <v>94.5</v>
      </c>
      <c r="AP130" s="67">
        <f t="shared" si="501"/>
        <v>229.24852941176474</v>
      </c>
      <c r="AQ130" s="71">
        <f t="shared" si="502"/>
        <v>1268.5085294117648</v>
      </c>
      <c r="AR130" s="71">
        <f t="shared" si="503"/>
        <v>259.815</v>
      </c>
      <c r="AS130" s="71">
        <f t="shared" si="504"/>
        <v>1528.3235294117649</v>
      </c>
      <c r="AT130" s="84"/>
    </row>
    <row r="131" spans="1:67" outlineLevel="1" x14ac:dyDescent="0.25">
      <c r="A131" s="60"/>
      <c r="B131" s="61" t="s">
        <v>172</v>
      </c>
      <c r="C131" s="62">
        <f>A126</f>
        <v>42</v>
      </c>
      <c r="D131" s="68" t="s">
        <v>63</v>
      </c>
      <c r="E131" s="64">
        <f t="shared" si="505"/>
        <v>257.66176470588238</v>
      </c>
      <c r="F131" s="65">
        <f t="shared" si="506"/>
        <v>10821.794117647059</v>
      </c>
      <c r="G131" s="107"/>
      <c r="H131" s="108">
        <f>$H$54</f>
        <v>100</v>
      </c>
      <c r="I131" s="108">
        <v>0</v>
      </c>
      <c r="J131" s="67">
        <f t="shared" si="381"/>
        <v>3</v>
      </c>
      <c r="K131" s="54">
        <v>0</v>
      </c>
      <c r="L131" s="67">
        <f t="shared" si="487"/>
        <v>100</v>
      </c>
      <c r="M131" s="67">
        <f t="shared" si="487"/>
        <v>0</v>
      </c>
      <c r="N131" s="67">
        <f t="shared" si="487"/>
        <v>3</v>
      </c>
      <c r="O131" s="67">
        <f t="shared" si="488"/>
        <v>103</v>
      </c>
      <c r="P131" s="69">
        <f t="shared" si="489"/>
        <v>0</v>
      </c>
      <c r="Q131" s="69">
        <f t="shared" si="490"/>
        <v>0</v>
      </c>
      <c r="R131" s="69">
        <f t="shared" si="491"/>
        <v>2.06</v>
      </c>
      <c r="S131" s="69">
        <f t="shared" si="492"/>
        <v>5.15</v>
      </c>
      <c r="T131" s="69">
        <f t="shared" si="493"/>
        <v>110.21000000000001</v>
      </c>
      <c r="U131" s="69">
        <f>1*$U$4</f>
        <v>65</v>
      </c>
      <c r="V131" s="151">
        <f t="shared" si="494"/>
        <v>0</v>
      </c>
      <c r="W131" s="151">
        <f t="shared" si="494"/>
        <v>0</v>
      </c>
      <c r="X131" s="67">
        <f t="shared" si="495"/>
        <v>65</v>
      </c>
      <c r="Y131" s="113">
        <f t="shared" si="496"/>
        <v>38.649264705882359</v>
      </c>
      <c r="Z131" s="69">
        <f t="shared" si="497"/>
        <v>27.552500000000002</v>
      </c>
      <c r="AA131" s="69">
        <f t="shared" si="498"/>
        <v>16.25</v>
      </c>
      <c r="AB131" s="70">
        <f t="shared" si="499"/>
        <v>257.66176470588238</v>
      </c>
      <c r="AC131" s="67">
        <f t="shared" si="500"/>
        <v>4326</v>
      </c>
      <c r="AD131" s="67">
        <f t="shared" si="500"/>
        <v>0</v>
      </c>
      <c r="AE131" s="67">
        <f t="shared" si="500"/>
        <v>0</v>
      </c>
      <c r="AF131" s="67">
        <f t="shared" si="500"/>
        <v>86.52</v>
      </c>
      <c r="AG131" s="67">
        <f t="shared" si="500"/>
        <v>216.3</v>
      </c>
      <c r="AH131" s="67">
        <f t="shared" si="500"/>
        <v>4628.8200000000006</v>
      </c>
      <c r="AI131" s="67">
        <f t="shared" si="500"/>
        <v>2730</v>
      </c>
      <c r="AJ131" s="67">
        <f t="shared" si="500"/>
        <v>0</v>
      </c>
      <c r="AK131" s="67">
        <f t="shared" si="500"/>
        <v>0</v>
      </c>
      <c r="AL131" s="67">
        <f t="shared" si="500"/>
        <v>2730</v>
      </c>
      <c r="AM131" s="67">
        <f t="shared" si="500"/>
        <v>1623.2691176470591</v>
      </c>
      <c r="AN131" s="67">
        <f t="shared" si="500"/>
        <v>1157.2050000000002</v>
      </c>
      <c r="AO131" s="67">
        <f t="shared" si="500"/>
        <v>682.5</v>
      </c>
      <c r="AP131" s="67">
        <f t="shared" si="501"/>
        <v>1623.2691176470591</v>
      </c>
      <c r="AQ131" s="71">
        <f t="shared" si="502"/>
        <v>8982.0891176470595</v>
      </c>
      <c r="AR131" s="71">
        <f t="shared" si="503"/>
        <v>1839.7050000000002</v>
      </c>
      <c r="AS131" s="71">
        <f t="shared" si="504"/>
        <v>10821.794117647059</v>
      </c>
      <c r="AT131" s="84"/>
    </row>
    <row r="132" spans="1:67" outlineLevel="1" x14ac:dyDescent="0.25">
      <c r="A132" s="60"/>
      <c r="B132" s="61" t="s">
        <v>66</v>
      </c>
      <c r="C132" s="62">
        <v>1</v>
      </c>
      <c r="D132" s="68" t="s">
        <v>65</v>
      </c>
      <c r="E132" s="64">
        <f t="shared" si="505"/>
        <v>3413.9264705882347</v>
      </c>
      <c r="F132" s="65">
        <f t="shared" si="506"/>
        <v>3413.9264705882347</v>
      </c>
      <c r="G132" s="107"/>
      <c r="H132" s="108">
        <f>$H$55</f>
        <v>700</v>
      </c>
      <c r="I132" s="108">
        <f>I121</f>
        <v>0</v>
      </c>
      <c r="J132" s="67">
        <f t="shared" si="381"/>
        <v>21</v>
      </c>
      <c r="K132" s="54">
        <v>0</v>
      </c>
      <c r="L132" s="67">
        <f t="shared" si="487"/>
        <v>700</v>
      </c>
      <c r="M132" s="67">
        <f t="shared" si="487"/>
        <v>0</v>
      </c>
      <c r="N132" s="67">
        <f t="shared" si="487"/>
        <v>21</v>
      </c>
      <c r="O132" s="67">
        <f t="shared" si="488"/>
        <v>721</v>
      </c>
      <c r="P132" s="69">
        <f t="shared" si="489"/>
        <v>0</v>
      </c>
      <c r="Q132" s="69">
        <f t="shared" si="490"/>
        <v>0</v>
      </c>
      <c r="R132" s="69">
        <f t="shared" si="491"/>
        <v>14.42</v>
      </c>
      <c r="S132" s="69">
        <f t="shared" si="492"/>
        <v>36.050000000000004</v>
      </c>
      <c r="T132" s="69">
        <f t="shared" si="493"/>
        <v>771.46999999999991</v>
      </c>
      <c r="U132" s="69">
        <f>5*$U$5+600+500</f>
        <v>1550</v>
      </c>
      <c r="V132" s="151">
        <f t="shared" si="494"/>
        <v>0</v>
      </c>
      <c r="W132" s="151">
        <f t="shared" si="494"/>
        <v>0</v>
      </c>
      <c r="X132" s="67">
        <f t="shared" si="495"/>
        <v>1550</v>
      </c>
      <c r="Y132" s="113">
        <f t="shared" si="496"/>
        <v>512.08897058823527</v>
      </c>
      <c r="Z132" s="69">
        <f t="shared" si="497"/>
        <v>192.86749999999998</v>
      </c>
      <c r="AA132" s="69">
        <f t="shared" si="498"/>
        <v>387.5</v>
      </c>
      <c r="AB132" s="70">
        <f t="shared" si="499"/>
        <v>3413.9264705882347</v>
      </c>
      <c r="AC132" s="67">
        <f t="shared" si="500"/>
        <v>721</v>
      </c>
      <c r="AD132" s="67">
        <f t="shared" si="500"/>
        <v>0</v>
      </c>
      <c r="AE132" s="67">
        <f t="shared" si="500"/>
        <v>0</v>
      </c>
      <c r="AF132" s="67">
        <f t="shared" si="500"/>
        <v>14.42</v>
      </c>
      <c r="AG132" s="67">
        <f t="shared" si="500"/>
        <v>36.050000000000004</v>
      </c>
      <c r="AH132" s="67">
        <f t="shared" si="500"/>
        <v>771.46999999999991</v>
      </c>
      <c r="AI132" s="67">
        <f t="shared" si="500"/>
        <v>1550</v>
      </c>
      <c r="AJ132" s="67">
        <f t="shared" si="500"/>
        <v>0</v>
      </c>
      <c r="AK132" s="67">
        <f t="shared" si="500"/>
        <v>0</v>
      </c>
      <c r="AL132" s="67">
        <f t="shared" si="500"/>
        <v>1550</v>
      </c>
      <c r="AM132" s="67">
        <f t="shared" si="500"/>
        <v>512.08897058823527</v>
      </c>
      <c r="AN132" s="67">
        <f t="shared" si="500"/>
        <v>192.86749999999998</v>
      </c>
      <c r="AO132" s="67">
        <f t="shared" si="500"/>
        <v>387.5</v>
      </c>
      <c r="AP132" s="67">
        <f t="shared" si="501"/>
        <v>512.08897058823527</v>
      </c>
      <c r="AQ132" s="71">
        <f t="shared" si="502"/>
        <v>2833.5589705882353</v>
      </c>
      <c r="AR132" s="71">
        <f t="shared" si="503"/>
        <v>580.36749999999995</v>
      </c>
      <c r="AS132" s="71">
        <f t="shared" si="504"/>
        <v>3413.9264705882347</v>
      </c>
      <c r="AT132" s="84"/>
    </row>
    <row r="133" spans="1:67" outlineLevel="1" x14ac:dyDescent="0.25">
      <c r="A133" s="60"/>
      <c r="B133" s="72" t="s">
        <v>169</v>
      </c>
      <c r="C133" s="62">
        <v>1</v>
      </c>
      <c r="D133" s="68" t="s">
        <v>65</v>
      </c>
      <c r="E133" s="64">
        <f t="shared" si="505"/>
        <v>4312.5</v>
      </c>
      <c r="F133" s="65">
        <f t="shared" si="506"/>
        <v>4312.5</v>
      </c>
      <c r="G133" s="107"/>
      <c r="H133" s="108">
        <f t="shared" ref="H133:I133" si="507">H122</f>
        <v>2500</v>
      </c>
      <c r="I133" s="108">
        <f t="shared" si="507"/>
        <v>300</v>
      </c>
      <c r="J133" s="67">
        <f t="shared" si="381"/>
        <v>75</v>
      </c>
      <c r="K133" s="54">
        <v>0</v>
      </c>
      <c r="L133" s="67">
        <f t="shared" si="487"/>
        <v>2500</v>
      </c>
      <c r="M133" s="67">
        <f t="shared" si="487"/>
        <v>300</v>
      </c>
      <c r="N133" s="67">
        <f t="shared" si="487"/>
        <v>75</v>
      </c>
      <c r="O133" s="67">
        <f t="shared" si="488"/>
        <v>2875</v>
      </c>
      <c r="P133" s="69">
        <f t="shared" si="489"/>
        <v>0</v>
      </c>
      <c r="Q133" s="69">
        <f t="shared" si="490"/>
        <v>0</v>
      </c>
      <c r="R133" s="69">
        <f t="shared" si="491"/>
        <v>57.5</v>
      </c>
      <c r="S133" s="69">
        <v>0</v>
      </c>
      <c r="T133" s="69">
        <f t="shared" si="493"/>
        <v>2932.5</v>
      </c>
      <c r="U133" s="69">
        <v>0</v>
      </c>
      <c r="V133" s="151">
        <f t="shared" si="494"/>
        <v>0</v>
      </c>
      <c r="W133" s="151">
        <f t="shared" si="494"/>
        <v>0</v>
      </c>
      <c r="X133" s="67">
        <f t="shared" si="495"/>
        <v>0</v>
      </c>
      <c r="Y133" s="113">
        <f t="shared" si="496"/>
        <v>646.875</v>
      </c>
      <c r="Z133" s="69">
        <f t="shared" si="497"/>
        <v>733.125</v>
      </c>
      <c r="AA133" s="69">
        <f t="shared" si="498"/>
        <v>0</v>
      </c>
      <c r="AB133" s="70">
        <f t="shared" si="499"/>
        <v>4312.5</v>
      </c>
      <c r="AC133" s="67">
        <f t="shared" si="500"/>
        <v>2875</v>
      </c>
      <c r="AD133" s="67">
        <f t="shared" si="500"/>
        <v>0</v>
      </c>
      <c r="AE133" s="67">
        <f t="shared" si="500"/>
        <v>0</v>
      </c>
      <c r="AF133" s="67">
        <f t="shared" si="500"/>
        <v>57.5</v>
      </c>
      <c r="AG133" s="67">
        <f t="shared" si="500"/>
        <v>0</v>
      </c>
      <c r="AH133" s="67">
        <f t="shared" si="500"/>
        <v>2932.5</v>
      </c>
      <c r="AI133" s="67">
        <f t="shared" si="500"/>
        <v>0</v>
      </c>
      <c r="AJ133" s="67">
        <f t="shared" si="500"/>
        <v>0</v>
      </c>
      <c r="AK133" s="67">
        <f t="shared" si="500"/>
        <v>0</v>
      </c>
      <c r="AL133" s="67">
        <f t="shared" si="500"/>
        <v>0</v>
      </c>
      <c r="AM133" s="67">
        <f t="shared" si="500"/>
        <v>646.875</v>
      </c>
      <c r="AN133" s="67">
        <f t="shared" si="500"/>
        <v>733.125</v>
      </c>
      <c r="AO133" s="67">
        <f t="shared" si="500"/>
        <v>0</v>
      </c>
      <c r="AP133" s="67">
        <f t="shared" si="501"/>
        <v>646.875</v>
      </c>
      <c r="AQ133" s="71">
        <f t="shared" si="502"/>
        <v>3579.375</v>
      </c>
      <c r="AR133" s="71">
        <f t="shared" si="503"/>
        <v>733.125</v>
      </c>
      <c r="AS133" s="71">
        <f t="shared" si="504"/>
        <v>4312.5</v>
      </c>
      <c r="AT133" s="84"/>
    </row>
    <row r="134" spans="1:67" outlineLevel="1" x14ac:dyDescent="0.25">
      <c r="A134" s="60"/>
      <c r="B134" s="72" t="s">
        <v>170</v>
      </c>
      <c r="C134" s="62">
        <v>1</v>
      </c>
      <c r="D134" s="68" t="s">
        <v>65</v>
      </c>
      <c r="E134" s="64">
        <f t="shared" si="505"/>
        <v>900</v>
      </c>
      <c r="F134" s="65">
        <f t="shared" si="506"/>
        <v>900</v>
      </c>
      <c r="G134" s="147"/>
      <c r="H134" s="67">
        <v>0</v>
      </c>
      <c r="I134" s="67">
        <v>0</v>
      </c>
      <c r="J134" s="67">
        <f t="shared" si="381"/>
        <v>0</v>
      </c>
      <c r="K134" s="54">
        <v>0</v>
      </c>
      <c r="L134" s="67">
        <f t="shared" si="487"/>
        <v>0</v>
      </c>
      <c r="M134" s="67">
        <f t="shared" si="487"/>
        <v>0</v>
      </c>
      <c r="N134" s="67">
        <f t="shared" si="487"/>
        <v>0</v>
      </c>
      <c r="O134" s="67">
        <f t="shared" si="488"/>
        <v>0</v>
      </c>
      <c r="P134" s="69">
        <f t="shared" si="489"/>
        <v>0</v>
      </c>
      <c r="Q134" s="69">
        <f t="shared" si="490"/>
        <v>0</v>
      </c>
      <c r="R134" s="69">
        <f t="shared" si="491"/>
        <v>0</v>
      </c>
      <c r="S134" s="69">
        <v>0</v>
      </c>
      <c r="T134" s="69">
        <f t="shared" si="493"/>
        <v>0</v>
      </c>
      <c r="U134" s="69">
        <v>0</v>
      </c>
      <c r="V134" s="151">
        <f t="shared" si="494"/>
        <v>0</v>
      </c>
      <c r="W134" s="151">
        <f t="shared" si="494"/>
        <v>900</v>
      </c>
      <c r="X134" s="67">
        <f t="shared" si="495"/>
        <v>900</v>
      </c>
      <c r="Y134" s="113">
        <v>0</v>
      </c>
      <c r="Z134" s="69">
        <f t="shared" si="497"/>
        <v>0</v>
      </c>
      <c r="AA134" s="69">
        <v>0</v>
      </c>
      <c r="AB134" s="70">
        <f t="shared" si="499"/>
        <v>900</v>
      </c>
      <c r="AC134" s="67">
        <f t="shared" si="500"/>
        <v>0</v>
      </c>
      <c r="AD134" s="67">
        <f t="shared" si="500"/>
        <v>0</v>
      </c>
      <c r="AE134" s="67">
        <f t="shared" si="500"/>
        <v>0</v>
      </c>
      <c r="AF134" s="67">
        <f t="shared" si="500"/>
        <v>0</v>
      </c>
      <c r="AG134" s="67">
        <f t="shared" si="500"/>
        <v>0</v>
      </c>
      <c r="AH134" s="67">
        <f t="shared" si="500"/>
        <v>0</v>
      </c>
      <c r="AI134" s="67">
        <f t="shared" si="500"/>
        <v>0</v>
      </c>
      <c r="AJ134" s="67">
        <f t="shared" si="500"/>
        <v>0</v>
      </c>
      <c r="AK134" s="67">
        <f t="shared" si="500"/>
        <v>900</v>
      </c>
      <c r="AL134" s="67">
        <f t="shared" si="500"/>
        <v>900</v>
      </c>
      <c r="AM134" s="67">
        <f t="shared" si="500"/>
        <v>0</v>
      </c>
      <c r="AN134" s="67">
        <f t="shared" si="500"/>
        <v>0</v>
      </c>
      <c r="AO134" s="67">
        <f t="shared" si="500"/>
        <v>0</v>
      </c>
      <c r="AP134" s="67">
        <f t="shared" si="501"/>
        <v>900</v>
      </c>
      <c r="AQ134" s="71">
        <f t="shared" si="502"/>
        <v>900</v>
      </c>
      <c r="AR134" s="71">
        <f t="shared" si="503"/>
        <v>0</v>
      </c>
      <c r="AS134" s="71">
        <f t="shared" si="504"/>
        <v>900</v>
      </c>
      <c r="AT134" s="84"/>
    </row>
    <row r="135" spans="1:67" outlineLevel="1" x14ac:dyDescent="0.25">
      <c r="A135" s="60"/>
      <c r="B135" s="72" t="s">
        <v>171</v>
      </c>
      <c r="C135" s="62">
        <v>1</v>
      </c>
      <c r="D135" s="68" t="s">
        <v>65</v>
      </c>
      <c r="E135" s="64">
        <f t="shared" si="505"/>
        <v>1200</v>
      </c>
      <c r="F135" s="65">
        <f t="shared" si="506"/>
        <v>1200</v>
      </c>
      <c r="G135" s="147"/>
      <c r="H135" s="67">
        <v>0</v>
      </c>
      <c r="I135" s="67">
        <v>0</v>
      </c>
      <c r="J135" s="67">
        <f t="shared" si="381"/>
        <v>0</v>
      </c>
      <c r="K135" s="54">
        <v>0</v>
      </c>
      <c r="L135" s="67">
        <f t="shared" si="487"/>
        <v>0</v>
      </c>
      <c r="M135" s="67">
        <f t="shared" si="487"/>
        <v>0</v>
      </c>
      <c r="N135" s="67">
        <f t="shared" si="487"/>
        <v>0</v>
      </c>
      <c r="O135" s="67">
        <f t="shared" si="488"/>
        <v>0</v>
      </c>
      <c r="P135" s="69">
        <f t="shared" si="489"/>
        <v>0</v>
      </c>
      <c r="Q135" s="69">
        <f t="shared" si="490"/>
        <v>0</v>
      </c>
      <c r="R135" s="69">
        <f t="shared" si="491"/>
        <v>0</v>
      </c>
      <c r="S135" s="69">
        <v>0</v>
      </c>
      <c r="T135" s="69">
        <f t="shared" si="493"/>
        <v>0</v>
      </c>
      <c r="U135" s="69">
        <v>0</v>
      </c>
      <c r="V135" s="151">
        <f t="shared" si="494"/>
        <v>1200</v>
      </c>
      <c r="W135" s="151">
        <f t="shared" si="494"/>
        <v>0</v>
      </c>
      <c r="X135" s="67">
        <f t="shared" si="495"/>
        <v>1200</v>
      </c>
      <c r="Y135" s="113">
        <v>0</v>
      </c>
      <c r="Z135" s="69">
        <f t="shared" si="497"/>
        <v>0</v>
      </c>
      <c r="AA135" s="69">
        <v>0</v>
      </c>
      <c r="AB135" s="70">
        <f t="shared" si="499"/>
        <v>1200</v>
      </c>
      <c r="AC135" s="67">
        <f t="shared" si="500"/>
        <v>0</v>
      </c>
      <c r="AD135" s="67">
        <f t="shared" si="500"/>
        <v>0</v>
      </c>
      <c r="AE135" s="67">
        <f t="shared" si="500"/>
        <v>0</v>
      </c>
      <c r="AF135" s="67">
        <f t="shared" si="500"/>
        <v>0</v>
      </c>
      <c r="AG135" s="67">
        <f t="shared" si="500"/>
        <v>0</v>
      </c>
      <c r="AH135" s="67">
        <f t="shared" si="500"/>
        <v>0</v>
      </c>
      <c r="AI135" s="67">
        <f t="shared" si="500"/>
        <v>0</v>
      </c>
      <c r="AJ135" s="67">
        <f t="shared" si="500"/>
        <v>1200</v>
      </c>
      <c r="AK135" s="67">
        <f t="shared" si="500"/>
        <v>0</v>
      </c>
      <c r="AL135" s="67">
        <f t="shared" si="500"/>
        <v>1200</v>
      </c>
      <c r="AM135" s="67">
        <f t="shared" si="500"/>
        <v>0</v>
      </c>
      <c r="AN135" s="67">
        <f t="shared" si="500"/>
        <v>0</v>
      </c>
      <c r="AO135" s="67">
        <f t="shared" si="500"/>
        <v>0</v>
      </c>
      <c r="AP135" s="67">
        <f t="shared" si="501"/>
        <v>0</v>
      </c>
      <c r="AQ135" s="71">
        <f t="shared" si="502"/>
        <v>1200</v>
      </c>
      <c r="AR135" s="71">
        <f t="shared" si="503"/>
        <v>0</v>
      </c>
      <c r="AS135" s="71">
        <f t="shared" si="504"/>
        <v>1200</v>
      </c>
      <c r="AT135" s="84"/>
    </row>
    <row r="136" spans="1:67" ht="15.75" outlineLevel="1" thickBot="1" x14ac:dyDescent="0.3">
      <c r="A136" s="75"/>
      <c r="B136" s="76"/>
      <c r="C136" s="77"/>
      <c r="D136" s="78"/>
      <c r="E136" s="79"/>
      <c r="F136" s="80"/>
      <c r="G136" s="107"/>
      <c r="H136" s="108"/>
      <c r="I136" s="108"/>
      <c r="J136" s="67"/>
      <c r="K136" s="21"/>
      <c r="L136" s="67"/>
      <c r="M136" s="67"/>
      <c r="N136" s="67"/>
      <c r="O136" s="67"/>
      <c r="P136" s="69"/>
      <c r="Q136" s="69"/>
      <c r="R136" s="69"/>
      <c r="S136" s="69"/>
      <c r="T136" s="69"/>
      <c r="U136" s="69"/>
      <c r="V136" s="151"/>
      <c r="W136" s="151"/>
      <c r="X136" s="69"/>
      <c r="Y136" s="69"/>
      <c r="Z136" s="69"/>
      <c r="AA136" s="69"/>
      <c r="AB136" s="67"/>
      <c r="AC136" s="67"/>
      <c r="AD136" s="67"/>
      <c r="AE136" s="69"/>
      <c r="AF136" s="69"/>
      <c r="AG136" s="69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84"/>
    </row>
    <row r="137" spans="1:67" ht="15.75" thickBot="1" x14ac:dyDescent="0.3">
      <c r="A137" s="48">
        <f>A126+1</f>
        <v>43</v>
      </c>
      <c r="B137" s="49" t="s">
        <v>61</v>
      </c>
      <c r="C137" s="50" t="s">
        <v>62</v>
      </c>
      <c r="D137" s="51">
        <f>ROUNDUP((A137*465)/1000,2)</f>
        <v>20</v>
      </c>
      <c r="E137" s="52"/>
      <c r="F137" s="53">
        <f>SUM(F138:F147)</f>
        <v>37976.730919117646</v>
      </c>
      <c r="G137" s="107"/>
      <c r="H137" s="110"/>
      <c r="I137" s="110"/>
      <c r="J137" s="56"/>
      <c r="K137" s="57"/>
      <c r="L137" s="58"/>
      <c r="M137" s="58"/>
      <c r="N137" s="58"/>
      <c r="O137" s="57"/>
      <c r="P137" s="58"/>
      <c r="Q137" s="56"/>
      <c r="R137" s="56"/>
      <c r="S137" s="56"/>
      <c r="T137" s="56"/>
      <c r="U137" s="73"/>
      <c r="V137" s="152"/>
      <c r="W137" s="153"/>
      <c r="X137" s="56"/>
      <c r="Y137" s="56"/>
      <c r="Z137" s="57"/>
      <c r="AA137" s="56"/>
      <c r="AB137" s="56"/>
      <c r="AC137" s="59">
        <f>+SUM(AC138:AC147)</f>
        <v>15731.707499999999</v>
      </c>
      <c r="AD137" s="59">
        <f t="shared" ref="AD137:AS137" si="508">+SUM(AD138:AD147)</f>
        <v>0</v>
      </c>
      <c r="AE137" s="59">
        <f t="shared" si="508"/>
        <v>0</v>
      </c>
      <c r="AF137" s="59">
        <f t="shared" si="508"/>
        <v>314.63414999999998</v>
      </c>
      <c r="AG137" s="59">
        <f t="shared" si="508"/>
        <v>642.835375</v>
      </c>
      <c r="AH137" s="59">
        <f t="shared" si="508"/>
        <v>16689.177024999997</v>
      </c>
      <c r="AI137" s="59">
        <f t="shared" si="508"/>
        <v>7707</v>
      </c>
      <c r="AJ137" s="59">
        <f t="shared" si="508"/>
        <v>1200</v>
      </c>
      <c r="AK137" s="59">
        <f t="shared" si="508"/>
        <v>900</v>
      </c>
      <c r="AL137" s="59">
        <f t="shared" si="508"/>
        <v>9807</v>
      </c>
      <c r="AM137" s="59">
        <f t="shared" si="508"/>
        <v>5381.5096378676471</v>
      </c>
      <c r="AN137" s="59">
        <f t="shared" si="508"/>
        <v>4172.2942562499993</v>
      </c>
      <c r="AO137" s="59">
        <f t="shared" si="508"/>
        <v>1926.75</v>
      </c>
      <c r="AP137" s="59">
        <f t="shared" si="508"/>
        <v>6281.5096378676471</v>
      </c>
      <c r="AQ137" s="59">
        <f t="shared" si="508"/>
        <v>31877.686662867647</v>
      </c>
      <c r="AR137" s="59">
        <f t="shared" si="508"/>
        <v>6099.0442562500002</v>
      </c>
      <c r="AS137" s="59">
        <f t="shared" si="508"/>
        <v>37976.730919117646</v>
      </c>
      <c r="AT137" s="83" t="str">
        <f>IF(F137=AS137,"Matching","Not Matching")</f>
        <v>Matching</v>
      </c>
      <c r="AU137" s="134">
        <f t="shared" ref="AU137" si="509">SUM(AC137:AG137)</f>
        <v>16689.177024999997</v>
      </c>
      <c r="AV137" s="135">
        <f t="shared" ref="AV137" si="510">AU137/AS137</f>
        <v>0.43945796863201292</v>
      </c>
      <c r="AW137" s="134">
        <f t="shared" ref="AW137" si="511">AI137</f>
        <v>7707</v>
      </c>
      <c r="AX137" s="135">
        <f t="shared" ref="AX137" si="512">AW137/AS137</f>
        <v>0.20294005864839365</v>
      </c>
      <c r="AY137" s="134">
        <f t="shared" ref="AY137" si="513">AJ137</f>
        <v>1200</v>
      </c>
      <c r="AZ137" s="135">
        <f t="shared" ref="AZ137" si="514">AY137/AS137</f>
        <v>3.1598296403019643E-2</v>
      </c>
      <c r="BA137" s="134">
        <f t="shared" ref="BA137" si="515">AK137+AM137</f>
        <v>6281.5096378676471</v>
      </c>
      <c r="BB137" s="135">
        <f t="shared" ref="BB137" si="516">BA137/AS137</f>
        <v>0.16540416949647208</v>
      </c>
      <c r="BC137" s="134">
        <f t="shared" ref="BC137" si="517">AN137+AO137</f>
        <v>6099.0442562499993</v>
      </c>
      <c r="BD137" s="135">
        <f t="shared" ref="BD137" si="518">BC137/AS137</f>
        <v>0.16059950682010163</v>
      </c>
      <c r="BE137" s="82" t="str">
        <f t="shared" ref="BE137" si="519">IF((AU137+AW137+AY137+BA137+BC137)=AS137,"Matching","Not Matching")</f>
        <v>Matching</v>
      </c>
      <c r="BF137" s="134">
        <f>AQ137</f>
        <v>31877.686662867647</v>
      </c>
      <c r="BG137" s="135">
        <f t="shared" ref="BG137" si="520">BF137/AS137</f>
        <v>0.8394004931798984</v>
      </c>
      <c r="BH137" s="134">
        <f t="shared" ref="BH137" si="521">AR137</f>
        <v>6099.0442562500002</v>
      </c>
      <c r="BI137" s="135">
        <f t="shared" ref="BI137" si="522">BH137/AS137</f>
        <v>0.16059950682010166</v>
      </c>
      <c r="BJ137" s="82" t="str">
        <f t="shared" ref="BJ137" si="523">IF((BH137+BF137)=AS137,"Matching","Not Matching")</f>
        <v>Matching</v>
      </c>
      <c r="BK137" s="134">
        <f>AS137*1.081</f>
        <v>41052.846123566174</v>
      </c>
      <c r="BL137" s="134">
        <f t="shared" ref="BL137" si="524">ROUND(BK137,-1)</f>
        <v>41050</v>
      </c>
      <c r="BM137" s="134">
        <f>D137*380</f>
        <v>7600</v>
      </c>
      <c r="BN137" s="134">
        <f t="shared" ref="BN137" si="525">BK137-BM137</f>
        <v>33452.846123566174</v>
      </c>
      <c r="BO137" s="134">
        <f>BK137/D137</f>
        <v>2052.6423061783089</v>
      </c>
    </row>
    <row r="138" spans="1:67" outlineLevel="1" x14ac:dyDescent="0.25">
      <c r="A138" s="60"/>
      <c r="B138" s="61"/>
      <c r="C138" s="62"/>
      <c r="D138" s="63"/>
      <c r="E138" s="64"/>
      <c r="F138" s="65"/>
      <c r="G138" s="107"/>
      <c r="H138" s="110"/>
      <c r="I138" s="110"/>
      <c r="J138" s="56"/>
      <c r="K138" s="57"/>
      <c r="L138" s="58"/>
      <c r="M138" s="58"/>
      <c r="N138" s="58"/>
      <c r="O138" s="57"/>
      <c r="P138" s="58"/>
      <c r="Q138" s="56"/>
      <c r="R138" s="56"/>
      <c r="S138" s="56"/>
      <c r="T138" s="56"/>
      <c r="U138" s="73"/>
      <c r="V138" s="152"/>
      <c r="W138" s="153"/>
      <c r="X138" s="56"/>
      <c r="Y138" s="56"/>
      <c r="Z138" s="57"/>
      <c r="AA138" s="56"/>
      <c r="AB138" s="56"/>
      <c r="AC138" s="56"/>
      <c r="AD138" s="56"/>
      <c r="AE138" s="69"/>
      <c r="AF138" s="69"/>
      <c r="AG138" s="69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136"/>
    </row>
    <row r="139" spans="1:67" outlineLevel="1" x14ac:dyDescent="0.25">
      <c r="A139" s="60"/>
      <c r="B139" s="61" t="str">
        <f>"Panneau solaire "&amp;G139</f>
        <v>Panneau solaire LONGi Hi-MO X10 Artist LR7-54HVB-485M</v>
      </c>
      <c r="C139" s="62">
        <f>A137</f>
        <v>43</v>
      </c>
      <c r="D139" s="68" t="s">
        <v>63</v>
      </c>
      <c r="E139" s="64">
        <f t="shared" ref="E139" si="526">AB139</f>
        <v>266.65684558823523</v>
      </c>
      <c r="F139" s="65">
        <f t="shared" ref="F139" si="527">C139*E139</f>
        <v>11466.244360294115</v>
      </c>
      <c r="G139" s="107" t="str">
        <f>$G$7</f>
        <v>LONGi Hi-MO X10 Artist LR7-54HVB-485M</v>
      </c>
      <c r="H139" s="108">
        <f t="shared" ref="H139:I139" si="528">H128</f>
        <v>105.55</v>
      </c>
      <c r="I139" s="108">
        <f t="shared" si="528"/>
        <v>0</v>
      </c>
      <c r="J139" s="67">
        <f t="shared" si="381"/>
        <v>3.1664999999999996</v>
      </c>
      <c r="K139" s="54">
        <v>0</v>
      </c>
      <c r="L139" s="67">
        <f t="shared" ref="L139:N146" si="529">H139*(1-$K139)</f>
        <v>105.55</v>
      </c>
      <c r="M139" s="67">
        <f t="shared" si="529"/>
        <v>0</v>
      </c>
      <c r="N139" s="67">
        <f t="shared" si="529"/>
        <v>3.1664999999999996</v>
      </c>
      <c r="O139" s="67">
        <f t="shared" ref="O139:O146" si="530">(L139+M139+N139)</f>
        <v>108.7165</v>
      </c>
      <c r="P139" s="69">
        <f t="shared" ref="P139:P146" si="531">O139*$P$4</f>
        <v>0</v>
      </c>
      <c r="Q139" s="69">
        <f t="shared" ref="Q139:Q146" si="532">(O139+P139)*$Q$4</f>
        <v>0</v>
      </c>
      <c r="R139" s="69">
        <f t="shared" ref="R139:R146" si="533">(O139+P139)*$R$4</f>
        <v>2.1743299999999999</v>
      </c>
      <c r="S139" s="69">
        <f t="shared" ref="S139:S143" si="534">(O139+P139)*$S$4</f>
        <v>5.4358250000000004</v>
      </c>
      <c r="T139" s="69">
        <f t="shared" ref="T139:T146" si="535">SUM(O139:S139)</f>
        <v>116.32665499999999</v>
      </c>
      <c r="U139" s="69">
        <f>1*$U$4</f>
        <v>65</v>
      </c>
      <c r="V139" s="151">
        <f t="shared" ref="V139:W146" si="536">V128</f>
        <v>0</v>
      </c>
      <c r="W139" s="151">
        <f t="shared" si="536"/>
        <v>0</v>
      </c>
      <c r="X139" s="67">
        <f t="shared" ref="X139:X146" si="537">SUM(U139:W139)</f>
        <v>65</v>
      </c>
      <c r="Y139" s="113">
        <f t="shared" ref="Y139:Y144" si="538">$Y$4/(1-$Y$4)*(T139+X139+Z139+AA139)</f>
        <v>39.998526838235293</v>
      </c>
      <c r="Z139" s="69">
        <f t="shared" ref="Z139:Z146" si="539">T139*$Z$4</f>
        <v>29.081663749999997</v>
      </c>
      <c r="AA139" s="69">
        <f t="shared" ref="AA139:AA144" si="540">X139*$AA$4</f>
        <v>16.25</v>
      </c>
      <c r="AB139" s="70">
        <f t="shared" ref="AB139:AB146" si="541">T139+X139+Y139+Z139+AA139</f>
        <v>266.65684558823523</v>
      </c>
      <c r="AC139" s="67">
        <f t="shared" ref="AC139:AO146" si="542">O139*$C139</f>
        <v>4674.8094999999994</v>
      </c>
      <c r="AD139" s="67">
        <f t="shared" si="542"/>
        <v>0</v>
      </c>
      <c r="AE139" s="67">
        <f t="shared" si="542"/>
        <v>0</v>
      </c>
      <c r="AF139" s="67">
        <f t="shared" si="542"/>
        <v>93.496189999999999</v>
      </c>
      <c r="AG139" s="67">
        <f t="shared" si="542"/>
        <v>233.740475</v>
      </c>
      <c r="AH139" s="67">
        <f t="shared" si="542"/>
        <v>5002.0461649999997</v>
      </c>
      <c r="AI139" s="67">
        <f t="shared" si="542"/>
        <v>2795</v>
      </c>
      <c r="AJ139" s="67">
        <f t="shared" si="542"/>
        <v>0</v>
      </c>
      <c r="AK139" s="67">
        <f t="shared" si="542"/>
        <v>0</v>
      </c>
      <c r="AL139" s="67">
        <f t="shared" si="542"/>
        <v>2795</v>
      </c>
      <c r="AM139" s="67">
        <f t="shared" si="542"/>
        <v>1719.9366540441176</v>
      </c>
      <c r="AN139" s="67">
        <f t="shared" si="542"/>
        <v>1250.5115412499999</v>
      </c>
      <c r="AO139" s="67">
        <f t="shared" si="542"/>
        <v>698.75</v>
      </c>
      <c r="AP139" s="67">
        <f t="shared" ref="AP139:AP146" si="543">AM139+AK139</f>
        <v>1719.9366540441176</v>
      </c>
      <c r="AQ139" s="71">
        <f t="shared" ref="AQ139:AQ146" si="544">AM139+AL139+AH139</f>
        <v>9516.9828190441185</v>
      </c>
      <c r="AR139" s="71">
        <f t="shared" ref="AR139:AR146" si="545">AO139+AN139</f>
        <v>1949.2615412499999</v>
      </c>
      <c r="AS139" s="71">
        <f t="shared" ref="AS139:AS146" si="546">AH139+AL139+AM139+AO139+AN139</f>
        <v>11466.244360294117</v>
      </c>
      <c r="AT139" s="84"/>
    </row>
    <row r="140" spans="1:67" outlineLevel="1" x14ac:dyDescent="0.25">
      <c r="A140" s="60"/>
      <c r="B140" s="61" t="str">
        <f>"Onduleur Fronius "&amp;G140</f>
        <v>Onduleur Fronius Verto 20.0 SPD 1+2</v>
      </c>
      <c r="C140" s="62">
        <v>1</v>
      </c>
      <c r="D140" s="68" t="s">
        <v>63</v>
      </c>
      <c r="E140" s="64">
        <f t="shared" ref="E139:E146" si="547">AB140</f>
        <v>4063.0453823529406</v>
      </c>
      <c r="F140" s="65">
        <f t="shared" ref="F139:F146" si="548">C140*E140</f>
        <v>4063.0453823529406</v>
      </c>
      <c r="G140" s="99" t="str">
        <f>'Financial Data'!B59</f>
        <v>Verto 20.0 SPD 1+2</v>
      </c>
      <c r="H140" s="85">
        <f>'Financial Data'!C59</f>
        <v>2181.6</v>
      </c>
      <c r="I140" s="108">
        <f>$I$52</f>
        <v>166.85</v>
      </c>
      <c r="J140" s="67">
        <f t="shared" si="381"/>
        <v>65.447999999999993</v>
      </c>
      <c r="K140" s="54">
        <v>0</v>
      </c>
      <c r="L140" s="67">
        <f t="shared" si="529"/>
        <v>2181.6</v>
      </c>
      <c r="M140" s="67">
        <f t="shared" si="529"/>
        <v>166.85</v>
      </c>
      <c r="N140" s="67">
        <f t="shared" si="529"/>
        <v>65.447999999999993</v>
      </c>
      <c r="O140" s="67">
        <f t="shared" si="530"/>
        <v>2413.8979999999997</v>
      </c>
      <c r="P140" s="69">
        <f t="shared" si="531"/>
        <v>0</v>
      </c>
      <c r="Q140" s="69">
        <f t="shared" si="532"/>
        <v>0</v>
      </c>
      <c r="R140" s="69">
        <f t="shared" si="533"/>
        <v>48.277959999999993</v>
      </c>
      <c r="S140" s="69">
        <f t="shared" si="534"/>
        <v>120.69489999999999</v>
      </c>
      <c r="T140" s="69">
        <f t="shared" si="535"/>
        <v>2582.8708599999995</v>
      </c>
      <c r="U140" s="69">
        <f>2*$U$5</f>
        <v>180</v>
      </c>
      <c r="V140" s="151">
        <f t="shared" si="536"/>
        <v>0</v>
      </c>
      <c r="W140" s="151">
        <f t="shared" si="536"/>
        <v>0</v>
      </c>
      <c r="X140" s="67">
        <f t="shared" si="537"/>
        <v>180</v>
      </c>
      <c r="Y140" s="113">
        <f t="shared" si="538"/>
        <v>609.45680735294104</v>
      </c>
      <c r="Z140" s="69">
        <f t="shared" si="539"/>
        <v>645.71771499999988</v>
      </c>
      <c r="AA140" s="69">
        <f t="shared" si="540"/>
        <v>45</v>
      </c>
      <c r="AB140" s="70">
        <f t="shared" si="541"/>
        <v>4063.0453823529406</v>
      </c>
      <c r="AC140" s="67">
        <f t="shared" si="542"/>
        <v>2413.8979999999997</v>
      </c>
      <c r="AD140" s="67">
        <f t="shared" si="542"/>
        <v>0</v>
      </c>
      <c r="AE140" s="67">
        <f t="shared" si="542"/>
        <v>0</v>
      </c>
      <c r="AF140" s="67">
        <f t="shared" si="542"/>
        <v>48.277959999999993</v>
      </c>
      <c r="AG140" s="67">
        <f t="shared" si="542"/>
        <v>120.69489999999999</v>
      </c>
      <c r="AH140" s="67">
        <f t="shared" si="542"/>
        <v>2582.8708599999995</v>
      </c>
      <c r="AI140" s="67">
        <f t="shared" si="542"/>
        <v>180</v>
      </c>
      <c r="AJ140" s="67">
        <f t="shared" si="542"/>
        <v>0</v>
      </c>
      <c r="AK140" s="67">
        <f t="shared" si="542"/>
        <v>0</v>
      </c>
      <c r="AL140" s="67">
        <f t="shared" si="542"/>
        <v>180</v>
      </c>
      <c r="AM140" s="67">
        <f t="shared" si="542"/>
        <v>609.45680735294104</v>
      </c>
      <c r="AN140" s="67">
        <f t="shared" si="542"/>
        <v>645.71771499999988</v>
      </c>
      <c r="AO140" s="67">
        <f t="shared" si="542"/>
        <v>45</v>
      </c>
      <c r="AP140" s="67">
        <f t="shared" si="543"/>
        <v>609.45680735294104</v>
      </c>
      <c r="AQ140" s="71">
        <f t="shared" si="544"/>
        <v>3372.3276673529408</v>
      </c>
      <c r="AR140" s="71">
        <f t="shared" si="545"/>
        <v>690.71771499999988</v>
      </c>
      <c r="AS140" s="71">
        <f t="shared" si="546"/>
        <v>4063.0453823529406</v>
      </c>
      <c r="AT140" s="84"/>
    </row>
    <row r="141" spans="1:67" outlineLevel="1" x14ac:dyDescent="0.25">
      <c r="A141" s="60"/>
      <c r="B141" s="61" t="s">
        <v>64</v>
      </c>
      <c r="C141" s="62">
        <v>1</v>
      </c>
      <c r="D141" s="68" t="s">
        <v>65</v>
      </c>
      <c r="E141" s="64">
        <f t="shared" si="547"/>
        <v>1541.5588235294117</v>
      </c>
      <c r="F141" s="65">
        <f t="shared" si="548"/>
        <v>1541.5588235294117</v>
      </c>
      <c r="G141" s="147"/>
      <c r="H141" s="108">
        <f>$H$53</f>
        <v>600</v>
      </c>
      <c r="I141" s="111">
        <v>0</v>
      </c>
      <c r="J141" s="67">
        <f t="shared" si="381"/>
        <v>18</v>
      </c>
      <c r="K141" s="54">
        <v>0</v>
      </c>
      <c r="L141" s="67">
        <f t="shared" si="529"/>
        <v>600</v>
      </c>
      <c r="M141" s="67">
        <f t="shared" si="529"/>
        <v>0</v>
      </c>
      <c r="N141" s="67">
        <f t="shared" si="529"/>
        <v>18</v>
      </c>
      <c r="O141" s="67">
        <f t="shared" si="530"/>
        <v>618</v>
      </c>
      <c r="P141" s="69">
        <f t="shared" si="531"/>
        <v>0</v>
      </c>
      <c r="Q141" s="69">
        <f t="shared" si="532"/>
        <v>0</v>
      </c>
      <c r="R141" s="69">
        <f t="shared" si="533"/>
        <v>12.36</v>
      </c>
      <c r="S141" s="69">
        <f t="shared" si="534"/>
        <v>30.900000000000002</v>
      </c>
      <c r="T141" s="69">
        <f t="shared" si="535"/>
        <v>661.26</v>
      </c>
      <c r="U141" s="69">
        <f>(C139/10)*$U$5</f>
        <v>387</v>
      </c>
      <c r="V141" s="151">
        <f t="shared" si="536"/>
        <v>0</v>
      </c>
      <c r="W141" s="151">
        <f t="shared" si="536"/>
        <v>0</v>
      </c>
      <c r="X141" s="67">
        <f t="shared" si="537"/>
        <v>387</v>
      </c>
      <c r="Y141" s="113">
        <f t="shared" si="538"/>
        <v>231.23382352941178</v>
      </c>
      <c r="Z141" s="69">
        <f t="shared" si="539"/>
        <v>165.315</v>
      </c>
      <c r="AA141" s="69">
        <f t="shared" si="540"/>
        <v>96.75</v>
      </c>
      <c r="AB141" s="70">
        <f t="shared" si="541"/>
        <v>1541.5588235294117</v>
      </c>
      <c r="AC141" s="67">
        <f t="shared" si="542"/>
        <v>618</v>
      </c>
      <c r="AD141" s="67">
        <f t="shared" si="542"/>
        <v>0</v>
      </c>
      <c r="AE141" s="67">
        <f t="shared" si="542"/>
        <v>0</v>
      </c>
      <c r="AF141" s="67">
        <f t="shared" si="542"/>
        <v>12.36</v>
      </c>
      <c r="AG141" s="67">
        <f t="shared" si="542"/>
        <v>30.900000000000002</v>
      </c>
      <c r="AH141" s="67">
        <f t="shared" si="542"/>
        <v>661.26</v>
      </c>
      <c r="AI141" s="67">
        <f t="shared" si="542"/>
        <v>387</v>
      </c>
      <c r="AJ141" s="67">
        <f t="shared" si="542"/>
        <v>0</v>
      </c>
      <c r="AK141" s="67">
        <f t="shared" si="542"/>
        <v>0</v>
      </c>
      <c r="AL141" s="67">
        <f t="shared" si="542"/>
        <v>387</v>
      </c>
      <c r="AM141" s="67">
        <f t="shared" si="542"/>
        <v>231.23382352941178</v>
      </c>
      <c r="AN141" s="67">
        <f t="shared" si="542"/>
        <v>165.315</v>
      </c>
      <c r="AO141" s="67">
        <f t="shared" si="542"/>
        <v>96.75</v>
      </c>
      <c r="AP141" s="67">
        <f t="shared" si="543"/>
        <v>231.23382352941178</v>
      </c>
      <c r="AQ141" s="71">
        <f t="shared" si="544"/>
        <v>1279.4938235294117</v>
      </c>
      <c r="AR141" s="71">
        <f t="shared" si="545"/>
        <v>262.065</v>
      </c>
      <c r="AS141" s="71">
        <f t="shared" si="546"/>
        <v>1541.5588235294117</v>
      </c>
      <c r="AT141" s="84"/>
    </row>
    <row r="142" spans="1:67" outlineLevel="1" x14ac:dyDescent="0.25">
      <c r="A142" s="60"/>
      <c r="B142" s="61" t="s">
        <v>172</v>
      </c>
      <c r="C142" s="62">
        <f>A137</f>
        <v>43</v>
      </c>
      <c r="D142" s="68" t="s">
        <v>63</v>
      </c>
      <c r="E142" s="64">
        <f t="shared" si="547"/>
        <v>257.66176470588238</v>
      </c>
      <c r="F142" s="65">
        <f t="shared" si="548"/>
        <v>11079.455882352942</v>
      </c>
      <c r="G142" s="107"/>
      <c r="H142" s="108">
        <f>$H$54</f>
        <v>100</v>
      </c>
      <c r="I142" s="111">
        <v>0</v>
      </c>
      <c r="J142" s="67">
        <f t="shared" si="381"/>
        <v>3</v>
      </c>
      <c r="K142" s="54">
        <v>0</v>
      </c>
      <c r="L142" s="67">
        <f t="shared" si="529"/>
        <v>100</v>
      </c>
      <c r="M142" s="67">
        <f t="shared" si="529"/>
        <v>0</v>
      </c>
      <c r="N142" s="67">
        <f t="shared" si="529"/>
        <v>3</v>
      </c>
      <c r="O142" s="67">
        <f t="shared" si="530"/>
        <v>103</v>
      </c>
      <c r="P142" s="69">
        <f t="shared" si="531"/>
        <v>0</v>
      </c>
      <c r="Q142" s="69">
        <f t="shared" si="532"/>
        <v>0</v>
      </c>
      <c r="R142" s="69">
        <f t="shared" si="533"/>
        <v>2.06</v>
      </c>
      <c r="S142" s="69">
        <f t="shared" si="534"/>
        <v>5.15</v>
      </c>
      <c r="T142" s="69">
        <f t="shared" si="535"/>
        <v>110.21000000000001</v>
      </c>
      <c r="U142" s="69">
        <f>1*$U$4</f>
        <v>65</v>
      </c>
      <c r="V142" s="151">
        <f t="shared" si="536"/>
        <v>0</v>
      </c>
      <c r="W142" s="151">
        <f t="shared" si="536"/>
        <v>0</v>
      </c>
      <c r="X142" s="67">
        <f t="shared" si="537"/>
        <v>65</v>
      </c>
      <c r="Y142" s="113">
        <f t="shared" si="538"/>
        <v>38.649264705882359</v>
      </c>
      <c r="Z142" s="69">
        <f t="shared" si="539"/>
        <v>27.552500000000002</v>
      </c>
      <c r="AA142" s="69">
        <f t="shared" si="540"/>
        <v>16.25</v>
      </c>
      <c r="AB142" s="70">
        <f t="shared" si="541"/>
        <v>257.66176470588238</v>
      </c>
      <c r="AC142" s="67">
        <f t="shared" si="542"/>
        <v>4429</v>
      </c>
      <c r="AD142" s="67">
        <f t="shared" si="542"/>
        <v>0</v>
      </c>
      <c r="AE142" s="67">
        <f t="shared" si="542"/>
        <v>0</v>
      </c>
      <c r="AF142" s="67">
        <f t="shared" si="542"/>
        <v>88.58</v>
      </c>
      <c r="AG142" s="67">
        <f t="shared" si="542"/>
        <v>221.45000000000002</v>
      </c>
      <c r="AH142" s="67">
        <f t="shared" si="542"/>
        <v>4739.0300000000007</v>
      </c>
      <c r="AI142" s="67">
        <f t="shared" si="542"/>
        <v>2795</v>
      </c>
      <c r="AJ142" s="67">
        <f t="shared" si="542"/>
        <v>0</v>
      </c>
      <c r="AK142" s="67">
        <f t="shared" si="542"/>
        <v>0</v>
      </c>
      <c r="AL142" s="67">
        <f t="shared" si="542"/>
        <v>2795</v>
      </c>
      <c r="AM142" s="67">
        <f t="shared" si="542"/>
        <v>1661.9183823529415</v>
      </c>
      <c r="AN142" s="67">
        <f t="shared" si="542"/>
        <v>1184.7575000000002</v>
      </c>
      <c r="AO142" s="67">
        <f t="shared" si="542"/>
        <v>698.75</v>
      </c>
      <c r="AP142" s="67">
        <f t="shared" si="543"/>
        <v>1661.9183823529415</v>
      </c>
      <c r="AQ142" s="71">
        <f t="shared" si="544"/>
        <v>9195.9483823529426</v>
      </c>
      <c r="AR142" s="71">
        <f t="shared" si="545"/>
        <v>1883.5075000000002</v>
      </c>
      <c r="AS142" s="71">
        <f t="shared" si="546"/>
        <v>11079.455882352942</v>
      </c>
      <c r="AT142" s="84"/>
    </row>
    <row r="143" spans="1:67" outlineLevel="1" x14ac:dyDescent="0.25">
      <c r="A143" s="60"/>
      <c r="B143" s="61" t="s">
        <v>66</v>
      </c>
      <c r="C143" s="62">
        <v>1</v>
      </c>
      <c r="D143" s="68" t="s">
        <v>65</v>
      </c>
      <c r="E143" s="64">
        <f t="shared" si="547"/>
        <v>3413.9264705882347</v>
      </c>
      <c r="F143" s="65">
        <f t="shared" si="548"/>
        <v>3413.9264705882347</v>
      </c>
      <c r="G143" s="107"/>
      <c r="H143" s="108">
        <f>$H$55</f>
        <v>700</v>
      </c>
      <c r="I143" s="111">
        <f>I132</f>
        <v>0</v>
      </c>
      <c r="J143" s="67">
        <f t="shared" si="381"/>
        <v>21</v>
      </c>
      <c r="K143" s="54">
        <v>0</v>
      </c>
      <c r="L143" s="67">
        <f t="shared" si="529"/>
        <v>700</v>
      </c>
      <c r="M143" s="67">
        <f t="shared" si="529"/>
        <v>0</v>
      </c>
      <c r="N143" s="67">
        <f t="shared" si="529"/>
        <v>21</v>
      </c>
      <c r="O143" s="67">
        <f t="shared" si="530"/>
        <v>721</v>
      </c>
      <c r="P143" s="69">
        <f t="shared" si="531"/>
        <v>0</v>
      </c>
      <c r="Q143" s="69">
        <f t="shared" si="532"/>
        <v>0</v>
      </c>
      <c r="R143" s="69">
        <f t="shared" si="533"/>
        <v>14.42</v>
      </c>
      <c r="S143" s="69">
        <f t="shared" si="534"/>
        <v>36.050000000000004</v>
      </c>
      <c r="T143" s="69">
        <f t="shared" si="535"/>
        <v>771.46999999999991</v>
      </c>
      <c r="U143" s="69">
        <f>5*$U$5+600+500</f>
        <v>1550</v>
      </c>
      <c r="V143" s="151">
        <f t="shared" si="536"/>
        <v>0</v>
      </c>
      <c r="W143" s="151">
        <f t="shared" si="536"/>
        <v>0</v>
      </c>
      <c r="X143" s="67">
        <f t="shared" si="537"/>
        <v>1550</v>
      </c>
      <c r="Y143" s="113">
        <f t="shared" si="538"/>
        <v>512.08897058823527</v>
      </c>
      <c r="Z143" s="69">
        <f t="shared" si="539"/>
        <v>192.86749999999998</v>
      </c>
      <c r="AA143" s="69">
        <f t="shared" si="540"/>
        <v>387.5</v>
      </c>
      <c r="AB143" s="70">
        <f t="shared" si="541"/>
        <v>3413.9264705882347</v>
      </c>
      <c r="AC143" s="67">
        <f t="shared" si="542"/>
        <v>721</v>
      </c>
      <c r="AD143" s="67">
        <f t="shared" si="542"/>
        <v>0</v>
      </c>
      <c r="AE143" s="67">
        <f t="shared" si="542"/>
        <v>0</v>
      </c>
      <c r="AF143" s="67">
        <f t="shared" si="542"/>
        <v>14.42</v>
      </c>
      <c r="AG143" s="67">
        <f t="shared" si="542"/>
        <v>36.050000000000004</v>
      </c>
      <c r="AH143" s="67">
        <f t="shared" si="542"/>
        <v>771.46999999999991</v>
      </c>
      <c r="AI143" s="67">
        <f t="shared" si="542"/>
        <v>1550</v>
      </c>
      <c r="AJ143" s="67">
        <f t="shared" si="542"/>
        <v>0</v>
      </c>
      <c r="AK143" s="67">
        <f t="shared" si="542"/>
        <v>0</v>
      </c>
      <c r="AL143" s="67">
        <f t="shared" si="542"/>
        <v>1550</v>
      </c>
      <c r="AM143" s="67">
        <f t="shared" si="542"/>
        <v>512.08897058823527</v>
      </c>
      <c r="AN143" s="67">
        <f t="shared" si="542"/>
        <v>192.86749999999998</v>
      </c>
      <c r="AO143" s="67">
        <f t="shared" si="542"/>
        <v>387.5</v>
      </c>
      <c r="AP143" s="67">
        <f t="shared" si="543"/>
        <v>512.08897058823527</v>
      </c>
      <c r="AQ143" s="71">
        <f t="shared" si="544"/>
        <v>2833.5589705882353</v>
      </c>
      <c r="AR143" s="71">
        <f t="shared" si="545"/>
        <v>580.36749999999995</v>
      </c>
      <c r="AS143" s="71">
        <f t="shared" si="546"/>
        <v>3413.9264705882347</v>
      </c>
      <c r="AT143" s="84"/>
    </row>
    <row r="144" spans="1:67" outlineLevel="1" x14ac:dyDescent="0.25">
      <c r="A144" s="60"/>
      <c r="B144" s="72" t="s">
        <v>169</v>
      </c>
      <c r="C144" s="62">
        <v>1</v>
      </c>
      <c r="D144" s="68" t="s">
        <v>65</v>
      </c>
      <c r="E144" s="64">
        <f t="shared" si="547"/>
        <v>4312.5</v>
      </c>
      <c r="F144" s="65">
        <f t="shared" si="548"/>
        <v>4312.5</v>
      </c>
      <c r="G144" s="107"/>
      <c r="H144" s="108">
        <f t="shared" ref="H144:I144" si="549">H133</f>
        <v>2500</v>
      </c>
      <c r="I144" s="108">
        <f t="shared" si="549"/>
        <v>300</v>
      </c>
      <c r="J144" s="67">
        <f t="shared" si="381"/>
        <v>75</v>
      </c>
      <c r="K144" s="54">
        <v>0</v>
      </c>
      <c r="L144" s="67">
        <f t="shared" si="529"/>
        <v>2500</v>
      </c>
      <c r="M144" s="67">
        <f t="shared" si="529"/>
        <v>300</v>
      </c>
      <c r="N144" s="67">
        <f t="shared" si="529"/>
        <v>75</v>
      </c>
      <c r="O144" s="67">
        <f t="shared" si="530"/>
        <v>2875</v>
      </c>
      <c r="P144" s="69">
        <f t="shared" si="531"/>
        <v>0</v>
      </c>
      <c r="Q144" s="69">
        <f t="shared" si="532"/>
        <v>0</v>
      </c>
      <c r="R144" s="69">
        <f t="shared" si="533"/>
        <v>57.5</v>
      </c>
      <c r="S144" s="69">
        <v>0</v>
      </c>
      <c r="T144" s="69">
        <f t="shared" si="535"/>
        <v>2932.5</v>
      </c>
      <c r="U144" s="69">
        <v>0</v>
      </c>
      <c r="V144" s="151">
        <f t="shared" si="536"/>
        <v>0</v>
      </c>
      <c r="W144" s="151">
        <f t="shared" si="536"/>
        <v>0</v>
      </c>
      <c r="X144" s="67">
        <f t="shared" si="537"/>
        <v>0</v>
      </c>
      <c r="Y144" s="113">
        <f t="shared" si="538"/>
        <v>646.875</v>
      </c>
      <c r="Z144" s="69">
        <f t="shared" si="539"/>
        <v>733.125</v>
      </c>
      <c r="AA144" s="69">
        <f t="shared" si="540"/>
        <v>0</v>
      </c>
      <c r="AB144" s="70">
        <f t="shared" si="541"/>
        <v>4312.5</v>
      </c>
      <c r="AC144" s="67">
        <f t="shared" si="542"/>
        <v>2875</v>
      </c>
      <c r="AD144" s="67">
        <f t="shared" si="542"/>
        <v>0</v>
      </c>
      <c r="AE144" s="67">
        <f t="shared" si="542"/>
        <v>0</v>
      </c>
      <c r="AF144" s="67">
        <f t="shared" si="542"/>
        <v>57.5</v>
      </c>
      <c r="AG144" s="67">
        <f t="shared" si="542"/>
        <v>0</v>
      </c>
      <c r="AH144" s="67">
        <f t="shared" si="542"/>
        <v>2932.5</v>
      </c>
      <c r="AI144" s="67">
        <f t="shared" si="542"/>
        <v>0</v>
      </c>
      <c r="AJ144" s="67">
        <f t="shared" si="542"/>
        <v>0</v>
      </c>
      <c r="AK144" s="67">
        <f t="shared" si="542"/>
        <v>0</v>
      </c>
      <c r="AL144" s="67">
        <f t="shared" si="542"/>
        <v>0</v>
      </c>
      <c r="AM144" s="67">
        <f t="shared" si="542"/>
        <v>646.875</v>
      </c>
      <c r="AN144" s="67">
        <f t="shared" si="542"/>
        <v>733.125</v>
      </c>
      <c r="AO144" s="67">
        <f t="shared" si="542"/>
        <v>0</v>
      </c>
      <c r="AP144" s="67">
        <f t="shared" si="543"/>
        <v>646.875</v>
      </c>
      <c r="AQ144" s="71">
        <f t="shared" si="544"/>
        <v>3579.375</v>
      </c>
      <c r="AR144" s="71">
        <f t="shared" si="545"/>
        <v>733.125</v>
      </c>
      <c r="AS144" s="71">
        <f t="shared" si="546"/>
        <v>4312.5</v>
      </c>
      <c r="AT144" s="84"/>
    </row>
    <row r="145" spans="1:67" outlineLevel="1" x14ac:dyDescent="0.25">
      <c r="A145" s="60"/>
      <c r="B145" s="72" t="s">
        <v>170</v>
      </c>
      <c r="C145" s="62">
        <v>1</v>
      </c>
      <c r="D145" s="68" t="s">
        <v>65</v>
      </c>
      <c r="E145" s="64">
        <f t="shared" si="547"/>
        <v>900</v>
      </c>
      <c r="F145" s="65">
        <f t="shared" si="548"/>
        <v>900</v>
      </c>
      <c r="G145" s="147"/>
      <c r="H145" s="67">
        <v>0</v>
      </c>
      <c r="I145" s="67">
        <v>0</v>
      </c>
      <c r="J145" s="67">
        <f t="shared" si="381"/>
        <v>0</v>
      </c>
      <c r="K145" s="54">
        <v>0</v>
      </c>
      <c r="L145" s="67">
        <f t="shared" si="529"/>
        <v>0</v>
      </c>
      <c r="M145" s="67">
        <f t="shared" si="529"/>
        <v>0</v>
      </c>
      <c r="N145" s="67">
        <f t="shared" si="529"/>
        <v>0</v>
      </c>
      <c r="O145" s="67">
        <f t="shared" si="530"/>
        <v>0</v>
      </c>
      <c r="P145" s="69">
        <f t="shared" si="531"/>
        <v>0</v>
      </c>
      <c r="Q145" s="69">
        <f t="shared" si="532"/>
        <v>0</v>
      </c>
      <c r="R145" s="69">
        <f t="shared" si="533"/>
        <v>0</v>
      </c>
      <c r="S145" s="69">
        <v>0</v>
      </c>
      <c r="T145" s="69">
        <f t="shared" si="535"/>
        <v>0</v>
      </c>
      <c r="U145" s="69">
        <v>0</v>
      </c>
      <c r="V145" s="151">
        <f t="shared" si="536"/>
        <v>0</v>
      </c>
      <c r="W145" s="151">
        <f t="shared" si="536"/>
        <v>900</v>
      </c>
      <c r="X145" s="67">
        <f t="shared" si="537"/>
        <v>900</v>
      </c>
      <c r="Y145" s="113">
        <v>0</v>
      </c>
      <c r="Z145" s="69">
        <f t="shared" si="539"/>
        <v>0</v>
      </c>
      <c r="AA145" s="69">
        <v>0</v>
      </c>
      <c r="AB145" s="70">
        <f t="shared" si="541"/>
        <v>900</v>
      </c>
      <c r="AC145" s="67">
        <f t="shared" si="542"/>
        <v>0</v>
      </c>
      <c r="AD145" s="67">
        <f t="shared" si="542"/>
        <v>0</v>
      </c>
      <c r="AE145" s="67">
        <f t="shared" si="542"/>
        <v>0</v>
      </c>
      <c r="AF145" s="67">
        <f t="shared" si="542"/>
        <v>0</v>
      </c>
      <c r="AG145" s="67">
        <f t="shared" si="542"/>
        <v>0</v>
      </c>
      <c r="AH145" s="67">
        <f t="shared" si="542"/>
        <v>0</v>
      </c>
      <c r="AI145" s="67">
        <f t="shared" si="542"/>
        <v>0</v>
      </c>
      <c r="AJ145" s="67">
        <f t="shared" si="542"/>
        <v>0</v>
      </c>
      <c r="AK145" s="67">
        <f t="shared" si="542"/>
        <v>900</v>
      </c>
      <c r="AL145" s="67">
        <f t="shared" si="542"/>
        <v>900</v>
      </c>
      <c r="AM145" s="67">
        <f t="shared" si="542"/>
        <v>0</v>
      </c>
      <c r="AN145" s="67">
        <f t="shared" si="542"/>
        <v>0</v>
      </c>
      <c r="AO145" s="67">
        <f t="shared" si="542"/>
        <v>0</v>
      </c>
      <c r="AP145" s="67">
        <f t="shared" si="543"/>
        <v>900</v>
      </c>
      <c r="AQ145" s="71">
        <f t="shared" si="544"/>
        <v>900</v>
      </c>
      <c r="AR145" s="71">
        <f t="shared" si="545"/>
        <v>0</v>
      </c>
      <c r="AS145" s="71">
        <f t="shared" si="546"/>
        <v>900</v>
      </c>
      <c r="AT145" s="84"/>
    </row>
    <row r="146" spans="1:67" outlineLevel="1" x14ac:dyDescent="0.25">
      <c r="A146" s="60"/>
      <c r="B146" s="72" t="s">
        <v>171</v>
      </c>
      <c r="C146" s="62">
        <v>1</v>
      </c>
      <c r="D146" s="68" t="s">
        <v>65</v>
      </c>
      <c r="E146" s="64">
        <f t="shared" si="547"/>
        <v>1200</v>
      </c>
      <c r="F146" s="65">
        <f t="shared" si="548"/>
        <v>1200</v>
      </c>
      <c r="G146" s="147"/>
      <c r="H146" s="67">
        <v>0</v>
      </c>
      <c r="I146" s="67">
        <v>0</v>
      </c>
      <c r="J146" s="67">
        <f t="shared" si="381"/>
        <v>0</v>
      </c>
      <c r="K146" s="54">
        <v>0</v>
      </c>
      <c r="L146" s="67">
        <f t="shared" si="529"/>
        <v>0</v>
      </c>
      <c r="M146" s="67">
        <f t="shared" si="529"/>
        <v>0</v>
      </c>
      <c r="N146" s="67">
        <f t="shared" si="529"/>
        <v>0</v>
      </c>
      <c r="O146" s="67">
        <f t="shared" si="530"/>
        <v>0</v>
      </c>
      <c r="P146" s="69">
        <f t="shared" si="531"/>
        <v>0</v>
      </c>
      <c r="Q146" s="69">
        <f t="shared" si="532"/>
        <v>0</v>
      </c>
      <c r="R146" s="69">
        <f t="shared" si="533"/>
        <v>0</v>
      </c>
      <c r="S146" s="69">
        <v>0</v>
      </c>
      <c r="T146" s="69">
        <f t="shared" si="535"/>
        <v>0</v>
      </c>
      <c r="U146" s="69">
        <v>0</v>
      </c>
      <c r="V146" s="151">
        <f t="shared" si="536"/>
        <v>1200</v>
      </c>
      <c r="W146" s="151">
        <f t="shared" si="536"/>
        <v>0</v>
      </c>
      <c r="X146" s="67">
        <f t="shared" si="537"/>
        <v>1200</v>
      </c>
      <c r="Y146" s="113">
        <v>0</v>
      </c>
      <c r="Z146" s="69">
        <f t="shared" si="539"/>
        <v>0</v>
      </c>
      <c r="AA146" s="69">
        <v>0</v>
      </c>
      <c r="AB146" s="70">
        <f t="shared" si="541"/>
        <v>1200</v>
      </c>
      <c r="AC146" s="67">
        <f t="shared" si="542"/>
        <v>0</v>
      </c>
      <c r="AD146" s="67">
        <f t="shared" si="542"/>
        <v>0</v>
      </c>
      <c r="AE146" s="67">
        <f t="shared" si="542"/>
        <v>0</v>
      </c>
      <c r="AF146" s="67">
        <f t="shared" si="542"/>
        <v>0</v>
      </c>
      <c r="AG146" s="67">
        <f t="shared" si="542"/>
        <v>0</v>
      </c>
      <c r="AH146" s="67">
        <f t="shared" si="542"/>
        <v>0</v>
      </c>
      <c r="AI146" s="67">
        <f t="shared" si="542"/>
        <v>0</v>
      </c>
      <c r="AJ146" s="67">
        <f t="shared" si="542"/>
        <v>1200</v>
      </c>
      <c r="AK146" s="67">
        <f t="shared" si="542"/>
        <v>0</v>
      </c>
      <c r="AL146" s="67">
        <f t="shared" si="542"/>
        <v>1200</v>
      </c>
      <c r="AM146" s="67">
        <f t="shared" si="542"/>
        <v>0</v>
      </c>
      <c r="AN146" s="67">
        <f t="shared" si="542"/>
        <v>0</v>
      </c>
      <c r="AO146" s="67">
        <f t="shared" si="542"/>
        <v>0</v>
      </c>
      <c r="AP146" s="67">
        <f t="shared" si="543"/>
        <v>0</v>
      </c>
      <c r="AQ146" s="71">
        <f t="shared" si="544"/>
        <v>1200</v>
      </c>
      <c r="AR146" s="71">
        <f t="shared" si="545"/>
        <v>0</v>
      </c>
      <c r="AS146" s="71">
        <f t="shared" si="546"/>
        <v>1200</v>
      </c>
      <c r="AT146" s="84"/>
    </row>
    <row r="147" spans="1:67" ht="15.75" outlineLevel="1" thickBot="1" x14ac:dyDescent="0.3">
      <c r="A147" s="75"/>
      <c r="B147" s="76"/>
      <c r="C147" s="77"/>
      <c r="D147" s="78"/>
      <c r="E147" s="79"/>
      <c r="F147" s="80"/>
      <c r="G147" s="107"/>
      <c r="H147" s="108"/>
      <c r="I147" s="108"/>
      <c r="J147" s="67"/>
      <c r="K147" s="21"/>
      <c r="L147" s="67"/>
      <c r="M147" s="67"/>
      <c r="N147" s="67"/>
      <c r="O147" s="67"/>
      <c r="P147" s="69"/>
      <c r="Q147" s="69"/>
      <c r="R147" s="69"/>
      <c r="S147" s="69"/>
      <c r="T147" s="69"/>
      <c r="U147" s="69"/>
      <c r="V147" s="151"/>
      <c r="W147" s="151"/>
      <c r="X147" s="69"/>
      <c r="Y147" s="69"/>
      <c r="Z147" s="69"/>
      <c r="AA147" s="69"/>
      <c r="AB147" s="67"/>
      <c r="AC147" s="67"/>
      <c r="AD147" s="67"/>
      <c r="AE147" s="69"/>
      <c r="AF147" s="69"/>
      <c r="AG147" s="69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84"/>
    </row>
    <row r="148" spans="1:67" ht="15.75" thickBot="1" x14ac:dyDescent="0.3">
      <c r="A148" s="48">
        <f>A137+1</f>
        <v>44</v>
      </c>
      <c r="B148" s="49" t="s">
        <v>61</v>
      </c>
      <c r="C148" s="50" t="s">
        <v>62</v>
      </c>
      <c r="D148" s="51">
        <f>ROUNDUP((A148*465)/1000,2)</f>
        <v>20.46</v>
      </c>
      <c r="E148" s="52"/>
      <c r="F148" s="53">
        <f>SUM(F149:F158)</f>
        <v>38514.284823529408</v>
      </c>
      <c r="G148" s="107"/>
      <c r="H148" s="110"/>
      <c r="I148" s="110"/>
      <c r="J148" s="56"/>
      <c r="K148" s="57"/>
      <c r="L148" s="58"/>
      <c r="M148" s="58"/>
      <c r="N148" s="58"/>
      <c r="O148" s="57"/>
      <c r="P148" s="58"/>
      <c r="Q148" s="56"/>
      <c r="R148" s="56"/>
      <c r="S148" s="56"/>
      <c r="T148" s="56"/>
      <c r="U148" s="73"/>
      <c r="V148" s="152"/>
      <c r="W148" s="153"/>
      <c r="X148" s="56"/>
      <c r="Y148" s="56"/>
      <c r="Z148" s="57"/>
      <c r="AA148" s="56"/>
      <c r="AB148" s="56"/>
      <c r="AC148" s="59">
        <f>+SUM(AC149:AC158)</f>
        <v>15943.423999999999</v>
      </c>
      <c r="AD148" s="59">
        <f t="shared" ref="AD148:AS148" si="550">+SUM(AD149:AD158)</f>
        <v>0</v>
      </c>
      <c r="AE148" s="59">
        <f t="shared" si="550"/>
        <v>0</v>
      </c>
      <c r="AF148" s="59">
        <f t="shared" si="550"/>
        <v>318.86847999999998</v>
      </c>
      <c r="AG148" s="59">
        <f t="shared" si="550"/>
        <v>653.4212</v>
      </c>
      <c r="AH148" s="59">
        <f t="shared" si="550"/>
        <v>16915.713680000001</v>
      </c>
      <c r="AI148" s="59">
        <f t="shared" si="550"/>
        <v>7846</v>
      </c>
      <c r="AJ148" s="59">
        <f t="shared" si="550"/>
        <v>1200</v>
      </c>
      <c r="AK148" s="59">
        <f t="shared" si="550"/>
        <v>900</v>
      </c>
      <c r="AL148" s="59">
        <f t="shared" si="550"/>
        <v>9946</v>
      </c>
      <c r="AM148" s="59">
        <f t="shared" si="550"/>
        <v>5462.1427235294113</v>
      </c>
      <c r="AN148" s="59">
        <f t="shared" si="550"/>
        <v>4228.9284200000002</v>
      </c>
      <c r="AO148" s="59">
        <f t="shared" si="550"/>
        <v>1961.5</v>
      </c>
      <c r="AP148" s="59">
        <f t="shared" si="550"/>
        <v>6362.1427235294113</v>
      </c>
      <c r="AQ148" s="59">
        <f t="shared" si="550"/>
        <v>32323.856403529408</v>
      </c>
      <c r="AR148" s="59">
        <f t="shared" si="550"/>
        <v>6190.4284200000002</v>
      </c>
      <c r="AS148" s="59">
        <f t="shared" si="550"/>
        <v>38514.284823529408</v>
      </c>
      <c r="AT148" s="83" t="str">
        <f>IF(F148=AS148,"Matching","Not Matching")</f>
        <v>Matching</v>
      </c>
      <c r="AU148" s="134">
        <f t="shared" ref="AU148" si="551">SUM(AC148:AG148)</f>
        <v>16915.713679999997</v>
      </c>
      <c r="AV148" s="135">
        <f t="shared" ref="AV148" si="552">AU148/AS148</f>
        <v>0.43920622588494063</v>
      </c>
      <c r="AW148" s="134">
        <f t="shared" ref="AW148" si="553">AI148</f>
        <v>7846</v>
      </c>
      <c r="AX148" s="135">
        <f t="shared" ref="AX148" si="554">AW148/AS148</f>
        <v>0.20371662192222945</v>
      </c>
      <c r="AY148" s="134">
        <f t="shared" ref="AY148" si="555">AJ148</f>
        <v>1200</v>
      </c>
      <c r="AZ148" s="135">
        <f t="shared" ref="AZ148" si="556">AY148/AS148</f>
        <v>3.1157270750277254E-2</v>
      </c>
      <c r="BA148" s="134">
        <f t="shared" ref="BA148" si="557">AK148+AM148</f>
        <v>6362.1427235294113</v>
      </c>
      <c r="BB148" s="135">
        <f t="shared" ref="BB148" si="558">BA148/AS148</f>
        <v>0.16518916949076018</v>
      </c>
      <c r="BC148" s="134">
        <f t="shared" ref="BC148" si="559">AN148+AO148</f>
        <v>6190.4284200000002</v>
      </c>
      <c r="BD148" s="135">
        <f t="shared" ref="BD148" si="560">BC148/AS148</f>
        <v>0.16073071195179253</v>
      </c>
      <c r="BE148" s="82" t="str">
        <f t="shared" ref="BE148" si="561">IF((AU148+AW148+AY148+BA148+BC148)=AS148,"Matching","Not Matching")</f>
        <v>Matching</v>
      </c>
      <c r="BF148" s="134">
        <f>AQ148</f>
        <v>32323.856403529408</v>
      </c>
      <c r="BG148" s="135">
        <f t="shared" ref="BG148" si="562">BF148/AS148</f>
        <v>0.83926928804820744</v>
      </c>
      <c r="BH148" s="134">
        <f t="shared" ref="BH148" si="563">AR148</f>
        <v>6190.4284200000002</v>
      </c>
      <c r="BI148" s="135">
        <f t="shared" ref="BI148" si="564">BH148/AS148</f>
        <v>0.16073071195179253</v>
      </c>
      <c r="BJ148" s="82" t="str">
        <f t="shared" ref="BJ148" si="565">IF((BH148+BF148)=AS148,"Matching","Not Matching")</f>
        <v>Matching</v>
      </c>
      <c r="BK148" s="134">
        <f>AS148*1.081</f>
        <v>41633.941894235286</v>
      </c>
      <c r="BL148" s="134">
        <f t="shared" ref="BL148" si="566">ROUND(BK148,-1)</f>
        <v>41630</v>
      </c>
      <c r="BM148" s="134">
        <f>D148*380</f>
        <v>7774.8</v>
      </c>
      <c r="BN148" s="134">
        <f t="shared" ref="BN148" si="567">BK148-BM148</f>
        <v>33859.141894235283</v>
      </c>
      <c r="BO148" s="134">
        <f>BK148/D148</f>
        <v>2034.8945207348625</v>
      </c>
    </row>
    <row r="149" spans="1:67" outlineLevel="1" x14ac:dyDescent="0.25">
      <c r="A149" s="60"/>
      <c r="B149" s="61"/>
      <c r="C149" s="62"/>
      <c r="D149" s="63"/>
      <c r="E149" s="64"/>
      <c r="F149" s="65"/>
      <c r="G149" s="107"/>
      <c r="H149" s="110"/>
      <c r="I149" s="110"/>
      <c r="J149" s="56"/>
      <c r="K149" s="57"/>
      <c r="L149" s="58"/>
      <c r="M149" s="58"/>
      <c r="N149" s="58"/>
      <c r="O149" s="57"/>
      <c r="P149" s="58"/>
      <c r="Q149" s="56"/>
      <c r="R149" s="56"/>
      <c r="S149" s="56"/>
      <c r="T149" s="56"/>
      <c r="U149" s="73"/>
      <c r="V149" s="152"/>
      <c r="W149" s="153"/>
      <c r="X149" s="56"/>
      <c r="Y149" s="56"/>
      <c r="Z149" s="57"/>
      <c r="AA149" s="56"/>
      <c r="AB149" s="56"/>
      <c r="AC149" s="56"/>
      <c r="AD149" s="56"/>
      <c r="AE149" s="69"/>
      <c r="AF149" s="69"/>
      <c r="AG149" s="69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136"/>
    </row>
    <row r="150" spans="1:67" outlineLevel="1" x14ac:dyDescent="0.25">
      <c r="A150" s="60"/>
      <c r="B150" s="61" t="str">
        <f>"Panneau solaire "&amp;G150</f>
        <v>Panneau solaire LONGi Hi-MO X10 Artist LR7-54HVB-485M</v>
      </c>
      <c r="C150" s="62">
        <f>A148</f>
        <v>44</v>
      </c>
      <c r="D150" s="68" t="s">
        <v>63</v>
      </c>
      <c r="E150" s="64">
        <f t="shared" ref="E150" si="568">AB150</f>
        <v>266.65684558823523</v>
      </c>
      <c r="F150" s="65">
        <f t="shared" ref="F150" si="569">C150*E150</f>
        <v>11732.90120588235</v>
      </c>
      <c r="G150" s="107" t="str">
        <f>$G$7</f>
        <v>LONGi Hi-MO X10 Artist LR7-54HVB-485M</v>
      </c>
      <c r="H150" s="108">
        <f t="shared" ref="H150:I150" si="570">H139</f>
        <v>105.55</v>
      </c>
      <c r="I150" s="108">
        <f t="shared" si="570"/>
        <v>0</v>
      </c>
      <c r="J150" s="67">
        <f t="shared" si="381"/>
        <v>3.1664999999999996</v>
      </c>
      <c r="K150" s="54">
        <v>0</v>
      </c>
      <c r="L150" s="67">
        <f t="shared" ref="L150:N157" si="571">H150*(1-$K150)</f>
        <v>105.55</v>
      </c>
      <c r="M150" s="67">
        <f t="shared" si="571"/>
        <v>0</v>
      </c>
      <c r="N150" s="67">
        <f t="shared" si="571"/>
        <v>3.1664999999999996</v>
      </c>
      <c r="O150" s="67">
        <f t="shared" ref="O150:O157" si="572">(L150+M150+N150)</f>
        <v>108.7165</v>
      </c>
      <c r="P150" s="69">
        <f t="shared" ref="P150:P157" si="573">O150*$P$4</f>
        <v>0</v>
      </c>
      <c r="Q150" s="69">
        <f t="shared" ref="Q150:Q157" si="574">(O150+P150)*$Q$4</f>
        <v>0</v>
      </c>
      <c r="R150" s="69">
        <f t="shared" ref="R150:R157" si="575">(O150+P150)*$R$4</f>
        <v>2.1743299999999999</v>
      </c>
      <c r="S150" s="69">
        <f t="shared" ref="S150:S154" si="576">(O150+P150)*$S$4</f>
        <v>5.4358250000000004</v>
      </c>
      <c r="T150" s="69">
        <f t="shared" ref="T150:T157" si="577">SUM(O150:S150)</f>
        <v>116.32665499999999</v>
      </c>
      <c r="U150" s="69">
        <f>1*$U$4</f>
        <v>65</v>
      </c>
      <c r="V150" s="151">
        <f t="shared" ref="V150:W157" si="578">V139</f>
        <v>0</v>
      </c>
      <c r="W150" s="151">
        <f t="shared" si="578"/>
        <v>0</v>
      </c>
      <c r="X150" s="67">
        <f t="shared" ref="X150:X157" si="579">SUM(U150:W150)</f>
        <v>65</v>
      </c>
      <c r="Y150" s="113">
        <f t="shared" ref="Y150:Y155" si="580">$Y$4/(1-$Y$4)*(T150+X150+Z150+AA150)</f>
        <v>39.998526838235293</v>
      </c>
      <c r="Z150" s="69">
        <f t="shared" ref="Z150:Z157" si="581">T150*$Z$4</f>
        <v>29.081663749999997</v>
      </c>
      <c r="AA150" s="69">
        <f t="shared" ref="AA150:AA155" si="582">X150*$AA$4</f>
        <v>16.25</v>
      </c>
      <c r="AB150" s="70">
        <f t="shared" ref="AB150:AB157" si="583">T150+X150+Y150+Z150+AA150</f>
        <v>266.65684558823523</v>
      </c>
      <c r="AC150" s="67">
        <f t="shared" ref="AC150:AO157" si="584">O150*$C150</f>
        <v>4783.5259999999998</v>
      </c>
      <c r="AD150" s="67">
        <f t="shared" si="584"/>
        <v>0</v>
      </c>
      <c r="AE150" s="67">
        <f t="shared" si="584"/>
        <v>0</v>
      </c>
      <c r="AF150" s="67">
        <f t="shared" si="584"/>
        <v>95.670519999999996</v>
      </c>
      <c r="AG150" s="67">
        <f t="shared" si="584"/>
        <v>239.17630000000003</v>
      </c>
      <c r="AH150" s="67">
        <f t="shared" si="584"/>
        <v>5118.3728199999996</v>
      </c>
      <c r="AI150" s="67">
        <f t="shared" si="584"/>
        <v>2860</v>
      </c>
      <c r="AJ150" s="67">
        <f t="shared" si="584"/>
        <v>0</v>
      </c>
      <c r="AK150" s="67">
        <f t="shared" si="584"/>
        <v>0</v>
      </c>
      <c r="AL150" s="67">
        <f t="shared" si="584"/>
        <v>2860</v>
      </c>
      <c r="AM150" s="67">
        <f t="shared" si="584"/>
        <v>1759.9351808823528</v>
      </c>
      <c r="AN150" s="67">
        <f t="shared" si="584"/>
        <v>1279.5932049999999</v>
      </c>
      <c r="AO150" s="67">
        <f t="shared" si="584"/>
        <v>715</v>
      </c>
      <c r="AP150" s="67">
        <f t="shared" ref="AP150:AP157" si="585">AM150+AK150</f>
        <v>1759.9351808823528</v>
      </c>
      <c r="AQ150" s="71">
        <f t="shared" ref="AQ150:AQ157" si="586">AM150+AL150+AH150</f>
        <v>9738.3080008823526</v>
      </c>
      <c r="AR150" s="71">
        <f t="shared" ref="AR150:AR157" si="587">AO150+AN150</f>
        <v>1994.5932049999999</v>
      </c>
      <c r="AS150" s="71">
        <f t="shared" ref="AS150:AS157" si="588">AH150+AL150+AM150+AO150+AN150</f>
        <v>11732.901205882352</v>
      </c>
      <c r="AT150" s="84"/>
    </row>
    <row r="151" spans="1:67" outlineLevel="1" x14ac:dyDescent="0.25">
      <c r="A151" s="60"/>
      <c r="B151" s="61" t="str">
        <f>"Onduleur Fronius "&amp;G151</f>
        <v>Onduleur Fronius Verto 20.0 SPD 1+2</v>
      </c>
      <c r="C151" s="62">
        <v>1</v>
      </c>
      <c r="D151" s="68" t="s">
        <v>63</v>
      </c>
      <c r="E151" s="64">
        <f t="shared" ref="E150:E157" si="589">AB151</f>
        <v>4063.0453823529406</v>
      </c>
      <c r="F151" s="65">
        <f t="shared" ref="F150:F157" si="590">C151*E151</f>
        <v>4063.0453823529406</v>
      </c>
      <c r="G151" s="107" t="str">
        <f>$G$140</f>
        <v>Verto 20.0 SPD 1+2</v>
      </c>
      <c r="H151" s="108">
        <f>$H$140</f>
        <v>2181.6</v>
      </c>
      <c r="I151" s="108">
        <f>$I$52</f>
        <v>166.85</v>
      </c>
      <c r="J151" s="67">
        <f t="shared" si="381"/>
        <v>65.447999999999993</v>
      </c>
      <c r="K151" s="54">
        <v>0</v>
      </c>
      <c r="L151" s="67">
        <f t="shared" si="571"/>
        <v>2181.6</v>
      </c>
      <c r="M151" s="67">
        <f t="shared" si="571"/>
        <v>166.85</v>
      </c>
      <c r="N151" s="67">
        <f t="shared" si="571"/>
        <v>65.447999999999993</v>
      </c>
      <c r="O151" s="67">
        <f t="shared" si="572"/>
        <v>2413.8979999999997</v>
      </c>
      <c r="P151" s="69">
        <f t="shared" si="573"/>
        <v>0</v>
      </c>
      <c r="Q151" s="69">
        <f t="shared" si="574"/>
        <v>0</v>
      </c>
      <c r="R151" s="69">
        <f t="shared" si="575"/>
        <v>48.277959999999993</v>
      </c>
      <c r="S151" s="69">
        <f t="shared" si="576"/>
        <v>120.69489999999999</v>
      </c>
      <c r="T151" s="69">
        <f t="shared" si="577"/>
        <v>2582.8708599999995</v>
      </c>
      <c r="U151" s="69">
        <f>2*$U$5</f>
        <v>180</v>
      </c>
      <c r="V151" s="151">
        <f t="shared" si="578"/>
        <v>0</v>
      </c>
      <c r="W151" s="151">
        <f t="shared" si="578"/>
        <v>0</v>
      </c>
      <c r="X151" s="67">
        <f t="shared" si="579"/>
        <v>180</v>
      </c>
      <c r="Y151" s="113">
        <f t="shared" si="580"/>
        <v>609.45680735294104</v>
      </c>
      <c r="Z151" s="69">
        <f t="shared" si="581"/>
        <v>645.71771499999988</v>
      </c>
      <c r="AA151" s="69">
        <f t="shared" si="582"/>
        <v>45</v>
      </c>
      <c r="AB151" s="70">
        <f t="shared" si="583"/>
        <v>4063.0453823529406</v>
      </c>
      <c r="AC151" s="67">
        <f t="shared" si="584"/>
        <v>2413.8979999999997</v>
      </c>
      <c r="AD151" s="67">
        <f t="shared" si="584"/>
        <v>0</v>
      </c>
      <c r="AE151" s="67">
        <f t="shared" si="584"/>
        <v>0</v>
      </c>
      <c r="AF151" s="67">
        <f t="shared" si="584"/>
        <v>48.277959999999993</v>
      </c>
      <c r="AG151" s="67">
        <f t="shared" si="584"/>
        <v>120.69489999999999</v>
      </c>
      <c r="AH151" s="67">
        <f t="shared" si="584"/>
        <v>2582.8708599999995</v>
      </c>
      <c r="AI151" s="67">
        <f t="shared" si="584"/>
        <v>180</v>
      </c>
      <c r="AJ151" s="67">
        <f t="shared" si="584"/>
        <v>0</v>
      </c>
      <c r="AK151" s="67">
        <f t="shared" si="584"/>
        <v>0</v>
      </c>
      <c r="AL151" s="67">
        <f t="shared" si="584"/>
        <v>180</v>
      </c>
      <c r="AM151" s="67">
        <f t="shared" si="584"/>
        <v>609.45680735294104</v>
      </c>
      <c r="AN151" s="67">
        <f t="shared" si="584"/>
        <v>645.71771499999988</v>
      </c>
      <c r="AO151" s="67">
        <f t="shared" si="584"/>
        <v>45</v>
      </c>
      <c r="AP151" s="67">
        <f t="shared" si="585"/>
        <v>609.45680735294104</v>
      </c>
      <c r="AQ151" s="71">
        <f t="shared" si="586"/>
        <v>3372.3276673529408</v>
      </c>
      <c r="AR151" s="71">
        <f t="shared" si="587"/>
        <v>690.71771499999988</v>
      </c>
      <c r="AS151" s="71">
        <f t="shared" si="588"/>
        <v>4063.0453823529406</v>
      </c>
      <c r="AT151" s="84"/>
    </row>
    <row r="152" spans="1:67" outlineLevel="1" x14ac:dyDescent="0.25">
      <c r="A152" s="60"/>
      <c r="B152" s="61" t="s">
        <v>64</v>
      </c>
      <c r="C152" s="62">
        <v>1</v>
      </c>
      <c r="D152" s="68" t="s">
        <v>65</v>
      </c>
      <c r="E152" s="64">
        <f t="shared" si="589"/>
        <v>1554.794117647059</v>
      </c>
      <c r="F152" s="65">
        <f t="shared" si="590"/>
        <v>1554.794117647059</v>
      </c>
      <c r="G152" s="107"/>
      <c r="H152" s="108">
        <f>$H$53</f>
        <v>600</v>
      </c>
      <c r="I152" s="111">
        <v>0</v>
      </c>
      <c r="J152" s="67">
        <f t="shared" si="381"/>
        <v>18</v>
      </c>
      <c r="K152" s="54">
        <v>0</v>
      </c>
      <c r="L152" s="67">
        <f t="shared" si="571"/>
        <v>600</v>
      </c>
      <c r="M152" s="67">
        <f t="shared" si="571"/>
        <v>0</v>
      </c>
      <c r="N152" s="67">
        <f t="shared" si="571"/>
        <v>18</v>
      </c>
      <c r="O152" s="67">
        <f t="shared" si="572"/>
        <v>618</v>
      </c>
      <c r="P152" s="69">
        <f t="shared" si="573"/>
        <v>0</v>
      </c>
      <c r="Q152" s="69">
        <f t="shared" si="574"/>
        <v>0</v>
      </c>
      <c r="R152" s="69">
        <f t="shared" si="575"/>
        <v>12.36</v>
      </c>
      <c r="S152" s="69">
        <f t="shared" si="576"/>
        <v>30.900000000000002</v>
      </c>
      <c r="T152" s="69">
        <f t="shared" si="577"/>
        <v>661.26</v>
      </c>
      <c r="U152" s="69">
        <f>(C150/10)*$U$5</f>
        <v>396.00000000000006</v>
      </c>
      <c r="V152" s="151">
        <f t="shared" si="578"/>
        <v>0</v>
      </c>
      <c r="W152" s="151">
        <f t="shared" si="578"/>
        <v>0</v>
      </c>
      <c r="X152" s="67">
        <f t="shared" si="579"/>
        <v>396.00000000000006</v>
      </c>
      <c r="Y152" s="113">
        <f t="shared" si="580"/>
        <v>233.21911764705885</v>
      </c>
      <c r="Z152" s="69">
        <f t="shared" si="581"/>
        <v>165.315</v>
      </c>
      <c r="AA152" s="69">
        <f t="shared" si="582"/>
        <v>99.000000000000014</v>
      </c>
      <c r="AB152" s="70">
        <f t="shared" si="583"/>
        <v>1554.794117647059</v>
      </c>
      <c r="AC152" s="67">
        <f t="shared" si="584"/>
        <v>618</v>
      </c>
      <c r="AD152" s="67">
        <f t="shared" si="584"/>
        <v>0</v>
      </c>
      <c r="AE152" s="67">
        <f t="shared" si="584"/>
        <v>0</v>
      </c>
      <c r="AF152" s="67">
        <f t="shared" si="584"/>
        <v>12.36</v>
      </c>
      <c r="AG152" s="67">
        <f t="shared" si="584"/>
        <v>30.900000000000002</v>
      </c>
      <c r="AH152" s="67">
        <f t="shared" si="584"/>
        <v>661.26</v>
      </c>
      <c r="AI152" s="67">
        <f t="shared" si="584"/>
        <v>396.00000000000006</v>
      </c>
      <c r="AJ152" s="67">
        <f t="shared" si="584"/>
        <v>0</v>
      </c>
      <c r="AK152" s="67">
        <f t="shared" si="584"/>
        <v>0</v>
      </c>
      <c r="AL152" s="67">
        <f t="shared" si="584"/>
        <v>396.00000000000006</v>
      </c>
      <c r="AM152" s="67">
        <f t="shared" si="584"/>
        <v>233.21911764705885</v>
      </c>
      <c r="AN152" s="67">
        <f t="shared" si="584"/>
        <v>165.315</v>
      </c>
      <c r="AO152" s="67">
        <f t="shared" si="584"/>
        <v>99.000000000000014</v>
      </c>
      <c r="AP152" s="67">
        <f t="shared" si="585"/>
        <v>233.21911764705885</v>
      </c>
      <c r="AQ152" s="71">
        <f t="shared" si="586"/>
        <v>1290.479117647059</v>
      </c>
      <c r="AR152" s="71">
        <f t="shared" si="587"/>
        <v>264.315</v>
      </c>
      <c r="AS152" s="71">
        <f t="shared" si="588"/>
        <v>1554.794117647059</v>
      </c>
      <c r="AT152" s="84"/>
    </row>
    <row r="153" spans="1:67" outlineLevel="1" x14ac:dyDescent="0.25">
      <c r="A153" s="60"/>
      <c r="B153" s="61" t="s">
        <v>172</v>
      </c>
      <c r="C153" s="62">
        <f>A148</f>
        <v>44</v>
      </c>
      <c r="D153" s="68" t="s">
        <v>63</v>
      </c>
      <c r="E153" s="64">
        <f t="shared" si="589"/>
        <v>257.66176470588238</v>
      </c>
      <c r="F153" s="65">
        <f t="shared" si="590"/>
        <v>11337.117647058825</v>
      </c>
      <c r="G153" s="107"/>
      <c r="H153" s="108">
        <f>$H$54</f>
        <v>100</v>
      </c>
      <c r="I153" s="108">
        <v>0</v>
      </c>
      <c r="J153" s="67">
        <f t="shared" si="381"/>
        <v>3</v>
      </c>
      <c r="K153" s="54">
        <v>0</v>
      </c>
      <c r="L153" s="67">
        <f t="shared" si="571"/>
        <v>100</v>
      </c>
      <c r="M153" s="67">
        <f t="shared" si="571"/>
        <v>0</v>
      </c>
      <c r="N153" s="67">
        <f t="shared" si="571"/>
        <v>3</v>
      </c>
      <c r="O153" s="67">
        <f t="shared" si="572"/>
        <v>103</v>
      </c>
      <c r="P153" s="69">
        <f t="shared" si="573"/>
        <v>0</v>
      </c>
      <c r="Q153" s="69">
        <f t="shared" si="574"/>
        <v>0</v>
      </c>
      <c r="R153" s="69">
        <f t="shared" si="575"/>
        <v>2.06</v>
      </c>
      <c r="S153" s="69">
        <f t="shared" si="576"/>
        <v>5.15</v>
      </c>
      <c r="T153" s="69">
        <f t="shared" si="577"/>
        <v>110.21000000000001</v>
      </c>
      <c r="U153" s="69">
        <f>1*$U$4</f>
        <v>65</v>
      </c>
      <c r="V153" s="151">
        <f t="shared" si="578"/>
        <v>0</v>
      </c>
      <c r="W153" s="151">
        <f t="shared" si="578"/>
        <v>0</v>
      </c>
      <c r="X153" s="67">
        <f t="shared" si="579"/>
        <v>65</v>
      </c>
      <c r="Y153" s="113">
        <f t="shared" si="580"/>
        <v>38.649264705882359</v>
      </c>
      <c r="Z153" s="69">
        <f t="shared" si="581"/>
        <v>27.552500000000002</v>
      </c>
      <c r="AA153" s="69">
        <f t="shared" si="582"/>
        <v>16.25</v>
      </c>
      <c r="AB153" s="70">
        <f t="shared" si="583"/>
        <v>257.66176470588238</v>
      </c>
      <c r="AC153" s="67">
        <f t="shared" si="584"/>
        <v>4532</v>
      </c>
      <c r="AD153" s="67">
        <f t="shared" si="584"/>
        <v>0</v>
      </c>
      <c r="AE153" s="67">
        <f t="shared" si="584"/>
        <v>0</v>
      </c>
      <c r="AF153" s="67">
        <f t="shared" si="584"/>
        <v>90.64</v>
      </c>
      <c r="AG153" s="67">
        <f t="shared" si="584"/>
        <v>226.60000000000002</v>
      </c>
      <c r="AH153" s="67">
        <f t="shared" si="584"/>
        <v>4849.2400000000007</v>
      </c>
      <c r="AI153" s="67">
        <f t="shared" si="584"/>
        <v>2860</v>
      </c>
      <c r="AJ153" s="67">
        <f t="shared" si="584"/>
        <v>0</v>
      </c>
      <c r="AK153" s="67">
        <f t="shared" si="584"/>
        <v>0</v>
      </c>
      <c r="AL153" s="67">
        <f t="shared" si="584"/>
        <v>2860</v>
      </c>
      <c r="AM153" s="67">
        <f t="shared" si="584"/>
        <v>1700.5676470588237</v>
      </c>
      <c r="AN153" s="67">
        <f t="shared" si="584"/>
        <v>1212.3100000000002</v>
      </c>
      <c r="AO153" s="67">
        <f t="shared" si="584"/>
        <v>715</v>
      </c>
      <c r="AP153" s="67">
        <f t="shared" si="585"/>
        <v>1700.5676470588237</v>
      </c>
      <c r="AQ153" s="71">
        <f t="shared" si="586"/>
        <v>9409.8076470588239</v>
      </c>
      <c r="AR153" s="71">
        <f t="shared" si="587"/>
        <v>1927.3100000000002</v>
      </c>
      <c r="AS153" s="71">
        <f t="shared" si="588"/>
        <v>11337.117647058823</v>
      </c>
      <c r="AT153" s="84"/>
    </row>
    <row r="154" spans="1:67" outlineLevel="1" x14ac:dyDescent="0.25">
      <c r="A154" s="60"/>
      <c r="B154" s="61" t="s">
        <v>66</v>
      </c>
      <c r="C154" s="62">
        <v>1</v>
      </c>
      <c r="D154" s="68" t="s">
        <v>65</v>
      </c>
      <c r="E154" s="64">
        <f t="shared" si="589"/>
        <v>3413.9264705882347</v>
      </c>
      <c r="F154" s="65">
        <f t="shared" si="590"/>
        <v>3413.9264705882347</v>
      </c>
      <c r="G154" s="107"/>
      <c r="H154" s="108">
        <f>$H$55</f>
        <v>700</v>
      </c>
      <c r="I154" s="108">
        <f>I143</f>
        <v>0</v>
      </c>
      <c r="J154" s="67">
        <f t="shared" si="381"/>
        <v>21</v>
      </c>
      <c r="K154" s="54">
        <v>0</v>
      </c>
      <c r="L154" s="67">
        <f t="shared" si="571"/>
        <v>700</v>
      </c>
      <c r="M154" s="67">
        <f t="shared" si="571"/>
        <v>0</v>
      </c>
      <c r="N154" s="67">
        <f t="shared" si="571"/>
        <v>21</v>
      </c>
      <c r="O154" s="67">
        <f t="shared" si="572"/>
        <v>721</v>
      </c>
      <c r="P154" s="69">
        <f t="shared" si="573"/>
        <v>0</v>
      </c>
      <c r="Q154" s="69">
        <f t="shared" si="574"/>
        <v>0</v>
      </c>
      <c r="R154" s="69">
        <f t="shared" si="575"/>
        <v>14.42</v>
      </c>
      <c r="S154" s="69">
        <f t="shared" si="576"/>
        <v>36.050000000000004</v>
      </c>
      <c r="T154" s="69">
        <f t="shared" si="577"/>
        <v>771.46999999999991</v>
      </c>
      <c r="U154" s="69">
        <f>5*$U$5+600+500</f>
        <v>1550</v>
      </c>
      <c r="V154" s="151">
        <f t="shared" si="578"/>
        <v>0</v>
      </c>
      <c r="W154" s="151">
        <f t="shared" si="578"/>
        <v>0</v>
      </c>
      <c r="X154" s="67">
        <f t="shared" si="579"/>
        <v>1550</v>
      </c>
      <c r="Y154" s="113">
        <f t="shared" si="580"/>
        <v>512.08897058823527</v>
      </c>
      <c r="Z154" s="69">
        <f t="shared" si="581"/>
        <v>192.86749999999998</v>
      </c>
      <c r="AA154" s="69">
        <f t="shared" si="582"/>
        <v>387.5</v>
      </c>
      <c r="AB154" s="70">
        <f t="shared" si="583"/>
        <v>3413.9264705882347</v>
      </c>
      <c r="AC154" s="67">
        <f t="shared" si="584"/>
        <v>721</v>
      </c>
      <c r="AD154" s="67">
        <f t="shared" si="584"/>
        <v>0</v>
      </c>
      <c r="AE154" s="67">
        <f t="shared" si="584"/>
        <v>0</v>
      </c>
      <c r="AF154" s="67">
        <f t="shared" si="584"/>
        <v>14.42</v>
      </c>
      <c r="AG154" s="67">
        <f t="shared" si="584"/>
        <v>36.050000000000004</v>
      </c>
      <c r="AH154" s="67">
        <f t="shared" si="584"/>
        <v>771.46999999999991</v>
      </c>
      <c r="AI154" s="67">
        <f t="shared" si="584"/>
        <v>1550</v>
      </c>
      <c r="AJ154" s="67">
        <f t="shared" si="584"/>
        <v>0</v>
      </c>
      <c r="AK154" s="67">
        <f t="shared" si="584"/>
        <v>0</v>
      </c>
      <c r="AL154" s="67">
        <f t="shared" si="584"/>
        <v>1550</v>
      </c>
      <c r="AM154" s="67">
        <f t="shared" si="584"/>
        <v>512.08897058823527</v>
      </c>
      <c r="AN154" s="67">
        <f t="shared" si="584"/>
        <v>192.86749999999998</v>
      </c>
      <c r="AO154" s="67">
        <f t="shared" si="584"/>
        <v>387.5</v>
      </c>
      <c r="AP154" s="67">
        <f t="shared" si="585"/>
        <v>512.08897058823527</v>
      </c>
      <c r="AQ154" s="71">
        <f t="shared" si="586"/>
        <v>2833.5589705882353</v>
      </c>
      <c r="AR154" s="71">
        <f t="shared" si="587"/>
        <v>580.36749999999995</v>
      </c>
      <c r="AS154" s="71">
        <f t="shared" si="588"/>
        <v>3413.9264705882347</v>
      </c>
      <c r="AT154" s="84"/>
    </row>
    <row r="155" spans="1:67" outlineLevel="1" x14ac:dyDescent="0.25">
      <c r="A155" s="60"/>
      <c r="B155" s="72" t="s">
        <v>169</v>
      </c>
      <c r="C155" s="62">
        <v>1</v>
      </c>
      <c r="D155" s="68" t="s">
        <v>65</v>
      </c>
      <c r="E155" s="64">
        <f t="shared" si="589"/>
        <v>4312.5</v>
      </c>
      <c r="F155" s="65">
        <f t="shared" si="590"/>
        <v>4312.5</v>
      </c>
      <c r="G155" s="107"/>
      <c r="H155" s="108">
        <f>$H$144</f>
        <v>2500</v>
      </c>
      <c r="I155" s="108">
        <f t="shared" ref="I155" si="591">I144</f>
        <v>300</v>
      </c>
      <c r="J155" s="67">
        <f t="shared" si="381"/>
        <v>75</v>
      </c>
      <c r="K155" s="54">
        <v>0</v>
      </c>
      <c r="L155" s="67">
        <f t="shared" si="571"/>
        <v>2500</v>
      </c>
      <c r="M155" s="67">
        <f t="shared" si="571"/>
        <v>300</v>
      </c>
      <c r="N155" s="67">
        <f t="shared" si="571"/>
        <v>75</v>
      </c>
      <c r="O155" s="67">
        <f t="shared" si="572"/>
        <v>2875</v>
      </c>
      <c r="P155" s="69">
        <f t="shared" si="573"/>
        <v>0</v>
      </c>
      <c r="Q155" s="69">
        <f t="shared" si="574"/>
        <v>0</v>
      </c>
      <c r="R155" s="69">
        <f t="shared" si="575"/>
        <v>57.5</v>
      </c>
      <c r="S155" s="69">
        <v>0</v>
      </c>
      <c r="T155" s="69">
        <f t="shared" si="577"/>
        <v>2932.5</v>
      </c>
      <c r="U155" s="69">
        <v>0</v>
      </c>
      <c r="V155" s="151">
        <f t="shared" si="578"/>
        <v>0</v>
      </c>
      <c r="W155" s="151">
        <f t="shared" si="578"/>
        <v>0</v>
      </c>
      <c r="X155" s="67">
        <f t="shared" si="579"/>
        <v>0</v>
      </c>
      <c r="Y155" s="113">
        <f t="shared" si="580"/>
        <v>646.875</v>
      </c>
      <c r="Z155" s="69">
        <f t="shared" si="581"/>
        <v>733.125</v>
      </c>
      <c r="AA155" s="69">
        <f t="shared" si="582"/>
        <v>0</v>
      </c>
      <c r="AB155" s="70">
        <f t="shared" si="583"/>
        <v>4312.5</v>
      </c>
      <c r="AC155" s="67">
        <f t="shared" si="584"/>
        <v>2875</v>
      </c>
      <c r="AD155" s="67">
        <f t="shared" si="584"/>
        <v>0</v>
      </c>
      <c r="AE155" s="67">
        <f t="shared" si="584"/>
        <v>0</v>
      </c>
      <c r="AF155" s="67">
        <f t="shared" si="584"/>
        <v>57.5</v>
      </c>
      <c r="AG155" s="67">
        <f t="shared" si="584"/>
        <v>0</v>
      </c>
      <c r="AH155" s="67">
        <f t="shared" si="584"/>
        <v>2932.5</v>
      </c>
      <c r="AI155" s="67">
        <f t="shared" si="584"/>
        <v>0</v>
      </c>
      <c r="AJ155" s="67">
        <f t="shared" si="584"/>
        <v>0</v>
      </c>
      <c r="AK155" s="67">
        <f t="shared" si="584"/>
        <v>0</v>
      </c>
      <c r="AL155" s="67">
        <f t="shared" si="584"/>
        <v>0</v>
      </c>
      <c r="AM155" s="67">
        <f t="shared" si="584"/>
        <v>646.875</v>
      </c>
      <c r="AN155" s="67">
        <f t="shared" si="584"/>
        <v>733.125</v>
      </c>
      <c r="AO155" s="67">
        <f t="shared" si="584"/>
        <v>0</v>
      </c>
      <c r="AP155" s="67">
        <f t="shared" si="585"/>
        <v>646.875</v>
      </c>
      <c r="AQ155" s="71">
        <f t="shared" si="586"/>
        <v>3579.375</v>
      </c>
      <c r="AR155" s="71">
        <f t="shared" si="587"/>
        <v>733.125</v>
      </c>
      <c r="AS155" s="71">
        <f t="shared" si="588"/>
        <v>4312.5</v>
      </c>
      <c r="AT155" s="84"/>
    </row>
    <row r="156" spans="1:67" outlineLevel="1" x14ac:dyDescent="0.25">
      <c r="A156" s="60"/>
      <c r="B156" s="72" t="s">
        <v>170</v>
      </c>
      <c r="C156" s="62">
        <v>1</v>
      </c>
      <c r="D156" s="68" t="s">
        <v>65</v>
      </c>
      <c r="E156" s="64">
        <f t="shared" si="589"/>
        <v>900</v>
      </c>
      <c r="F156" s="65">
        <f t="shared" si="590"/>
        <v>900</v>
      </c>
      <c r="G156" s="147"/>
      <c r="H156" s="67">
        <v>0</v>
      </c>
      <c r="I156" s="67">
        <v>0</v>
      </c>
      <c r="J156" s="67">
        <f t="shared" si="381"/>
        <v>0</v>
      </c>
      <c r="K156" s="54">
        <v>0</v>
      </c>
      <c r="L156" s="67">
        <f t="shared" si="571"/>
        <v>0</v>
      </c>
      <c r="M156" s="67">
        <f t="shared" si="571"/>
        <v>0</v>
      </c>
      <c r="N156" s="67">
        <f t="shared" si="571"/>
        <v>0</v>
      </c>
      <c r="O156" s="67">
        <f t="shared" si="572"/>
        <v>0</v>
      </c>
      <c r="P156" s="69">
        <f t="shared" si="573"/>
        <v>0</v>
      </c>
      <c r="Q156" s="69">
        <f t="shared" si="574"/>
        <v>0</v>
      </c>
      <c r="R156" s="69">
        <f t="shared" si="575"/>
        <v>0</v>
      </c>
      <c r="S156" s="69">
        <v>0</v>
      </c>
      <c r="T156" s="69">
        <f t="shared" si="577"/>
        <v>0</v>
      </c>
      <c r="U156" s="69">
        <v>0</v>
      </c>
      <c r="V156" s="151">
        <f t="shared" si="578"/>
        <v>0</v>
      </c>
      <c r="W156" s="151">
        <f t="shared" si="578"/>
        <v>900</v>
      </c>
      <c r="X156" s="67">
        <f t="shared" si="579"/>
        <v>900</v>
      </c>
      <c r="Y156" s="113">
        <v>0</v>
      </c>
      <c r="Z156" s="69">
        <f t="shared" si="581"/>
        <v>0</v>
      </c>
      <c r="AA156" s="69">
        <v>0</v>
      </c>
      <c r="AB156" s="70">
        <f t="shared" si="583"/>
        <v>900</v>
      </c>
      <c r="AC156" s="67">
        <f t="shared" si="584"/>
        <v>0</v>
      </c>
      <c r="AD156" s="67">
        <f t="shared" si="584"/>
        <v>0</v>
      </c>
      <c r="AE156" s="67">
        <f t="shared" si="584"/>
        <v>0</v>
      </c>
      <c r="AF156" s="67">
        <f t="shared" si="584"/>
        <v>0</v>
      </c>
      <c r="AG156" s="67">
        <f t="shared" si="584"/>
        <v>0</v>
      </c>
      <c r="AH156" s="67">
        <f t="shared" si="584"/>
        <v>0</v>
      </c>
      <c r="AI156" s="67">
        <f t="shared" si="584"/>
        <v>0</v>
      </c>
      <c r="AJ156" s="67">
        <f t="shared" si="584"/>
        <v>0</v>
      </c>
      <c r="AK156" s="67">
        <f t="shared" si="584"/>
        <v>900</v>
      </c>
      <c r="AL156" s="67">
        <f t="shared" si="584"/>
        <v>900</v>
      </c>
      <c r="AM156" s="67">
        <f t="shared" si="584"/>
        <v>0</v>
      </c>
      <c r="AN156" s="67">
        <f t="shared" si="584"/>
        <v>0</v>
      </c>
      <c r="AO156" s="67">
        <f t="shared" si="584"/>
        <v>0</v>
      </c>
      <c r="AP156" s="67">
        <f t="shared" si="585"/>
        <v>900</v>
      </c>
      <c r="AQ156" s="71">
        <f t="shared" si="586"/>
        <v>900</v>
      </c>
      <c r="AR156" s="71">
        <f t="shared" si="587"/>
        <v>0</v>
      </c>
      <c r="AS156" s="71">
        <f t="shared" si="588"/>
        <v>900</v>
      </c>
      <c r="AT156" s="84"/>
    </row>
    <row r="157" spans="1:67" outlineLevel="1" x14ac:dyDescent="0.25">
      <c r="A157" s="60"/>
      <c r="B157" s="72" t="s">
        <v>171</v>
      </c>
      <c r="C157" s="62">
        <v>1</v>
      </c>
      <c r="D157" s="68" t="s">
        <v>65</v>
      </c>
      <c r="E157" s="64">
        <f t="shared" si="589"/>
        <v>1200</v>
      </c>
      <c r="F157" s="65">
        <f t="shared" si="590"/>
        <v>1200</v>
      </c>
      <c r="G157" s="147"/>
      <c r="H157" s="67">
        <v>0</v>
      </c>
      <c r="I157" s="67">
        <v>0</v>
      </c>
      <c r="J157" s="67">
        <f t="shared" si="381"/>
        <v>0</v>
      </c>
      <c r="K157" s="54">
        <v>0</v>
      </c>
      <c r="L157" s="67">
        <f t="shared" si="571"/>
        <v>0</v>
      </c>
      <c r="M157" s="67">
        <f t="shared" si="571"/>
        <v>0</v>
      </c>
      <c r="N157" s="67">
        <f t="shared" si="571"/>
        <v>0</v>
      </c>
      <c r="O157" s="67">
        <f t="shared" si="572"/>
        <v>0</v>
      </c>
      <c r="P157" s="69">
        <f t="shared" si="573"/>
        <v>0</v>
      </c>
      <c r="Q157" s="69">
        <f t="shared" si="574"/>
        <v>0</v>
      </c>
      <c r="R157" s="69">
        <f t="shared" si="575"/>
        <v>0</v>
      </c>
      <c r="S157" s="69">
        <v>0</v>
      </c>
      <c r="T157" s="69">
        <f t="shared" si="577"/>
        <v>0</v>
      </c>
      <c r="U157" s="69">
        <v>0</v>
      </c>
      <c r="V157" s="151">
        <f t="shared" si="578"/>
        <v>1200</v>
      </c>
      <c r="W157" s="151">
        <f t="shared" si="578"/>
        <v>0</v>
      </c>
      <c r="X157" s="67">
        <f t="shared" si="579"/>
        <v>1200</v>
      </c>
      <c r="Y157" s="113">
        <v>0</v>
      </c>
      <c r="Z157" s="69">
        <f t="shared" si="581"/>
        <v>0</v>
      </c>
      <c r="AA157" s="69">
        <v>0</v>
      </c>
      <c r="AB157" s="70">
        <f t="shared" si="583"/>
        <v>1200</v>
      </c>
      <c r="AC157" s="67">
        <f t="shared" si="584"/>
        <v>0</v>
      </c>
      <c r="AD157" s="67">
        <f t="shared" si="584"/>
        <v>0</v>
      </c>
      <c r="AE157" s="67">
        <f t="shared" si="584"/>
        <v>0</v>
      </c>
      <c r="AF157" s="67">
        <f t="shared" si="584"/>
        <v>0</v>
      </c>
      <c r="AG157" s="67">
        <f t="shared" si="584"/>
        <v>0</v>
      </c>
      <c r="AH157" s="67">
        <f t="shared" si="584"/>
        <v>0</v>
      </c>
      <c r="AI157" s="67">
        <f t="shared" si="584"/>
        <v>0</v>
      </c>
      <c r="AJ157" s="67">
        <f t="shared" si="584"/>
        <v>1200</v>
      </c>
      <c r="AK157" s="67">
        <f t="shared" si="584"/>
        <v>0</v>
      </c>
      <c r="AL157" s="67">
        <f t="shared" si="584"/>
        <v>1200</v>
      </c>
      <c r="AM157" s="67">
        <f t="shared" si="584"/>
        <v>0</v>
      </c>
      <c r="AN157" s="67">
        <f t="shared" si="584"/>
        <v>0</v>
      </c>
      <c r="AO157" s="67">
        <f t="shared" si="584"/>
        <v>0</v>
      </c>
      <c r="AP157" s="67">
        <f t="shared" si="585"/>
        <v>0</v>
      </c>
      <c r="AQ157" s="71">
        <f t="shared" si="586"/>
        <v>1200</v>
      </c>
      <c r="AR157" s="71">
        <f t="shared" si="587"/>
        <v>0</v>
      </c>
      <c r="AS157" s="71">
        <f t="shared" si="588"/>
        <v>1200</v>
      </c>
      <c r="AT157" s="84"/>
    </row>
    <row r="158" spans="1:67" ht="15.75" outlineLevel="1" thickBot="1" x14ac:dyDescent="0.3">
      <c r="A158" s="75"/>
      <c r="B158" s="76"/>
      <c r="C158" s="77"/>
      <c r="D158" s="78"/>
      <c r="E158" s="79"/>
      <c r="F158" s="80"/>
      <c r="G158" s="107"/>
      <c r="H158" s="108"/>
      <c r="I158" s="108"/>
      <c r="J158" s="67"/>
      <c r="K158" s="21"/>
      <c r="L158" s="67"/>
      <c r="M158" s="67"/>
      <c r="N158" s="67"/>
      <c r="O158" s="67"/>
      <c r="P158" s="69"/>
      <c r="Q158" s="69"/>
      <c r="R158" s="69"/>
      <c r="S158" s="69"/>
      <c r="T158" s="69"/>
      <c r="U158" s="69"/>
      <c r="V158" s="151"/>
      <c r="W158" s="151"/>
      <c r="X158" s="69"/>
      <c r="Y158" s="69"/>
      <c r="Z158" s="69"/>
      <c r="AA158" s="69"/>
      <c r="AB158" s="67"/>
      <c r="AC158" s="67"/>
      <c r="AD158" s="67"/>
      <c r="AE158" s="69"/>
      <c r="AF158" s="69"/>
      <c r="AG158" s="69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84"/>
    </row>
    <row r="159" spans="1:67" ht="15.75" thickBot="1" x14ac:dyDescent="0.3">
      <c r="A159" s="48">
        <f>A148+1</f>
        <v>45</v>
      </c>
      <c r="B159" s="49" t="s">
        <v>61</v>
      </c>
      <c r="C159" s="50" t="s">
        <v>62</v>
      </c>
      <c r="D159" s="51">
        <f>ROUNDUP((A159*465)/1000,2)</f>
        <v>20.930000000000003</v>
      </c>
      <c r="E159" s="52"/>
      <c r="F159" s="53">
        <f>SUM(F160:F169)</f>
        <v>39457.022551470589</v>
      </c>
      <c r="G159" s="107"/>
      <c r="H159" s="110"/>
      <c r="I159" s="110"/>
      <c r="J159" s="56"/>
      <c r="K159" s="57"/>
      <c r="L159" s="58"/>
      <c r="M159" s="58"/>
      <c r="N159" s="58"/>
      <c r="O159" s="57"/>
      <c r="P159" s="58"/>
      <c r="Q159" s="56"/>
      <c r="R159" s="56"/>
      <c r="S159" s="56"/>
      <c r="T159" s="56"/>
      <c r="U159" s="73"/>
      <c r="V159" s="152"/>
      <c r="W159" s="153"/>
      <c r="X159" s="56"/>
      <c r="Y159" s="56"/>
      <c r="Z159" s="57"/>
      <c r="AA159" s="56"/>
      <c r="AB159" s="56"/>
      <c r="AC159" s="59">
        <f>+SUM(AC160:AC169)</f>
        <v>16412.640500000001</v>
      </c>
      <c r="AD159" s="59">
        <f t="shared" ref="AD159:AS159" si="592">+SUM(AD160:AD169)</f>
        <v>0</v>
      </c>
      <c r="AE159" s="59">
        <f t="shared" si="592"/>
        <v>0</v>
      </c>
      <c r="AF159" s="59">
        <f t="shared" si="592"/>
        <v>328.25281000000001</v>
      </c>
      <c r="AG159" s="59">
        <f t="shared" si="592"/>
        <v>676.88202500000011</v>
      </c>
      <c r="AH159" s="59">
        <f t="shared" si="592"/>
        <v>17417.775334999998</v>
      </c>
      <c r="AI159" s="59">
        <f t="shared" si="592"/>
        <v>7985</v>
      </c>
      <c r="AJ159" s="59">
        <f t="shared" si="592"/>
        <v>1200</v>
      </c>
      <c r="AK159" s="59">
        <f t="shared" si="592"/>
        <v>900</v>
      </c>
      <c r="AL159" s="59">
        <f t="shared" si="592"/>
        <v>10085</v>
      </c>
      <c r="AM159" s="59">
        <f t="shared" si="592"/>
        <v>5603.5533827205891</v>
      </c>
      <c r="AN159" s="59">
        <f t="shared" si="592"/>
        <v>4354.4438337499996</v>
      </c>
      <c r="AO159" s="59">
        <f t="shared" si="592"/>
        <v>1996.25</v>
      </c>
      <c r="AP159" s="59">
        <f t="shared" si="592"/>
        <v>6503.5533827205891</v>
      </c>
      <c r="AQ159" s="59">
        <f t="shared" si="592"/>
        <v>33106.328717720586</v>
      </c>
      <c r="AR159" s="59">
        <f t="shared" si="592"/>
        <v>6350.6938337499996</v>
      </c>
      <c r="AS159" s="59">
        <f t="shared" si="592"/>
        <v>39457.022551470589</v>
      </c>
      <c r="AT159" s="83" t="str">
        <f>IF(F159=AS159,"Matching","Not Matching")</f>
        <v>Matching</v>
      </c>
      <c r="AU159" s="134">
        <f t="shared" ref="AU159" si="593">SUM(AC159:AG159)</f>
        <v>17417.775335000002</v>
      </c>
      <c r="AV159" s="135">
        <f t="shared" ref="AV159" si="594">AU159/AS159</f>
        <v>0.44143663684402434</v>
      </c>
      <c r="AW159" s="134">
        <f t="shared" ref="AW159" si="595">AI159</f>
        <v>7985</v>
      </c>
      <c r="AX159" s="135">
        <f t="shared" ref="AX159" si="596">AW159/AS159</f>
        <v>0.20237208698613254</v>
      </c>
      <c r="AY159" s="134">
        <f t="shared" ref="AY159" si="597">AJ159</f>
        <v>1200</v>
      </c>
      <c r="AZ159" s="135">
        <f t="shared" ref="AZ159" si="598">AY159/AS159</f>
        <v>3.0412837117515225E-2</v>
      </c>
      <c r="BA159" s="134">
        <f t="shared" ref="BA159" si="599">AK159+AM159</f>
        <v>6503.5533827205891</v>
      </c>
      <c r="BB159" s="135">
        <f t="shared" ref="BB159" si="600">BA159/AS159</f>
        <v>0.16482625809478868</v>
      </c>
      <c r="BC159" s="134">
        <f t="shared" ref="BC159" si="601">AN159+AO159</f>
        <v>6350.6938337499996</v>
      </c>
      <c r="BD159" s="135">
        <f t="shared" ref="BD159" si="602">BC159/AS159</f>
        <v>0.16095218095753921</v>
      </c>
      <c r="BE159" s="82" t="str">
        <f t="shared" ref="BE159" si="603">IF((AU159+AW159+AY159+BA159+BC159)=AS159,"Matching","Not Matching")</f>
        <v>Matching</v>
      </c>
      <c r="BF159" s="134">
        <f>AQ159</f>
        <v>33106.328717720586</v>
      </c>
      <c r="BG159" s="135">
        <f t="shared" ref="BG159" si="604">BF159/AS159</f>
        <v>0.83904781904246073</v>
      </c>
      <c r="BH159" s="134">
        <f t="shared" ref="BH159" si="605">AR159</f>
        <v>6350.6938337499996</v>
      </c>
      <c r="BI159" s="135">
        <f t="shared" ref="BI159" si="606">BH159/AS159</f>
        <v>0.16095218095753921</v>
      </c>
      <c r="BJ159" s="82" t="str">
        <f t="shared" ref="BJ159" si="607">IF((BH159+BF159)=AS159,"Matching","Not Matching")</f>
        <v>Matching</v>
      </c>
      <c r="BK159" s="134">
        <f>AS159*1.081</f>
        <v>42653.041378139707</v>
      </c>
      <c r="BL159" s="134">
        <f t="shared" ref="BL159" si="608">ROUND(BK159,-1)</f>
        <v>42650</v>
      </c>
      <c r="BM159" s="134">
        <f>D159*380</f>
        <v>7953.4000000000015</v>
      </c>
      <c r="BN159" s="134">
        <f t="shared" ref="BN159" si="609">BK159-BM159</f>
        <v>34699.641378139706</v>
      </c>
      <c r="BO159" s="134">
        <f>BK159/D159</f>
        <v>2037.890175735294</v>
      </c>
    </row>
    <row r="160" spans="1:67" outlineLevel="1" x14ac:dyDescent="0.25">
      <c r="A160" s="60"/>
      <c r="B160" s="61"/>
      <c r="C160" s="62"/>
      <c r="D160" s="63"/>
      <c r="E160" s="64"/>
      <c r="F160" s="65"/>
      <c r="G160" s="107"/>
      <c r="H160" s="110"/>
      <c r="I160" s="110"/>
      <c r="J160" s="56"/>
      <c r="K160" s="57"/>
      <c r="L160" s="58"/>
      <c r="M160" s="58"/>
      <c r="N160" s="58"/>
      <c r="O160" s="57"/>
      <c r="P160" s="58"/>
      <c r="Q160" s="56"/>
      <c r="R160" s="56"/>
      <c r="S160" s="56"/>
      <c r="T160" s="56"/>
      <c r="U160" s="73"/>
      <c r="V160" s="152"/>
      <c r="W160" s="153"/>
      <c r="X160" s="56"/>
      <c r="Y160" s="56"/>
      <c r="Z160" s="57"/>
      <c r="AA160" s="56"/>
      <c r="AB160" s="56"/>
      <c r="AC160" s="56"/>
      <c r="AD160" s="56"/>
      <c r="AE160" s="69"/>
      <c r="AF160" s="69"/>
      <c r="AG160" s="69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136"/>
    </row>
    <row r="161" spans="1:67" outlineLevel="1" x14ac:dyDescent="0.25">
      <c r="A161" s="60"/>
      <c r="B161" s="61" t="str">
        <f>"Panneau solaire "&amp;G161</f>
        <v>Panneau solaire LONGi Hi-MO X10 Artist LR7-54HVB-485M</v>
      </c>
      <c r="C161" s="62">
        <f>A159</f>
        <v>45</v>
      </c>
      <c r="D161" s="68" t="s">
        <v>63</v>
      </c>
      <c r="E161" s="64">
        <f t="shared" ref="E161" si="610">AB161</f>
        <v>266.65684558823523</v>
      </c>
      <c r="F161" s="65">
        <f t="shared" ref="F161" si="611">C161*E161</f>
        <v>11999.558051470585</v>
      </c>
      <c r="G161" s="107" t="str">
        <f>$G$7</f>
        <v>LONGi Hi-MO X10 Artist LR7-54HVB-485M</v>
      </c>
      <c r="H161" s="108">
        <f t="shared" ref="H161:I161" si="612">H150</f>
        <v>105.55</v>
      </c>
      <c r="I161" s="108">
        <f t="shared" si="612"/>
        <v>0</v>
      </c>
      <c r="J161" s="67">
        <f t="shared" si="381"/>
        <v>3.1664999999999996</v>
      </c>
      <c r="K161" s="54">
        <v>0</v>
      </c>
      <c r="L161" s="67">
        <f t="shared" ref="L161:N168" si="613">H161*(1-$K161)</f>
        <v>105.55</v>
      </c>
      <c r="M161" s="67">
        <f t="shared" si="613"/>
        <v>0</v>
      </c>
      <c r="N161" s="67">
        <f t="shared" si="613"/>
        <v>3.1664999999999996</v>
      </c>
      <c r="O161" s="67">
        <f t="shared" ref="O161:O168" si="614">(L161+M161+N161)</f>
        <v>108.7165</v>
      </c>
      <c r="P161" s="69">
        <f t="shared" ref="P161:P168" si="615">O161*$P$4</f>
        <v>0</v>
      </c>
      <c r="Q161" s="69">
        <f t="shared" ref="Q161:Q168" si="616">(O161+P161)*$Q$4</f>
        <v>0</v>
      </c>
      <c r="R161" s="69">
        <f t="shared" ref="R161:R168" si="617">(O161+P161)*$R$4</f>
        <v>2.1743299999999999</v>
      </c>
      <c r="S161" s="69">
        <f t="shared" ref="S161:S165" si="618">(O161+P161)*$S$4</f>
        <v>5.4358250000000004</v>
      </c>
      <c r="T161" s="69">
        <f t="shared" ref="T161:T168" si="619">SUM(O161:S161)</f>
        <v>116.32665499999999</v>
      </c>
      <c r="U161" s="69">
        <f>1*$U$4</f>
        <v>65</v>
      </c>
      <c r="V161" s="151">
        <f t="shared" ref="V161:W168" si="620">V150</f>
        <v>0</v>
      </c>
      <c r="W161" s="151">
        <f t="shared" si="620"/>
        <v>0</v>
      </c>
      <c r="X161" s="67">
        <f t="shared" ref="X161:X168" si="621">SUM(U161:W161)</f>
        <v>65</v>
      </c>
      <c r="Y161" s="113">
        <f t="shared" ref="Y161:Y166" si="622">$Y$4/(1-$Y$4)*(T161+X161+Z161+AA161)</f>
        <v>39.998526838235293</v>
      </c>
      <c r="Z161" s="69">
        <f t="shared" ref="Z161:Z168" si="623">T161*$Z$4</f>
        <v>29.081663749999997</v>
      </c>
      <c r="AA161" s="69">
        <f t="shared" ref="AA161:AA166" si="624">X161*$AA$4</f>
        <v>16.25</v>
      </c>
      <c r="AB161" s="70">
        <f t="shared" ref="AB161:AB168" si="625">T161+X161+Y161+Z161+AA161</f>
        <v>266.65684558823523</v>
      </c>
      <c r="AC161" s="67">
        <f t="shared" ref="AC161:AO168" si="626">O161*$C161</f>
        <v>4892.2425000000003</v>
      </c>
      <c r="AD161" s="67">
        <f t="shared" si="626"/>
        <v>0</v>
      </c>
      <c r="AE161" s="67">
        <f t="shared" si="626"/>
        <v>0</v>
      </c>
      <c r="AF161" s="67">
        <f t="shared" si="626"/>
        <v>97.844849999999994</v>
      </c>
      <c r="AG161" s="67">
        <f t="shared" si="626"/>
        <v>244.61212500000002</v>
      </c>
      <c r="AH161" s="67">
        <f t="shared" si="626"/>
        <v>5234.6994749999994</v>
      </c>
      <c r="AI161" s="67">
        <f t="shared" si="626"/>
        <v>2925</v>
      </c>
      <c r="AJ161" s="67">
        <f t="shared" si="626"/>
        <v>0</v>
      </c>
      <c r="AK161" s="67">
        <f t="shared" si="626"/>
        <v>0</v>
      </c>
      <c r="AL161" s="67">
        <f t="shared" si="626"/>
        <v>2925</v>
      </c>
      <c r="AM161" s="67">
        <f t="shared" si="626"/>
        <v>1799.9337077205882</v>
      </c>
      <c r="AN161" s="67">
        <f t="shared" si="626"/>
        <v>1308.6748687499999</v>
      </c>
      <c r="AO161" s="67">
        <f t="shared" si="626"/>
        <v>731.25</v>
      </c>
      <c r="AP161" s="67">
        <f t="shared" ref="AP161:AP168" si="627">AM161+AK161</f>
        <v>1799.9337077205882</v>
      </c>
      <c r="AQ161" s="71">
        <f t="shared" ref="AQ161:AQ168" si="628">AM161+AL161+AH161</f>
        <v>9959.6331827205868</v>
      </c>
      <c r="AR161" s="71">
        <f t="shared" ref="AR161:AR168" si="629">AO161+AN161</f>
        <v>2039.9248687499999</v>
      </c>
      <c r="AS161" s="71">
        <f t="shared" ref="AS161:AS168" si="630">AH161+AL161+AM161+AO161+AN161</f>
        <v>11999.558051470587</v>
      </c>
      <c r="AT161" s="84"/>
    </row>
    <row r="162" spans="1:67" outlineLevel="1" x14ac:dyDescent="0.25">
      <c r="A162" s="60"/>
      <c r="B162" s="61" t="str">
        <f>"Onduleur Fronius "&amp;G162</f>
        <v>Onduleur Fronius Verto 20.0 SPD 1+2</v>
      </c>
      <c r="C162" s="62">
        <v>1</v>
      </c>
      <c r="D162" s="68" t="s">
        <v>63</v>
      </c>
      <c r="E162" s="64">
        <f t="shared" ref="E161:E168" si="631">AB162</f>
        <v>4063.0453823529406</v>
      </c>
      <c r="F162" s="65">
        <f t="shared" ref="F161:F168" si="632">C162*E162</f>
        <v>4063.0453823529406</v>
      </c>
      <c r="G162" s="107" t="str">
        <f>$G$140</f>
        <v>Verto 20.0 SPD 1+2</v>
      </c>
      <c r="H162" s="108">
        <f>$H$140</f>
        <v>2181.6</v>
      </c>
      <c r="I162" s="108">
        <f>$I$52</f>
        <v>166.85</v>
      </c>
      <c r="J162" s="67">
        <f t="shared" si="381"/>
        <v>65.447999999999993</v>
      </c>
      <c r="K162" s="54">
        <v>0</v>
      </c>
      <c r="L162" s="67">
        <f t="shared" si="613"/>
        <v>2181.6</v>
      </c>
      <c r="M162" s="67">
        <f t="shared" si="613"/>
        <v>166.85</v>
      </c>
      <c r="N162" s="67">
        <f t="shared" si="613"/>
        <v>65.447999999999993</v>
      </c>
      <c r="O162" s="67">
        <f t="shared" si="614"/>
        <v>2413.8979999999997</v>
      </c>
      <c r="P162" s="69">
        <f t="shared" si="615"/>
        <v>0</v>
      </c>
      <c r="Q162" s="69">
        <f t="shared" si="616"/>
        <v>0</v>
      </c>
      <c r="R162" s="69">
        <f t="shared" si="617"/>
        <v>48.277959999999993</v>
      </c>
      <c r="S162" s="69">
        <f t="shared" si="618"/>
        <v>120.69489999999999</v>
      </c>
      <c r="T162" s="69">
        <f t="shared" si="619"/>
        <v>2582.8708599999995</v>
      </c>
      <c r="U162" s="69">
        <f>2*$U$5</f>
        <v>180</v>
      </c>
      <c r="V162" s="151">
        <f t="shared" si="620"/>
        <v>0</v>
      </c>
      <c r="W162" s="151">
        <f t="shared" si="620"/>
        <v>0</v>
      </c>
      <c r="X162" s="67">
        <f t="shared" si="621"/>
        <v>180</v>
      </c>
      <c r="Y162" s="113">
        <f t="shared" si="622"/>
        <v>609.45680735294104</v>
      </c>
      <c r="Z162" s="69">
        <f t="shared" si="623"/>
        <v>645.71771499999988</v>
      </c>
      <c r="AA162" s="69">
        <f t="shared" si="624"/>
        <v>45</v>
      </c>
      <c r="AB162" s="70">
        <f t="shared" si="625"/>
        <v>4063.0453823529406</v>
      </c>
      <c r="AC162" s="67">
        <f t="shared" si="626"/>
        <v>2413.8979999999997</v>
      </c>
      <c r="AD162" s="67">
        <f t="shared" si="626"/>
        <v>0</v>
      </c>
      <c r="AE162" s="67">
        <f t="shared" si="626"/>
        <v>0</v>
      </c>
      <c r="AF162" s="67">
        <f t="shared" si="626"/>
        <v>48.277959999999993</v>
      </c>
      <c r="AG162" s="67">
        <f t="shared" si="626"/>
        <v>120.69489999999999</v>
      </c>
      <c r="AH162" s="67">
        <f t="shared" si="626"/>
        <v>2582.8708599999995</v>
      </c>
      <c r="AI162" s="67">
        <f t="shared" si="626"/>
        <v>180</v>
      </c>
      <c r="AJ162" s="67">
        <f t="shared" si="626"/>
        <v>0</v>
      </c>
      <c r="AK162" s="67">
        <f t="shared" si="626"/>
        <v>0</v>
      </c>
      <c r="AL162" s="67">
        <f t="shared" si="626"/>
        <v>180</v>
      </c>
      <c r="AM162" s="67">
        <f t="shared" si="626"/>
        <v>609.45680735294104</v>
      </c>
      <c r="AN162" s="67">
        <f t="shared" si="626"/>
        <v>645.71771499999988</v>
      </c>
      <c r="AO162" s="67">
        <f t="shared" si="626"/>
        <v>45</v>
      </c>
      <c r="AP162" s="67">
        <f t="shared" si="627"/>
        <v>609.45680735294104</v>
      </c>
      <c r="AQ162" s="71">
        <f t="shared" si="628"/>
        <v>3372.3276673529408</v>
      </c>
      <c r="AR162" s="71">
        <f t="shared" si="629"/>
        <v>690.71771499999988</v>
      </c>
      <c r="AS162" s="71">
        <f t="shared" si="630"/>
        <v>4063.0453823529406</v>
      </c>
      <c r="AT162" s="84"/>
    </row>
    <row r="163" spans="1:67" outlineLevel="1" x14ac:dyDescent="0.25">
      <c r="A163" s="60"/>
      <c r="B163" s="61" t="s">
        <v>64</v>
      </c>
      <c r="C163" s="62">
        <v>1</v>
      </c>
      <c r="D163" s="68" t="s">
        <v>65</v>
      </c>
      <c r="E163" s="64">
        <f t="shared" si="631"/>
        <v>1811.1397058823529</v>
      </c>
      <c r="F163" s="65">
        <f t="shared" si="632"/>
        <v>1811.1397058823529</v>
      </c>
      <c r="G163" s="107"/>
      <c r="H163" s="85">
        <v>750</v>
      </c>
      <c r="I163" s="111">
        <v>0</v>
      </c>
      <c r="J163" s="67">
        <f t="shared" si="381"/>
        <v>22.5</v>
      </c>
      <c r="K163" s="54">
        <v>0</v>
      </c>
      <c r="L163" s="67">
        <f t="shared" si="613"/>
        <v>750</v>
      </c>
      <c r="M163" s="67">
        <f t="shared" si="613"/>
        <v>0</v>
      </c>
      <c r="N163" s="67">
        <f t="shared" si="613"/>
        <v>22.5</v>
      </c>
      <c r="O163" s="67">
        <f t="shared" si="614"/>
        <v>772.5</v>
      </c>
      <c r="P163" s="69">
        <f t="shared" si="615"/>
        <v>0</v>
      </c>
      <c r="Q163" s="69">
        <f t="shared" si="616"/>
        <v>0</v>
      </c>
      <c r="R163" s="69">
        <f t="shared" si="617"/>
        <v>15.450000000000001</v>
      </c>
      <c r="S163" s="69">
        <f t="shared" si="618"/>
        <v>38.625</v>
      </c>
      <c r="T163" s="69">
        <f t="shared" si="619"/>
        <v>826.57500000000005</v>
      </c>
      <c r="U163" s="69">
        <f>(C161/10)*$U$5</f>
        <v>405</v>
      </c>
      <c r="V163" s="151">
        <f t="shared" si="620"/>
        <v>0</v>
      </c>
      <c r="W163" s="151">
        <f t="shared" si="620"/>
        <v>0</v>
      </c>
      <c r="X163" s="67">
        <f t="shared" si="621"/>
        <v>405</v>
      </c>
      <c r="Y163" s="113">
        <f t="shared" si="622"/>
        <v>271.67095588235298</v>
      </c>
      <c r="Z163" s="69">
        <f t="shared" si="623"/>
        <v>206.64375000000001</v>
      </c>
      <c r="AA163" s="69">
        <f t="shared" si="624"/>
        <v>101.25</v>
      </c>
      <c r="AB163" s="70">
        <f t="shared" si="625"/>
        <v>1811.1397058823529</v>
      </c>
      <c r="AC163" s="67">
        <f t="shared" si="626"/>
        <v>772.5</v>
      </c>
      <c r="AD163" s="67">
        <f t="shared" si="626"/>
        <v>0</v>
      </c>
      <c r="AE163" s="67">
        <f t="shared" si="626"/>
        <v>0</v>
      </c>
      <c r="AF163" s="67">
        <f t="shared" si="626"/>
        <v>15.450000000000001</v>
      </c>
      <c r="AG163" s="67">
        <f t="shared" si="626"/>
        <v>38.625</v>
      </c>
      <c r="AH163" s="67">
        <f t="shared" si="626"/>
        <v>826.57500000000005</v>
      </c>
      <c r="AI163" s="67">
        <f t="shared" si="626"/>
        <v>405</v>
      </c>
      <c r="AJ163" s="67">
        <f t="shared" si="626"/>
        <v>0</v>
      </c>
      <c r="AK163" s="67">
        <f t="shared" si="626"/>
        <v>0</v>
      </c>
      <c r="AL163" s="67">
        <f t="shared" si="626"/>
        <v>405</v>
      </c>
      <c r="AM163" s="67">
        <f t="shared" si="626"/>
        <v>271.67095588235298</v>
      </c>
      <c r="AN163" s="67">
        <f t="shared" si="626"/>
        <v>206.64375000000001</v>
      </c>
      <c r="AO163" s="67">
        <f t="shared" si="626"/>
        <v>101.25</v>
      </c>
      <c r="AP163" s="67">
        <f t="shared" si="627"/>
        <v>271.67095588235298</v>
      </c>
      <c r="AQ163" s="71">
        <f t="shared" si="628"/>
        <v>1503.245955882353</v>
      </c>
      <c r="AR163" s="71">
        <f t="shared" si="629"/>
        <v>307.89375000000001</v>
      </c>
      <c r="AS163" s="71">
        <f t="shared" si="630"/>
        <v>1811.1397058823529</v>
      </c>
      <c r="AT163" s="84"/>
    </row>
    <row r="164" spans="1:67" outlineLevel="1" x14ac:dyDescent="0.25">
      <c r="A164" s="60"/>
      <c r="B164" s="61" t="s">
        <v>172</v>
      </c>
      <c r="C164" s="62">
        <f>A159</f>
        <v>45</v>
      </c>
      <c r="D164" s="68" t="s">
        <v>63</v>
      </c>
      <c r="E164" s="64">
        <f t="shared" si="631"/>
        <v>257.66176470588238</v>
      </c>
      <c r="F164" s="65">
        <f t="shared" si="632"/>
        <v>11594.779411764706</v>
      </c>
      <c r="G164" s="107"/>
      <c r="H164" s="108">
        <f>$H$142</f>
        <v>100</v>
      </c>
      <c r="I164" s="108">
        <v>0</v>
      </c>
      <c r="J164" s="67">
        <f t="shared" si="381"/>
        <v>3</v>
      </c>
      <c r="K164" s="54">
        <v>0</v>
      </c>
      <c r="L164" s="67">
        <f t="shared" si="613"/>
        <v>100</v>
      </c>
      <c r="M164" s="67">
        <f t="shared" si="613"/>
        <v>0</v>
      </c>
      <c r="N164" s="67">
        <f t="shared" si="613"/>
        <v>3</v>
      </c>
      <c r="O164" s="67">
        <f t="shared" si="614"/>
        <v>103</v>
      </c>
      <c r="P164" s="69">
        <f t="shared" si="615"/>
        <v>0</v>
      </c>
      <c r="Q164" s="69">
        <f t="shared" si="616"/>
        <v>0</v>
      </c>
      <c r="R164" s="69">
        <f t="shared" si="617"/>
        <v>2.06</v>
      </c>
      <c r="S164" s="69">
        <f t="shared" si="618"/>
        <v>5.15</v>
      </c>
      <c r="T164" s="69">
        <f t="shared" si="619"/>
        <v>110.21000000000001</v>
      </c>
      <c r="U164" s="69">
        <f>1*$U$4</f>
        <v>65</v>
      </c>
      <c r="V164" s="151">
        <f t="shared" si="620"/>
        <v>0</v>
      </c>
      <c r="W164" s="151">
        <f t="shared" si="620"/>
        <v>0</v>
      </c>
      <c r="X164" s="67">
        <f t="shared" si="621"/>
        <v>65</v>
      </c>
      <c r="Y164" s="113">
        <f t="shared" si="622"/>
        <v>38.649264705882359</v>
      </c>
      <c r="Z164" s="69">
        <f t="shared" si="623"/>
        <v>27.552500000000002</v>
      </c>
      <c r="AA164" s="69">
        <f t="shared" si="624"/>
        <v>16.25</v>
      </c>
      <c r="AB164" s="70">
        <f t="shared" si="625"/>
        <v>257.66176470588238</v>
      </c>
      <c r="AC164" s="67">
        <f t="shared" si="626"/>
        <v>4635</v>
      </c>
      <c r="AD164" s="67">
        <f t="shared" si="626"/>
        <v>0</v>
      </c>
      <c r="AE164" s="67">
        <f t="shared" si="626"/>
        <v>0</v>
      </c>
      <c r="AF164" s="67">
        <f t="shared" si="626"/>
        <v>92.7</v>
      </c>
      <c r="AG164" s="67">
        <f t="shared" si="626"/>
        <v>231.75000000000003</v>
      </c>
      <c r="AH164" s="67">
        <f t="shared" si="626"/>
        <v>4959.4500000000007</v>
      </c>
      <c r="AI164" s="67">
        <f t="shared" si="626"/>
        <v>2925</v>
      </c>
      <c r="AJ164" s="67">
        <f t="shared" si="626"/>
        <v>0</v>
      </c>
      <c r="AK164" s="67">
        <f t="shared" si="626"/>
        <v>0</v>
      </c>
      <c r="AL164" s="67">
        <f t="shared" si="626"/>
        <v>2925</v>
      </c>
      <c r="AM164" s="67">
        <f t="shared" si="626"/>
        <v>1739.2169117647061</v>
      </c>
      <c r="AN164" s="67">
        <f t="shared" si="626"/>
        <v>1239.8625000000002</v>
      </c>
      <c r="AO164" s="67">
        <f t="shared" si="626"/>
        <v>731.25</v>
      </c>
      <c r="AP164" s="67">
        <f t="shared" si="627"/>
        <v>1739.2169117647061</v>
      </c>
      <c r="AQ164" s="71">
        <f t="shared" si="628"/>
        <v>9623.666911764707</v>
      </c>
      <c r="AR164" s="71">
        <f t="shared" si="629"/>
        <v>1971.1125000000002</v>
      </c>
      <c r="AS164" s="71">
        <f t="shared" si="630"/>
        <v>11594.779411764706</v>
      </c>
      <c r="AT164" s="84"/>
    </row>
    <row r="165" spans="1:67" outlineLevel="1" x14ac:dyDescent="0.25">
      <c r="A165" s="60"/>
      <c r="B165" s="61" t="s">
        <v>66</v>
      </c>
      <c r="C165" s="62">
        <v>1</v>
      </c>
      <c r="D165" s="68" t="s">
        <v>65</v>
      </c>
      <c r="E165" s="64">
        <f t="shared" si="631"/>
        <v>3576.0000000000005</v>
      </c>
      <c r="F165" s="65">
        <f t="shared" si="632"/>
        <v>3576.0000000000005</v>
      </c>
      <c r="G165" s="107"/>
      <c r="H165" s="85">
        <v>800</v>
      </c>
      <c r="I165" s="108">
        <f>I154</f>
        <v>0</v>
      </c>
      <c r="J165" s="67">
        <f t="shared" si="381"/>
        <v>24</v>
      </c>
      <c r="K165" s="54">
        <v>0</v>
      </c>
      <c r="L165" s="67">
        <f t="shared" si="613"/>
        <v>800</v>
      </c>
      <c r="M165" s="67">
        <f t="shared" si="613"/>
        <v>0</v>
      </c>
      <c r="N165" s="67">
        <f t="shared" si="613"/>
        <v>24</v>
      </c>
      <c r="O165" s="67">
        <f t="shared" si="614"/>
        <v>824</v>
      </c>
      <c r="P165" s="69">
        <f t="shared" si="615"/>
        <v>0</v>
      </c>
      <c r="Q165" s="69">
        <f t="shared" si="616"/>
        <v>0</v>
      </c>
      <c r="R165" s="69">
        <f t="shared" si="617"/>
        <v>16.48</v>
      </c>
      <c r="S165" s="69">
        <f t="shared" si="618"/>
        <v>41.2</v>
      </c>
      <c r="T165" s="69">
        <f t="shared" si="619"/>
        <v>881.68000000000006</v>
      </c>
      <c r="U165" s="69">
        <f>5*$U$5+600+500</f>
        <v>1550</v>
      </c>
      <c r="V165" s="151">
        <f t="shared" si="620"/>
        <v>0</v>
      </c>
      <c r="W165" s="151">
        <f t="shared" si="620"/>
        <v>0</v>
      </c>
      <c r="X165" s="67">
        <f t="shared" si="621"/>
        <v>1550</v>
      </c>
      <c r="Y165" s="113">
        <f t="shared" si="622"/>
        <v>536.40000000000009</v>
      </c>
      <c r="Z165" s="69">
        <f t="shared" si="623"/>
        <v>220.42000000000002</v>
      </c>
      <c r="AA165" s="69">
        <f t="shared" si="624"/>
        <v>387.5</v>
      </c>
      <c r="AB165" s="70">
        <f t="shared" si="625"/>
        <v>3576.0000000000005</v>
      </c>
      <c r="AC165" s="67">
        <f t="shared" si="626"/>
        <v>824</v>
      </c>
      <c r="AD165" s="67">
        <f t="shared" si="626"/>
        <v>0</v>
      </c>
      <c r="AE165" s="67">
        <f t="shared" si="626"/>
        <v>0</v>
      </c>
      <c r="AF165" s="67">
        <f t="shared" si="626"/>
        <v>16.48</v>
      </c>
      <c r="AG165" s="67">
        <f t="shared" si="626"/>
        <v>41.2</v>
      </c>
      <c r="AH165" s="67">
        <f t="shared" si="626"/>
        <v>881.68000000000006</v>
      </c>
      <c r="AI165" s="67">
        <f t="shared" si="626"/>
        <v>1550</v>
      </c>
      <c r="AJ165" s="67">
        <f t="shared" si="626"/>
        <v>0</v>
      </c>
      <c r="AK165" s="67">
        <f t="shared" si="626"/>
        <v>0</v>
      </c>
      <c r="AL165" s="67">
        <f t="shared" si="626"/>
        <v>1550</v>
      </c>
      <c r="AM165" s="67">
        <f t="shared" si="626"/>
        <v>536.40000000000009</v>
      </c>
      <c r="AN165" s="67">
        <f t="shared" si="626"/>
        <v>220.42000000000002</v>
      </c>
      <c r="AO165" s="67">
        <f t="shared" si="626"/>
        <v>387.5</v>
      </c>
      <c r="AP165" s="67">
        <f t="shared" si="627"/>
        <v>536.40000000000009</v>
      </c>
      <c r="AQ165" s="71">
        <f t="shared" si="628"/>
        <v>2968.08</v>
      </c>
      <c r="AR165" s="71">
        <f t="shared" si="629"/>
        <v>607.92000000000007</v>
      </c>
      <c r="AS165" s="71">
        <f t="shared" si="630"/>
        <v>3576.0000000000005</v>
      </c>
      <c r="AT165" s="84"/>
    </row>
    <row r="166" spans="1:67" outlineLevel="1" x14ac:dyDescent="0.25">
      <c r="A166" s="60"/>
      <c r="B166" s="72" t="s">
        <v>169</v>
      </c>
      <c r="C166" s="62">
        <v>1</v>
      </c>
      <c r="D166" s="68" t="s">
        <v>65</v>
      </c>
      <c r="E166" s="64">
        <f t="shared" si="631"/>
        <v>4312.5</v>
      </c>
      <c r="F166" s="65">
        <f t="shared" si="632"/>
        <v>4312.5</v>
      </c>
      <c r="G166" s="107"/>
      <c r="H166" s="108">
        <f>$H$144</f>
        <v>2500</v>
      </c>
      <c r="I166" s="108">
        <f t="shared" ref="I166" si="633">I155</f>
        <v>300</v>
      </c>
      <c r="J166" s="67">
        <f t="shared" si="381"/>
        <v>75</v>
      </c>
      <c r="K166" s="54">
        <v>0</v>
      </c>
      <c r="L166" s="67">
        <f t="shared" si="613"/>
        <v>2500</v>
      </c>
      <c r="M166" s="67">
        <f t="shared" si="613"/>
        <v>300</v>
      </c>
      <c r="N166" s="67">
        <f t="shared" si="613"/>
        <v>75</v>
      </c>
      <c r="O166" s="67">
        <f t="shared" si="614"/>
        <v>2875</v>
      </c>
      <c r="P166" s="69">
        <f t="shared" si="615"/>
        <v>0</v>
      </c>
      <c r="Q166" s="69">
        <f t="shared" si="616"/>
        <v>0</v>
      </c>
      <c r="R166" s="69">
        <f t="shared" si="617"/>
        <v>57.5</v>
      </c>
      <c r="S166" s="69">
        <v>0</v>
      </c>
      <c r="T166" s="69">
        <f t="shared" si="619"/>
        <v>2932.5</v>
      </c>
      <c r="U166" s="69">
        <v>0</v>
      </c>
      <c r="V166" s="151">
        <f t="shared" si="620"/>
        <v>0</v>
      </c>
      <c r="W166" s="151">
        <f t="shared" si="620"/>
        <v>0</v>
      </c>
      <c r="X166" s="67">
        <f t="shared" si="621"/>
        <v>0</v>
      </c>
      <c r="Y166" s="113">
        <f t="shared" si="622"/>
        <v>646.875</v>
      </c>
      <c r="Z166" s="69">
        <f t="shared" si="623"/>
        <v>733.125</v>
      </c>
      <c r="AA166" s="69">
        <f t="shared" si="624"/>
        <v>0</v>
      </c>
      <c r="AB166" s="70">
        <f t="shared" si="625"/>
        <v>4312.5</v>
      </c>
      <c r="AC166" s="67">
        <f t="shared" si="626"/>
        <v>2875</v>
      </c>
      <c r="AD166" s="67">
        <f t="shared" si="626"/>
        <v>0</v>
      </c>
      <c r="AE166" s="67">
        <f t="shared" si="626"/>
        <v>0</v>
      </c>
      <c r="AF166" s="67">
        <f t="shared" si="626"/>
        <v>57.5</v>
      </c>
      <c r="AG166" s="67">
        <f t="shared" si="626"/>
        <v>0</v>
      </c>
      <c r="AH166" s="67">
        <f t="shared" si="626"/>
        <v>2932.5</v>
      </c>
      <c r="AI166" s="67">
        <f t="shared" si="626"/>
        <v>0</v>
      </c>
      <c r="AJ166" s="67">
        <f t="shared" si="626"/>
        <v>0</v>
      </c>
      <c r="AK166" s="67">
        <f t="shared" si="626"/>
        <v>0</v>
      </c>
      <c r="AL166" s="67">
        <f t="shared" si="626"/>
        <v>0</v>
      </c>
      <c r="AM166" s="67">
        <f t="shared" si="626"/>
        <v>646.875</v>
      </c>
      <c r="AN166" s="67">
        <f t="shared" si="626"/>
        <v>733.125</v>
      </c>
      <c r="AO166" s="67">
        <f t="shared" si="626"/>
        <v>0</v>
      </c>
      <c r="AP166" s="67">
        <f t="shared" si="627"/>
        <v>646.875</v>
      </c>
      <c r="AQ166" s="71">
        <f t="shared" si="628"/>
        <v>3579.375</v>
      </c>
      <c r="AR166" s="71">
        <f t="shared" si="629"/>
        <v>733.125</v>
      </c>
      <c r="AS166" s="71">
        <f t="shared" si="630"/>
        <v>4312.5</v>
      </c>
      <c r="AT166" s="84"/>
    </row>
    <row r="167" spans="1:67" outlineLevel="1" x14ac:dyDescent="0.25">
      <c r="A167" s="60"/>
      <c r="B167" s="72" t="s">
        <v>170</v>
      </c>
      <c r="C167" s="62">
        <v>1</v>
      </c>
      <c r="D167" s="68" t="s">
        <v>65</v>
      </c>
      <c r="E167" s="64">
        <f t="shared" si="631"/>
        <v>900</v>
      </c>
      <c r="F167" s="65">
        <f t="shared" si="632"/>
        <v>900</v>
      </c>
      <c r="G167" s="147"/>
      <c r="H167" s="67">
        <v>0</v>
      </c>
      <c r="I167" s="67">
        <v>0</v>
      </c>
      <c r="J167" s="67">
        <f t="shared" si="381"/>
        <v>0</v>
      </c>
      <c r="K167" s="54">
        <v>0</v>
      </c>
      <c r="L167" s="67">
        <f t="shared" si="613"/>
        <v>0</v>
      </c>
      <c r="M167" s="67">
        <f t="shared" si="613"/>
        <v>0</v>
      </c>
      <c r="N167" s="67">
        <f t="shared" si="613"/>
        <v>0</v>
      </c>
      <c r="O167" s="67">
        <f t="shared" si="614"/>
        <v>0</v>
      </c>
      <c r="P167" s="69">
        <f t="shared" si="615"/>
        <v>0</v>
      </c>
      <c r="Q167" s="69">
        <f t="shared" si="616"/>
        <v>0</v>
      </c>
      <c r="R167" s="69">
        <f t="shared" si="617"/>
        <v>0</v>
      </c>
      <c r="S167" s="69">
        <v>0</v>
      </c>
      <c r="T167" s="69">
        <f t="shared" si="619"/>
        <v>0</v>
      </c>
      <c r="U167" s="69">
        <v>0</v>
      </c>
      <c r="V167" s="151">
        <f t="shared" si="620"/>
        <v>0</v>
      </c>
      <c r="W167" s="151">
        <f t="shared" si="620"/>
        <v>900</v>
      </c>
      <c r="X167" s="67">
        <f t="shared" si="621"/>
        <v>900</v>
      </c>
      <c r="Y167" s="113">
        <v>0</v>
      </c>
      <c r="Z167" s="69">
        <f t="shared" si="623"/>
        <v>0</v>
      </c>
      <c r="AA167" s="69">
        <v>0</v>
      </c>
      <c r="AB167" s="70">
        <f t="shared" si="625"/>
        <v>900</v>
      </c>
      <c r="AC167" s="67">
        <f t="shared" si="626"/>
        <v>0</v>
      </c>
      <c r="AD167" s="67">
        <f t="shared" si="626"/>
        <v>0</v>
      </c>
      <c r="AE167" s="67">
        <f t="shared" si="626"/>
        <v>0</v>
      </c>
      <c r="AF167" s="67">
        <f t="shared" si="626"/>
        <v>0</v>
      </c>
      <c r="AG167" s="67">
        <f t="shared" si="626"/>
        <v>0</v>
      </c>
      <c r="AH167" s="67">
        <f t="shared" si="626"/>
        <v>0</v>
      </c>
      <c r="AI167" s="67">
        <f t="shared" si="626"/>
        <v>0</v>
      </c>
      <c r="AJ167" s="67">
        <f t="shared" si="626"/>
        <v>0</v>
      </c>
      <c r="AK167" s="67">
        <f t="shared" si="626"/>
        <v>900</v>
      </c>
      <c r="AL167" s="67">
        <f t="shared" si="626"/>
        <v>900</v>
      </c>
      <c r="AM167" s="67">
        <f t="shared" si="626"/>
        <v>0</v>
      </c>
      <c r="AN167" s="67">
        <f t="shared" si="626"/>
        <v>0</v>
      </c>
      <c r="AO167" s="67">
        <f t="shared" si="626"/>
        <v>0</v>
      </c>
      <c r="AP167" s="67">
        <f t="shared" si="627"/>
        <v>900</v>
      </c>
      <c r="AQ167" s="71">
        <f t="shared" si="628"/>
        <v>900</v>
      </c>
      <c r="AR167" s="71">
        <f t="shared" si="629"/>
        <v>0</v>
      </c>
      <c r="AS167" s="71">
        <f t="shared" si="630"/>
        <v>900</v>
      </c>
      <c r="AT167" s="84"/>
    </row>
    <row r="168" spans="1:67" outlineLevel="1" x14ac:dyDescent="0.25">
      <c r="A168" s="60"/>
      <c r="B168" s="72" t="s">
        <v>171</v>
      </c>
      <c r="C168" s="62">
        <v>1</v>
      </c>
      <c r="D168" s="68" t="s">
        <v>65</v>
      </c>
      <c r="E168" s="64">
        <f t="shared" si="631"/>
        <v>1200</v>
      </c>
      <c r="F168" s="65">
        <f t="shared" si="632"/>
        <v>1200</v>
      </c>
      <c r="G168" s="147"/>
      <c r="H168" s="67">
        <v>0</v>
      </c>
      <c r="I168" s="67">
        <v>0</v>
      </c>
      <c r="J168" s="67">
        <f t="shared" si="381"/>
        <v>0</v>
      </c>
      <c r="K168" s="54">
        <v>0</v>
      </c>
      <c r="L168" s="67">
        <f t="shared" si="613"/>
        <v>0</v>
      </c>
      <c r="M168" s="67">
        <f t="shared" si="613"/>
        <v>0</v>
      </c>
      <c r="N168" s="67">
        <f t="shared" si="613"/>
        <v>0</v>
      </c>
      <c r="O168" s="67">
        <f t="shared" si="614"/>
        <v>0</v>
      </c>
      <c r="P168" s="69">
        <f t="shared" si="615"/>
        <v>0</v>
      </c>
      <c r="Q168" s="69">
        <f t="shared" si="616"/>
        <v>0</v>
      </c>
      <c r="R168" s="69">
        <f t="shared" si="617"/>
        <v>0</v>
      </c>
      <c r="S168" s="69">
        <v>0</v>
      </c>
      <c r="T168" s="69">
        <f t="shared" si="619"/>
        <v>0</v>
      </c>
      <c r="U168" s="69">
        <v>0</v>
      </c>
      <c r="V168" s="151">
        <f t="shared" si="620"/>
        <v>1200</v>
      </c>
      <c r="W168" s="151">
        <f t="shared" si="620"/>
        <v>0</v>
      </c>
      <c r="X168" s="67">
        <f t="shared" si="621"/>
        <v>1200</v>
      </c>
      <c r="Y168" s="113">
        <v>0</v>
      </c>
      <c r="Z168" s="69">
        <f t="shared" si="623"/>
        <v>0</v>
      </c>
      <c r="AA168" s="69">
        <v>0</v>
      </c>
      <c r="AB168" s="70">
        <f t="shared" si="625"/>
        <v>1200</v>
      </c>
      <c r="AC168" s="67">
        <f t="shared" si="626"/>
        <v>0</v>
      </c>
      <c r="AD168" s="67">
        <f t="shared" si="626"/>
        <v>0</v>
      </c>
      <c r="AE168" s="67">
        <f t="shared" si="626"/>
        <v>0</v>
      </c>
      <c r="AF168" s="67">
        <f t="shared" si="626"/>
        <v>0</v>
      </c>
      <c r="AG168" s="67">
        <f t="shared" si="626"/>
        <v>0</v>
      </c>
      <c r="AH168" s="67">
        <f t="shared" si="626"/>
        <v>0</v>
      </c>
      <c r="AI168" s="67">
        <f t="shared" si="626"/>
        <v>0</v>
      </c>
      <c r="AJ168" s="67">
        <f t="shared" si="626"/>
        <v>1200</v>
      </c>
      <c r="AK168" s="67">
        <f t="shared" si="626"/>
        <v>0</v>
      </c>
      <c r="AL168" s="67">
        <f t="shared" si="626"/>
        <v>1200</v>
      </c>
      <c r="AM168" s="67">
        <f t="shared" si="626"/>
        <v>0</v>
      </c>
      <c r="AN168" s="67">
        <f t="shared" si="626"/>
        <v>0</v>
      </c>
      <c r="AO168" s="67">
        <f t="shared" si="626"/>
        <v>0</v>
      </c>
      <c r="AP168" s="67">
        <f t="shared" si="627"/>
        <v>0</v>
      </c>
      <c r="AQ168" s="71">
        <f t="shared" si="628"/>
        <v>1200</v>
      </c>
      <c r="AR168" s="71">
        <f t="shared" si="629"/>
        <v>0</v>
      </c>
      <c r="AS168" s="71">
        <f t="shared" si="630"/>
        <v>1200</v>
      </c>
      <c r="AT168" s="84"/>
    </row>
    <row r="169" spans="1:67" ht="15.75" outlineLevel="1" thickBot="1" x14ac:dyDescent="0.3">
      <c r="A169" s="75"/>
      <c r="B169" s="76"/>
      <c r="C169" s="77"/>
      <c r="D169" s="78"/>
      <c r="E169" s="79"/>
      <c r="F169" s="80"/>
      <c r="G169" s="107"/>
      <c r="H169" s="108"/>
      <c r="I169" s="108"/>
      <c r="J169" s="67"/>
      <c r="K169" s="21"/>
      <c r="L169" s="67"/>
      <c r="M169" s="67"/>
      <c r="N169" s="67"/>
      <c r="O169" s="67"/>
      <c r="P169" s="69"/>
      <c r="Q169" s="69"/>
      <c r="R169" s="69"/>
      <c r="S169" s="69"/>
      <c r="T169" s="69"/>
      <c r="U169" s="69"/>
      <c r="V169" s="151"/>
      <c r="W169" s="151"/>
      <c r="X169" s="69"/>
      <c r="Y169" s="69"/>
      <c r="Z169" s="69"/>
      <c r="AA169" s="69"/>
      <c r="AB169" s="67"/>
      <c r="AC169" s="67"/>
      <c r="AD169" s="67"/>
      <c r="AE169" s="69"/>
      <c r="AF169" s="69"/>
      <c r="AG169" s="69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84"/>
    </row>
    <row r="170" spans="1:67" ht="15.75" thickBot="1" x14ac:dyDescent="0.3">
      <c r="A170" s="48">
        <f>A159+1</f>
        <v>46</v>
      </c>
      <c r="B170" s="49" t="s">
        <v>61</v>
      </c>
      <c r="C170" s="50" t="s">
        <v>62</v>
      </c>
      <c r="D170" s="51">
        <f>ROUNDUP((A170*465)/1000,2)</f>
        <v>21.39</v>
      </c>
      <c r="E170" s="52"/>
      <c r="F170" s="53">
        <f>SUM(F171:F180)</f>
        <v>39994.57645588235</v>
      </c>
      <c r="G170" s="107"/>
      <c r="H170" s="110"/>
      <c r="I170" s="110"/>
      <c r="J170" s="56"/>
      <c r="K170" s="57"/>
      <c r="L170" s="58"/>
      <c r="M170" s="58"/>
      <c r="N170" s="58"/>
      <c r="O170" s="57"/>
      <c r="P170" s="58"/>
      <c r="Q170" s="56"/>
      <c r="R170" s="56"/>
      <c r="S170" s="56"/>
      <c r="T170" s="56"/>
      <c r="U170" s="73"/>
      <c r="V170" s="152"/>
      <c r="W170" s="153"/>
      <c r="X170" s="56"/>
      <c r="Y170" s="56"/>
      <c r="Z170" s="57"/>
      <c r="AA170" s="56"/>
      <c r="AB170" s="56"/>
      <c r="AC170" s="59">
        <f>+SUM(AC171:AC180)</f>
        <v>16624.357</v>
      </c>
      <c r="AD170" s="59">
        <f t="shared" ref="AD170:AS170" si="634">+SUM(AD171:AD180)</f>
        <v>0</v>
      </c>
      <c r="AE170" s="59">
        <f t="shared" si="634"/>
        <v>0</v>
      </c>
      <c r="AF170" s="59">
        <f t="shared" si="634"/>
        <v>332.48714000000001</v>
      </c>
      <c r="AG170" s="59">
        <f t="shared" si="634"/>
        <v>687.46785</v>
      </c>
      <c r="AH170" s="59">
        <f t="shared" si="634"/>
        <v>17644.311990000002</v>
      </c>
      <c r="AI170" s="59">
        <f t="shared" si="634"/>
        <v>8124</v>
      </c>
      <c r="AJ170" s="59">
        <f t="shared" si="634"/>
        <v>1200</v>
      </c>
      <c r="AK170" s="59">
        <f t="shared" si="634"/>
        <v>900</v>
      </c>
      <c r="AL170" s="59">
        <f t="shared" si="634"/>
        <v>10224</v>
      </c>
      <c r="AM170" s="59">
        <f t="shared" si="634"/>
        <v>5684.1864683823533</v>
      </c>
      <c r="AN170" s="59">
        <f t="shared" si="634"/>
        <v>4411.0779975000005</v>
      </c>
      <c r="AO170" s="59">
        <f t="shared" si="634"/>
        <v>2031</v>
      </c>
      <c r="AP170" s="59">
        <f t="shared" si="634"/>
        <v>6584.1864683823533</v>
      </c>
      <c r="AQ170" s="59">
        <f t="shared" si="634"/>
        <v>33552.498458382353</v>
      </c>
      <c r="AR170" s="59">
        <f t="shared" si="634"/>
        <v>6442.0779974999996</v>
      </c>
      <c r="AS170" s="59">
        <f t="shared" si="634"/>
        <v>39994.576455882358</v>
      </c>
      <c r="AT170" s="83" t="str">
        <f>IF(F170=AS170,"Matching","Not Matching")</f>
        <v>Matching</v>
      </c>
      <c r="AU170" s="134">
        <f t="shared" ref="AU170" si="635">SUM(AC170:AG170)</f>
        <v>17644.311990000002</v>
      </c>
      <c r="AV170" s="135">
        <f t="shared" ref="AV170" si="636">AU170/AS170</f>
        <v>0.44116761705085883</v>
      </c>
      <c r="AW170" s="134">
        <f t="shared" ref="AW170" si="637">AI170</f>
        <v>8124</v>
      </c>
      <c r="AX170" s="135">
        <f t="shared" ref="AX170" si="638">AW170/AS170</f>
        <v>0.20312754177960876</v>
      </c>
      <c r="AY170" s="134">
        <f t="shared" ref="AY170" si="639">AJ170</f>
        <v>1200</v>
      </c>
      <c r="AZ170" s="135">
        <f t="shared" ref="AZ170" si="640">AY170/AS170</f>
        <v>3.00040682096911E-2</v>
      </c>
      <c r="BA170" s="134">
        <f t="shared" ref="BA170" si="641">AK170+AM170</f>
        <v>6584.1864683823533</v>
      </c>
      <c r="BB170" s="135">
        <f t="shared" ref="BB170" si="642">BA170/AS170</f>
        <v>0.16462698325222441</v>
      </c>
      <c r="BC170" s="134">
        <f t="shared" ref="BC170" si="643">AN170+AO170</f>
        <v>6442.0779975000005</v>
      </c>
      <c r="BD170" s="135">
        <f t="shared" ref="BD170" si="644">BC170/AS170</f>
        <v>0.16107378970761688</v>
      </c>
      <c r="BE170" s="82" t="str">
        <f t="shared" ref="BE170" si="645">IF((AU170+AW170+AY170+BA170+BC170)=AS170,"Matching","Not Matching")</f>
        <v>Matching</v>
      </c>
      <c r="BF170" s="134">
        <f>AQ170</f>
        <v>33552.498458382353</v>
      </c>
      <c r="BG170" s="135">
        <f t="shared" ref="BG170" si="646">BF170/AS170</f>
        <v>0.83892621029238301</v>
      </c>
      <c r="BH170" s="134">
        <f t="shared" ref="BH170" si="647">AR170</f>
        <v>6442.0779974999996</v>
      </c>
      <c r="BI170" s="135">
        <f t="shared" ref="BI170" si="648">BH170/AS170</f>
        <v>0.16107378970761688</v>
      </c>
      <c r="BJ170" s="82" t="str">
        <f t="shared" ref="BJ170" si="649">IF((BH170+BF170)=AS170,"Matching","Not Matching")</f>
        <v>Matching</v>
      </c>
      <c r="BK170" s="134">
        <f>AS170*1.081</f>
        <v>43234.137148808826</v>
      </c>
      <c r="BL170" s="134">
        <f t="shared" ref="BL170" si="650">ROUND(BK170,-1)</f>
        <v>43230</v>
      </c>
      <c r="BM170" s="134">
        <f>D170*380</f>
        <v>8128.2</v>
      </c>
      <c r="BN170" s="134">
        <f t="shared" ref="BN170" si="651">BK170-BM170</f>
        <v>35105.937148808829</v>
      </c>
      <c r="BO170" s="134">
        <f>BK170/D170</f>
        <v>2021.2312832542696</v>
      </c>
    </row>
    <row r="171" spans="1:67" outlineLevel="1" x14ac:dyDescent="0.25">
      <c r="A171" s="60"/>
      <c r="B171" s="61"/>
      <c r="C171" s="62"/>
      <c r="D171" s="63"/>
      <c r="E171" s="64"/>
      <c r="F171" s="65"/>
      <c r="G171" s="107"/>
      <c r="H171" s="110"/>
      <c r="I171" s="110"/>
      <c r="J171" s="56"/>
      <c r="K171" s="57"/>
      <c r="L171" s="58"/>
      <c r="M171" s="58"/>
      <c r="N171" s="58"/>
      <c r="O171" s="57"/>
      <c r="P171" s="58"/>
      <c r="Q171" s="56"/>
      <c r="R171" s="56"/>
      <c r="S171" s="56"/>
      <c r="T171" s="56"/>
      <c r="U171" s="73"/>
      <c r="V171" s="152"/>
      <c r="W171" s="153"/>
      <c r="X171" s="56"/>
      <c r="Y171" s="56"/>
      <c r="Z171" s="57"/>
      <c r="AA171" s="56"/>
      <c r="AB171" s="56"/>
      <c r="AC171" s="56"/>
      <c r="AD171" s="56"/>
      <c r="AE171" s="69"/>
      <c r="AF171" s="69"/>
      <c r="AG171" s="69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136"/>
    </row>
    <row r="172" spans="1:67" outlineLevel="1" x14ac:dyDescent="0.25">
      <c r="A172" s="60"/>
      <c r="B172" s="61" t="str">
        <f>"Panneau solaire "&amp;G172</f>
        <v>Panneau solaire LONGi Hi-MO X10 Artist LR7-54HVB-485M</v>
      </c>
      <c r="C172" s="62">
        <f>A170</f>
        <v>46</v>
      </c>
      <c r="D172" s="68" t="s">
        <v>63</v>
      </c>
      <c r="E172" s="64">
        <f t="shared" ref="E172" si="652">AB172</f>
        <v>266.65684558823523</v>
      </c>
      <c r="F172" s="65">
        <f t="shared" ref="F172" si="653">C172*E172</f>
        <v>12266.21489705882</v>
      </c>
      <c r="G172" s="107" t="str">
        <f>$G$7</f>
        <v>LONGi Hi-MO X10 Artist LR7-54HVB-485M</v>
      </c>
      <c r="H172" s="108">
        <f t="shared" ref="H172:I172" si="654">H161</f>
        <v>105.55</v>
      </c>
      <c r="I172" s="108">
        <f t="shared" si="654"/>
        <v>0</v>
      </c>
      <c r="J172" s="67">
        <f t="shared" si="381"/>
        <v>3.1664999999999996</v>
      </c>
      <c r="K172" s="54">
        <v>0</v>
      </c>
      <c r="L172" s="67">
        <f t="shared" ref="L172:N179" si="655">H172*(1-$K172)</f>
        <v>105.55</v>
      </c>
      <c r="M172" s="67">
        <f t="shared" si="655"/>
        <v>0</v>
      </c>
      <c r="N172" s="67">
        <f t="shared" si="655"/>
        <v>3.1664999999999996</v>
      </c>
      <c r="O172" s="67">
        <f t="shared" ref="O172:O179" si="656">(L172+M172+N172)</f>
        <v>108.7165</v>
      </c>
      <c r="P172" s="69">
        <f t="shared" ref="P172:P179" si="657">O172*$P$4</f>
        <v>0</v>
      </c>
      <c r="Q172" s="69">
        <f t="shared" ref="Q172:Q179" si="658">(O172+P172)*$Q$4</f>
        <v>0</v>
      </c>
      <c r="R172" s="69">
        <f t="shared" ref="R172:R179" si="659">(O172+P172)*$R$4</f>
        <v>2.1743299999999999</v>
      </c>
      <c r="S172" s="69">
        <f t="shared" ref="S172:S176" si="660">(O172+P172)*$S$4</f>
        <v>5.4358250000000004</v>
      </c>
      <c r="T172" s="69">
        <f t="shared" ref="T172:T179" si="661">SUM(O172:S172)</f>
        <v>116.32665499999999</v>
      </c>
      <c r="U172" s="69">
        <f>1*$U$4</f>
        <v>65</v>
      </c>
      <c r="V172" s="151">
        <f t="shared" ref="V172:W179" si="662">V161</f>
        <v>0</v>
      </c>
      <c r="W172" s="151">
        <f t="shared" si="662"/>
        <v>0</v>
      </c>
      <c r="X172" s="67">
        <f t="shared" ref="X172:X179" si="663">SUM(U172:W172)</f>
        <v>65</v>
      </c>
      <c r="Y172" s="113">
        <f t="shared" ref="Y172:Y177" si="664">$Y$4/(1-$Y$4)*(T172+X172+Z172+AA172)</f>
        <v>39.998526838235293</v>
      </c>
      <c r="Z172" s="69">
        <f t="shared" ref="Z172:Z179" si="665">T172*$Z$4</f>
        <v>29.081663749999997</v>
      </c>
      <c r="AA172" s="69">
        <f t="shared" ref="AA172:AA177" si="666">X172*$AA$4</f>
        <v>16.25</v>
      </c>
      <c r="AB172" s="70">
        <f t="shared" ref="AB172:AB179" si="667">T172+X172+Y172+Z172+AA172</f>
        <v>266.65684558823523</v>
      </c>
      <c r="AC172" s="67">
        <f t="shared" ref="AC172:AO179" si="668">O172*$C172</f>
        <v>5000.9589999999998</v>
      </c>
      <c r="AD172" s="67">
        <f t="shared" si="668"/>
        <v>0</v>
      </c>
      <c r="AE172" s="67">
        <f t="shared" si="668"/>
        <v>0</v>
      </c>
      <c r="AF172" s="67">
        <f t="shared" si="668"/>
        <v>100.01917999999999</v>
      </c>
      <c r="AG172" s="67">
        <f t="shared" si="668"/>
        <v>250.04795000000001</v>
      </c>
      <c r="AH172" s="67">
        <f t="shared" si="668"/>
        <v>5351.0261299999993</v>
      </c>
      <c r="AI172" s="67">
        <f t="shared" si="668"/>
        <v>2990</v>
      </c>
      <c r="AJ172" s="67">
        <f t="shared" si="668"/>
        <v>0</v>
      </c>
      <c r="AK172" s="67">
        <f t="shared" si="668"/>
        <v>0</v>
      </c>
      <c r="AL172" s="67">
        <f t="shared" si="668"/>
        <v>2990</v>
      </c>
      <c r="AM172" s="67">
        <f t="shared" si="668"/>
        <v>1839.9322345588234</v>
      </c>
      <c r="AN172" s="67">
        <f t="shared" si="668"/>
        <v>1337.7565324999998</v>
      </c>
      <c r="AO172" s="67">
        <f t="shared" si="668"/>
        <v>747.5</v>
      </c>
      <c r="AP172" s="67">
        <f t="shared" ref="AP172:AP179" si="669">AM172+AK172</f>
        <v>1839.9322345588234</v>
      </c>
      <c r="AQ172" s="71">
        <f t="shared" ref="AQ172:AQ179" si="670">AM172+AL172+AH172</f>
        <v>10180.958364558823</v>
      </c>
      <c r="AR172" s="71">
        <f t="shared" ref="AR172:AR179" si="671">AO172+AN172</f>
        <v>2085.2565324999996</v>
      </c>
      <c r="AS172" s="71">
        <f t="shared" ref="AS172:AS179" si="672">AH172+AL172+AM172+AO172+AN172</f>
        <v>12266.21489705882</v>
      </c>
      <c r="AT172" s="84"/>
    </row>
    <row r="173" spans="1:67" outlineLevel="1" x14ac:dyDescent="0.25">
      <c r="A173" s="60"/>
      <c r="B173" s="61" t="str">
        <f>"Onduleur Fronius "&amp;G173</f>
        <v>Onduleur Fronius Verto 20.0 SPD 1+2</v>
      </c>
      <c r="C173" s="62">
        <v>1</v>
      </c>
      <c r="D173" s="68" t="s">
        <v>63</v>
      </c>
      <c r="E173" s="64">
        <f t="shared" ref="E172:E179" si="673">AB173</f>
        <v>4063.0453823529406</v>
      </c>
      <c r="F173" s="65">
        <f t="shared" ref="F172:F179" si="674">C173*E173</f>
        <v>4063.0453823529406</v>
      </c>
      <c r="G173" s="107" t="str">
        <f>$G$140</f>
        <v>Verto 20.0 SPD 1+2</v>
      </c>
      <c r="H173" s="108">
        <f>$H$140</f>
        <v>2181.6</v>
      </c>
      <c r="I173" s="108">
        <f>$I$52</f>
        <v>166.85</v>
      </c>
      <c r="J173" s="67">
        <f t="shared" si="381"/>
        <v>65.447999999999993</v>
      </c>
      <c r="K173" s="54">
        <v>0</v>
      </c>
      <c r="L173" s="67">
        <f t="shared" si="655"/>
        <v>2181.6</v>
      </c>
      <c r="M173" s="67">
        <f t="shared" si="655"/>
        <v>166.85</v>
      </c>
      <c r="N173" s="67">
        <f t="shared" si="655"/>
        <v>65.447999999999993</v>
      </c>
      <c r="O173" s="67">
        <f t="shared" si="656"/>
        <v>2413.8979999999997</v>
      </c>
      <c r="P173" s="69">
        <f t="shared" si="657"/>
        <v>0</v>
      </c>
      <c r="Q173" s="69">
        <f t="shared" si="658"/>
        <v>0</v>
      </c>
      <c r="R173" s="69">
        <f t="shared" si="659"/>
        <v>48.277959999999993</v>
      </c>
      <c r="S173" s="69">
        <f t="shared" si="660"/>
        <v>120.69489999999999</v>
      </c>
      <c r="T173" s="69">
        <f t="shared" si="661"/>
        <v>2582.8708599999995</v>
      </c>
      <c r="U173" s="69">
        <f>2*$U$5</f>
        <v>180</v>
      </c>
      <c r="V173" s="151">
        <f t="shared" si="662"/>
        <v>0</v>
      </c>
      <c r="W173" s="151">
        <f t="shared" si="662"/>
        <v>0</v>
      </c>
      <c r="X173" s="67">
        <f t="shared" si="663"/>
        <v>180</v>
      </c>
      <c r="Y173" s="113">
        <f t="shared" si="664"/>
        <v>609.45680735294104</v>
      </c>
      <c r="Z173" s="69">
        <f t="shared" si="665"/>
        <v>645.71771499999988</v>
      </c>
      <c r="AA173" s="69">
        <f t="shared" si="666"/>
        <v>45</v>
      </c>
      <c r="AB173" s="70">
        <f t="shared" si="667"/>
        <v>4063.0453823529406</v>
      </c>
      <c r="AC173" s="67">
        <f t="shared" si="668"/>
        <v>2413.8979999999997</v>
      </c>
      <c r="AD173" s="67">
        <f t="shared" si="668"/>
        <v>0</v>
      </c>
      <c r="AE173" s="67">
        <f t="shared" si="668"/>
        <v>0</v>
      </c>
      <c r="AF173" s="67">
        <f t="shared" si="668"/>
        <v>48.277959999999993</v>
      </c>
      <c r="AG173" s="67">
        <f t="shared" si="668"/>
        <v>120.69489999999999</v>
      </c>
      <c r="AH173" s="67">
        <f t="shared" si="668"/>
        <v>2582.8708599999995</v>
      </c>
      <c r="AI173" s="67">
        <f t="shared" si="668"/>
        <v>180</v>
      </c>
      <c r="AJ173" s="67">
        <f t="shared" si="668"/>
        <v>0</v>
      </c>
      <c r="AK173" s="67">
        <f t="shared" si="668"/>
        <v>0</v>
      </c>
      <c r="AL173" s="67">
        <f t="shared" si="668"/>
        <v>180</v>
      </c>
      <c r="AM173" s="67">
        <f t="shared" si="668"/>
        <v>609.45680735294104</v>
      </c>
      <c r="AN173" s="67">
        <f t="shared" si="668"/>
        <v>645.71771499999988</v>
      </c>
      <c r="AO173" s="67">
        <f t="shared" si="668"/>
        <v>45</v>
      </c>
      <c r="AP173" s="67">
        <f t="shared" si="669"/>
        <v>609.45680735294104</v>
      </c>
      <c r="AQ173" s="71">
        <f t="shared" si="670"/>
        <v>3372.3276673529408</v>
      </c>
      <c r="AR173" s="71">
        <f t="shared" si="671"/>
        <v>690.71771499999988</v>
      </c>
      <c r="AS173" s="71">
        <f t="shared" si="672"/>
        <v>4063.0453823529406</v>
      </c>
      <c r="AT173" s="84"/>
    </row>
    <row r="174" spans="1:67" outlineLevel="1" x14ac:dyDescent="0.25">
      <c r="A174" s="60"/>
      <c r="B174" s="61" t="s">
        <v>64</v>
      </c>
      <c r="C174" s="62">
        <v>1</v>
      </c>
      <c r="D174" s="68" t="s">
        <v>65</v>
      </c>
      <c r="E174" s="64">
        <f t="shared" si="673"/>
        <v>1824.375</v>
      </c>
      <c r="F174" s="65">
        <f t="shared" si="674"/>
        <v>1824.375</v>
      </c>
      <c r="G174" s="107"/>
      <c r="H174" s="108">
        <f>$H$163</f>
        <v>750</v>
      </c>
      <c r="I174" s="111">
        <v>0</v>
      </c>
      <c r="J174" s="67">
        <f t="shared" si="381"/>
        <v>22.5</v>
      </c>
      <c r="K174" s="54">
        <v>0</v>
      </c>
      <c r="L174" s="67">
        <f t="shared" si="655"/>
        <v>750</v>
      </c>
      <c r="M174" s="67">
        <f t="shared" si="655"/>
        <v>0</v>
      </c>
      <c r="N174" s="67">
        <f t="shared" si="655"/>
        <v>22.5</v>
      </c>
      <c r="O174" s="67">
        <f t="shared" si="656"/>
        <v>772.5</v>
      </c>
      <c r="P174" s="69">
        <f t="shared" si="657"/>
        <v>0</v>
      </c>
      <c r="Q174" s="69">
        <f t="shared" si="658"/>
        <v>0</v>
      </c>
      <c r="R174" s="69">
        <f t="shared" si="659"/>
        <v>15.450000000000001</v>
      </c>
      <c r="S174" s="69">
        <f t="shared" si="660"/>
        <v>38.625</v>
      </c>
      <c r="T174" s="69">
        <f t="shared" si="661"/>
        <v>826.57500000000005</v>
      </c>
      <c r="U174" s="69">
        <f>(C172/10)*$U$5</f>
        <v>413.99999999999994</v>
      </c>
      <c r="V174" s="151">
        <f t="shared" si="662"/>
        <v>0</v>
      </c>
      <c r="W174" s="151">
        <f t="shared" si="662"/>
        <v>0</v>
      </c>
      <c r="X174" s="67">
        <f t="shared" si="663"/>
        <v>413.99999999999994</v>
      </c>
      <c r="Y174" s="113">
        <f t="shared" si="664"/>
        <v>273.65625</v>
      </c>
      <c r="Z174" s="69">
        <f t="shared" si="665"/>
        <v>206.64375000000001</v>
      </c>
      <c r="AA174" s="69">
        <f t="shared" si="666"/>
        <v>103.49999999999999</v>
      </c>
      <c r="AB174" s="70">
        <f t="shared" si="667"/>
        <v>1824.375</v>
      </c>
      <c r="AC174" s="67">
        <f t="shared" si="668"/>
        <v>772.5</v>
      </c>
      <c r="AD174" s="67">
        <f t="shared" si="668"/>
        <v>0</v>
      </c>
      <c r="AE174" s="67">
        <f t="shared" si="668"/>
        <v>0</v>
      </c>
      <c r="AF174" s="67">
        <f t="shared" si="668"/>
        <v>15.450000000000001</v>
      </c>
      <c r="AG174" s="67">
        <f t="shared" si="668"/>
        <v>38.625</v>
      </c>
      <c r="AH174" s="67">
        <f t="shared" si="668"/>
        <v>826.57500000000005</v>
      </c>
      <c r="AI174" s="67">
        <f t="shared" si="668"/>
        <v>413.99999999999994</v>
      </c>
      <c r="AJ174" s="67">
        <f t="shared" si="668"/>
        <v>0</v>
      </c>
      <c r="AK174" s="67">
        <f t="shared" si="668"/>
        <v>0</v>
      </c>
      <c r="AL174" s="67">
        <f t="shared" si="668"/>
        <v>413.99999999999994</v>
      </c>
      <c r="AM174" s="67">
        <f t="shared" si="668"/>
        <v>273.65625</v>
      </c>
      <c r="AN174" s="67">
        <f t="shared" si="668"/>
        <v>206.64375000000001</v>
      </c>
      <c r="AO174" s="67">
        <f t="shared" si="668"/>
        <v>103.49999999999999</v>
      </c>
      <c r="AP174" s="67">
        <f t="shared" si="669"/>
        <v>273.65625</v>
      </c>
      <c r="AQ174" s="71">
        <f t="shared" si="670"/>
        <v>1514.23125</v>
      </c>
      <c r="AR174" s="71">
        <f t="shared" si="671"/>
        <v>310.14375000000001</v>
      </c>
      <c r="AS174" s="71">
        <f t="shared" si="672"/>
        <v>1824.375</v>
      </c>
      <c r="AT174" s="84"/>
    </row>
    <row r="175" spans="1:67" outlineLevel="1" x14ac:dyDescent="0.25">
      <c r="A175" s="60"/>
      <c r="B175" s="61" t="s">
        <v>172</v>
      </c>
      <c r="C175" s="62">
        <f>A170</f>
        <v>46</v>
      </c>
      <c r="D175" s="68" t="s">
        <v>63</v>
      </c>
      <c r="E175" s="64">
        <f t="shared" si="673"/>
        <v>257.66176470588238</v>
      </c>
      <c r="F175" s="65">
        <f t="shared" si="674"/>
        <v>11852.441176470589</v>
      </c>
      <c r="G175" s="107"/>
      <c r="H175" s="108">
        <f>$H$164</f>
        <v>100</v>
      </c>
      <c r="I175" s="108">
        <v>0</v>
      </c>
      <c r="J175" s="67">
        <f t="shared" si="381"/>
        <v>3</v>
      </c>
      <c r="K175" s="54">
        <v>0</v>
      </c>
      <c r="L175" s="67">
        <f t="shared" si="655"/>
        <v>100</v>
      </c>
      <c r="M175" s="67">
        <f t="shared" si="655"/>
        <v>0</v>
      </c>
      <c r="N175" s="67">
        <f t="shared" si="655"/>
        <v>3</v>
      </c>
      <c r="O175" s="67">
        <f t="shared" si="656"/>
        <v>103</v>
      </c>
      <c r="P175" s="69">
        <f t="shared" si="657"/>
        <v>0</v>
      </c>
      <c r="Q175" s="69">
        <f t="shared" si="658"/>
        <v>0</v>
      </c>
      <c r="R175" s="69">
        <f t="shared" si="659"/>
        <v>2.06</v>
      </c>
      <c r="S175" s="69">
        <f t="shared" si="660"/>
        <v>5.15</v>
      </c>
      <c r="T175" s="69">
        <f t="shared" si="661"/>
        <v>110.21000000000001</v>
      </c>
      <c r="U175" s="69">
        <f>1*$U$4</f>
        <v>65</v>
      </c>
      <c r="V175" s="151">
        <f t="shared" si="662"/>
        <v>0</v>
      </c>
      <c r="W175" s="151">
        <f t="shared" si="662"/>
        <v>0</v>
      </c>
      <c r="X175" s="67">
        <f t="shared" si="663"/>
        <v>65</v>
      </c>
      <c r="Y175" s="113">
        <f t="shared" si="664"/>
        <v>38.649264705882359</v>
      </c>
      <c r="Z175" s="69">
        <f t="shared" si="665"/>
        <v>27.552500000000002</v>
      </c>
      <c r="AA175" s="69">
        <f t="shared" si="666"/>
        <v>16.25</v>
      </c>
      <c r="AB175" s="70">
        <f t="shared" si="667"/>
        <v>257.66176470588238</v>
      </c>
      <c r="AC175" s="67">
        <f t="shared" si="668"/>
        <v>4738</v>
      </c>
      <c r="AD175" s="67">
        <f t="shared" si="668"/>
        <v>0</v>
      </c>
      <c r="AE175" s="67">
        <f t="shared" si="668"/>
        <v>0</v>
      </c>
      <c r="AF175" s="67">
        <f t="shared" si="668"/>
        <v>94.76</v>
      </c>
      <c r="AG175" s="67">
        <f t="shared" si="668"/>
        <v>236.9</v>
      </c>
      <c r="AH175" s="67">
        <f t="shared" si="668"/>
        <v>5069.6600000000008</v>
      </c>
      <c r="AI175" s="67">
        <f t="shared" si="668"/>
        <v>2990</v>
      </c>
      <c r="AJ175" s="67">
        <f t="shared" si="668"/>
        <v>0</v>
      </c>
      <c r="AK175" s="67">
        <f t="shared" si="668"/>
        <v>0</v>
      </c>
      <c r="AL175" s="67">
        <f t="shared" si="668"/>
        <v>2990</v>
      </c>
      <c r="AM175" s="67">
        <f t="shared" si="668"/>
        <v>1777.8661764705885</v>
      </c>
      <c r="AN175" s="67">
        <f t="shared" si="668"/>
        <v>1267.4150000000002</v>
      </c>
      <c r="AO175" s="67">
        <f t="shared" si="668"/>
        <v>747.5</v>
      </c>
      <c r="AP175" s="67">
        <f t="shared" si="669"/>
        <v>1777.8661764705885</v>
      </c>
      <c r="AQ175" s="71">
        <f t="shared" si="670"/>
        <v>9837.5261764705901</v>
      </c>
      <c r="AR175" s="71">
        <f t="shared" si="671"/>
        <v>2014.9150000000002</v>
      </c>
      <c r="AS175" s="71">
        <f t="shared" si="672"/>
        <v>11852.441176470591</v>
      </c>
      <c r="AT175" s="84"/>
    </row>
    <row r="176" spans="1:67" outlineLevel="1" x14ac:dyDescent="0.25">
      <c r="A176" s="60"/>
      <c r="B176" s="61" t="s">
        <v>66</v>
      </c>
      <c r="C176" s="62">
        <v>1</v>
      </c>
      <c r="D176" s="68" t="s">
        <v>65</v>
      </c>
      <c r="E176" s="64">
        <f t="shared" si="673"/>
        <v>3576.0000000000005</v>
      </c>
      <c r="F176" s="65">
        <f t="shared" si="674"/>
        <v>3576.0000000000005</v>
      </c>
      <c r="G176" s="107"/>
      <c r="H176" s="108">
        <f>$H$165</f>
        <v>800</v>
      </c>
      <c r="I176" s="108">
        <f>I165</f>
        <v>0</v>
      </c>
      <c r="J176" s="67">
        <f t="shared" si="381"/>
        <v>24</v>
      </c>
      <c r="K176" s="54">
        <v>0</v>
      </c>
      <c r="L176" s="67">
        <f t="shared" si="655"/>
        <v>800</v>
      </c>
      <c r="M176" s="67">
        <f t="shared" si="655"/>
        <v>0</v>
      </c>
      <c r="N176" s="67">
        <f t="shared" si="655"/>
        <v>24</v>
      </c>
      <c r="O176" s="67">
        <f t="shared" si="656"/>
        <v>824</v>
      </c>
      <c r="P176" s="69">
        <f t="shared" si="657"/>
        <v>0</v>
      </c>
      <c r="Q176" s="69">
        <f t="shared" si="658"/>
        <v>0</v>
      </c>
      <c r="R176" s="69">
        <f t="shared" si="659"/>
        <v>16.48</v>
      </c>
      <c r="S176" s="69">
        <f t="shared" si="660"/>
        <v>41.2</v>
      </c>
      <c r="T176" s="69">
        <f t="shared" si="661"/>
        <v>881.68000000000006</v>
      </c>
      <c r="U176" s="69">
        <f>5*$U$5+600+500</f>
        <v>1550</v>
      </c>
      <c r="V176" s="151">
        <f t="shared" si="662"/>
        <v>0</v>
      </c>
      <c r="W176" s="151">
        <f t="shared" si="662"/>
        <v>0</v>
      </c>
      <c r="X176" s="67">
        <f t="shared" si="663"/>
        <v>1550</v>
      </c>
      <c r="Y176" s="113">
        <f t="shared" si="664"/>
        <v>536.40000000000009</v>
      </c>
      <c r="Z176" s="69">
        <f t="shared" si="665"/>
        <v>220.42000000000002</v>
      </c>
      <c r="AA176" s="69">
        <f t="shared" si="666"/>
        <v>387.5</v>
      </c>
      <c r="AB176" s="70">
        <f t="shared" si="667"/>
        <v>3576.0000000000005</v>
      </c>
      <c r="AC176" s="67">
        <f t="shared" si="668"/>
        <v>824</v>
      </c>
      <c r="AD176" s="67">
        <f t="shared" si="668"/>
        <v>0</v>
      </c>
      <c r="AE176" s="67">
        <f t="shared" si="668"/>
        <v>0</v>
      </c>
      <c r="AF176" s="67">
        <f t="shared" si="668"/>
        <v>16.48</v>
      </c>
      <c r="AG176" s="67">
        <f t="shared" si="668"/>
        <v>41.2</v>
      </c>
      <c r="AH176" s="67">
        <f t="shared" si="668"/>
        <v>881.68000000000006</v>
      </c>
      <c r="AI176" s="67">
        <f t="shared" si="668"/>
        <v>1550</v>
      </c>
      <c r="AJ176" s="67">
        <f t="shared" si="668"/>
        <v>0</v>
      </c>
      <c r="AK176" s="67">
        <f t="shared" si="668"/>
        <v>0</v>
      </c>
      <c r="AL176" s="67">
        <f t="shared" si="668"/>
        <v>1550</v>
      </c>
      <c r="AM176" s="67">
        <f t="shared" si="668"/>
        <v>536.40000000000009</v>
      </c>
      <c r="AN176" s="67">
        <f t="shared" si="668"/>
        <v>220.42000000000002</v>
      </c>
      <c r="AO176" s="67">
        <f t="shared" si="668"/>
        <v>387.5</v>
      </c>
      <c r="AP176" s="67">
        <f t="shared" si="669"/>
        <v>536.40000000000009</v>
      </c>
      <c r="AQ176" s="71">
        <f t="shared" si="670"/>
        <v>2968.08</v>
      </c>
      <c r="AR176" s="71">
        <f t="shared" si="671"/>
        <v>607.92000000000007</v>
      </c>
      <c r="AS176" s="71">
        <f t="shared" si="672"/>
        <v>3576.0000000000005</v>
      </c>
      <c r="AT176" s="84"/>
    </row>
    <row r="177" spans="1:67" outlineLevel="1" x14ac:dyDescent="0.25">
      <c r="A177" s="60"/>
      <c r="B177" s="72" t="s">
        <v>169</v>
      </c>
      <c r="C177" s="62">
        <v>1</v>
      </c>
      <c r="D177" s="68" t="s">
        <v>65</v>
      </c>
      <c r="E177" s="64">
        <f t="shared" si="673"/>
        <v>4312.5</v>
      </c>
      <c r="F177" s="65">
        <f t="shared" si="674"/>
        <v>4312.5</v>
      </c>
      <c r="G177" s="107"/>
      <c r="H177" s="108">
        <f>$H$144</f>
        <v>2500</v>
      </c>
      <c r="I177" s="108">
        <f t="shared" ref="I177" si="675">I166</f>
        <v>300</v>
      </c>
      <c r="J177" s="67">
        <f t="shared" ref="J177:J223" si="676">H177*$J$4</f>
        <v>75</v>
      </c>
      <c r="K177" s="54">
        <v>0</v>
      </c>
      <c r="L177" s="67">
        <f t="shared" si="655"/>
        <v>2500</v>
      </c>
      <c r="M177" s="67">
        <f t="shared" si="655"/>
        <v>300</v>
      </c>
      <c r="N177" s="67">
        <f t="shared" si="655"/>
        <v>75</v>
      </c>
      <c r="O177" s="67">
        <f t="shared" si="656"/>
        <v>2875</v>
      </c>
      <c r="P177" s="69">
        <f t="shared" si="657"/>
        <v>0</v>
      </c>
      <c r="Q177" s="69">
        <f t="shared" si="658"/>
        <v>0</v>
      </c>
      <c r="R177" s="69">
        <f t="shared" si="659"/>
        <v>57.5</v>
      </c>
      <c r="S177" s="69">
        <v>0</v>
      </c>
      <c r="T177" s="69">
        <f t="shared" si="661"/>
        <v>2932.5</v>
      </c>
      <c r="U177" s="69">
        <v>0</v>
      </c>
      <c r="V177" s="151">
        <f t="shared" si="662"/>
        <v>0</v>
      </c>
      <c r="W177" s="151">
        <f t="shared" si="662"/>
        <v>0</v>
      </c>
      <c r="X177" s="67">
        <f t="shared" si="663"/>
        <v>0</v>
      </c>
      <c r="Y177" s="113">
        <f t="shared" si="664"/>
        <v>646.875</v>
      </c>
      <c r="Z177" s="69">
        <f t="shared" si="665"/>
        <v>733.125</v>
      </c>
      <c r="AA177" s="69">
        <f t="shared" si="666"/>
        <v>0</v>
      </c>
      <c r="AB177" s="70">
        <f t="shared" si="667"/>
        <v>4312.5</v>
      </c>
      <c r="AC177" s="67">
        <f t="shared" si="668"/>
        <v>2875</v>
      </c>
      <c r="AD177" s="67">
        <f t="shared" si="668"/>
        <v>0</v>
      </c>
      <c r="AE177" s="67">
        <f t="shared" si="668"/>
        <v>0</v>
      </c>
      <c r="AF177" s="67">
        <f t="shared" si="668"/>
        <v>57.5</v>
      </c>
      <c r="AG177" s="67">
        <f t="shared" si="668"/>
        <v>0</v>
      </c>
      <c r="AH177" s="67">
        <f t="shared" si="668"/>
        <v>2932.5</v>
      </c>
      <c r="AI177" s="67">
        <f t="shared" si="668"/>
        <v>0</v>
      </c>
      <c r="AJ177" s="67">
        <f t="shared" si="668"/>
        <v>0</v>
      </c>
      <c r="AK177" s="67">
        <f t="shared" si="668"/>
        <v>0</v>
      </c>
      <c r="AL177" s="67">
        <f t="shared" si="668"/>
        <v>0</v>
      </c>
      <c r="AM177" s="67">
        <f t="shared" si="668"/>
        <v>646.875</v>
      </c>
      <c r="AN177" s="67">
        <f t="shared" si="668"/>
        <v>733.125</v>
      </c>
      <c r="AO177" s="67">
        <f t="shared" si="668"/>
        <v>0</v>
      </c>
      <c r="AP177" s="67">
        <f t="shared" si="669"/>
        <v>646.875</v>
      </c>
      <c r="AQ177" s="71">
        <f t="shared" si="670"/>
        <v>3579.375</v>
      </c>
      <c r="AR177" s="71">
        <f t="shared" si="671"/>
        <v>733.125</v>
      </c>
      <c r="AS177" s="71">
        <f t="shared" si="672"/>
        <v>4312.5</v>
      </c>
      <c r="AT177" s="84"/>
    </row>
    <row r="178" spans="1:67" outlineLevel="1" x14ac:dyDescent="0.25">
      <c r="A178" s="60"/>
      <c r="B178" s="72" t="s">
        <v>170</v>
      </c>
      <c r="C178" s="62">
        <v>1</v>
      </c>
      <c r="D178" s="68" t="s">
        <v>65</v>
      </c>
      <c r="E178" s="64">
        <f t="shared" si="673"/>
        <v>900</v>
      </c>
      <c r="F178" s="65">
        <f t="shared" si="674"/>
        <v>900</v>
      </c>
      <c r="G178" s="147"/>
      <c r="H178" s="67">
        <v>0</v>
      </c>
      <c r="I178" s="67">
        <v>0</v>
      </c>
      <c r="J178" s="67">
        <f t="shared" si="676"/>
        <v>0</v>
      </c>
      <c r="K178" s="54">
        <v>0</v>
      </c>
      <c r="L178" s="67">
        <f t="shared" si="655"/>
        <v>0</v>
      </c>
      <c r="M178" s="67">
        <f t="shared" si="655"/>
        <v>0</v>
      </c>
      <c r="N178" s="67">
        <f t="shared" si="655"/>
        <v>0</v>
      </c>
      <c r="O178" s="67">
        <f t="shared" si="656"/>
        <v>0</v>
      </c>
      <c r="P178" s="69">
        <f t="shared" si="657"/>
        <v>0</v>
      </c>
      <c r="Q178" s="69">
        <f t="shared" si="658"/>
        <v>0</v>
      </c>
      <c r="R178" s="69">
        <f t="shared" si="659"/>
        <v>0</v>
      </c>
      <c r="S178" s="69">
        <v>0</v>
      </c>
      <c r="T178" s="69">
        <f t="shared" si="661"/>
        <v>0</v>
      </c>
      <c r="U178" s="69">
        <v>0</v>
      </c>
      <c r="V178" s="151">
        <f t="shared" si="662"/>
        <v>0</v>
      </c>
      <c r="W178" s="151">
        <f t="shared" si="662"/>
        <v>900</v>
      </c>
      <c r="X178" s="67">
        <f t="shared" si="663"/>
        <v>900</v>
      </c>
      <c r="Y178" s="113">
        <v>0</v>
      </c>
      <c r="Z178" s="69">
        <f t="shared" si="665"/>
        <v>0</v>
      </c>
      <c r="AA178" s="69">
        <v>0</v>
      </c>
      <c r="AB178" s="70">
        <f t="shared" si="667"/>
        <v>900</v>
      </c>
      <c r="AC178" s="67">
        <f t="shared" si="668"/>
        <v>0</v>
      </c>
      <c r="AD178" s="67">
        <f t="shared" si="668"/>
        <v>0</v>
      </c>
      <c r="AE178" s="67">
        <f t="shared" si="668"/>
        <v>0</v>
      </c>
      <c r="AF178" s="67">
        <f t="shared" si="668"/>
        <v>0</v>
      </c>
      <c r="AG178" s="67">
        <f t="shared" si="668"/>
        <v>0</v>
      </c>
      <c r="AH178" s="67">
        <f t="shared" si="668"/>
        <v>0</v>
      </c>
      <c r="AI178" s="67">
        <f t="shared" si="668"/>
        <v>0</v>
      </c>
      <c r="AJ178" s="67">
        <f t="shared" si="668"/>
        <v>0</v>
      </c>
      <c r="AK178" s="67">
        <f t="shared" si="668"/>
        <v>900</v>
      </c>
      <c r="AL178" s="67">
        <f t="shared" si="668"/>
        <v>900</v>
      </c>
      <c r="AM178" s="67">
        <f t="shared" si="668"/>
        <v>0</v>
      </c>
      <c r="AN178" s="67">
        <f t="shared" si="668"/>
        <v>0</v>
      </c>
      <c r="AO178" s="67">
        <f t="shared" si="668"/>
        <v>0</v>
      </c>
      <c r="AP178" s="67">
        <f t="shared" si="669"/>
        <v>900</v>
      </c>
      <c r="AQ178" s="71">
        <f t="shared" si="670"/>
        <v>900</v>
      </c>
      <c r="AR178" s="71">
        <f t="shared" si="671"/>
        <v>0</v>
      </c>
      <c r="AS178" s="71">
        <f t="shared" si="672"/>
        <v>900</v>
      </c>
      <c r="AT178" s="84"/>
    </row>
    <row r="179" spans="1:67" outlineLevel="1" x14ac:dyDescent="0.25">
      <c r="A179" s="60"/>
      <c r="B179" s="72" t="s">
        <v>171</v>
      </c>
      <c r="C179" s="62">
        <v>1</v>
      </c>
      <c r="D179" s="68" t="s">
        <v>65</v>
      </c>
      <c r="E179" s="64">
        <f t="shared" si="673"/>
        <v>1200</v>
      </c>
      <c r="F179" s="65">
        <f t="shared" si="674"/>
        <v>1200</v>
      </c>
      <c r="G179" s="147"/>
      <c r="H179" s="67">
        <v>0</v>
      </c>
      <c r="I179" s="67">
        <v>0</v>
      </c>
      <c r="J179" s="67">
        <f t="shared" si="676"/>
        <v>0</v>
      </c>
      <c r="K179" s="54">
        <v>0</v>
      </c>
      <c r="L179" s="67">
        <f t="shared" si="655"/>
        <v>0</v>
      </c>
      <c r="M179" s="67">
        <f t="shared" si="655"/>
        <v>0</v>
      </c>
      <c r="N179" s="67">
        <f t="shared" si="655"/>
        <v>0</v>
      </c>
      <c r="O179" s="67">
        <f t="shared" si="656"/>
        <v>0</v>
      </c>
      <c r="P179" s="69">
        <f t="shared" si="657"/>
        <v>0</v>
      </c>
      <c r="Q179" s="69">
        <f t="shared" si="658"/>
        <v>0</v>
      </c>
      <c r="R179" s="69">
        <f t="shared" si="659"/>
        <v>0</v>
      </c>
      <c r="S179" s="69">
        <v>0</v>
      </c>
      <c r="T179" s="69">
        <f t="shared" si="661"/>
        <v>0</v>
      </c>
      <c r="U179" s="69">
        <v>0</v>
      </c>
      <c r="V179" s="151">
        <f t="shared" si="662"/>
        <v>1200</v>
      </c>
      <c r="W179" s="151">
        <f t="shared" si="662"/>
        <v>0</v>
      </c>
      <c r="X179" s="67">
        <f t="shared" si="663"/>
        <v>1200</v>
      </c>
      <c r="Y179" s="113">
        <v>0</v>
      </c>
      <c r="Z179" s="69">
        <f t="shared" si="665"/>
        <v>0</v>
      </c>
      <c r="AA179" s="69">
        <v>0</v>
      </c>
      <c r="AB179" s="70">
        <f t="shared" si="667"/>
        <v>1200</v>
      </c>
      <c r="AC179" s="67">
        <f t="shared" si="668"/>
        <v>0</v>
      </c>
      <c r="AD179" s="67">
        <f t="shared" si="668"/>
        <v>0</v>
      </c>
      <c r="AE179" s="67">
        <f t="shared" si="668"/>
        <v>0</v>
      </c>
      <c r="AF179" s="67">
        <f t="shared" si="668"/>
        <v>0</v>
      </c>
      <c r="AG179" s="67">
        <f t="shared" si="668"/>
        <v>0</v>
      </c>
      <c r="AH179" s="67">
        <f t="shared" si="668"/>
        <v>0</v>
      </c>
      <c r="AI179" s="67">
        <f t="shared" si="668"/>
        <v>0</v>
      </c>
      <c r="AJ179" s="67">
        <f t="shared" si="668"/>
        <v>1200</v>
      </c>
      <c r="AK179" s="67">
        <f t="shared" si="668"/>
        <v>0</v>
      </c>
      <c r="AL179" s="67">
        <f t="shared" si="668"/>
        <v>1200</v>
      </c>
      <c r="AM179" s="67">
        <f t="shared" si="668"/>
        <v>0</v>
      </c>
      <c r="AN179" s="67">
        <f t="shared" si="668"/>
        <v>0</v>
      </c>
      <c r="AO179" s="67">
        <f t="shared" si="668"/>
        <v>0</v>
      </c>
      <c r="AP179" s="67">
        <f t="shared" si="669"/>
        <v>0</v>
      </c>
      <c r="AQ179" s="71">
        <f t="shared" si="670"/>
        <v>1200</v>
      </c>
      <c r="AR179" s="71">
        <f t="shared" si="671"/>
        <v>0</v>
      </c>
      <c r="AS179" s="71">
        <f t="shared" si="672"/>
        <v>1200</v>
      </c>
      <c r="AT179" s="84"/>
    </row>
    <row r="180" spans="1:67" ht="15.75" outlineLevel="1" thickBot="1" x14ac:dyDescent="0.3">
      <c r="A180" s="75"/>
      <c r="B180" s="76"/>
      <c r="C180" s="77"/>
      <c r="D180" s="78"/>
      <c r="E180" s="79"/>
      <c r="F180" s="80"/>
      <c r="G180" s="107"/>
      <c r="H180" s="108"/>
      <c r="I180" s="108"/>
      <c r="J180" s="67"/>
      <c r="K180" s="21"/>
      <c r="L180" s="67"/>
      <c r="M180" s="67"/>
      <c r="N180" s="67"/>
      <c r="O180" s="67"/>
      <c r="P180" s="69"/>
      <c r="Q180" s="69"/>
      <c r="R180" s="69"/>
      <c r="S180" s="69"/>
      <c r="T180" s="69"/>
      <c r="U180" s="69"/>
      <c r="V180" s="151"/>
      <c r="W180" s="151"/>
      <c r="X180" s="69"/>
      <c r="Y180" s="69"/>
      <c r="Z180" s="69"/>
      <c r="AA180" s="69"/>
      <c r="AB180" s="67"/>
      <c r="AC180" s="67"/>
      <c r="AD180" s="67"/>
      <c r="AE180" s="69"/>
      <c r="AF180" s="69"/>
      <c r="AG180" s="69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84"/>
    </row>
    <row r="181" spans="1:67" ht="15.75" thickBot="1" x14ac:dyDescent="0.3">
      <c r="A181" s="48">
        <f>A170+1</f>
        <v>47</v>
      </c>
      <c r="B181" s="49" t="s">
        <v>61</v>
      </c>
      <c r="C181" s="50" t="s">
        <v>62</v>
      </c>
      <c r="D181" s="51">
        <f>ROUNDUP((A181*465)/1000,2)</f>
        <v>21.860000000000003</v>
      </c>
      <c r="E181" s="52"/>
      <c r="F181" s="53">
        <f>SUM(F182:F191)</f>
        <v>40532.130360294119</v>
      </c>
      <c r="G181" s="107"/>
      <c r="H181" s="110"/>
      <c r="I181" s="110"/>
      <c r="J181" s="56"/>
      <c r="K181" s="57"/>
      <c r="L181" s="58"/>
      <c r="M181" s="58"/>
      <c r="N181" s="58"/>
      <c r="O181" s="57"/>
      <c r="P181" s="58"/>
      <c r="Q181" s="56"/>
      <c r="R181" s="56"/>
      <c r="S181" s="56"/>
      <c r="T181" s="56"/>
      <c r="U181" s="73"/>
      <c r="V181" s="152"/>
      <c r="W181" s="153"/>
      <c r="X181" s="56"/>
      <c r="Y181" s="56"/>
      <c r="Z181" s="57"/>
      <c r="AA181" s="56"/>
      <c r="AB181" s="56"/>
      <c r="AC181" s="59">
        <f>+SUM(AC182:AC191)</f>
        <v>16836.073499999999</v>
      </c>
      <c r="AD181" s="59">
        <f t="shared" ref="AD181:AS181" si="677">+SUM(AD182:AD191)</f>
        <v>0</v>
      </c>
      <c r="AE181" s="59">
        <f t="shared" si="677"/>
        <v>0</v>
      </c>
      <c r="AF181" s="59">
        <f t="shared" si="677"/>
        <v>336.72147000000001</v>
      </c>
      <c r="AG181" s="59">
        <f t="shared" si="677"/>
        <v>698.05367500000011</v>
      </c>
      <c r="AH181" s="59">
        <f t="shared" si="677"/>
        <v>17870.848644999998</v>
      </c>
      <c r="AI181" s="59">
        <f t="shared" si="677"/>
        <v>8263</v>
      </c>
      <c r="AJ181" s="59">
        <f t="shared" si="677"/>
        <v>1200</v>
      </c>
      <c r="AK181" s="59">
        <f t="shared" si="677"/>
        <v>900</v>
      </c>
      <c r="AL181" s="59">
        <f t="shared" si="677"/>
        <v>10363</v>
      </c>
      <c r="AM181" s="59">
        <f t="shared" si="677"/>
        <v>5764.8195540441175</v>
      </c>
      <c r="AN181" s="59">
        <f t="shared" si="677"/>
        <v>4467.7121612499996</v>
      </c>
      <c r="AO181" s="59">
        <f t="shared" si="677"/>
        <v>2065.75</v>
      </c>
      <c r="AP181" s="59">
        <f t="shared" si="677"/>
        <v>6664.8195540441175</v>
      </c>
      <c r="AQ181" s="59">
        <f t="shared" si="677"/>
        <v>33998.668199044121</v>
      </c>
      <c r="AR181" s="59">
        <f t="shared" si="677"/>
        <v>6533.4621612499996</v>
      </c>
      <c r="AS181" s="59">
        <f t="shared" si="677"/>
        <v>40532.130360294119</v>
      </c>
      <c r="AT181" s="83" t="str">
        <f>IF(F181=AS181,"Matching","Not Matching")</f>
        <v>Matching</v>
      </c>
      <c r="AU181" s="134">
        <f t="shared" ref="AU181" si="678">SUM(AC181:AG181)</f>
        <v>17870.848644999998</v>
      </c>
      <c r="AV181" s="135">
        <f t="shared" ref="AV181" si="679">AU181/AS181</f>
        <v>0.4409057329615852</v>
      </c>
      <c r="AW181" s="134">
        <f t="shared" ref="AW181" si="680">AI181</f>
        <v>8263</v>
      </c>
      <c r="AX181" s="135">
        <f t="shared" ref="AX181" si="681">AW181/AS181</f>
        <v>0.20386295826420608</v>
      </c>
      <c r="AY181" s="134">
        <f t="shared" ref="AY181" si="682">AJ181</f>
        <v>1200</v>
      </c>
      <c r="AZ181" s="135">
        <f t="shared" ref="AZ181" si="683">AY181/AS181</f>
        <v>2.9606141827066113E-2</v>
      </c>
      <c r="BA181" s="134">
        <f t="shared" ref="BA181" si="684">AK181+AM181</f>
        <v>6664.8195540441175</v>
      </c>
      <c r="BB181" s="135">
        <f t="shared" ref="BB181" si="685">BA181/AS181</f>
        <v>0.16443299414069473</v>
      </c>
      <c r="BC181" s="134">
        <f t="shared" ref="BC181" si="686">AN181+AO181</f>
        <v>6533.4621612499996</v>
      </c>
      <c r="BD181" s="135">
        <f t="shared" ref="BD181" si="687">BC181/AS181</f>
        <v>0.16119217280644782</v>
      </c>
      <c r="BE181" s="82" t="str">
        <f t="shared" ref="BE181" si="688">IF((AU181+AW181+AY181+BA181+BC181)=AS181,"Matching","Not Matching")</f>
        <v>Matching</v>
      </c>
      <c r="BF181" s="134">
        <f>AQ181</f>
        <v>33998.668199044121</v>
      </c>
      <c r="BG181" s="135">
        <f t="shared" ref="BG181" si="689">BF181/AS181</f>
        <v>0.83880782719355218</v>
      </c>
      <c r="BH181" s="134">
        <f t="shared" ref="BH181" si="690">AR181</f>
        <v>6533.4621612499996</v>
      </c>
      <c r="BI181" s="135">
        <f t="shared" ref="BI181" si="691">BH181/AS181</f>
        <v>0.16119217280644782</v>
      </c>
      <c r="BJ181" s="82" t="str">
        <f t="shared" ref="BJ181" si="692">IF((BH181+BF181)=AS181,"Matching","Not Matching")</f>
        <v>Matching</v>
      </c>
      <c r="BK181" s="134">
        <f>AS181*1.081</f>
        <v>43815.232919477938</v>
      </c>
      <c r="BL181" s="134">
        <f t="shared" ref="BL181" si="693">ROUND(BK181,-1)</f>
        <v>43820</v>
      </c>
      <c r="BM181" s="134">
        <f>D181*380</f>
        <v>8306.8000000000011</v>
      </c>
      <c r="BN181" s="134">
        <f t="shared" ref="BN181" si="694">BK181-BM181</f>
        <v>35508.432919477935</v>
      </c>
      <c r="BO181" s="134">
        <f>BK181/D181</f>
        <v>2004.3564921993564</v>
      </c>
    </row>
    <row r="182" spans="1:67" outlineLevel="1" x14ac:dyDescent="0.25">
      <c r="A182" s="60"/>
      <c r="B182" s="61"/>
      <c r="C182" s="62"/>
      <c r="D182" s="63"/>
      <c r="E182" s="64"/>
      <c r="F182" s="65"/>
      <c r="G182" s="107"/>
      <c r="H182" s="110"/>
      <c r="I182" s="110"/>
      <c r="J182" s="56"/>
      <c r="K182" s="57"/>
      <c r="L182" s="58"/>
      <c r="M182" s="58"/>
      <c r="N182" s="58"/>
      <c r="O182" s="57"/>
      <c r="P182" s="58"/>
      <c r="Q182" s="56"/>
      <c r="R182" s="56"/>
      <c r="S182" s="56"/>
      <c r="T182" s="56"/>
      <c r="U182" s="73"/>
      <c r="V182" s="152"/>
      <c r="W182" s="153"/>
      <c r="X182" s="56"/>
      <c r="Y182" s="56"/>
      <c r="Z182" s="57"/>
      <c r="AA182" s="56"/>
      <c r="AB182" s="56"/>
      <c r="AC182" s="56"/>
      <c r="AD182" s="56"/>
      <c r="AE182" s="69"/>
      <c r="AF182" s="69"/>
      <c r="AG182" s="69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136"/>
    </row>
    <row r="183" spans="1:67" outlineLevel="1" x14ac:dyDescent="0.25">
      <c r="A183" s="60"/>
      <c r="B183" s="61" t="str">
        <f>"Panneau solaire "&amp;G183</f>
        <v>Panneau solaire LONGi Hi-MO X10 Artist LR7-54HVB-485M</v>
      </c>
      <c r="C183" s="62">
        <f>A181</f>
        <v>47</v>
      </c>
      <c r="D183" s="68" t="s">
        <v>63</v>
      </c>
      <c r="E183" s="64">
        <f t="shared" ref="E183" si="695">AB183</f>
        <v>266.65684558823523</v>
      </c>
      <c r="F183" s="65">
        <f t="shared" ref="F183" si="696">C183*E183</f>
        <v>12532.871742647056</v>
      </c>
      <c r="G183" s="107" t="str">
        <f>$G$7</f>
        <v>LONGi Hi-MO X10 Artist LR7-54HVB-485M</v>
      </c>
      <c r="H183" s="108">
        <f t="shared" ref="H183:I183" si="697">H172</f>
        <v>105.55</v>
      </c>
      <c r="I183" s="108">
        <f t="shared" si="697"/>
        <v>0</v>
      </c>
      <c r="J183" s="67">
        <f t="shared" si="676"/>
        <v>3.1664999999999996</v>
      </c>
      <c r="K183" s="54">
        <v>0</v>
      </c>
      <c r="L183" s="67">
        <f t="shared" ref="L183:N190" si="698">H183*(1-$K183)</f>
        <v>105.55</v>
      </c>
      <c r="M183" s="67">
        <f t="shared" si="698"/>
        <v>0</v>
      </c>
      <c r="N183" s="67">
        <f t="shared" si="698"/>
        <v>3.1664999999999996</v>
      </c>
      <c r="O183" s="67">
        <f t="shared" ref="O183:O190" si="699">(L183+M183+N183)</f>
        <v>108.7165</v>
      </c>
      <c r="P183" s="69">
        <f t="shared" ref="P183:P190" si="700">O183*$P$4</f>
        <v>0</v>
      </c>
      <c r="Q183" s="69">
        <f t="shared" ref="Q183:Q190" si="701">(O183+P183)*$Q$4</f>
        <v>0</v>
      </c>
      <c r="R183" s="69">
        <f t="shared" ref="R183:R190" si="702">(O183+P183)*$R$4</f>
        <v>2.1743299999999999</v>
      </c>
      <c r="S183" s="69">
        <f t="shared" ref="S183:S187" si="703">(O183+P183)*$S$4</f>
        <v>5.4358250000000004</v>
      </c>
      <c r="T183" s="69">
        <f t="shared" ref="T183:T190" si="704">SUM(O183:S183)</f>
        <v>116.32665499999999</v>
      </c>
      <c r="U183" s="69">
        <f>1*$U$4</f>
        <v>65</v>
      </c>
      <c r="V183" s="151">
        <f t="shared" ref="V183:W190" si="705">V172</f>
        <v>0</v>
      </c>
      <c r="W183" s="151">
        <f t="shared" si="705"/>
        <v>0</v>
      </c>
      <c r="X183" s="67">
        <f t="shared" ref="X183:X190" si="706">SUM(U183:W183)</f>
        <v>65</v>
      </c>
      <c r="Y183" s="113">
        <f t="shared" ref="Y183:Y188" si="707">$Y$4/(1-$Y$4)*(T183+X183+Z183+AA183)</f>
        <v>39.998526838235293</v>
      </c>
      <c r="Z183" s="69">
        <f t="shared" ref="Z183:Z190" si="708">T183*$Z$4</f>
        <v>29.081663749999997</v>
      </c>
      <c r="AA183" s="69">
        <f t="shared" ref="AA183:AA188" si="709">X183*$AA$4</f>
        <v>16.25</v>
      </c>
      <c r="AB183" s="70">
        <f t="shared" ref="AB183:AB190" si="710">T183+X183+Y183+Z183+AA183</f>
        <v>266.65684558823523</v>
      </c>
      <c r="AC183" s="67">
        <f t="shared" ref="AC183:AO190" si="711">O183*$C183</f>
        <v>5109.6754999999994</v>
      </c>
      <c r="AD183" s="67">
        <f t="shared" si="711"/>
        <v>0</v>
      </c>
      <c r="AE183" s="67">
        <f t="shared" si="711"/>
        <v>0</v>
      </c>
      <c r="AF183" s="67">
        <f t="shared" si="711"/>
        <v>102.19350999999999</v>
      </c>
      <c r="AG183" s="67">
        <f t="shared" si="711"/>
        <v>255.48377500000001</v>
      </c>
      <c r="AH183" s="67">
        <f t="shared" si="711"/>
        <v>5467.3527849999991</v>
      </c>
      <c r="AI183" s="67">
        <f t="shared" si="711"/>
        <v>3055</v>
      </c>
      <c r="AJ183" s="67">
        <f t="shared" si="711"/>
        <v>0</v>
      </c>
      <c r="AK183" s="67">
        <f t="shared" si="711"/>
        <v>0</v>
      </c>
      <c r="AL183" s="67">
        <f t="shared" si="711"/>
        <v>3055</v>
      </c>
      <c r="AM183" s="67">
        <f t="shared" si="711"/>
        <v>1879.9307613970589</v>
      </c>
      <c r="AN183" s="67">
        <f t="shared" si="711"/>
        <v>1366.8381962499998</v>
      </c>
      <c r="AO183" s="67">
        <f t="shared" si="711"/>
        <v>763.75</v>
      </c>
      <c r="AP183" s="67">
        <f t="shared" ref="AP183:AP190" si="712">AM183+AK183</f>
        <v>1879.9307613970589</v>
      </c>
      <c r="AQ183" s="71">
        <f t="shared" ref="AQ183:AQ190" si="713">AM183+AL183+AH183</f>
        <v>10402.283546397059</v>
      </c>
      <c r="AR183" s="71">
        <f t="shared" ref="AR183:AR190" si="714">AO183+AN183</f>
        <v>2130.5881962499998</v>
      </c>
      <c r="AS183" s="71">
        <f t="shared" ref="AS183:AS190" si="715">AH183+AL183+AM183+AO183+AN183</f>
        <v>12532.871742647058</v>
      </c>
      <c r="AT183" s="84"/>
    </row>
    <row r="184" spans="1:67" outlineLevel="1" x14ac:dyDescent="0.25">
      <c r="A184" s="60"/>
      <c r="B184" s="61" t="str">
        <f>"Onduleur Fronius "&amp;G184</f>
        <v>Onduleur Fronius Verto 20.0 SPD 1+2</v>
      </c>
      <c r="C184" s="62">
        <v>1</v>
      </c>
      <c r="D184" s="68" t="s">
        <v>63</v>
      </c>
      <c r="E184" s="64">
        <f t="shared" ref="E183:E190" si="716">AB184</f>
        <v>4063.0453823529406</v>
      </c>
      <c r="F184" s="65">
        <f t="shared" ref="F183:F190" si="717">C184*E184</f>
        <v>4063.0453823529406</v>
      </c>
      <c r="G184" s="107" t="str">
        <f>$G$140</f>
        <v>Verto 20.0 SPD 1+2</v>
      </c>
      <c r="H184" s="108">
        <f>$H$140</f>
        <v>2181.6</v>
      </c>
      <c r="I184" s="108">
        <f>$I$52</f>
        <v>166.85</v>
      </c>
      <c r="J184" s="67">
        <f t="shared" si="676"/>
        <v>65.447999999999993</v>
      </c>
      <c r="K184" s="54">
        <v>0</v>
      </c>
      <c r="L184" s="67">
        <f t="shared" si="698"/>
        <v>2181.6</v>
      </c>
      <c r="M184" s="67">
        <f t="shared" si="698"/>
        <v>166.85</v>
      </c>
      <c r="N184" s="67">
        <f t="shared" si="698"/>
        <v>65.447999999999993</v>
      </c>
      <c r="O184" s="67">
        <f t="shared" si="699"/>
        <v>2413.8979999999997</v>
      </c>
      <c r="P184" s="69">
        <f t="shared" si="700"/>
        <v>0</v>
      </c>
      <c r="Q184" s="69">
        <f t="shared" si="701"/>
        <v>0</v>
      </c>
      <c r="R184" s="69">
        <f t="shared" si="702"/>
        <v>48.277959999999993</v>
      </c>
      <c r="S184" s="69">
        <f t="shared" si="703"/>
        <v>120.69489999999999</v>
      </c>
      <c r="T184" s="69">
        <f t="shared" si="704"/>
        <v>2582.8708599999995</v>
      </c>
      <c r="U184" s="69">
        <f>2*$U$5</f>
        <v>180</v>
      </c>
      <c r="V184" s="151">
        <f t="shared" si="705"/>
        <v>0</v>
      </c>
      <c r="W184" s="151">
        <f t="shared" si="705"/>
        <v>0</v>
      </c>
      <c r="X184" s="67">
        <f t="shared" si="706"/>
        <v>180</v>
      </c>
      <c r="Y184" s="113">
        <f t="shared" si="707"/>
        <v>609.45680735294104</v>
      </c>
      <c r="Z184" s="69">
        <f t="shared" si="708"/>
        <v>645.71771499999988</v>
      </c>
      <c r="AA184" s="69">
        <f t="shared" si="709"/>
        <v>45</v>
      </c>
      <c r="AB184" s="70">
        <f t="shared" si="710"/>
        <v>4063.0453823529406</v>
      </c>
      <c r="AC184" s="67">
        <f t="shared" si="711"/>
        <v>2413.8979999999997</v>
      </c>
      <c r="AD184" s="67">
        <f t="shared" si="711"/>
        <v>0</v>
      </c>
      <c r="AE184" s="67">
        <f t="shared" si="711"/>
        <v>0</v>
      </c>
      <c r="AF184" s="67">
        <f t="shared" si="711"/>
        <v>48.277959999999993</v>
      </c>
      <c r="AG184" s="67">
        <f t="shared" si="711"/>
        <v>120.69489999999999</v>
      </c>
      <c r="AH184" s="67">
        <f t="shared" si="711"/>
        <v>2582.8708599999995</v>
      </c>
      <c r="AI184" s="67">
        <f t="shared" si="711"/>
        <v>180</v>
      </c>
      <c r="AJ184" s="67">
        <f t="shared" si="711"/>
        <v>0</v>
      </c>
      <c r="AK184" s="67">
        <f t="shared" si="711"/>
        <v>0</v>
      </c>
      <c r="AL184" s="67">
        <f t="shared" si="711"/>
        <v>180</v>
      </c>
      <c r="AM184" s="67">
        <f t="shared" si="711"/>
        <v>609.45680735294104</v>
      </c>
      <c r="AN184" s="67">
        <f t="shared" si="711"/>
        <v>645.71771499999988</v>
      </c>
      <c r="AO184" s="67">
        <f t="shared" si="711"/>
        <v>45</v>
      </c>
      <c r="AP184" s="67">
        <f t="shared" si="712"/>
        <v>609.45680735294104</v>
      </c>
      <c r="AQ184" s="71">
        <f t="shared" si="713"/>
        <v>3372.3276673529408</v>
      </c>
      <c r="AR184" s="71">
        <f t="shared" si="714"/>
        <v>690.71771499999988</v>
      </c>
      <c r="AS184" s="71">
        <f t="shared" si="715"/>
        <v>4063.0453823529406</v>
      </c>
      <c r="AT184" s="84"/>
    </row>
    <row r="185" spans="1:67" outlineLevel="1" x14ac:dyDescent="0.25">
      <c r="A185" s="60"/>
      <c r="B185" s="61" t="s">
        <v>64</v>
      </c>
      <c r="C185" s="62">
        <v>1</v>
      </c>
      <c r="D185" s="68" t="s">
        <v>65</v>
      </c>
      <c r="E185" s="64">
        <f t="shared" si="716"/>
        <v>1837.6102941176471</v>
      </c>
      <c r="F185" s="65">
        <f t="shared" si="717"/>
        <v>1837.6102941176471</v>
      </c>
      <c r="G185" s="107"/>
      <c r="H185" s="108">
        <f>$H$163</f>
        <v>750</v>
      </c>
      <c r="I185" s="111">
        <v>0</v>
      </c>
      <c r="J185" s="67">
        <f t="shared" si="676"/>
        <v>22.5</v>
      </c>
      <c r="K185" s="54">
        <v>0</v>
      </c>
      <c r="L185" s="67">
        <f t="shared" si="698"/>
        <v>750</v>
      </c>
      <c r="M185" s="67">
        <f t="shared" si="698"/>
        <v>0</v>
      </c>
      <c r="N185" s="67">
        <f t="shared" si="698"/>
        <v>22.5</v>
      </c>
      <c r="O185" s="67">
        <f t="shared" si="699"/>
        <v>772.5</v>
      </c>
      <c r="P185" s="69">
        <f t="shared" si="700"/>
        <v>0</v>
      </c>
      <c r="Q185" s="69">
        <f t="shared" si="701"/>
        <v>0</v>
      </c>
      <c r="R185" s="69">
        <f t="shared" si="702"/>
        <v>15.450000000000001</v>
      </c>
      <c r="S185" s="69">
        <f t="shared" si="703"/>
        <v>38.625</v>
      </c>
      <c r="T185" s="69">
        <f t="shared" si="704"/>
        <v>826.57500000000005</v>
      </c>
      <c r="U185" s="69">
        <f>(C183/10)*$U$5</f>
        <v>423</v>
      </c>
      <c r="V185" s="151">
        <f t="shared" si="705"/>
        <v>0</v>
      </c>
      <c r="W185" s="151">
        <f t="shared" si="705"/>
        <v>0</v>
      </c>
      <c r="X185" s="67">
        <f t="shared" si="706"/>
        <v>423</v>
      </c>
      <c r="Y185" s="113">
        <f t="shared" si="707"/>
        <v>275.64154411764707</v>
      </c>
      <c r="Z185" s="69">
        <f t="shared" si="708"/>
        <v>206.64375000000001</v>
      </c>
      <c r="AA185" s="69">
        <f t="shared" si="709"/>
        <v>105.75</v>
      </c>
      <c r="AB185" s="70">
        <f t="shared" si="710"/>
        <v>1837.6102941176471</v>
      </c>
      <c r="AC185" s="67">
        <f t="shared" si="711"/>
        <v>772.5</v>
      </c>
      <c r="AD185" s="67">
        <f t="shared" si="711"/>
        <v>0</v>
      </c>
      <c r="AE185" s="67">
        <f t="shared" si="711"/>
        <v>0</v>
      </c>
      <c r="AF185" s="67">
        <f t="shared" si="711"/>
        <v>15.450000000000001</v>
      </c>
      <c r="AG185" s="67">
        <f t="shared" si="711"/>
        <v>38.625</v>
      </c>
      <c r="AH185" s="67">
        <f t="shared" si="711"/>
        <v>826.57500000000005</v>
      </c>
      <c r="AI185" s="67">
        <f t="shared" si="711"/>
        <v>423</v>
      </c>
      <c r="AJ185" s="67">
        <f t="shared" si="711"/>
        <v>0</v>
      </c>
      <c r="AK185" s="67">
        <f t="shared" si="711"/>
        <v>0</v>
      </c>
      <c r="AL185" s="67">
        <f t="shared" si="711"/>
        <v>423</v>
      </c>
      <c r="AM185" s="67">
        <f t="shared" si="711"/>
        <v>275.64154411764707</v>
      </c>
      <c r="AN185" s="67">
        <f t="shared" si="711"/>
        <v>206.64375000000001</v>
      </c>
      <c r="AO185" s="67">
        <f t="shared" si="711"/>
        <v>105.75</v>
      </c>
      <c r="AP185" s="67">
        <f t="shared" si="712"/>
        <v>275.64154411764707</v>
      </c>
      <c r="AQ185" s="71">
        <f t="shared" si="713"/>
        <v>1525.2165441176471</v>
      </c>
      <c r="AR185" s="71">
        <f t="shared" si="714"/>
        <v>312.39375000000001</v>
      </c>
      <c r="AS185" s="71">
        <f t="shared" si="715"/>
        <v>1837.6102941176471</v>
      </c>
      <c r="AT185" s="84"/>
    </row>
    <row r="186" spans="1:67" outlineLevel="1" x14ac:dyDescent="0.25">
      <c r="A186" s="60"/>
      <c r="B186" s="61" t="s">
        <v>172</v>
      </c>
      <c r="C186" s="62">
        <f>A181</f>
        <v>47</v>
      </c>
      <c r="D186" s="68" t="s">
        <v>63</v>
      </c>
      <c r="E186" s="64">
        <f t="shared" si="716"/>
        <v>257.66176470588238</v>
      </c>
      <c r="F186" s="65">
        <f t="shared" si="717"/>
        <v>12110.102941176472</v>
      </c>
      <c r="G186" s="107"/>
      <c r="H186" s="108">
        <f>$H$164</f>
        <v>100</v>
      </c>
      <c r="I186" s="108">
        <v>0</v>
      </c>
      <c r="J186" s="67">
        <f t="shared" si="676"/>
        <v>3</v>
      </c>
      <c r="K186" s="54">
        <v>0</v>
      </c>
      <c r="L186" s="67">
        <f t="shared" si="698"/>
        <v>100</v>
      </c>
      <c r="M186" s="67">
        <f t="shared" si="698"/>
        <v>0</v>
      </c>
      <c r="N186" s="67">
        <f t="shared" si="698"/>
        <v>3</v>
      </c>
      <c r="O186" s="67">
        <f t="shared" si="699"/>
        <v>103</v>
      </c>
      <c r="P186" s="69">
        <f t="shared" si="700"/>
        <v>0</v>
      </c>
      <c r="Q186" s="69">
        <f t="shared" si="701"/>
        <v>0</v>
      </c>
      <c r="R186" s="69">
        <f t="shared" si="702"/>
        <v>2.06</v>
      </c>
      <c r="S186" s="69">
        <f t="shared" si="703"/>
        <v>5.15</v>
      </c>
      <c r="T186" s="69">
        <f t="shared" si="704"/>
        <v>110.21000000000001</v>
      </c>
      <c r="U186" s="69">
        <f>1*$U$4</f>
        <v>65</v>
      </c>
      <c r="V186" s="151">
        <f t="shared" si="705"/>
        <v>0</v>
      </c>
      <c r="W186" s="151">
        <f t="shared" si="705"/>
        <v>0</v>
      </c>
      <c r="X186" s="67">
        <f t="shared" si="706"/>
        <v>65</v>
      </c>
      <c r="Y186" s="113">
        <f t="shared" si="707"/>
        <v>38.649264705882359</v>
      </c>
      <c r="Z186" s="69">
        <f t="shared" si="708"/>
        <v>27.552500000000002</v>
      </c>
      <c r="AA186" s="69">
        <f t="shared" si="709"/>
        <v>16.25</v>
      </c>
      <c r="AB186" s="70">
        <f t="shared" si="710"/>
        <v>257.66176470588238</v>
      </c>
      <c r="AC186" s="67">
        <f t="shared" si="711"/>
        <v>4841</v>
      </c>
      <c r="AD186" s="67">
        <f t="shared" si="711"/>
        <v>0</v>
      </c>
      <c r="AE186" s="67">
        <f t="shared" si="711"/>
        <v>0</v>
      </c>
      <c r="AF186" s="67">
        <f t="shared" si="711"/>
        <v>96.820000000000007</v>
      </c>
      <c r="AG186" s="67">
        <f t="shared" si="711"/>
        <v>242.05</v>
      </c>
      <c r="AH186" s="67">
        <f t="shared" si="711"/>
        <v>5179.8700000000008</v>
      </c>
      <c r="AI186" s="67">
        <f t="shared" si="711"/>
        <v>3055</v>
      </c>
      <c r="AJ186" s="67">
        <f t="shared" si="711"/>
        <v>0</v>
      </c>
      <c r="AK186" s="67">
        <f t="shared" si="711"/>
        <v>0</v>
      </c>
      <c r="AL186" s="67">
        <f t="shared" si="711"/>
        <v>3055</v>
      </c>
      <c r="AM186" s="67">
        <f t="shared" si="711"/>
        <v>1816.5154411764709</v>
      </c>
      <c r="AN186" s="67">
        <f t="shared" si="711"/>
        <v>1294.9675000000002</v>
      </c>
      <c r="AO186" s="67">
        <f t="shared" si="711"/>
        <v>763.75</v>
      </c>
      <c r="AP186" s="67">
        <f t="shared" si="712"/>
        <v>1816.5154411764709</v>
      </c>
      <c r="AQ186" s="71">
        <f t="shared" si="713"/>
        <v>10051.385441176471</v>
      </c>
      <c r="AR186" s="71">
        <f t="shared" si="714"/>
        <v>2058.7175000000002</v>
      </c>
      <c r="AS186" s="71">
        <f t="shared" si="715"/>
        <v>12110.102941176472</v>
      </c>
      <c r="AT186" s="84"/>
    </row>
    <row r="187" spans="1:67" outlineLevel="1" x14ac:dyDescent="0.25">
      <c r="A187" s="60"/>
      <c r="B187" s="61" t="s">
        <v>66</v>
      </c>
      <c r="C187" s="62">
        <v>1</v>
      </c>
      <c r="D187" s="68" t="s">
        <v>65</v>
      </c>
      <c r="E187" s="64">
        <f t="shared" si="716"/>
        <v>3576.0000000000005</v>
      </c>
      <c r="F187" s="65">
        <f t="shared" si="717"/>
        <v>3576.0000000000005</v>
      </c>
      <c r="G187" s="107"/>
      <c r="H187" s="108">
        <f>$H$165</f>
        <v>800</v>
      </c>
      <c r="I187" s="108">
        <f>I176</f>
        <v>0</v>
      </c>
      <c r="J187" s="67">
        <f t="shared" si="676"/>
        <v>24</v>
      </c>
      <c r="K187" s="54">
        <v>0</v>
      </c>
      <c r="L187" s="67">
        <f t="shared" si="698"/>
        <v>800</v>
      </c>
      <c r="M187" s="67">
        <f t="shared" si="698"/>
        <v>0</v>
      </c>
      <c r="N187" s="67">
        <f t="shared" si="698"/>
        <v>24</v>
      </c>
      <c r="O187" s="67">
        <f t="shared" si="699"/>
        <v>824</v>
      </c>
      <c r="P187" s="69">
        <f t="shared" si="700"/>
        <v>0</v>
      </c>
      <c r="Q187" s="69">
        <f t="shared" si="701"/>
        <v>0</v>
      </c>
      <c r="R187" s="69">
        <f t="shared" si="702"/>
        <v>16.48</v>
      </c>
      <c r="S187" s="69">
        <f t="shared" si="703"/>
        <v>41.2</v>
      </c>
      <c r="T187" s="69">
        <f t="shared" si="704"/>
        <v>881.68000000000006</v>
      </c>
      <c r="U187" s="69">
        <f>5*$U$5+600+500</f>
        <v>1550</v>
      </c>
      <c r="V187" s="151">
        <f t="shared" si="705"/>
        <v>0</v>
      </c>
      <c r="W187" s="151">
        <f t="shared" si="705"/>
        <v>0</v>
      </c>
      <c r="X187" s="67">
        <f t="shared" si="706"/>
        <v>1550</v>
      </c>
      <c r="Y187" s="113">
        <f t="shared" si="707"/>
        <v>536.40000000000009</v>
      </c>
      <c r="Z187" s="69">
        <f t="shared" si="708"/>
        <v>220.42000000000002</v>
      </c>
      <c r="AA187" s="69">
        <f t="shared" si="709"/>
        <v>387.5</v>
      </c>
      <c r="AB187" s="70">
        <f t="shared" si="710"/>
        <v>3576.0000000000005</v>
      </c>
      <c r="AC187" s="67">
        <f t="shared" si="711"/>
        <v>824</v>
      </c>
      <c r="AD187" s="67">
        <f t="shared" si="711"/>
        <v>0</v>
      </c>
      <c r="AE187" s="67">
        <f t="shared" si="711"/>
        <v>0</v>
      </c>
      <c r="AF187" s="67">
        <f t="shared" si="711"/>
        <v>16.48</v>
      </c>
      <c r="AG187" s="67">
        <f t="shared" si="711"/>
        <v>41.2</v>
      </c>
      <c r="AH187" s="67">
        <f t="shared" si="711"/>
        <v>881.68000000000006</v>
      </c>
      <c r="AI187" s="67">
        <f t="shared" si="711"/>
        <v>1550</v>
      </c>
      <c r="AJ187" s="67">
        <f t="shared" si="711"/>
        <v>0</v>
      </c>
      <c r="AK187" s="67">
        <f t="shared" si="711"/>
        <v>0</v>
      </c>
      <c r="AL187" s="67">
        <f t="shared" si="711"/>
        <v>1550</v>
      </c>
      <c r="AM187" s="67">
        <f t="shared" si="711"/>
        <v>536.40000000000009</v>
      </c>
      <c r="AN187" s="67">
        <f t="shared" si="711"/>
        <v>220.42000000000002</v>
      </c>
      <c r="AO187" s="67">
        <f t="shared" si="711"/>
        <v>387.5</v>
      </c>
      <c r="AP187" s="67">
        <f t="shared" si="712"/>
        <v>536.40000000000009</v>
      </c>
      <c r="AQ187" s="71">
        <f t="shared" si="713"/>
        <v>2968.08</v>
      </c>
      <c r="AR187" s="71">
        <f t="shared" si="714"/>
        <v>607.92000000000007</v>
      </c>
      <c r="AS187" s="71">
        <f t="shared" si="715"/>
        <v>3576.0000000000005</v>
      </c>
      <c r="AT187" s="84"/>
    </row>
    <row r="188" spans="1:67" outlineLevel="1" x14ac:dyDescent="0.25">
      <c r="A188" s="60"/>
      <c r="B188" s="72" t="s">
        <v>169</v>
      </c>
      <c r="C188" s="62">
        <v>1</v>
      </c>
      <c r="D188" s="68" t="s">
        <v>65</v>
      </c>
      <c r="E188" s="64">
        <f t="shared" si="716"/>
        <v>4312.5</v>
      </c>
      <c r="F188" s="65">
        <f t="shared" si="717"/>
        <v>4312.5</v>
      </c>
      <c r="G188" s="107"/>
      <c r="H188" s="108">
        <f>$H$144</f>
        <v>2500</v>
      </c>
      <c r="I188" s="108">
        <f t="shared" ref="I188" si="718">I177</f>
        <v>300</v>
      </c>
      <c r="J188" s="67">
        <f t="shared" si="676"/>
        <v>75</v>
      </c>
      <c r="K188" s="54">
        <v>0</v>
      </c>
      <c r="L188" s="67">
        <f t="shared" si="698"/>
        <v>2500</v>
      </c>
      <c r="M188" s="67">
        <f t="shared" si="698"/>
        <v>300</v>
      </c>
      <c r="N188" s="67">
        <f t="shared" si="698"/>
        <v>75</v>
      </c>
      <c r="O188" s="67">
        <f t="shared" si="699"/>
        <v>2875</v>
      </c>
      <c r="P188" s="69">
        <f t="shared" si="700"/>
        <v>0</v>
      </c>
      <c r="Q188" s="69">
        <f t="shared" si="701"/>
        <v>0</v>
      </c>
      <c r="R188" s="69">
        <f t="shared" si="702"/>
        <v>57.5</v>
      </c>
      <c r="S188" s="69">
        <v>0</v>
      </c>
      <c r="T188" s="69">
        <f t="shared" si="704"/>
        <v>2932.5</v>
      </c>
      <c r="U188" s="69">
        <v>0</v>
      </c>
      <c r="V188" s="151">
        <f t="shared" si="705"/>
        <v>0</v>
      </c>
      <c r="W188" s="151">
        <f t="shared" si="705"/>
        <v>0</v>
      </c>
      <c r="X188" s="67">
        <f t="shared" si="706"/>
        <v>0</v>
      </c>
      <c r="Y188" s="113">
        <f t="shared" si="707"/>
        <v>646.875</v>
      </c>
      <c r="Z188" s="69">
        <f t="shared" si="708"/>
        <v>733.125</v>
      </c>
      <c r="AA188" s="69">
        <f t="shared" si="709"/>
        <v>0</v>
      </c>
      <c r="AB188" s="70">
        <f t="shared" si="710"/>
        <v>4312.5</v>
      </c>
      <c r="AC188" s="67">
        <f t="shared" si="711"/>
        <v>2875</v>
      </c>
      <c r="AD188" s="67">
        <f t="shared" si="711"/>
        <v>0</v>
      </c>
      <c r="AE188" s="67">
        <f t="shared" si="711"/>
        <v>0</v>
      </c>
      <c r="AF188" s="67">
        <f t="shared" si="711"/>
        <v>57.5</v>
      </c>
      <c r="AG188" s="67">
        <f t="shared" si="711"/>
        <v>0</v>
      </c>
      <c r="AH188" s="67">
        <f t="shared" si="711"/>
        <v>2932.5</v>
      </c>
      <c r="AI188" s="67">
        <f t="shared" si="711"/>
        <v>0</v>
      </c>
      <c r="AJ188" s="67">
        <f t="shared" si="711"/>
        <v>0</v>
      </c>
      <c r="AK188" s="67">
        <f t="shared" si="711"/>
        <v>0</v>
      </c>
      <c r="AL188" s="67">
        <f t="shared" si="711"/>
        <v>0</v>
      </c>
      <c r="AM188" s="67">
        <f t="shared" si="711"/>
        <v>646.875</v>
      </c>
      <c r="AN188" s="67">
        <f t="shared" si="711"/>
        <v>733.125</v>
      </c>
      <c r="AO188" s="67">
        <f t="shared" si="711"/>
        <v>0</v>
      </c>
      <c r="AP188" s="67">
        <f t="shared" si="712"/>
        <v>646.875</v>
      </c>
      <c r="AQ188" s="71">
        <f t="shared" si="713"/>
        <v>3579.375</v>
      </c>
      <c r="AR188" s="71">
        <f t="shared" si="714"/>
        <v>733.125</v>
      </c>
      <c r="AS188" s="71">
        <f t="shared" si="715"/>
        <v>4312.5</v>
      </c>
      <c r="AT188" s="84"/>
    </row>
    <row r="189" spans="1:67" outlineLevel="1" x14ac:dyDescent="0.25">
      <c r="A189" s="60"/>
      <c r="B189" s="72" t="s">
        <v>170</v>
      </c>
      <c r="C189" s="62">
        <v>1</v>
      </c>
      <c r="D189" s="68" t="s">
        <v>65</v>
      </c>
      <c r="E189" s="64">
        <f t="shared" si="716"/>
        <v>900</v>
      </c>
      <c r="F189" s="65">
        <f t="shared" si="717"/>
        <v>900</v>
      </c>
      <c r="G189" s="147"/>
      <c r="H189" s="67">
        <v>0</v>
      </c>
      <c r="I189" s="67">
        <v>0</v>
      </c>
      <c r="J189" s="67">
        <f t="shared" si="676"/>
        <v>0</v>
      </c>
      <c r="K189" s="54">
        <v>0</v>
      </c>
      <c r="L189" s="67">
        <f t="shared" si="698"/>
        <v>0</v>
      </c>
      <c r="M189" s="67">
        <f t="shared" si="698"/>
        <v>0</v>
      </c>
      <c r="N189" s="67">
        <f t="shared" si="698"/>
        <v>0</v>
      </c>
      <c r="O189" s="67">
        <f t="shared" si="699"/>
        <v>0</v>
      </c>
      <c r="P189" s="69">
        <f t="shared" si="700"/>
        <v>0</v>
      </c>
      <c r="Q189" s="69">
        <f t="shared" si="701"/>
        <v>0</v>
      </c>
      <c r="R189" s="69">
        <f t="shared" si="702"/>
        <v>0</v>
      </c>
      <c r="S189" s="69">
        <v>0</v>
      </c>
      <c r="T189" s="69">
        <f t="shared" si="704"/>
        <v>0</v>
      </c>
      <c r="U189" s="69">
        <v>0</v>
      </c>
      <c r="V189" s="151">
        <f t="shared" si="705"/>
        <v>0</v>
      </c>
      <c r="W189" s="151">
        <f t="shared" si="705"/>
        <v>900</v>
      </c>
      <c r="X189" s="67">
        <f t="shared" si="706"/>
        <v>900</v>
      </c>
      <c r="Y189" s="113">
        <v>0</v>
      </c>
      <c r="Z189" s="69">
        <f t="shared" si="708"/>
        <v>0</v>
      </c>
      <c r="AA189" s="69">
        <v>0</v>
      </c>
      <c r="AB189" s="70">
        <f t="shared" si="710"/>
        <v>900</v>
      </c>
      <c r="AC189" s="67">
        <f t="shared" si="711"/>
        <v>0</v>
      </c>
      <c r="AD189" s="67">
        <f t="shared" si="711"/>
        <v>0</v>
      </c>
      <c r="AE189" s="67">
        <f t="shared" si="711"/>
        <v>0</v>
      </c>
      <c r="AF189" s="67">
        <f t="shared" si="711"/>
        <v>0</v>
      </c>
      <c r="AG189" s="67">
        <f t="shared" si="711"/>
        <v>0</v>
      </c>
      <c r="AH189" s="67">
        <f t="shared" si="711"/>
        <v>0</v>
      </c>
      <c r="AI189" s="67">
        <f t="shared" si="711"/>
        <v>0</v>
      </c>
      <c r="AJ189" s="67">
        <f t="shared" si="711"/>
        <v>0</v>
      </c>
      <c r="AK189" s="67">
        <f t="shared" si="711"/>
        <v>900</v>
      </c>
      <c r="AL189" s="67">
        <f t="shared" si="711"/>
        <v>900</v>
      </c>
      <c r="AM189" s="67">
        <f t="shared" si="711"/>
        <v>0</v>
      </c>
      <c r="AN189" s="67">
        <f t="shared" si="711"/>
        <v>0</v>
      </c>
      <c r="AO189" s="67">
        <f t="shared" si="711"/>
        <v>0</v>
      </c>
      <c r="AP189" s="67">
        <f t="shared" si="712"/>
        <v>900</v>
      </c>
      <c r="AQ189" s="71">
        <f t="shared" si="713"/>
        <v>900</v>
      </c>
      <c r="AR189" s="71">
        <f t="shared" si="714"/>
        <v>0</v>
      </c>
      <c r="AS189" s="71">
        <f t="shared" si="715"/>
        <v>900</v>
      </c>
      <c r="AT189" s="84"/>
    </row>
    <row r="190" spans="1:67" outlineLevel="1" x14ac:dyDescent="0.25">
      <c r="A190" s="60"/>
      <c r="B190" s="72" t="s">
        <v>171</v>
      </c>
      <c r="C190" s="62">
        <v>1</v>
      </c>
      <c r="D190" s="68" t="s">
        <v>65</v>
      </c>
      <c r="E190" s="64">
        <f t="shared" si="716"/>
        <v>1200</v>
      </c>
      <c r="F190" s="65">
        <f t="shared" si="717"/>
        <v>1200</v>
      </c>
      <c r="G190" s="147"/>
      <c r="H190" s="67">
        <v>0</v>
      </c>
      <c r="I190" s="67">
        <v>0</v>
      </c>
      <c r="J190" s="67">
        <f t="shared" si="676"/>
        <v>0</v>
      </c>
      <c r="K190" s="54">
        <v>0</v>
      </c>
      <c r="L190" s="67">
        <f t="shared" si="698"/>
        <v>0</v>
      </c>
      <c r="M190" s="67">
        <f t="shared" si="698"/>
        <v>0</v>
      </c>
      <c r="N190" s="67">
        <f t="shared" si="698"/>
        <v>0</v>
      </c>
      <c r="O190" s="67">
        <f t="shared" si="699"/>
        <v>0</v>
      </c>
      <c r="P190" s="69">
        <f t="shared" si="700"/>
        <v>0</v>
      </c>
      <c r="Q190" s="69">
        <f t="shared" si="701"/>
        <v>0</v>
      </c>
      <c r="R190" s="69">
        <f t="shared" si="702"/>
        <v>0</v>
      </c>
      <c r="S190" s="69">
        <v>0</v>
      </c>
      <c r="T190" s="69">
        <f t="shared" si="704"/>
        <v>0</v>
      </c>
      <c r="U190" s="69">
        <v>0</v>
      </c>
      <c r="V190" s="151">
        <f t="shared" si="705"/>
        <v>1200</v>
      </c>
      <c r="W190" s="151">
        <f t="shared" si="705"/>
        <v>0</v>
      </c>
      <c r="X190" s="67">
        <f t="shared" si="706"/>
        <v>1200</v>
      </c>
      <c r="Y190" s="113">
        <v>0</v>
      </c>
      <c r="Z190" s="69">
        <f t="shared" si="708"/>
        <v>0</v>
      </c>
      <c r="AA190" s="69">
        <v>0</v>
      </c>
      <c r="AB190" s="70">
        <f t="shared" si="710"/>
        <v>1200</v>
      </c>
      <c r="AC190" s="67">
        <f t="shared" si="711"/>
        <v>0</v>
      </c>
      <c r="AD190" s="67">
        <f t="shared" si="711"/>
        <v>0</v>
      </c>
      <c r="AE190" s="67">
        <f t="shared" si="711"/>
        <v>0</v>
      </c>
      <c r="AF190" s="67">
        <f t="shared" si="711"/>
        <v>0</v>
      </c>
      <c r="AG190" s="67">
        <f t="shared" si="711"/>
        <v>0</v>
      </c>
      <c r="AH190" s="67">
        <f t="shared" si="711"/>
        <v>0</v>
      </c>
      <c r="AI190" s="67">
        <f t="shared" si="711"/>
        <v>0</v>
      </c>
      <c r="AJ190" s="67">
        <f t="shared" si="711"/>
        <v>1200</v>
      </c>
      <c r="AK190" s="67">
        <f t="shared" si="711"/>
        <v>0</v>
      </c>
      <c r="AL190" s="67">
        <f t="shared" si="711"/>
        <v>1200</v>
      </c>
      <c r="AM190" s="67">
        <f t="shared" si="711"/>
        <v>0</v>
      </c>
      <c r="AN190" s="67">
        <f t="shared" si="711"/>
        <v>0</v>
      </c>
      <c r="AO190" s="67">
        <f t="shared" si="711"/>
        <v>0</v>
      </c>
      <c r="AP190" s="67">
        <f t="shared" si="712"/>
        <v>0</v>
      </c>
      <c r="AQ190" s="71">
        <f t="shared" si="713"/>
        <v>1200</v>
      </c>
      <c r="AR190" s="71">
        <f t="shared" si="714"/>
        <v>0</v>
      </c>
      <c r="AS190" s="71">
        <f t="shared" si="715"/>
        <v>1200</v>
      </c>
      <c r="AT190" s="84"/>
    </row>
    <row r="191" spans="1:67" ht="15.75" outlineLevel="1" thickBot="1" x14ac:dyDescent="0.3">
      <c r="A191" s="75"/>
      <c r="B191" s="76"/>
      <c r="C191" s="77"/>
      <c r="D191" s="78"/>
      <c r="E191" s="79"/>
      <c r="F191" s="80"/>
      <c r="G191" s="107"/>
      <c r="H191" s="108"/>
      <c r="I191" s="108"/>
      <c r="J191" s="67"/>
      <c r="K191" s="21"/>
      <c r="L191" s="67"/>
      <c r="M191" s="67"/>
      <c r="N191" s="67"/>
      <c r="O191" s="67"/>
      <c r="P191" s="69"/>
      <c r="Q191" s="69"/>
      <c r="R191" s="69"/>
      <c r="S191" s="69"/>
      <c r="T191" s="69"/>
      <c r="U191" s="69"/>
      <c r="V191" s="151"/>
      <c r="W191" s="151"/>
      <c r="X191" s="69"/>
      <c r="Y191" s="69"/>
      <c r="Z191" s="69"/>
      <c r="AA191" s="69"/>
      <c r="AB191" s="67"/>
      <c r="AC191" s="67"/>
      <c r="AD191" s="67"/>
      <c r="AE191" s="69"/>
      <c r="AF191" s="69"/>
      <c r="AG191" s="69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84"/>
    </row>
    <row r="192" spans="1:67" ht="15.75" thickBot="1" x14ac:dyDescent="0.3">
      <c r="A192" s="48">
        <f>A181+1</f>
        <v>48</v>
      </c>
      <c r="B192" s="49" t="s">
        <v>61</v>
      </c>
      <c r="C192" s="50" t="s">
        <v>62</v>
      </c>
      <c r="D192" s="51">
        <f>ROUNDUP((A192*465)/1000,2)</f>
        <v>22.32</v>
      </c>
      <c r="E192" s="52"/>
      <c r="F192" s="53">
        <f>SUM(F193:F202)</f>
        <v>41069.68426470588</v>
      </c>
      <c r="G192" s="107"/>
      <c r="H192" s="110"/>
      <c r="I192" s="110"/>
      <c r="J192" s="56"/>
      <c r="K192" s="57"/>
      <c r="L192" s="58"/>
      <c r="M192" s="58"/>
      <c r="N192" s="58"/>
      <c r="O192" s="57"/>
      <c r="P192" s="58"/>
      <c r="Q192" s="56"/>
      <c r="R192" s="56"/>
      <c r="S192" s="56"/>
      <c r="T192" s="56"/>
      <c r="U192" s="73"/>
      <c r="V192" s="152"/>
      <c r="W192" s="153"/>
      <c r="X192" s="56"/>
      <c r="Y192" s="56"/>
      <c r="Z192" s="57"/>
      <c r="AA192" s="56"/>
      <c r="AB192" s="56"/>
      <c r="AC192" s="59">
        <f>+SUM(AC193:AC202)</f>
        <v>17047.79</v>
      </c>
      <c r="AD192" s="59">
        <f t="shared" ref="AD192:AS192" si="719">+SUM(AD193:AD202)</f>
        <v>0</v>
      </c>
      <c r="AE192" s="59">
        <f t="shared" si="719"/>
        <v>0</v>
      </c>
      <c r="AF192" s="59">
        <f t="shared" si="719"/>
        <v>340.95580000000001</v>
      </c>
      <c r="AG192" s="59">
        <f t="shared" si="719"/>
        <v>708.63950000000011</v>
      </c>
      <c r="AH192" s="59">
        <f t="shared" si="719"/>
        <v>18097.385300000002</v>
      </c>
      <c r="AI192" s="59">
        <f t="shared" si="719"/>
        <v>8402</v>
      </c>
      <c r="AJ192" s="59">
        <f t="shared" si="719"/>
        <v>1200</v>
      </c>
      <c r="AK192" s="59">
        <f t="shared" si="719"/>
        <v>900</v>
      </c>
      <c r="AL192" s="59">
        <f t="shared" si="719"/>
        <v>10502</v>
      </c>
      <c r="AM192" s="59">
        <f t="shared" si="719"/>
        <v>5845.4526397058817</v>
      </c>
      <c r="AN192" s="59">
        <f t="shared" si="719"/>
        <v>4524.3463250000004</v>
      </c>
      <c r="AO192" s="59">
        <f t="shared" si="719"/>
        <v>2100.5</v>
      </c>
      <c r="AP192" s="59">
        <f t="shared" si="719"/>
        <v>6745.4526397058817</v>
      </c>
      <c r="AQ192" s="59">
        <f t="shared" si="719"/>
        <v>34444.837939705882</v>
      </c>
      <c r="AR192" s="59">
        <f t="shared" si="719"/>
        <v>6624.8463250000004</v>
      </c>
      <c r="AS192" s="59">
        <f t="shared" si="719"/>
        <v>41069.684264705887</v>
      </c>
      <c r="AT192" s="83" t="str">
        <f>IF(F192=AS192,"Matching","Not Matching")</f>
        <v>Matching</v>
      </c>
      <c r="AU192" s="134">
        <f t="shared" ref="AU192" si="720">SUM(AC192:AG192)</f>
        <v>18097.385300000002</v>
      </c>
      <c r="AV192" s="135">
        <f t="shared" ref="AV192" si="721">AU192/AS192</f>
        <v>0.44065070438226811</v>
      </c>
      <c r="AW192" s="134">
        <f t="shared" ref="AW192" si="722">AI192</f>
        <v>8402</v>
      </c>
      <c r="AX192" s="135">
        <f t="shared" ref="AX192" si="723">AW192/AS192</f>
        <v>0.2045791232736707</v>
      </c>
      <c r="AY192" s="134">
        <f t="shared" ref="AY192" si="724">AJ192</f>
        <v>1200</v>
      </c>
      <c r="AZ192" s="135">
        <f t="shared" ref="AZ192" si="725">AY192/AS192</f>
        <v>2.9218632221900125E-2</v>
      </c>
      <c r="BA192" s="134">
        <f t="shared" ref="BA192" si="726">AK192+AM192</f>
        <v>6745.4526397058817</v>
      </c>
      <c r="BB192" s="135">
        <f t="shared" ref="BB192" si="727">BA192/AS192</f>
        <v>0.16424408320817627</v>
      </c>
      <c r="BC192" s="134">
        <f t="shared" ref="BC192" si="728">AN192+AO192</f>
        <v>6624.8463250000004</v>
      </c>
      <c r="BD192" s="135">
        <f t="shared" ref="BD192" si="729">BC192/AS192</f>
        <v>0.16130745691398471</v>
      </c>
      <c r="BE192" s="82" t="str">
        <f t="shared" ref="BE192" si="730">IF((AU192+AW192+AY192+BA192+BC192)=AS192,"Matching","Not Matching")</f>
        <v>Matching</v>
      </c>
      <c r="BF192" s="134">
        <f>AQ192</f>
        <v>34444.837939705882</v>
      </c>
      <c r="BG192" s="135">
        <f t="shared" ref="BG192" si="731">BF192/AS192</f>
        <v>0.83869254308601515</v>
      </c>
      <c r="BH192" s="134">
        <f t="shared" ref="BH192" si="732">AR192</f>
        <v>6624.8463250000004</v>
      </c>
      <c r="BI192" s="135">
        <f t="shared" ref="BI192" si="733">BH192/AS192</f>
        <v>0.16130745691398471</v>
      </c>
      <c r="BJ192" s="82" t="str">
        <f t="shared" ref="BJ192" si="734">IF((BH192+BF192)=AS192,"Matching","Not Matching")</f>
        <v>Matching</v>
      </c>
      <c r="BK192" s="134">
        <f>AS192*1.081</f>
        <v>44396.328690147064</v>
      </c>
      <c r="BL192" s="134">
        <f t="shared" ref="BL192" si="735">ROUND(BK192,-1)</f>
        <v>44400</v>
      </c>
      <c r="BM192" s="134">
        <f>D192*380</f>
        <v>8481.6</v>
      </c>
      <c r="BN192" s="134">
        <f t="shared" ref="BN192" si="736">BK192-BM192</f>
        <v>35914.728690147065</v>
      </c>
      <c r="BO192" s="134">
        <f>BK192/D192</f>
        <v>1989.0828266194922</v>
      </c>
    </row>
    <row r="193" spans="1:67" outlineLevel="1" x14ac:dyDescent="0.25">
      <c r="A193" s="60"/>
      <c r="B193" s="61"/>
      <c r="C193" s="62"/>
      <c r="D193" s="63"/>
      <c r="E193" s="64"/>
      <c r="F193" s="65"/>
      <c r="G193" s="107"/>
      <c r="H193" s="110"/>
      <c r="I193" s="110"/>
      <c r="J193" s="56"/>
      <c r="K193" s="57"/>
      <c r="L193" s="58"/>
      <c r="M193" s="58"/>
      <c r="N193" s="58"/>
      <c r="O193" s="57"/>
      <c r="P193" s="58"/>
      <c r="Q193" s="56"/>
      <c r="R193" s="56"/>
      <c r="S193" s="56"/>
      <c r="T193" s="56"/>
      <c r="U193" s="73"/>
      <c r="V193" s="152"/>
      <c r="W193" s="153"/>
      <c r="X193" s="56"/>
      <c r="Y193" s="56"/>
      <c r="Z193" s="57"/>
      <c r="AA193" s="56"/>
      <c r="AB193" s="56"/>
      <c r="AC193" s="56"/>
      <c r="AD193" s="56"/>
      <c r="AE193" s="69"/>
      <c r="AF193" s="69"/>
      <c r="AG193" s="69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136"/>
    </row>
    <row r="194" spans="1:67" outlineLevel="1" x14ac:dyDescent="0.25">
      <c r="A194" s="60"/>
      <c r="B194" s="61" t="str">
        <f>"Panneau solaire "&amp;G194</f>
        <v>Panneau solaire LONGi Hi-MO X10 Artist LR7-54HVB-485M</v>
      </c>
      <c r="C194" s="62">
        <f>A192</f>
        <v>48</v>
      </c>
      <c r="D194" s="68" t="s">
        <v>63</v>
      </c>
      <c r="E194" s="64">
        <f t="shared" ref="E194" si="737">AB194</f>
        <v>266.65684558823523</v>
      </c>
      <c r="F194" s="65">
        <f t="shared" ref="F194" si="738">C194*E194</f>
        <v>12799.528588235291</v>
      </c>
      <c r="G194" s="107" t="str">
        <f>$G$7</f>
        <v>LONGi Hi-MO X10 Artist LR7-54HVB-485M</v>
      </c>
      <c r="H194" s="108">
        <f t="shared" ref="H194:I194" si="739">H183</f>
        <v>105.55</v>
      </c>
      <c r="I194" s="108">
        <f t="shared" si="739"/>
        <v>0</v>
      </c>
      <c r="J194" s="67">
        <f t="shared" si="676"/>
        <v>3.1664999999999996</v>
      </c>
      <c r="K194" s="54">
        <v>0</v>
      </c>
      <c r="L194" s="67">
        <f t="shared" ref="L194:N201" si="740">H194*(1-$K194)</f>
        <v>105.55</v>
      </c>
      <c r="M194" s="67">
        <f t="shared" si="740"/>
        <v>0</v>
      </c>
      <c r="N194" s="67">
        <f t="shared" si="740"/>
        <v>3.1664999999999996</v>
      </c>
      <c r="O194" s="67">
        <f t="shared" ref="O194:O201" si="741">(L194+M194+N194)</f>
        <v>108.7165</v>
      </c>
      <c r="P194" s="69">
        <f t="shared" ref="P194:P201" si="742">O194*$P$4</f>
        <v>0</v>
      </c>
      <c r="Q194" s="69">
        <f t="shared" ref="Q194:Q201" si="743">(O194+P194)*$Q$4</f>
        <v>0</v>
      </c>
      <c r="R194" s="69">
        <f t="shared" ref="R194:R201" si="744">(O194+P194)*$R$4</f>
        <v>2.1743299999999999</v>
      </c>
      <c r="S194" s="69">
        <f t="shared" ref="S194:S198" si="745">(O194+P194)*$S$4</f>
        <v>5.4358250000000004</v>
      </c>
      <c r="T194" s="69">
        <f t="shared" ref="T194:T201" si="746">SUM(O194:S194)</f>
        <v>116.32665499999999</v>
      </c>
      <c r="U194" s="69">
        <f>1*$U$4</f>
        <v>65</v>
      </c>
      <c r="V194" s="151">
        <f t="shared" ref="V194:W201" si="747">V183</f>
        <v>0</v>
      </c>
      <c r="W194" s="151">
        <f t="shared" si="747"/>
        <v>0</v>
      </c>
      <c r="X194" s="67">
        <f t="shared" ref="X194:X201" si="748">SUM(U194:W194)</f>
        <v>65</v>
      </c>
      <c r="Y194" s="113">
        <f t="shared" ref="Y194:Y199" si="749">$Y$4/(1-$Y$4)*(T194+X194+Z194+AA194)</f>
        <v>39.998526838235293</v>
      </c>
      <c r="Z194" s="69">
        <f t="shared" ref="Z194:Z201" si="750">T194*$Z$4</f>
        <v>29.081663749999997</v>
      </c>
      <c r="AA194" s="69">
        <f t="shared" ref="AA194:AA199" si="751">X194*$AA$4</f>
        <v>16.25</v>
      </c>
      <c r="AB194" s="70">
        <f t="shared" ref="AB194:AB201" si="752">T194+X194+Y194+Z194+AA194</f>
        <v>266.65684558823523</v>
      </c>
      <c r="AC194" s="67">
        <f t="shared" ref="AC194:AO201" si="753">O194*$C194</f>
        <v>5218.3919999999998</v>
      </c>
      <c r="AD194" s="67">
        <f t="shared" si="753"/>
        <v>0</v>
      </c>
      <c r="AE194" s="67">
        <f t="shared" si="753"/>
        <v>0</v>
      </c>
      <c r="AF194" s="67">
        <f t="shared" si="753"/>
        <v>104.36784</v>
      </c>
      <c r="AG194" s="67">
        <f t="shared" si="753"/>
        <v>260.9196</v>
      </c>
      <c r="AH194" s="67">
        <f t="shared" si="753"/>
        <v>5583.6794399999999</v>
      </c>
      <c r="AI194" s="67">
        <f t="shared" si="753"/>
        <v>3120</v>
      </c>
      <c r="AJ194" s="67">
        <f t="shared" si="753"/>
        <v>0</v>
      </c>
      <c r="AK194" s="67">
        <f t="shared" si="753"/>
        <v>0</v>
      </c>
      <c r="AL194" s="67">
        <f t="shared" si="753"/>
        <v>3120</v>
      </c>
      <c r="AM194" s="67">
        <f t="shared" si="753"/>
        <v>1919.9292882352941</v>
      </c>
      <c r="AN194" s="67">
        <f t="shared" si="753"/>
        <v>1395.91986</v>
      </c>
      <c r="AO194" s="67">
        <f t="shared" si="753"/>
        <v>780</v>
      </c>
      <c r="AP194" s="67">
        <f t="shared" ref="AP194:AP201" si="754">AM194+AK194</f>
        <v>1919.9292882352941</v>
      </c>
      <c r="AQ194" s="71">
        <f t="shared" ref="AQ194:AQ201" si="755">AM194+AL194+AH194</f>
        <v>10623.608728235293</v>
      </c>
      <c r="AR194" s="71">
        <f t="shared" ref="AR194:AR201" si="756">AO194+AN194</f>
        <v>2175.91986</v>
      </c>
      <c r="AS194" s="71">
        <f t="shared" ref="AS194:AS201" si="757">AH194+AL194+AM194+AO194+AN194</f>
        <v>12799.528588235295</v>
      </c>
      <c r="AT194" s="84"/>
    </row>
    <row r="195" spans="1:67" outlineLevel="1" x14ac:dyDescent="0.25">
      <c r="A195" s="60"/>
      <c r="B195" s="61" t="str">
        <f>"Onduleur Fronius "&amp;G195</f>
        <v>Onduleur Fronius Verto 20.0 SPD 1+2</v>
      </c>
      <c r="C195" s="62">
        <v>1</v>
      </c>
      <c r="D195" s="68" t="s">
        <v>63</v>
      </c>
      <c r="E195" s="64">
        <f t="shared" ref="E194:E201" si="758">AB195</f>
        <v>4063.0453823529406</v>
      </c>
      <c r="F195" s="65">
        <f t="shared" ref="F194:F201" si="759">C195*E195</f>
        <v>4063.0453823529406</v>
      </c>
      <c r="G195" s="107" t="str">
        <f>$G$140</f>
        <v>Verto 20.0 SPD 1+2</v>
      </c>
      <c r="H195" s="108">
        <f>$H$140</f>
        <v>2181.6</v>
      </c>
      <c r="I195" s="108">
        <f>$I$52</f>
        <v>166.85</v>
      </c>
      <c r="J195" s="67">
        <f t="shared" si="676"/>
        <v>65.447999999999993</v>
      </c>
      <c r="K195" s="54">
        <v>0</v>
      </c>
      <c r="L195" s="67">
        <f t="shared" si="740"/>
        <v>2181.6</v>
      </c>
      <c r="M195" s="67">
        <f t="shared" si="740"/>
        <v>166.85</v>
      </c>
      <c r="N195" s="67">
        <f t="shared" si="740"/>
        <v>65.447999999999993</v>
      </c>
      <c r="O195" s="67">
        <f t="shared" si="741"/>
        <v>2413.8979999999997</v>
      </c>
      <c r="P195" s="69">
        <f t="shared" si="742"/>
        <v>0</v>
      </c>
      <c r="Q195" s="69">
        <f t="shared" si="743"/>
        <v>0</v>
      </c>
      <c r="R195" s="69">
        <f t="shared" si="744"/>
        <v>48.277959999999993</v>
      </c>
      <c r="S195" s="69">
        <f t="shared" si="745"/>
        <v>120.69489999999999</v>
      </c>
      <c r="T195" s="69">
        <f t="shared" si="746"/>
        <v>2582.8708599999995</v>
      </c>
      <c r="U195" s="69">
        <f>2*$U$5</f>
        <v>180</v>
      </c>
      <c r="V195" s="151">
        <f t="shared" si="747"/>
        <v>0</v>
      </c>
      <c r="W195" s="151">
        <f t="shared" si="747"/>
        <v>0</v>
      </c>
      <c r="X195" s="67">
        <f t="shared" si="748"/>
        <v>180</v>
      </c>
      <c r="Y195" s="113">
        <f t="shared" si="749"/>
        <v>609.45680735294104</v>
      </c>
      <c r="Z195" s="69">
        <f t="shared" si="750"/>
        <v>645.71771499999988</v>
      </c>
      <c r="AA195" s="69">
        <f t="shared" si="751"/>
        <v>45</v>
      </c>
      <c r="AB195" s="70">
        <f t="shared" si="752"/>
        <v>4063.0453823529406</v>
      </c>
      <c r="AC195" s="67">
        <f t="shared" si="753"/>
        <v>2413.8979999999997</v>
      </c>
      <c r="AD195" s="67">
        <f t="shared" si="753"/>
        <v>0</v>
      </c>
      <c r="AE195" s="67">
        <f t="shared" si="753"/>
        <v>0</v>
      </c>
      <c r="AF195" s="67">
        <f t="shared" si="753"/>
        <v>48.277959999999993</v>
      </c>
      <c r="AG195" s="67">
        <f t="shared" si="753"/>
        <v>120.69489999999999</v>
      </c>
      <c r="AH195" s="67">
        <f t="shared" si="753"/>
        <v>2582.8708599999995</v>
      </c>
      <c r="AI195" s="67">
        <f t="shared" si="753"/>
        <v>180</v>
      </c>
      <c r="AJ195" s="67">
        <f t="shared" si="753"/>
        <v>0</v>
      </c>
      <c r="AK195" s="67">
        <f t="shared" si="753"/>
        <v>0</v>
      </c>
      <c r="AL195" s="67">
        <f t="shared" si="753"/>
        <v>180</v>
      </c>
      <c r="AM195" s="67">
        <f t="shared" si="753"/>
        <v>609.45680735294104</v>
      </c>
      <c r="AN195" s="67">
        <f t="shared" si="753"/>
        <v>645.71771499999988</v>
      </c>
      <c r="AO195" s="67">
        <f t="shared" si="753"/>
        <v>45</v>
      </c>
      <c r="AP195" s="67">
        <f t="shared" si="754"/>
        <v>609.45680735294104</v>
      </c>
      <c r="AQ195" s="71">
        <f t="shared" si="755"/>
        <v>3372.3276673529408</v>
      </c>
      <c r="AR195" s="71">
        <f t="shared" si="756"/>
        <v>690.71771499999988</v>
      </c>
      <c r="AS195" s="71">
        <f t="shared" si="757"/>
        <v>4063.0453823529406</v>
      </c>
      <c r="AT195" s="84"/>
    </row>
    <row r="196" spans="1:67" outlineLevel="1" x14ac:dyDescent="0.25">
      <c r="A196" s="60"/>
      <c r="B196" s="61" t="s">
        <v>64</v>
      </c>
      <c r="C196" s="62">
        <v>1</v>
      </c>
      <c r="D196" s="68" t="s">
        <v>65</v>
      </c>
      <c r="E196" s="64">
        <f t="shared" si="758"/>
        <v>1850.8455882352941</v>
      </c>
      <c r="F196" s="65">
        <f t="shared" si="759"/>
        <v>1850.8455882352941</v>
      </c>
      <c r="G196" s="107"/>
      <c r="H196" s="108">
        <f>$H$163</f>
        <v>750</v>
      </c>
      <c r="I196" s="111">
        <v>0</v>
      </c>
      <c r="J196" s="67">
        <f t="shared" si="676"/>
        <v>22.5</v>
      </c>
      <c r="K196" s="54">
        <v>0</v>
      </c>
      <c r="L196" s="67">
        <f t="shared" si="740"/>
        <v>750</v>
      </c>
      <c r="M196" s="67">
        <f t="shared" si="740"/>
        <v>0</v>
      </c>
      <c r="N196" s="67">
        <f t="shared" si="740"/>
        <v>22.5</v>
      </c>
      <c r="O196" s="67">
        <f t="shared" si="741"/>
        <v>772.5</v>
      </c>
      <c r="P196" s="69">
        <f t="shared" si="742"/>
        <v>0</v>
      </c>
      <c r="Q196" s="69">
        <f t="shared" si="743"/>
        <v>0</v>
      </c>
      <c r="R196" s="69">
        <f t="shared" si="744"/>
        <v>15.450000000000001</v>
      </c>
      <c r="S196" s="69">
        <f t="shared" si="745"/>
        <v>38.625</v>
      </c>
      <c r="T196" s="69">
        <f t="shared" si="746"/>
        <v>826.57500000000005</v>
      </c>
      <c r="U196" s="69">
        <f>(C194/10)*$U$5</f>
        <v>432</v>
      </c>
      <c r="V196" s="151">
        <f t="shared" si="747"/>
        <v>0</v>
      </c>
      <c r="W196" s="151">
        <f t="shared" si="747"/>
        <v>0</v>
      </c>
      <c r="X196" s="67">
        <f t="shared" si="748"/>
        <v>432</v>
      </c>
      <c r="Y196" s="113">
        <f t="shared" si="749"/>
        <v>277.62683823529414</v>
      </c>
      <c r="Z196" s="69">
        <f t="shared" si="750"/>
        <v>206.64375000000001</v>
      </c>
      <c r="AA196" s="69">
        <f t="shared" si="751"/>
        <v>108</v>
      </c>
      <c r="AB196" s="70">
        <f t="shared" si="752"/>
        <v>1850.8455882352941</v>
      </c>
      <c r="AC196" s="67">
        <f t="shared" si="753"/>
        <v>772.5</v>
      </c>
      <c r="AD196" s="67">
        <f t="shared" si="753"/>
        <v>0</v>
      </c>
      <c r="AE196" s="67">
        <f t="shared" si="753"/>
        <v>0</v>
      </c>
      <c r="AF196" s="67">
        <f t="shared" si="753"/>
        <v>15.450000000000001</v>
      </c>
      <c r="AG196" s="67">
        <f t="shared" si="753"/>
        <v>38.625</v>
      </c>
      <c r="AH196" s="67">
        <f t="shared" si="753"/>
        <v>826.57500000000005</v>
      </c>
      <c r="AI196" s="67">
        <f t="shared" si="753"/>
        <v>432</v>
      </c>
      <c r="AJ196" s="67">
        <f t="shared" si="753"/>
        <v>0</v>
      </c>
      <c r="AK196" s="67">
        <f t="shared" si="753"/>
        <v>0</v>
      </c>
      <c r="AL196" s="67">
        <f t="shared" si="753"/>
        <v>432</v>
      </c>
      <c r="AM196" s="67">
        <f t="shared" si="753"/>
        <v>277.62683823529414</v>
      </c>
      <c r="AN196" s="67">
        <f t="shared" si="753"/>
        <v>206.64375000000001</v>
      </c>
      <c r="AO196" s="67">
        <f t="shared" si="753"/>
        <v>108</v>
      </c>
      <c r="AP196" s="67">
        <f t="shared" si="754"/>
        <v>277.62683823529414</v>
      </c>
      <c r="AQ196" s="71">
        <f t="shared" si="755"/>
        <v>1536.2018382352942</v>
      </c>
      <c r="AR196" s="71">
        <f t="shared" si="756"/>
        <v>314.64375000000001</v>
      </c>
      <c r="AS196" s="71">
        <f t="shared" si="757"/>
        <v>1850.8455882352941</v>
      </c>
      <c r="AT196" s="84"/>
    </row>
    <row r="197" spans="1:67" outlineLevel="1" x14ac:dyDescent="0.25">
      <c r="A197" s="60"/>
      <c r="B197" s="61" t="s">
        <v>172</v>
      </c>
      <c r="C197" s="62">
        <f>A192</f>
        <v>48</v>
      </c>
      <c r="D197" s="68" t="s">
        <v>63</v>
      </c>
      <c r="E197" s="64">
        <f t="shared" si="758"/>
        <v>257.66176470588238</v>
      </c>
      <c r="F197" s="65">
        <f t="shared" si="759"/>
        <v>12367.764705882353</v>
      </c>
      <c r="G197" s="107"/>
      <c r="H197" s="108">
        <f>$H$164</f>
        <v>100</v>
      </c>
      <c r="I197" s="108">
        <v>0</v>
      </c>
      <c r="J197" s="67">
        <f t="shared" si="676"/>
        <v>3</v>
      </c>
      <c r="K197" s="54">
        <v>0</v>
      </c>
      <c r="L197" s="67">
        <f t="shared" si="740"/>
        <v>100</v>
      </c>
      <c r="M197" s="67">
        <f t="shared" si="740"/>
        <v>0</v>
      </c>
      <c r="N197" s="67">
        <f t="shared" si="740"/>
        <v>3</v>
      </c>
      <c r="O197" s="67">
        <f t="shared" si="741"/>
        <v>103</v>
      </c>
      <c r="P197" s="69">
        <f t="shared" si="742"/>
        <v>0</v>
      </c>
      <c r="Q197" s="69">
        <f t="shared" si="743"/>
        <v>0</v>
      </c>
      <c r="R197" s="69">
        <f t="shared" si="744"/>
        <v>2.06</v>
      </c>
      <c r="S197" s="69">
        <f t="shared" si="745"/>
        <v>5.15</v>
      </c>
      <c r="T197" s="69">
        <f t="shared" si="746"/>
        <v>110.21000000000001</v>
      </c>
      <c r="U197" s="69">
        <f>1*$U$4</f>
        <v>65</v>
      </c>
      <c r="V197" s="151">
        <f t="shared" si="747"/>
        <v>0</v>
      </c>
      <c r="W197" s="151">
        <f t="shared" si="747"/>
        <v>0</v>
      </c>
      <c r="X197" s="67">
        <f t="shared" si="748"/>
        <v>65</v>
      </c>
      <c r="Y197" s="113">
        <f t="shared" si="749"/>
        <v>38.649264705882359</v>
      </c>
      <c r="Z197" s="69">
        <f t="shared" si="750"/>
        <v>27.552500000000002</v>
      </c>
      <c r="AA197" s="69">
        <f t="shared" si="751"/>
        <v>16.25</v>
      </c>
      <c r="AB197" s="70">
        <f t="shared" si="752"/>
        <v>257.66176470588238</v>
      </c>
      <c r="AC197" s="67">
        <f t="shared" si="753"/>
        <v>4944</v>
      </c>
      <c r="AD197" s="67">
        <f t="shared" si="753"/>
        <v>0</v>
      </c>
      <c r="AE197" s="67">
        <f t="shared" si="753"/>
        <v>0</v>
      </c>
      <c r="AF197" s="67">
        <f t="shared" si="753"/>
        <v>98.88</v>
      </c>
      <c r="AG197" s="67">
        <f t="shared" si="753"/>
        <v>247.20000000000002</v>
      </c>
      <c r="AH197" s="67">
        <f t="shared" si="753"/>
        <v>5290.08</v>
      </c>
      <c r="AI197" s="67">
        <f t="shared" si="753"/>
        <v>3120</v>
      </c>
      <c r="AJ197" s="67">
        <f t="shared" si="753"/>
        <v>0</v>
      </c>
      <c r="AK197" s="67">
        <f t="shared" si="753"/>
        <v>0</v>
      </c>
      <c r="AL197" s="67">
        <f t="shared" si="753"/>
        <v>3120</v>
      </c>
      <c r="AM197" s="67">
        <f t="shared" si="753"/>
        <v>1855.1647058823532</v>
      </c>
      <c r="AN197" s="67">
        <f t="shared" si="753"/>
        <v>1322.52</v>
      </c>
      <c r="AO197" s="67">
        <f t="shared" si="753"/>
        <v>780</v>
      </c>
      <c r="AP197" s="67">
        <f t="shared" si="754"/>
        <v>1855.1647058823532</v>
      </c>
      <c r="AQ197" s="71">
        <f t="shared" si="755"/>
        <v>10265.244705882353</v>
      </c>
      <c r="AR197" s="71">
        <f t="shared" si="756"/>
        <v>2102.52</v>
      </c>
      <c r="AS197" s="71">
        <f t="shared" si="757"/>
        <v>12367.764705882353</v>
      </c>
      <c r="AT197" s="84"/>
    </row>
    <row r="198" spans="1:67" outlineLevel="1" x14ac:dyDescent="0.25">
      <c r="A198" s="60"/>
      <c r="B198" s="61" t="s">
        <v>66</v>
      </c>
      <c r="C198" s="62">
        <v>1</v>
      </c>
      <c r="D198" s="68" t="s">
        <v>65</v>
      </c>
      <c r="E198" s="64">
        <f t="shared" si="758"/>
        <v>3576.0000000000005</v>
      </c>
      <c r="F198" s="65">
        <f t="shared" si="759"/>
        <v>3576.0000000000005</v>
      </c>
      <c r="G198" s="107"/>
      <c r="H198" s="108">
        <f>$H$165</f>
        <v>800</v>
      </c>
      <c r="I198" s="108">
        <f>I187</f>
        <v>0</v>
      </c>
      <c r="J198" s="67">
        <f t="shared" si="676"/>
        <v>24</v>
      </c>
      <c r="K198" s="54">
        <v>0</v>
      </c>
      <c r="L198" s="67">
        <f t="shared" si="740"/>
        <v>800</v>
      </c>
      <c r="M198" s="67">
        <f t="shared" si="740"/>
        <v>0</v>
      </c>
      <c r="N198" s="67">
        <f t="shared" si="740"/>
        <v>24</v>
      </c>
      <c r="O198" s="67">
        <f t="shared" si="741"/>
        <v>824</v>
      </c>
      <c r="P198" s="69">
        <f t="shared" si="742"/>
        <v>0</v>
      </c>
      <c r="Q198" s="69">
        <f t="shared" si="743"/>
        <v>0</v>
      </c>
      <c r="R198" s="69">
        <f t="shared" si="744"/>
        <v>16.48</v>
      </c>
      <c r="S198" s="69">
        <f t="shared" si="745"/>
        <v>41.2</v>
      </c>
      <c r="T198" s="69">
        <f t="shared" si="746"/>
        <v>881.68000000000006</v>
      </c>
      <c r="U198" s="69">
        <f>5*$U$5+600+500</f>
        <v>1550</v>
      </c>
      <c r="V198" s="151">
        <f t="shared" si="747"/>
        <v>0</v>
      </c>
      <c r="W198" s="151">
        <f t="shared" si="747"/>
        <v>0</v>
      </c>
      <c r="X198" s="67">
        <f t="shared" si="748"/>
        <v>1550</v>
      </c>
      <c r="Y198" s="113">
        <f t="shared" si="749"/>
        <v>536.40000000000009</v>
      </c>
      <c r="Z198" s="69">
        <f t="shared" si="750"/>
        <v>220.42000000000002</v>
      </c>
      <c r="AA198" s="69">
        <f t="shared" si="751"/>
        <v>387.5</v>
      </c>
      <c r="AB198" s="70">
        <f t="shared" si="752"/>
        <v>3576.0000000000005</v>
      </c>
      <c r="AC198" s="67">
        <f t="shared" si="753"/>
        <v>824</v>
      </c>
      <c r="AD198" s="67">
        <f t="shared" si="753"/>
        <v>0</v>
      </c>
      <c r="AE198" s="67">
        <f t="shared" si="753"/>
        <v>0</v>
      </c>
      <c r="AF198" s="67">
        <f t="shared" si="753"/>
        <v>16.48</v>
      </c>
      <c r="AG198" s="67">
        <f t="shared" si="753"/>
        <v>41.2</v>
      </c>
      <c r="AH198" s="67">
        <f t="shared" si="753"/>
        <v>881.68000000000006</v>
      </c>
      <c r="AI198" s="67">
        <f t="shared" si="753"/>
        <v>1550</v>
      </c>
      <c r="AJ198" s="67">
        <f t="shared" si="753"/>
        <v>0</v>
      </c>
      <c r="AK198" s="67">
        <f t="shared" si="753"/>
        <v>0</v>
      </c>
      <c r="AL198" s="67">
        <f t="shared" si="753"/>
        <v>1550</v>
      </c>
      <c r="AM198" s="67">
        <f t="shared" si="753"/>
        <v>536.40000000000009</v>
      </c>
      <c r="AN198" s="67">
        <f t="shared" si="753"/>
        <v>220.42000000000002</v>
      </c>
      <c r="AO198" s="67">
        <f t="shared" si="753"/>
        <v>387.5</v>
      </c>
      <c r="AP198" s="67">
        <f t="shared" si="754"/>
        <v>536.40000000000009</v>
      </c>
      <c r="AQ198" s="71">
        <f t="shared" si="755"/>
        <v>2968.08</v>
      </c>
      <c r="AR198" s="71">
        <f t="shared" si="756"/>
        <v>607.92000000000007</v>
      </c>
      <c r="AS198" s="71">
        <f t="shared" si="757"/>
        <v>3576.0000000000005</v>
      </c>
      <c r="AT198" s="84"/>
    </row>
    <row r="199" spans="1:67" outlineLevel="1" x14ac:dyDescent="0.25">
      <c r="A199" s="60"/>
      <c r="B199" s="72" t="s">
        <v>169</v>
      </c>
      <c r="C199" s="62">
        <v>1</v>
      </c>
      <c r="D199" s="68" t="s">
        <v>65</v>
      </c>
      <c r="E199" s="64">
        <f t="shared" si="758"/>
        <v>4312.5</v>
      </c>
      <c r="F199" s="65">
        <f t="shared" si="759"/>
        <v>4312.5</v>
      </c>
      <c r="G199" s="107"/>
      <c r="H199" s="108">
        <f>$H$144</f>
        <v>2500</v>
      </c>
      <c r="I199" s="108">
        <f t="shared" ref="I199" si="760">I188</f>
        <v>300</v>
      </c>
      <c r="J199" s="67">
        <f t="shared" si="676"/>
        <v>75</v>
      </c>
      <c r="K199" s="54">
        <v>0</v>
      </c>
      <c r="L199" s="67">
        <f t="shared" si="740"/>
        <v>2500</v>
      </c>
      <c r="M199" s="67">
        <f t="shared" si="740"/>
        <v>300</v>
      </c>
      <c r="N199" s="67">
        <f t="shared" si="740"/>
        <v>75</v>
      </c>
      <c r="O199" s="67">
        <f t="shared" si="741"/>
        <v>2875</v>
      </c>
      <c r="P199" s="69">
        <f t="shared" si="742"/>
        <v>0</v>
      </c>
      <c r="Q199" s="69">
        <f t="shared" si="743"/>
        <v>0</v>
      </c>
      <c r="R199" s="69">
        <f t="shared" si="744"/>
        <v>57.5</v>
      </c>
      <c r="S199" s="69">
        <v>0</v>
      </c>
      <c r="T199" s="69">
        <f t="shared" si="746"/>
        <v>2932.5</v>
      </c>
      <c r="U199" s="69">
        <v>0</v>
      </c>
      <c r="V199" s="151">
        <f t="shared" si="747"/>
        <v>0</v>
      </c>
      <c r="W199" s="151">
        <f t="shared" si="747"/>
        <v>0</v>
      </c>
      <c r="X199" s="67">
        <f t="shared" si="748"/>
        <v>0</v>
      </c>
      <c r="Y199" s="113">
        <f t="shared" si="749"/>
        <v>646.875</v>
      </c>
      <c r="Z199" s="69">
        <f t="shared" si="750"/>
        <v>733.125</v>
      </c>
      <c r="AA199" s="69">
        <f t="shared" si="751"/>
        <v>0</v>
      </c>
      <c r="AB199" s="70">
        <f t="shared" si="752"/>
        <v>4312.5</v>
      </c>
      <c r="AC199" s="67">
        <f t="shared" si="753"/>
        <v>2875</v>
      </c>
      <c r="AD199" s="67">
        <f t="shared" si="753"/>
        <v>0</v>
      </c>
      <c r="AE199" s="67">
        <f t="shared" si="753"/>
        <v>0</v>
      </c>
      <c r="AF199" s="67">
        <f t="shared" si="753"/>
        <v>57.5</v>
      </c>
      <c r="AG199" s="67">
        <f t="shared" si="753"/>
        <v>0</v>
      </c>
      <c r="AH199" s="67">
        <f t="shared" si="753"/>
        <v>2932.5</v>
      </c>
      <c r="AI199" s="67">
        <f t="shared" si="753"/>
        <v>0</v>
      </c>
      <c r="AJ199" s="67">
        <f t="shared" si="753"/>
        <v>0</v>
      </c>
      <c r="AK199" s="67">
        <f t="shared" si="753"/>
        <v>0</v>
      </c>
      <c r="AL199" s="67">
        <f t="shared" si="753"/>
        <v>0</v>
      </c>
      <c r="AM199" s="67">
        <f t="shared" si="753"/>
        <v>646.875</v>
      </c>
      <c r="AN199" s="67">
        <f t="shared" si="753"/>
        <v>733.125</v>
      </c>
      <c r="AO199" s="67">
        <f t="shared" si="753"/>
        <v>0</v>
      </c>
      <c r="AP199" s="67">
        <f t="shared" si="754"/>
        <v>646.875</v>
      </c>
      <c r="AQ199" s="71">
        <f t="shared" si="755"/>
        <v>3579.375</v>
      </c>
      <c r="AR199" s="71">
        <f t="shared" si="756"/>
        <v>733.125</v>
      </c>
      <c r="AS199" s="71">
        <f t="shared" si="757"/>
        <v>4312.5</v>
      </c>
      <c r="AT199" s="84"/>
    </row>
    <row r="200" spans="1:67" outlineLevel="1" x14ac:dyDescent="0.25">
      <c r="A200" s="60"/>
      <c r="B200" s="72" t="s">
        <v>170</v>
      </c>
      <c r="C200" s="62">
        <v>1</v>
      </c>
      <c r="D200" s="68" t="s">
        <v>65</v>
      </c>
      <c r="E200" s="64">
        <f t="shared" si="758"/>
        <v>900</v>
      </c>
      <c r="F200" s="65">
        <f t="shared" si="759"/>
        <v>900</v>
      </c>
      <c r="G200" s="147"/>
      <c r="H200" s="67">
        <v>0</v>
      </c>
      <c r="I200" s="67">
        <v>0</v>
      </c>
      <c r="J200" s="67">
        <f t="shared" si="676"/>
        <v>0</v>
      </c>
      <c r="K200" s="54">
        <v>0</v>
      </c>
      <c r="L200" s="67">
        <f t="shared" si="740"/>
        <v>0</v>
      </c>
      <c r="M200" s="67">
        <f t="shared" si="740"/>
        <v>0</v>
      </c>
      <c r="N200" s="67">
        <f t="shared" si="740"/>
        <v>0</v>
      </c>
      <c r="O200" s="67">
        <f t="shared" si="741"/>
        <v>0</v>
      </c>
      <c r="P200" s="69">
        <f t="shared" si="742"/>
        <v>0</v>
      </c>
      <c r="Q200" s="69">
        <f t="shared" si="743"/>
        <v>0</v>
      </c>
      <c r="R200" s="69">
        <f t="shared" si="744"/>
        <v>0</v>
      </c>
      <c r="S200" s="69">
        <v>0</v>
      </c>
      <c r="T200" s="69">
        <f t="shared" si="746"/>
        <v>0</v>
      </c>
      <c r="U200" s="69">
        <v>0</v>
      </c>
      <c r="V200" s="151">
        <f t="shared" si="747"/>
        <v>0</v>
      </c>
      <c r="W200" s="151">
        <f t="shared" si="747"/>
        <v>900</v>
      </c>
      <c r="X200" s="67">
        <f t="shared" si="748"/>
        <v>900</v>
      </c>
      <c r="Y200" s="113">
        <v>0</v>
      </c>
      <c r="Z200" s="69">
        <f t="shared" si="750"/>
        <v>0</v>
      </c>
      <c r="AA200" s="69">
        <v>0</v>
      </c>
      <c r="AB200" s="70">
        <f t="shared" si="752"/>
        <v>900</v>
      </c>
      <c r="AC200" s="67">
        <f t="shared" si="753"/>
        <v>0</v>
      </c>
      <c r="AD200" s="67">
        <f t="shared" si="753"/>
        <v>0</v>
      </c>
      <c r="AE200" s="67">
        <f t="shared" si="753"/>
        <v>0</v>
      </c>
      <c r="AF200" s="67">
        <f t="shared" si="753"/>
        <v>0</v>
      </c>
      <c r="AG200" s="67">
        <f t="shared" si="753"/>
        <v>0</v>
      </c>
      <c r="AH200" s="67">
        <f t="shared" si="753"/>
        <v>0</v>
      </c>
      <c r="AI200" s="67">
        <f t="shared" si="753"/>
        <v>0</v>
      </c>
      <c r="AJ200" s="67">
        <f t="shared" si="753"/>
        <v>0</v>
      </c>
      <c r="AK200" s="67">
        <f t="shared" si="753"/>
        <v>900</v>
      </c>
      <c r="AL200" s="67">
        <f t="shared" si="753"/>
        <v>900</v>
      </c>
      <c r="AM200" s="67">
        <f t="shared" si="753"/>
        <v>0</v>
      </c>
      <c r="AN200" s="67">
        <f t="shared" si="753"/>
        <v>0</v>
      </c>
      <c r="AO200" s="67">
        <f t="shared" si="753"/>
        <v>0</v>
      </c>
      <c r="AP200" s="67">
        <f t="shared" si="754"/>
        <v>900</v>
      </c>
      <c r="AQ200" s="71">
        <f t="shared" si="755"/>
        <v>900</v>
      </c>
      <c r="AR200" s="71">
        <f t="shared" si="756"/>
        <v>0</v>
      </c>
      <c r="AS200" s="71">
        <f t="shared" si="757"/>
        <v>900</v>
      </c>
      <c r="AT200" s="84"/>
    </row>
    <row r="201" spans="1:67" outlineLevel="1" x14ac:dyDescent="0.25">
      <c r="A201" s="60"/>
      <c r="B201" s="72" t="s">
        <v>171</v>
      </c>
      <c r="C201" s="62">
        <v>1</v>
      </c>
      <c r="D201" s="68" t="s">
        <v>65</v>
      </c>
      <c r="E201" s="64">
        <f t="shared" si="758"/>
        <v>1200</v>
      </c>
      <c r="F201" s="65">
        <f t="shared" si="759"/>
        <v>1200</v>
      </c>
      <c r="G201" s="147"/>
      <c r="H201" s="67">
        <v>0</v>
      </c>
      <c r="I201" s="67">
        <v>0</v>
      </c>
      <c r="J201" s="67">
        <f t="shared" si="676"/>
        <v>0</v>
      </c>
      <c r="K201" s="54">
        <v>0</v>
      </c>
      <c r="L201" s="67">
        <f t="shared" si="740"/>
        <v>0</v>
      </c>
      <c r="M201" s="67">
        <f t="shared" si="740"/>
        <v>0</v>
      </c>
      <c r="N201" s="67">
        <f t="shared" si="740"/>
        <v>0</v>
      </c>
      <c r="O201" s="67">
        <f t="shared" si="741"/>
        <v>0</v>
      </c>
      <c r="P201" s="69">
        <f t="shared" si="742"/>
        <v>0</v>
      </c>
      <c r="Q201" s="69">
        <f t="shared" si="743"/>
        <v>0</v>
      </c>
      <c r="R201" s="69">
        <f t="shared" si="744"/>
        <v>0</v>
      </c>
      <c r="S201" s="69">
        <v>0</v>
      </c>
      <c r="T201" s="69">
        <f t="shared" si="746"/>
        <v>0</v>
      </c>
      <c r="U201" s="69">
        <v>0</v>
      </c>
      <c r="V201" s="151">
        <f t="shared" si="747"/>
        <v>1200</v>
      </c>
      <c r="W201" s="151">
        <f t="shared" si="747"/>
        <v>0</v>
      </c>
      <c r="X201" s="67">
        <f t="shared" si="748"/>
        <v>1200</v>
      </c>
      <c r="Y201" s="113">
        <v>0</v>
      </c>
      <c r="Z201" s="69">
        <f t="shared" si="750"/>
        <v>0</v>
      </c>
      <c r="AA201" s="69">
        <v>0</v>
      </c>
      <c r="AB201" s="70">
        <f t="shared" si="752"/>
        <v>1200</v>
      </c>
      <c r="AC201" s="67">
        <f t="shared" si="753"/>
        <v>0</v>
      </c>
      <c r="AD201" s="67">
        <f t="shared" si="753"/>
        <v>0</v>
      </c>
      <c r="AE201" s="67">
        <f t="shared" si="753"/>
        <v>0</v>
      </c>
      <c r="AF201" s="67">
        <f t="shared" si="753"/>
        <v>0</v>
      </c>
      <c r="AG201" s="67">
        <f t="shared" si="753"/>
        <v>0</v>
      </c>
      <c r="AH201" s="67">
        <f t="shared" si="753"/>
        <v>0</v>
      </c>
      <c r="AI201" s="67">
        <f t="shared" si="753"/>
        <v>0</v>
      </c>
      <c r="AJ201" s="67">
        <f t="shared" si="753"/>
        <v>1200</v>
      </c>
      <c r="AK201" s="67">
        <f t="shared" si="753"/>
        <v>0</v>
      </c>
      <c r="AL201" s="67">
        <f t="shared" si="753"/>
        <v>1200</v>
      </c>
      <c r="AM201" s="67">
        <f t="shared" si="753"/>
        <v>0</v>
      </c>
      <c r="AN201" s="67">
        <f t="shared" si="753"/>
        <v>0</v>
      </c>
      <c r="AO201" s="67">
        <f t="shared" si="753"/>
        <v>0</v>
      </c>
      <c r="AP201" s="67">
        <f t="shared" si="754"/>
        <v>0</v>
      </c>
      <c r="AQ201" s="71">
        <f t="shared" si="755"/>
        <v>1200</v>
      </c>
      <c r="AR201" s="71">
        <f t="shared" si="756"/>
        <v>0</v>
      </c>
      <c r="AS201" s="71">
        <f t="shared" si="757"/>
        <v>1200</v>
      </c>
      <c r="AT201" s="84"/>
    </row>
    <row r="202" spans="1:67" ht="15.75" outlineLevel="1" thickBot="1" x14ac:dyDescent="0.3">
      <c r="A202" s="75"/>
      <c r="B202" s="76"/>
      <c r="C202" s="77"/>
      <c r="D202" s="78"/>
      <c r="E202" s="79"/>
      <c r="F202" s="80"/>
      <c r="G202" s="107"/>
      <c r="H202" s="108"/>
      <c r="I202" s="108"/>
      <c r="J202" s="67"/>
      <c r="K202" s="21"/>
      <c r="L202" s="67"/>
      <c r="M202" s="67"/>
      <c r="N202" s="67"/>
      <c r="O202" s="67"/>
      <c r="P202" s="69"/>
      <c r="Q202" s="69"/>
      <c r="R202" s="69"/>
      <c r="S202" s="69"/>
      <c r="T202" s="69"/>
      <c r="U202" s="69"/>
      <c r="V202" s="151"/>
      <c r="W202" s="151"/>
      <c r="X202" s="69"/>
      <c r="Y202" s="69"/>
      <c r="Z202" s="69"/>
      <c r="AA202" s="69"/>
      <c r="AB202" s="67"/>
      <c r="AC202" s="67"/>
      <c r="AD202" s="67"/>
      <c r="AE202" s="69"/>
      <c r="AF202" s="69"/>
      <c r="AG202" s="69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84"/>
    </row>
    <row r="203" spans="1:67" ht="15.75" thickBot="1" x14ac:dyDescent="0.3">
      <c r="A203" s="48">
        <f>A192+1</f>
        <v>49</v>
      </c>
      <c r="B203" s="49" t="s">
        <v>61</v>
      </c>
      <c r="C203" s="50" t="s">
        <v>62</v>
      </c>
      <c r="D203" s="51">
        <f>ROUNDUP((A203*465)/1000,2)</f>
        <v>22.790000000000003</v>
      </c>
      <c r="E203" s="52"/>
      <c r="F203" s="53">
        <f>SUM(F204:F213)</f>
        <v>41607.238169117642</v>
      </c>
      <c r="G203" s="107"/>
      <c r="H203" s="110"/>
      <c r="I203" s="110"/>
      <c r="J203" s="56"/>
      <c r="K203" s="57"/>
      <c r="L203" s="58"/>
      <c r="M203" s="58"/>
      <c r="N203" s="58"/>
      <c r="O203" s="57"/>
      <c r="P203" s="58"/>
      <c r="Q203" s="56"/>
      <c r="R203" s="56"/>
      <c r="S203" s="56"/>
      <c r="T203" s="56"/>
      <c r="U203" s="73"/>
      <c r="V203" s="152"/>
      <c r="W203" s="153"/>
      <c r="X203" s="56"/>
      <c r="Y203" s="56"/>
      <c r="Z203" s="57"/>
      <c r="AA203" s="56"/>
      <c r="AB203" s="56"/>
      <c r="AC203" s="59">
        <f>+SUM(AC204:AC213)</f>
        <v>17259.5065</v>
      </c>
      <c r="AD203" s="59">
        <f t="shared" ref="AD203:AS203" si="761">+SUM(AD204:AD213)</f>
        <v>0</v>
      </c>
      <c r="AE203" s="59">
        <f t="shared" si="761"/>
        <v>0</v>
      </c>
      <c r="AF203" s="59">
        <f t="shared" si="761"/>
        <v>345.19013000000001</v>
      </c>
      <c r="AG203" s="59">
        <f t="shared" si="761"/>
        <v>719.22532500000011</v>
      </c>
      <c r="AH203" s="59">
        <f t="shared" si="761"/>
        <v>18323.921955000002</v>
      </c>
      <c r="AI203" s="59">
        <f t="shared" si="761"/>
        <v>8541</v>
      </c>
      <c r="AJ203" s="59">
        <f t="shared" si="761"/>
        <v>1200</v>
      </c>
      <c r="AK203" s="59">
        <f t="shared" si="761"/>
        <v>900</v>
      </c>
      <c r="AL203" s="59">
        <f t="shared" si="761"/>
        <v>10641</v>
      </c>
      <c r="AM203" s="59">
        <f t="shared" si="761"/>
        <v>5926.0857253676477</v>
      </c>
      <c r="AN203" s="59">
        <f t="shared" si="761"/>
        <v>4580.9804887500004</v>
      </c>
      <c r="AO203" s="59">
        <f t="shared" si="761"/>
        <v>2135.25</v>
      </c>
      <c r="AP203" s="59">
        <f t="shared" si="761"/>
        <v>6826.0857253676477</v>
      </c>
      <c r="AQ203" s="59">
        <f t="shared" si="761"/>
        <v>34891.007680367649</v>
      </c>
      <c r="AR203" s="59">
        <f t="shared" si="761"/>
        <v>6716.2304887500004</v>
      </c>
      <c r="AS203" s="59">
        <f t="shared" si="761"/>
        <v>41607.238169117649</v>
      </c>
      <c r="AT203" s="83" t="str">
        <f>IF(F203=AS203,"Matching","Not Matching")</f>
        <v>Matching</v>
      </c>
      <c r="AU203" s="134">
        <f t="shared" ref="AU203" si="762">SUM(AC203:AG203)</f>
        <v>18323.921954999998</v>
      </c>
      <c r="AV203" s="135">
        <f t="shared" ref="AV203" si="763">AU203/AS203</f>
        <v>0.44040226559908163</v>
      </c>
      <c r="AW203" s="134">
        <f t="shared" ref="AW203" si="764">AI203</f>
        <v>8541</v>
      </c>
      <c r="AX203" s="135">
        <f t="shared" ref="AX203" si="765">AW203/AS203</f>
        <v>0.20527678297905938</v>
      </c>
      <c r="AY203" s="134">
        <f t="shared" ref="AY203" si="766">AJ203</f>
        <v>1200</v>
      </c>
      <c r="AZ203" s="135">
        <f t="shared" ref="AZ203" si="767">AY203/AS203</f>
        <v>2.8841135648620918E-2</v>
      </c>
      <c r="BA203" s="134">
        <f t="shared" ref="BA203" si="768">AK203+AM203</f>
        <v>6826.0857253676477</v>
      </c>
      <c r="BB203" s="135">
        <f t="shared" ref="BB203" si="769">BA203/AS203</f>
        <v>0.16406005362870271</v>
      </c>
      <c r="BC203" s="134">
        <f t="shared" ref="BC203" si="770">AN203+AO203</f>
        <v>6716.2304887500004</v>
      </c>
      <c r="BD203" s="135">
        <f t="shared" ref="BD203" si="771">BC203/AS203</f>
        <v>0.16141976214453527</v>
      </c>
      <c r="BE203" s="82" t="str">
        <f t="shared" ref="BE203" si="772">IF((AU203+AW203+AY203+BA203+BC203)=AS203,"Matching","Not Matching")</f>
        <v>Matching</v>
      </c>
      <c r="BF203" s="134">
        <f>AQ203</f>
        <v>34891.007680367649</v>
      </c>
      <c r="BG203" s="135">
        <f t="shared" ref="BG203" si="773">BF203/AS203</f>
        <v>0.83858023785546476</v>
      </c>
      <c r="BH203" s="134">
        <f t="shared" ref="BH203" si="774">AR203</f>
        <v>6716.2304887500004</v>
      </c>
      <c r="BI203" s="135">
        <f t="shared" ref="BI203" si="775">BH203/AS203</f>
        <v>0.16141976214453527</v>
      </c>
      <c r="BJ203" s="82" t="str">
        <f t="shared" ref="BJ203" si="776">IF((BH203+BF203)=AS203,"Matching","Not Matching")</f>
        <v>Matching</v>
      </c>
      <c r="BK203" s="134">
        <f>AS203*1.081</f>
        <v>44977.424460816175</v>
      </c>
      <c r="BL203" s="134">
        <f t="shared" ref="BL203" si="777">ROUND(BK203,-1)</f>
        <v>44980</v>
      </c>
      <c r="BM203" s="134">
        <f>D203*380</f>
        <v>8660.2000000000007</v>
      </c>
      <c r="BN203" s="134">
        <f t="shared" ref="BN203" si="778">BK203-BM203</f>
        <v>36317.224460816171</v>
      </c>
      <c r="BO203" s="134">
        <f>BK203/D203</f>
        <v>1973.5596516373923</v>
      </c>
    </row>
    <row r="204" spans="1:67" outlineLevel="1" x14ac:dyDescent="0.25">
      <c r="A204" s="60"/>
      <c r="B204" s="61"/>
      <c r="C204" s="62"/>
      <c r="D204" s="63"/>
      <c r="E204" s="64"/>
      <c r="F204" s="65"/>
      <c r="G204" s="107"/>
      <c r="H204" s="110"/>
      <c r="I204" s="110"/>
      <c r="J204" s="56"/>
      <c r="K204" s="57"/>
      <c r="L204" s="58"/>
      <c r="M204" s="58"/>
      <c r="N204" s="58"/>
      <c r="O204" s="57"/>
      <c r="P204" s="58"/>
      <c r="Q204" s="56"/>
      <c r="R204" s="56"/>
      <c r="S204" s="56"/>
      <c r="T204" s="56"/>
      <c r="U204" s="73"/>
      <c r="V204" s="152"/>
      <c r="W204" s="153"/>
      <c r="X204" s="56"/>
      <c r="Y204" s="56"/>
      <c r="Z204" s="57"/>
      <c r="AA204" s="56"/>
      <c r="AB204" s="56"/>
      <c r="AC204" s="56"/>
      <c r="AD204" s="56"/>
      <c r="AE204" s="69"/>
      <c r="AF204" s="69"/>
      <c r="AG204" s="69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136"/>
    </row>
    <row r="205" spans="1:67" outlineLevel="1" x14ac:dyDescent="0.25">
      <c r="A205" s="60"/>
      <c r="B205" s="61" t="str">
        <f>"Panneau solaire "&amp;G205</f>
        <v>Panneau solaire LONGi Hi-MO X10 Artist LR7-54HVB-485M</v>
      </c>
      <c r="C205" s="62">
        <f>A203</f>
        <v>49</v>
      </c>
      <c r="D205" s="68" t="s">
        <v>63</v>
      </c>
      <c r="E205" s="64">
        <f t="shared" ref="E205" si="779">AB205</f>
        <v>266.65684558823523</v>
      </c>
      <c r="F205" s="65">
        <f t="shared" ref="F205" si="780">C205*E205</f>
        <v>13066.185433823526</v>
      </c>
      <c r="G205" s="107" t="str">
        <f>$G$7</f>
        <v>LONGi Hi-MO X10 Artist LR7-54HVB-485M</v>
      </c>
      <c r="H205" s="108">
        <f t="shared" ref="H205:I205" si="781">H194</f>
        <v>105.55</v>
      </c>
      <c r="I205" s="108">
        <f t="shared" si="781"/>
        <v>0</v>
      </c>
      <c r="J205" s="67">
        <f t="shared" si="676"/>
        <v>3.1664999999999996</v>
      </c>
      <c r="K205" s="54">
        <v>0</v>
      </c>
      <c r="L205" s="67">
        <f t="shared" ref="L205:N212" si="782">H205*(1-$K205)</f>
        <v>105.55</v>
      </c>
      <c r="M205" s="67">
        <f t="shared" si="782"/>
        <v>0</v>
      </c>
      <c r="N205" s="67">
        <f t="shared" si="782"/>
        <v>3.1664999999999996</v>
      </c>
      <c r="O205" s="67">
        <f t="shared" ref="O205:O212" si="783">(L205+M205+N205)</f>
        <v>108.7165</v>
      </c>
      <c r="P205" s="69">
        <f t="shared" ref="P205:P212" si="784">O205*$P$4</f>
        <v>0</v>
      </c>
      <c r="Q205" s="69">
        <f t="shared" ref="Q205:Q212" si="785">(O205+P205)*$Q$4</f>
        <v>0</v>
      </c>
      <c r="R205" s="69">
        <f t="shared" ref="R205:R212" si="786">(O205+P205)*$R$4</f>
        <v>2.1743299999999999</v>
      </c>
      <c r="S205" s="69">
        <f t="shared" ref="S205:S209" si="787">(O205+P205)*$S$4</f>
        <v>5.4358250000000004</v>
      </c>
      <c r="T205" s="69">
        <f t="shared" ref="T205:T212" si="788">SUM(O205:S205)</f>
        <v>116.32665499999999</v>
      </c>
      <c r="U205" s="69">
        <f>1*$U$4</f>
        <v>65</v>
      </c>
      <c r="V205" s="151">
        <f t="shared" ref="V205:W212" si="789">V194</f>
        <v>0</v>
      </c>
      <c r="W205" s="151">
        <f t="shared" si="789"/>
        <v>0</v>
      </c>
      <c r="X205" s="67">
        <f t="shared" ref="X205:X212" si="790">SUM(U205:W205)</f>
        <v>65</v>
      </c>
      <c r="Y205" s="113">
        <f t="shared" ref="Y205:Y210" si="791">$Y$4/(1-$Y$4)*(T205+X205+Z205+AA205)</f>
        <v>39.998526838235293</v>
      </c>
      <c r="Z205" s="69">
        <f t="shared" ref="Z205:Z212" si="792">T205*$Z$4</f>
        <v>29.081663749999997</v>
      </c>
      <c r="AA205" s="69">
        <f t="shared" ref="AA205:AA210" si="793">X205*$AA$4</f>
        <v>16.25</v>
      </c>
      <c r="AB205" s="70">
        <f t="shared" ref="AB205:AB212" si="794">T205+X205+Y205+Z205+AA205</f>
        <v>266.65684558823523</v>
      </c>
      <c r="AC205" s="67">
        <f t="shared" ref="AC205:AO212" si="795">O205*$C205</f>
        <v>5327.1085000000003</v>
      </c>
      <c r="AD205" s="67">
        <f t="shared" si="795"/>
        <v>0</v>
      </c>
      <c r="AE205" s="67">
        <f t="shared" si="795"/>
        <v>0</v>
      </c>
      <c r="AF205" s="67">
        <f t="shared" si="795"/>
        <v>106.54217</v>
      </c>
      <c r="AG205" s="67">
        <f t="shared" si="795"/>
        <v>266.35542500000003</v>
      </c>
      <c r="AH205" s="67">
        <f t="shared" si="795"/>
        <v>5700.0060949999997</v>
      </c>
      <c r="AI205" s="67">
        <f t="shared" si="795"/>
        <v>3185</v>
      </c>
      <c r="AJ205" s="67">
        <f t="shared" si="795"/>
        <v>0</v>
      </c>
      <c r="AK205" s="67">
        <f t="shared" si="795"/>
        <v>0</v>
      </c>
      <c r="AL205" s="67">
        <f t="shared" si="795"/>
        <v>3185</v>
      </c>
      <c r="AM205" s="67">
        <f t="shared" si="795"/>
        <v>1959.9278150735292</v>
      </c>
      <c r="AN205" s="67">
        <f t="shared" si="795"/>
        <v>1425.0015237499999</v>
      </c>
      <c r="AO205" s="67">
        <f t="shared" si="795"/>
        <v>796.25</v>
      </c>
      <c r="AP205" s="67">
        <f t="shared" ref="AP205:AP212" si="796">AM205+AK205</f>
        <v>1959.9278150735292</v>
      </c>
      <c r="AQ205" s="71">
        <f t="shared" ref="AQ205:AQ212" si="797">AM205+AL205+AH205</f>
        <v>10844.933910073529</v>
      </c>
      <c r="AR205" s="71">
        <f t="shared" ref="AR205:AR212" si="798">AO205+AN205</f>
        <v>2221.2515237500002</v>
      </c>
      <c r="AS205" s="71">
        <f t="shared" ref="AS205:AS212" si="799">AH205+AL205+AM205+AO205+AN205</f>
        <v>13066.18543382353</v>
      </c>
      <c r="AT205" s="84"/>
    </row>
    <row r="206" spans="1:67" outlineLevel="1" x14ac:dyDescent="0.25">
      <c r="A206" s="60"/>
      <c r="B206" s="61" t="str">
        <f>"Onduleur Fronius "&amp;G206</f>
        <v>Onduleur Fronius Verto 20.0 SPD 1+2</v>
      </c>
      <c r="C206" s="62">
        <v>1</v>
      </c>
      <c r="D206" s="68" t="s">
        <v>63</v>
      </c>
      <c r="E206" s="64">
        <f t="shared" ref="E205:E212" si="800">AB206</f>
        <v>4063.0453823529406</v>
      </c>
      <c r="F206" s="65">
        <f t="shared" ref="F205:F212" si="801">C206*E206</f>
        <v>4063.0453823529406</v>
      </c>
      <c r="G206" s="107" t="str">
        <f>$G$140</f>
        <v>Verto 20.0 SPD 1+2</v>
      </c>
      <c r="H206" s="108">
        <f>$H$140</f>
        <v>2181.6</v>
      </c>
      <c r="I206" s="108">
        <f>$I$52</f>
        <v>166.85</v>
      </c>
      <c r="J206" s="67">
        <f t="shared" si="676"/>
        <v>65.447999999999993</v>
      </c>
      <c r="K206" s="54">
        <v>0</v>
      </c>
      <c r="L206" s="67">
        <f t="shared" si="782"/>
        <v>2181.6</v>
      </c>
      <c r="M206" s="67">
        <f t="shared" si="782"/>
        <v>166.85</v>
      </c>
      <c r="N206" s="67">
        <f t="shared" si="782"/>
        <v>65.447999999999993</v>
      </c>
      <c r="O206" s="67">
        <f t="shared" si="783"/>
        <v>2413.8979999999997</v>
      </c>
      <c r="P206" s="69">
        <f t="shared" si="784"/>
        <v>0</v>
      </c>
      <c r="Q206" s="69">
        <f t="shared" si="785"/>
        <v>0</v>
      </c>
      <c r="R206" s="69">
        <f t="shared" si="786"/>
        <v>48.277959999999993</v>
      </c>
      <c r="S206" s="69">
        <f t="shared" si="787"/>
        <v>120.69489999999999</v>
      </c>
      <c r="T206" s="69">
        <f t="shared" si="788"/>
        <v>2582.8708599999995</v>
      </c>
      <c r="U206" s="69">
        <f>2*$U$5</f>
        <v>180</v>
      </c>
      <c r="V206" s="151">
        <f t="shared" si="789"/>
        <v>0</v>
      </c>
      <c r="W206" s="151">
        <f t="shared" si="789"/>
        <v>0</v>
      </c>
      <c r="X206" s="67">
        <f t="shared" si="790"/>
        <v>180</v>
      </c>
      <c r="Y206" s="113">
        <f t="shared" si="791"/>
        <v>609.45680735294104</v>
      </c>
      <c r="Z206" s="69">
        <f t="shared" si="792"/>
        <v>645.71771499999988</v>
      </c>
      <c r="AA206" s="69">
        <f t="shared" si="793"/>
        <v>45</v>
      </c>
      <c r="AB206" s="70">
        <f t="shared" si="794"/>
        <v>4063.0453823529406</v>
      </c>
      <c r="AC206" s="67">
        <f t="shared" si="795"/>
        <v>2413.8979999999997</v>
      </c>
      <c r="AD206" s="67">
        <f t="shared" si="795"/>
        <v>0</v>
      </c>
      <c r="AE206" s="67">
        <f t="shared" si="795"/>
        <v>0</v>
      </c>
      <c r="AF206" s="67">
        <f t="shared" si="795"/>
        <v>48.277959999999993</v>
      </c>
      <c r="AG206" s="67">
        <f t="shared" si="795"/>
        <v>120.69489999999999</v>
      </c>
      <c r="AH206" s="67">
        <f t="shared" si="795"/>
        <v>2582.8708599999995</v>
      </c>
      <c r="AI206" s="67">
        <f t="shared" si="795"/>
        <v>180</v>
      </c>
      <c r="AJ206" s="67">
        <f t="shared" si="795"/>
        <v>0</v>
      </c>
      <c r="AK206" s="67">
        <f t="shared" si="795"/>
        <v>0</v>
      </c>
      <c r="AL206" s="67">
        <f t="shared" si="795"/>
        <v>180</v>
      </c>
      <c r="AM206" s="67">
        <f t="shared" si="795"/>
        <v>609.45680735294104</v>
      </c>
      <c r="AN206" s="67">
        <f t="shared" si="795"/>
        <v>645.71771499999988</v>
      </c>
      <c r="AO206" s="67">
        <f t="shared" si="795"/>
        <v>45</v>
      </c>
      <c r="AP206" s="67">
        <f t="shared" si="796"/>
        <v>609.45680735294104</v>
      </c>
      <c r="AQ206" s="71">
        <f t="shared" si="797"/>
        <v>3372.3276673529408</v>
      </c>
      <c r="AR206" s="71">
        <f t="shared" si="798"/>
        <v>690.71771499999988</v>
      </c>
      <c r="AS206" s="71">
        <f t="shared" si="799"/>
        <v>4063.0453823529406</v>
      </c>
      <c r="AT206" s="84"/>
    </row>
    <row r="207" spans="1:67" outlineLevel="1" x14ac:dyDescent="0.25">
      <c r="A207" s="60"/>
      <c r="B207" s="61" t="s">
        <v>64</v>
      </c>
      <c r="C207" s="62">
        <v>1</v>
      </c>
      <c r="D207" s="68" t="s">
        <v>65</v>
      </c>
      <c r="E207" s="64">
        <f t="shared" si="800"/>
        <v>1864.0808823529412</v>
      </c>
      <c r="F207" s="65">
        <f t="shared" si="801"/>
        <v>1864.0808823529412</v>
      </c>
      <c r="G207" s="107"/>
      <c r="H207" s="108">
        <f>$H$163</f>
        <v>750</v>
      </c>
      <c r="I207" s="111">
        <v>0</v>
      </c>
      <c r="J207" s="67">
        <f t="shared" si="676"/>
        <v>22.5</v>
      </c>
      <c r="K207" s="54">
        <v>0</v>
      </c>
      <c r="L207" s="67">
        <f t="shared" si="782"/>
        <v>750</v>
      </c>
      <c r="M207" s="67">
        <f t="shared" si="782"/>
        <v>0</v>
      </c>
      <c r="N207" s="67">
        <f t="shared" si="782"/>
        <v>22.5</v>
      </c>
      <c r="O207" s="67">
        <f t="shared" si="783"/>
        <v>772.5</v>
      </c>
      <c r="P207" s="69">
        <f t="shared" si="784"/>
        <v>0</v>
      </c>
      <c r="Q207" s="69">
        <f t="shared" si="785"/>
        <v>0</v>
      </c>
      <c r="R207" s="69">
        <f t="shared" si="786"/>
        <v>15.450000000000001</v>
      </c>
      <c r="S207" s="69">
        <f t="shared" si="787"/>
        <v>38.625</v>
      </c>
      <c r="T207" s="69">
        <f t="shared" si="788"/>
        <v>826.57500000000005</v>
      </c>
      <c r="U207" s="69">
        <f>(C205/10)*$U$5</f>
        <v>441.00000000000006</v>
      </c>
      <c r="V207" s="151">
        <f t="shared" si="789"/>
        <v>0</v>
      </c>
      <c r="W207" s="151">
        <f t="shared" si="789"/>
        <v>0</v>
      </c>
      <c r="X207" s="67">
        <f t="shared" si="790"/>
        <v>441.00000000000006</v>
      </c>
      <c r="Y207" s="113">
        <f t="shared" si="791"/>
        <v>279.61213235294122</v>
      </c>
      <c r="Z207" s="69">
        <f t="shared" si="792"/>
        <v>206.64375000000001</v>
      </c>
      <c r="AA207" s="69">
        <f t="shared" si="793"/>
        <v>110.25000000000001</v>
      </c>
      <c r="AB207" s="70">
        <f t="shared" si="794"/>
        <v>1864.0808823529412</v>
      </c>
      <c r="AC207" s="67">
        <f t="shared" si="795"/>
        <v>772.5</v>
      </c>
      <c r="AD207" s="67">
        <f t="shared" si="795"/>
        <v>0</v>
      </c>
      <c r="AE207" s="67">
        <f t="shared" si="795"/>
        <v>0</v>
      </c>
      <c r="AF207" s="67">
        <f t="shared" si="795"/>
        <v>15.450000000000001</v>
      </c>
      <c r="AG207" s="67">
        <f t="shared" si="795"/>
        <v>38.625</v>
      </c>
      <c r="AH207" s="67">
        <f t="shared" si="795"/>
        <v>826.57500000000005</v>
      </c>
      <c r="AI207" s="67">
        <f t="shared" si="795"/>
        <v>441.00000000000006</v>
      </c>
      <c r="AJ207" s="67">
        <f t="shared" si="795"/>
        <v>0</v>
      </c>
      <c r="AK207" s="67">
        <f t="shared" si="795"/>
        <v>0</v>
      </c>
      <c r="AL207" s="67">
        <f t="shared" si="795"/>
        <v>441.00000000000006</v>
      </c>
      <c r="AM207" s="67">
        <f t="shared" si="795"/>
        <v>279.61213235294122</v>
      </c>
      <c r="AN207" s="67">
        <f t="shared" si="795"/>
        <v>206.64375000000001</v>
      </c>
      <c r="AO207" s="67">
        <f t="shared" si="795"/>
        <v>110.25000000000001</v>
      </c>
      <c r="AP207" s="67">
        <f t="shared" si="796"/>
        <v>279.61213235294122</v>
      </c>
      <c r="AQ207" s="71">
        <f t="shared" si="797"/>
        <v>1547.1871323529413</v>
      </c>
      <c r="AR207" s="71">
        <f t="shared" si="798"/>
        <v>316.89375000000001</v>
      </c>
      <c r="AS207" s="71">
        <f t="shared" si="799"/>
        <v>1864.0808823529412</v>
      </c>
      <c r="AT207" s="84"/>
    </row>
    <row r="208" spans="1:67" outlineLevel="1" x14ac:dyDescent="0.25">
      <c r="A208" s="60"/>
      <c r="B208" s="61" t="s">
        <v>172</v>
      </c>
      <c r="C208" s="62">
        <f>A203</f>
        <v>49</v>
      </c>
      <c r="D208" s="68" t="s">
        <v>63</v>
      </c>
      <c r="E208" s="64">
        <f t="shared" si="800"/>
        <v>257.66176470588238</v>
      </c>
      <c r="F208" s="65">
        <f t="shared" si="801"/>
        <v>12625.426470588236</v>
      </c>
      <c r="G208" s="107"/>
      <c r="H208" s="108">
        <f>$H$164</f>
        <v>100</v>
      </c>
      <c r="I208" s="108">
        <v>0</v>
      </c>
      <c r="J208" s="67">
        <f t="shared" si="676"/>
        <v>3</v>
      </c>
      <c r="K208" s="54">
        <v>0</v>
      </c>
      <c r="L208" s="67">
        <f t="shared" si="782"/>
        <v>100</v>
      </c>
      <c r="M208" s="67">
        <f t="shared" si="782"/>
        <v>0</v>
      </c>
      <c r="N208" s="67">
        <f t="shared" si="782"/>
        <v>3</v>
      </c>
      <c r="O208" s="67">
        <f t="shared" si="783"/>
        <v>103</v>
      </c>
      <c r="P208" s="69">
        <f t="shared" si="784"/>
        <v>0</v>
      </c>
      <c r="Q208" s="69">
        <f t="shared" si="785"/>
        <v>0</v>
      </c>
      <c r="R208" s="69">
        <f t="shared" si="786"/>
        <v>2.06</v>
      </c>
      <c r="S208" s="69">
        <f t="shared" si="787"/>
        <v>5.15</v>
      </c>
      <c r="T208" s="69">
        <f t="shared" si="788"/>
        <v>110.21000000000001</v>
      </c>
      <c r="U208" s="69">
        <f>1*$U$4</f>
        <v>65</v>
      </c>
      <c r="V208" s="151">
        <f t="shared" si="789"/>
        <v>0</v>
      </c>
      <c r="W208" s="151">
        <f t="shared" si="789"/>
        <v>0</v>
      </c>
      <c r="X208" s="67">
        <f t="shared" si="790"/>
        <v>65</v>
      </c>
      <c r="Y208" s="113">
        <f t="shared" si="791"/>
        <v>38.649264705882359</v>
      </c>
      <c r="Z208" s="69">
        <f t="shared" si="792"/>
        <v>27.552500000000002</v>
      </c>
      <c r="AA208" s="69">
        <f t="shared" si="793"/>
        <v>16.25</v>
      </c>
      <c r="AB208" s="70">
        <f t="shared" si="794"/>
        <v>257.66176470588238</v>
      </c>
      <c r="AC208" s="67">
        <f t="shared" si="795"/>
        <v>5047</v>
      </c>
      <c r="AD208" s="67">
        <f t="shared" si="795"/>
        <v>0</v>
      </c>
      <c r="AE208" s="67">
        <f t="shared" si="795"/>
        <v>0</v>
      </c>
      <c r="AF208" s="67">
        <f t="shared" si="795"/>
        <v>100.94</v>
      </c>
      <c r="AG208" s="67">
        <f t="shared" si="795"/>
        <v>252.35000000000002</v>
      </c>
      <c r="AH208" s="67">
        <f t="shared" si="795"/>
        <v>5400.29</v>
      </c>
      <c r="AI208" s="67">
        <f t="shared" si="795"/>
        <v>3185</v>
      </c>
      <c r="AJ208" s="67">
        <f t="shared" si="795"/>
        <v>0</v>
      </c>
      <c r="AK208" s="67">
        <f t="shared" si="795"/>
        <v>0</v>
      </c>
      <c r="AL208" s="67">
        <f t="shared" si="795"/>
        <v>3185</v>
      </c>
      <c r="AM208" s="67">
        <f t="shared" si="795"/>
        <v>1893.8139705882356</v>
      </c>
      <c r="AN208" s="67">
        <f t="shared" si="795"/>
        <v>1350.0725</v>
      </c>
      <c r="AO208" s="67">
        <f t="shared" si="795"/>
        <v>796.25</v>
      </c>
      <c r="AP208" s="67">
        <f t="shared" si="796"/>
        <v>1893.8139705882356</v>
      </c>
      <c r="AQ208" s="71">
        <f t="shared" si="797"/>
        <v>10479.103970588236</v>
      </c>
      <c r="AR208" s="71">
        <f t="shared" si="798"/>
        <v>2146.3225000000002</v>
      </c>
      <c r="AS208" s="71">
        <f t="shared" si="799"/>
        <v>12625.426470588236</v>
      </c>
      <c r="AT208" s="84"/>
    </row>
    <row r="209" spans="1:67" outlineLevel="1" x14ac:dyDescent="0.25">
      <c r="A209" s="60"/>
      <c r="B209" s="61" t="s">
        <v>66</v>
      </c>
      <c r="C209" s="62">
        <v>1</v>
      </c>
      <c r="D209" s="68" t="s">
        <v>65</v>
      </c>
      <c r="E209" s="64">
        <f t="shared" si="800"/>
        <v>3576.0000000000005</v>
      </c>
      <c r="F209" s="65">
        <f t="shared" si="801"/>
        <v>3576.0000000000005</v>
      </c>
      <c r="G209" s="107"/>
      <c r="H209" s="108">
        <f>$H$165</f>
        <v>800</v>
      </c>
      <c r="I209" s="108">
        <f>I198</f>
        <v>0</v>
      </c>
      <c r="J209" s="67">
        <f t="shared" si="676"/>
        <v>24</v>
      </c>
      <c r="K209" s="54">
        <v>0</v>
      </c>
      <c r="L209" s="67">
        <f t="shared" si="782"/>
        <v>800</v>
      </c>
      <c r="M209" s="67">
        <f t="shared" si="782"/>
        <v>0</v>
      </c>
      <c r="N209" s="67">
        <f t="shared" si="782"/>
        <v>24</v>
      </c>
      <c r="O209" s="67">
        <f t="shared" si="783"/>
        <v>824</v>
      </c>
      <c r="P209" s="69">
        <f t="shared" si="784"/>
        <v>0</v>
      </c>
      <c r="Q209" s="69">
        <f t="shared" si="785"/>
        <v>0</v>
      </c>
      <c r="R209" s="69">
        <f t="shared" si="786"/>
        <v>16.48</v>
      </c>
      <c r="S209" s="69">
        <f t="shared" si="787"/>
        <v>41.2</v>
      </c>
      <c r="T209" s="69">
        <f t="shared" si="788"/>
        <v>881.68000000000006</v>
      </c>
      <c r="U209" s="69">
        <f>5*$U$5+600+500</f>
        <v>1550</v>
      </c>
      <c r="V209" s="151">
        <f t="shared" si="789"/>
        <v>0</v>
      </c>
      <c r="W209" s="151">
        <f t="shared" si="789"/>
        <v>0</v>
      </c>
      <c r="X209" s="67">
        <f t="shared" si="790"/>
        <v>1550</v>
      </c>
      <c r="Y209" s="113">
        <f t="shared" si="791"/>
        <v>536.40000000000009</v>
      </c>
      <c r="Z209" s="69">
        <f t="shared" si="792"/>
        <v>220.42000000000002</v>
      </c>
      <c r="AA209" s="69">
        <f t="shared" si="793"/>
        <v>387.5</v>
      </c>
      <c r="AB209" s="70">
        <f t="shared" si="794"/>
        <v>3576.0000000000005</v>
      </c>
      <c r="AC209" s="67">
        <f t="shared" si="795"/>
        <v>824</v>
      </c>
      <c r="AD209" s="67">
        <f t="shared" si="795"/>
        <v>0</v>
      </c>
      <c r="AE209" s="67">
        <f t="shared" si="795"/>
        <v>0</v>
      </c>
      <c r="AF209" s="67">
        <f t="shared" si="795"/>
        <v>16.48</v>
      </c>
      <c r="AG209" s="67">
        <f t="shared" si="795"/>
        <v>41.2</v>
      </c>
      <c r="AH209" s="67">
        <f t="shared" si="795"/>
        <v>881.68000000000006</v>
      </c>
      <c r="AI209" s="67">
        <f t="shared" si="795"/>
        <v>1550</v>
      </c>
      <c r="AJ209" s="67">
        <f t="shared" si="795"/>
        <v>0</v>
      </c>
      <c r="AK209" s="67">
        <f t="shared" si="795"/>
        <v>0</v>
      </c>
      <c r="AL209" s="67">
        <f t="shared" si="795"/>
        <v>1550</v>
      </c>
      <c r="AM209" s="67">
        <f t="shared" si="795"/>
        <v>536.40000000000009</v>
      </c>
      <c r="AN209" s="67">
        <f t="shared" si="795"/>
        <v>220.42000000000002</v>
      </c>
      <c r="AO209" s="67">
        <f t="shared" si="795"/>
        <v>387.5</v>
      </c>
      <c r="AP209" s="67">
        <f t="shared" si="796"/>
        <v>536.40000000000009</v>
      </c>
      <c r="AQ209" s="71">
        <f t="shared" si="797"/>
        <v>2968.08</v>
      </c>
      <c r="AR209" s="71">
        <f t="shared" si="798"/>
        <v>607.92000000000007</v>
      </c>
      <c r="AS209" s="71">
        <f t="shared" si="799"/>
        <v>3576.0000000000005</v>
      </c>
      <c r="AT209" s="84"/>
    </row>
    <row r="210" spans="1:67" outlineLevel="1" x14ac:dyDescent="0.25">
      <c r="A210" s="60"/>
      <c r="B210" s="72" t="s">
        <v>169</v>
      </c>
      <c r="C210" s="62">
        <v>1</v>
      </c>
      <c r="D210" s="68" t="s">
        <v>65</v>
      </c>
      <c r="E210" s="64">
        <f t="shared" si="800"/>
        <v>4312.5</v>
      </c>
      <c r="F210" s="65">
        <f t="shared" si="801"/>
        <v>4312.5</v>
      </c>
      <c r="G210" s="107"/>
      <c r="H210" s="108">
        <f>$H$144</f>
        <v>2500</v>
      </c>
      <c r="I210" s="108">
        <f t="shared" ref="I210" si="802">I199</f>
        <v>300</v>
      </c>
      <c r="J210" s="67">
        <f t="shared" si="676"/>
        <v>75</v>
      </c>
      <c r="K210" s="54">
        <v>0</v>
      </c>
      <c r="L210" s="67">
        <f t="shared" si="782"/>
        <v>2500</v>
      </c>
      <c r="M210" s="67">
        <f t="shared" si="782"/>
        <v>300</v>
      </c>
      <c r="N210" s="67">
        <f t="shared" si="782"/>
        <v>75</v>
      </c>
      <c r="O210" s="67">
        <f t="shared" si="783"/>
        <v>2875</v>
      </c>
      <c r="P210" s="69">
        <f t="shared" si="784"/>
        <v>0</v>
      </c>
      <c r="Q210" s="69">
        <f t="shared" si="785"/>
        <v>0</v>
      </c>
      <c r="R210" s="69">
        <f t="shared" si="786"/>
        <v>57.5</v>
      </c>
      <c r="S210" s="69">
        <v>0</v>
      </c>
      <c r="T210" s="69">
        <f t="shared" si="788"/>
        <v>2932.5</v>
      </c>
      <c r="U210" s="69">
        <v>0</v>
      </c>
      <c r="V210" s="151">
        <f t="shared" si="789"/>
        <v>0</v>
      </c>
      <c r="W210" s="151">
        <f t="shared" si="789"/>
        <v>0</v>
      </c>
      <c r="X210" s="67">
        <f t="shared" si="790"/>
        <v>0</v>
      </c>
      <c r="Y210" s="113">
        <f t="shared" si="791"/>
        <v>646.875</v>
      </c>
      <c r="Z210" s="69">
        <f t="shared" si="792"/>
        <v>733.125</v>
      </c>
      <c r="AA210" s="69">
        <f t="shared" si="793"/>
        <v>0</v>
      </c>
      <c r="AB210" s="70">
        <f t="shared" si="794"/>
        <v>4312.5</v>
      </c>
      <c r="AC210" s="67">
        <f t="shared" si="795"/>
        <v>2875</v>
      </c>
      <c r="AD210" s="67">
        <f t="shared" si="795"/>
        <v>0</v>
      </c>
      <c r="AE210" s="67">
        <f t="shared" si="795"/>
        <v>0</v>
      </c>
      <c r="AF210" s="67">
        <f t="shared" si="795"/>
        <v>57.5</v>
      </c>
      <c r="AG210" s="67">
        <f t="shared" si="795"/>
        <v>0</v>
      </c>
      <c r="AH210" s="67">
        <f t="shared" si="795"/>
        <v>2932.5</v>
      </c>
      <c r="AI210" s="67">
        <f t="shared" si="795"/>
        <v>0</v>
      </c>
      <c r="AJ210" s="67">
        <f t="shared" si="795"/>
        <v>0</v>
      </c>
      <c r="AK210" s="67">
        <f t="shared" si="795"/>
        <v>0</v>
      </c>
      <c r="AL210" s="67">
        <f t="shared" si="795"/>
        <v>0</v>
      </c>
      <c r="AM210" s="67">
        <f t="shared" si="795"/>
        <v>646.875</v>
      </c>
      <c r="AN210" s="67">
        <f t="shared" si="795"/>
        <v>733.125</v>
      </c>
      <c r="AO210" s="67">
        <f t="shared" si="795"/>
        <v>0</v>
      </c>
      <c r="AP210" s="67">
        <f t="shared" si="796"/>
        <v>646.875</v>
      </c>
      <c r="AQ210" s="71">
        <f t="shared" si="797"/>
        <v>3579.375</v>
      </c>
      <c r="AR210" s="71">
        <f t="shared" si="798"/>
        <v>733.125</v>
      </c>
      <c r="AS210" s="71">
        <f t="shared" si="799"/>
        <v>4312.5</v>
      </c>
      <c r="AT210" s="84"/>
    </row>
    <row r="211" spans="1:67" outlineLevel="1" x14ac:dyDescent="0.25">
      <c r="A211" s="60"/>
      <c r="B211" s="72" t="s">
        <v>170</v>
      </c>
      <c r="C211" s="62">
        <v>1</v>
      </c>
      <c r="D211" s="68" t="s">
        <v>65</v>
      </c>
      <c r="E211" s="64">
        <f t="shared" si="800"/>
        <v>900</v>
      </c>
      <c r="F211" s="65">
        <f t="shared" si="801"/>
        <v>900</v>
      </c>
      <c r="G211" s="147"/>
      <c r="H211" s="67">
        <v>0</v>
      </c>
      <c r="I211" s="67">
        <v>0</v>
      </c>
      <c r="J211" s="67">
        <f t="shared" si="676"/>
        <v>0</v>
      </c>
      <c r="K211" s="54">
        <v>0</v>
      </c>
      <c r="L211" s="67">
        <f t="shared" si="782"/>
        <v>0</v>
      </c>
      <c r="M211" s="67">
        <f t="shared" si="782"/>
        <v>0</v>
      </c>
      <c r="N211" s="67">
        <f t="shared" si="782"/>
        <v>0</v>
      </c>
      <c r="O211" s="67">
        <f t="shared" si="783"/>
        <v>0</v>
      </c>
      <c r="P211" s="69">
        <f t="shared" si="784"/>
        <v>0</v>
      </c>
      <c r="Q211" s="69">
        <f t="shared" si="785"/>
        <v>0</v>
      </c>
      <c r="R211" s="69">
        <f t="shared" si="786"/>
        <v>0</v>
      </c>
      <c r="S211" s="69">
        <v>0</v>
      </c>
      <c r="T211" s="69">
        <f t="shared" si="788"/>
        <v>0</v>
      </c>
      <c r="U211" s="69">
        <v>0</v>
      </c>
      <c r="V211" s="151">
        <f t="shared" si="789"/>
        <v>0</v>
      </c>
      <c r="W211" s="151">
        <f t="shared" si="789"/>
        <v>900</v>
      </c>
      <c r="X211" s="67">
        <f t="shared" si="790"/>
        <v>900</v>
      </c>
      <c r="Y211" s="113">
        <v>0</v>
      </c>
      <c r="Z211" s="69">
        <f t="shared" si="792"/>
        <v>0</v>
      </c>
      <c r="AA211" s="69">
        <v>0</v>
      </c>
      <c r="AB211" s="70">
        <f t="shared" si="794"/>
        <v>900</v>
      </c>
      <c r="AC211" s="67">
        <f t="shared" si="795"/>
        <v>0</v>
      </c>
      <c r="AD211" s="67">
        <f t="shared" si="795"/>
        <v>0</v>
      </c>
      <c r="AE211" s="67">
        <f t="shared" si="795"/>
        <v>0</v>
      </c>
      <c r="AF211" s="67">
        <f t="shared" si="795"/>
        <v>0</v>
      </c>
      <c r="AG211" s="67">
        <f t="shared" si="795"/>
        <v>0</v>
      </c>
      <c r="AH211" s="67">
        <f t="shared" si="795"/>
        <v>0</v>
      </c>
      <c r="AI211" s="67">
        <f t="shared" si="795"/>
        <v>0</v>
      </c>
      <c r="AJ211" s="67">
        <f t="shared" si="795"/>
        <v>0</v>
      </c>
      <c r="AK211" s="67">
        <f t="shared" si="795"/>
        <v>900</v>
      </c>
      <c r="AL211" s="67">
        <f t="shared" si="795"/>
        <v>900</v>
      </c>
      <c r="AM211" s="67">
        <f t="shared" si="795"/>
        <v>0</v>
      </c>
      <c r="AN211" s="67">
        <f t="shared" si="795"/>
        <v>0</v>
      </c>
      <c r="AO211" s="67">
        <f t="shared" si="795"/>
        <v>0</v>
      </c>
      <c r="AP211" s="67">
        <f t="shared" si="796"/>
        <v>900</v>
      </c>
      <c r="AQ211" s="71">
        <f t="shared" si="797"/>
        <v>900</v>
      </c>
      <c r="AR211" s="71">
        <f t="shared" si="798"/>
        <v>0</v>
      </c>
      <c r="AS211" s="71">
        <f t="shared" si="799"/>
        <v>900</v>
      </c>
      <c r="AT211" s="84"/>
    </row>
    <row r="212" spans="1:67" outlineLevel="1" x14ac:dyDescent="0.25">
      <c r="A212" s="60"/>
      <c r="B212" s="72" t="s">
        <v>171</v>
      </c>
      <c r="C212" s="62">
        <v>1</v>
      </c>
      <c r="D212" s="68" t="s">
        <v>65</v>
      </c>
      <c r="E212" s="64">
        <f t="shared" si="800"/>
        <v>1200</v>
      </c>
      <c r="F212" s="65">
        <f t="shared" si="801"/>
        <v>1200</v>
      </c>
      <c r="G212" s="147"/>
      <c r="H212" s="67">
        <v>0</v>
      </c>
      <c r="I212" s="67">
        <v>0</v>
      </c>
      <c r="J212" s="67">
        <f t="shared" si="676"/>
        <v>0</v>
      </c>
      <c r="K212" s="54">
        <v>0</v>
      </c>
      <c r="L212" s="67">
        <f t="shared" si="782"/>
        <v>0</v>
      </c>
      <c r="M212" s="67">
        <f t="shared" si="782"/>
        <v>0</v>
      </c>
      <c r="N212" s="67">
        <f t="shared" si="782"/>
        <v>0</v>
      </c>
      <c r="O212" s="67">
        <f t="shared" si="783"/>
        <v>0</v>
      </c>
      <c r="P212" s="69">
        <f t="shared" si="784"/>
        <v>0</v>
      </c>
      <c r="Q212" s="69">
        <f t="shared" si="785"/>
        <v>0</v>
      </c>
      <c r="R212" s="69">
        <f t="shared" si="786"/>
        <v>0</v>
      </c>
      <c r="S212" s="69">
        <v>0</v>
      </c>
      <c r="T212" s="69">
        <f t="shared" si="788"/>
        <v>0</v>
      </c>
      <c r="U212" s="69">
        <v>0</v>
      </c>
      <c r="V212" s="151">
        <f t="shared" si="789"/>
        <v>1200</v>
      </c>
      <c r="W212" s="151">
        <f t="shared" si="789"/>
        <v>0</v>
      </c>
      <c r="X212" s="67">
        <f t="shared" si="790"/>
        <v>1200</v>
      </c>
      <c r="Y212" s="113">
        <v>0</v>
      </c>
      <c r="Z212" s="69">
        <f t="shared" si="792"/>
        <v>0</v>
      </c>
      <c r="AA212" s="69">
        <v>0</v>
      </c>
      <c r="AB212" s="70">
        <f t="shared" si="794"/>
        <v>1200</v>
      </c>
      <c r="AC212" s="67">
        <f t="shared" si="795"/>
        <v>0</v>
      </c>
      <c r="AD212" s="67">
        <f t="shared" si="795"/>
        <v>0</v>
      </c>
      <c r="AE212" s="67">
        <f t="shared" si="795"/>
        <v>0</v>
      </c>
      <c r="AF212" s="67">
        <f t="shared" si="795"/>
        <v>0</v>
      </c>
      <c r="AG212" s="67">
        <f t="shared" si="795"/>
        <v>0</v>
      </c>
      <c r="AH212" s="67">
        <f t="shared" si="795"/>
        <v>0</v>
      </c>
      <c r="AI212" s="67">
        <f t="shared" si="795"/>
        <v>0</v>
      </c>
      <c r="AJ212" s="67">
        <f t="shared" si="795"/>
        <v>1200</v>
      </c>
      <c r="AK212" s="67">
        <f t="shared" si="795"/>
        <v>0</v>
      </c>
      <c r="AL212" s="67">
        <f t="shared" si="795"/>
        <v>1200</v>
      </c>
      <c r="AM212" s="67">
        <f t="shared" si="795"/>
        <v>0</v>
      </c>
      <c r="AN212" s="67">
        <f t="shared" si="795"/>
        <v>0</v>
      </c>
      <c r="AO212" s="67">
        <f t="shared" si="795"/>
        <v>0</v>
      </c>
      <c r="AP212" s="67">
        <f t="shared" si="796"/>
        <v>0</v>
      </c>
      <c r="AQ212" s="71">
        <f t="shared" si="797"/>
        <v>1200</v>
      </c>
      <c r="AR212" s="71">
        <f t="shared" si="798"/>
        <v>0</v>
      </c>
      <c r="AS212" s="71">
        <f t="shared" si="799"/>
        <v>1200</v>
      </c>
      <c r="AT212" s="84"/>
    </row>
    <row r="213" spans="1:67" ht="15.75" outlineLevel="1" thickBot="1" x14ac:dyDescent="0.3">
      <c r="A213" s="75"/>
      <c r="B213" s="76"/>
      <c r="C213" s="77"/>
      <c r="D213" s="78"/>
      <c r="E213" s="79"/>
      <c r="F213" s="80"/>
      <c r="G213" s="107"/>
      <c r="H213" s="108"/>
      <c r="I213" s="108"/>
      <c r="J213" s="67"/>
      <c r="K213" s="21"/>
      <c r="L213" s="67"/>
      <c r="M213" s="67"/>
      <c r="N213" s="67"/>
      <c r="O213" s="67"/>
      <c r="P213" s="69"/>
      <c r="Q213" s="69"/>
      <c r="R213" s="69"/>
      <c r="S213" s="69"/>
      <c r="T213" s="69"/>
      <c r="U213" s="69"/>
      <c r="V213" s="151"/>
      <c r="W213" s="151"/>
      <c r="X213" s="69"/>
      <c r="Y213" s="69"/>
      <c r="Z213" s="69"/>
      <c r="AA213" s="69"/>
      <c r="AB213" s="67"/>
      <c r="AC213" s="67"/>
      <c r="AD213" s="67"/>
      <c r="AE213" s="69"/>
      <c r="AF213" s="69"/>
      <c r="AG213" s="69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84"/>
    </row>
    <row r="214" spans="1:67" ht="15.75" thickBot="1" x14ac:dyDescent="0.3">
      <c r="A214" s="48">
        <f>A203+1</f>
        <v>50</v>
      </c>
      <c r="B214" s="49" t="s">
        <v>61</v>
      </c>
      <c r="C214" s="50" t="s">
        <v>62</v>
      </c>
      <c r="D214" s="51">
        <f>ROUNDUP((A214*465)/1000,2)</f>
        <v>23.25</v>
      </c>
      <c r="E214" s="52"/>
      <c r="F214" s="53">
        <f>SUM(F215:F224)</f>
        <v>42144.79207352941</v>
      </c>
      <c r="G214" s="107"/>
      <c r="H214" s="110"/>
      <c r="I214" s="110"/>
      <c r="J214" s="56"/>
      <c r="K214" s="57"/>
      <c r="L214" s="58"/>
      <c r="M214" s="58"/>
      <c r="N214" s="58"/>
      <c r="O214" s="57"/>
      <c r="P214" s="58"/>
      <c r="Q214" s="56"/>
      <c r="R214" s="56"/>
      <c r="S214" s="56"/>
      <c r="T214" s="56"/>
      <c r="U214" s="73"/>
      <c r="V214" s="152"/>
      <c r="W214" s="153"/>
      <c r="X214" s="56"/>
      <c r="Y214" s="56"/>
      <c r="Z214" s="57"/>
      <c r="AA214" s="56"/>
      <c r="AB214" s="56"/>
      <c r="AC214" s="59">
        <f>+SUM(AC215:AC224)</f>
        <v>17471.222999999998</v>
      </c>
      <c r="AD214" s="59">
        <f t="shared" ref="AD214:AS214" si="803">+SUM(AD215:AD224)</f>
        <v>0</v>
      </c>
      <c r="AE214" s="59">
        <f t="shared" si="803"/>
        <v>0</v>
      </c>
      <c r="AF214" s="59">
        <f t="shared" si="803"/>
        <v>349.42446000000001</v>
      </c>
      <c r="AG214" s="59">
        <f t="shared" si="803"/>
        <v>729.81115</v>
      </c>
      <c r="AH214" s="59">
        <f t="shared" si="803"/>
        <v>18550.458610000001</v>
      </c>
      <c r="AI214" s="59">
        <f t="shared" si="803"/>
        <v>8680</v>
      </c>
      <c r="AJ214" s="59">
        <f t="shared" si="803"/>
        <v>1200</v>
      </c>
      <c r="AK214" s="59">
        <f t="shared" si="803"/>
        <v>900</v>
      </c>
      <c r="AL214" s="59">
        <f t="shared" si="803"/>
        <v>10780</v>
      </c>
      <c r="AM214" s="59">
        <f t="shared" si="803"/>
        <v>6006.7188110294119</v>
      </c>
      <c r="AN214" s="59">
        <f t="shared" si="803"/>
        <v>4637.6146525000004</v>
      </c>
      <c r="AO214" s="59">
        <f t="shared" si="803"/>
        <v>2170</v>
      </c>
      <c r="AP214" s="59">
        <f t="shared" si="803"/>
        <v>6906.7188110294119</v>
      </c>
      <c r="AQ214" s="59">
        <f t="shared" si="803"/>
        <v>35337.17742102941</v>
      </c>
      <c r="AR214" s="59">
        <f t="shared" si="803"/>
        <v>6807.6146525000004</v>
      </c>
      <c r="AS214" s="59">
        <f t="shared" si="803"/>
        <v>42144.79207352941</v>
      </c>
      <c r="AT214" s="83" t="str">
        <f>IF(F214=AS214,"Matching","Not Matching")</f>
        <v>Matching</v>
      </c>
      <c r="AU214" s="134">
        <f t="shared" ref="AU214" si="804">SUM(AC214:AG214)</f>
        <v>18550.458609999998</v>
      </c>
      <c r="AV214" s="135">
        <f t="shared" ref="AV214" si="805">AU214/AS214</f>
        <v>0.44016016445484607</v>
      </c>
      <c r="AW214" s="134">
        <f t="shared" ref="AW214" si="806">AI214</f>
        <v>8680</v>
      </c>
      <c r="AX214" s="135">
        <f t="shared" ref="AX214" si="807">AW214/AS214</f>
        <v>0.20595664548198814</v>
      </c>
      <c r="AY214" s="134">
        <f t="shared" ref="AY214" si="808">AJ214</f>
        <v>1200</v>
      </c>
      <c r="AZ214" s="135">
        <f t="shared" ref="AZ214" si="809">AY214/AS214</f>
        <v>2.8473268960643519E-2</v>
      </c>
      <c r="BA214" s="134">
        <f t="shared" ref="BA214" si="810">AK214+AM214</f>
        <v>6906.7188110294119</v>
      </c>
      <c r="BB214" s="135">
        <f t="shared" ref="BB214" si="811">BA214/AS214</f>
        <v>0.16388071861831371</v>
      </c>
      <c r="BC214" s="134">
        <f t="shared" ref="BC214" si="812">AN214+AO214</f>
        <v>6807.6146525000004</v>
      </c>
      <c r="BD214" s="135">
        <f t="shared" ref="BD214" si="813">BC214/AS214</f>
        <v>0.16152920248420857</v>
      </c>
      <c r="BE214" s="82" t="str">
        <f t="shared" ref="BE214" si="814">IF((AU214+AW214+AY214+BA214+BC214)=AS214,"Matching","Not Matching")</f>
        <v>Matching</v>
      </c>
      <c r="BF214" s="134">
        <f>AQ214</f>
        <v>35337.17742102941</v>
      </c>
      <c r="BG214" s="135">
        <f t="shared" ref="BG214" si="815">BF214/AS214</f>
        <v>0.83847079751579146</v>
      </c>
      <c r="BH214" s="134">
        <f t="shared" ref="BH214" si="816">AR214</f>
        <v>6807.6146525000004</v>
      </c>
      <c r="BI214" s="135">
        <f t="shared" ref="BI214" si="817">BH214/AS214</f>
        <v>0.16152920248420857</v>
      </c>
      <c r="BJ214" s="82" t="str">
        <f t="shared" ref="BJ214" si="818">IF((BH214+BF214)=AS214,"Matching","Not Matching")</f>
        <v>Matching</v>
      </c>
      <c r="BK214" s="134">
        <f>AS214*1.081</f>
        <v>45558.520231485294</v>
      </c>
      <c r="BL214" s="134">
        <f t="shared" ref="BL214" si="819">ROUND(BK214,-1)</f>
        <v>45560</v>
      </c>
      <c r="BM214" s="134">
        <f>D214*380</f>
        <v>8835</v>
      </c>
      <c r="BN214" s="134">
        <f t="shared" ref="BN214" si="820">BK214-BM214</f>
        <v>36723.520231485294</v>
      </c>
      <c r="BO214" s="134">
        <f>BK214/D214</f>
        <v>1959.5062465154965</v>
      </c>
    </row>
    <row r="215" spans="1:67" outlineLevel="1" x14ac:dyDescent="0.25">
      <c r="A215" s="60"/>
      <c r="B215" s="61"/>
      <c r="C215" s="62"/>
      <c r="D215" s="63"/>
      <c r="E215" s="64"/>
      <c r="F215" s="65"/>
      <c r="G215" s="107"/>
      <c r="H215" s="110"/>
      <c r="I215" s="110"/>
      <c r="J215" s="56"/>
      <c r="K215" s="57"/>
      <c r="L215" s="58"/>
      <c r="M215" s="58"/>
      <c r="N215" s="58"/>
      <c r="O215" s="57"/>
      <c r="P215" s="58"/>
      <c r="Q215" s="56"/>
      <c r="R215" s="56"/>
      <c r="S215" s="56"/>
      <c r="T215" s="56"/>
      <c r="U215" s="73"/>
      <c r="V215" s="152"/>
      <c r="W215" s="153"/>
      <c r="X215" s="56"/>
      <c r="Y215" s="56"/>
      <c r="Z215" s="57"/>
      <c r="AA215" s="56"/>
      <c r="AB215" s="56"/>
      <c r="AC215" s="56"/>
      <c r="AD215" s="56"/>
      <c r="AE215" s="69"/>
      <c r="AF215" s="69"/>
      <c r="AG215" s="69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136"/>
    </row>
    <row r="216" spans="1:67" outlineLevel="1" x14ac:dyDescent="0.25">
      <c r="A216" s="60"/>
      <c r="B216" s="61" t="str">
        <f>"Panneau solaire "&amp;G216</f>
        <v>Panneau solaire LONGi Hi-MO X10 Artist LR7-54HVB-485M</v>
      </c>
      <c r="C216" s="62">
        <f>A214</f>
        <v>50</v>
      </c>
      <c r="D216" s="68" t="s">
        <v>63</v>
      </c>
      <c r="E216" s="64">
        <f t="shared" ref="E216" si="821">AB216</f>
        <v>266.65684558823523</v>
      </c>
      <c r="F216" s="65">
        <f t="shared" ref="F216" si="822">C216*E216</f>
        <v>13332.842279411761</v>
      </c>
      <c r="G216" s="107" t="str">
        <f>$G$7</f>
        <v>LONGi Hi-MO X10 Artist LR7-54HVB-485M</v>
      </c>
      <c r="H216" s="108">
        <f t="shared" ref="H216:I216" si="823">H205</f>
        <v>105.55</v>
      </c>
      <c r="I216" s="108">
        <f t="shared" si="823"/>
        <v>0</v>
      </c>
      <c r="J216" s="67">
        <f t="shared" si="676"/>
        <v>3.1664999999999996</v>
      </c>
      <c r="K216" s="54">
        <v>0</v>
      </c>
      <c r="L216" s="67">
        <f t="shared" ref="L216:N223" si="824">H216*(1-$K216)</f>
        <v>105.55</v>
      </c>
      <c r="M216" s="67">
        <f t="shared" si="824"/>
        <v>0</v>
      </c>
      <c r="N216" s="67">
        <f t="shared" si="824"/>
        <v>3.1664999999999996</v>
      </c>
      <c r="O216" s="67">
        <f t="shared" ref="O216:O223" si="825">(L216+M216+N216)</f>
        <v>108.7165</v>
      </c>
      <c r="P216" s="69">
        <f t="shared" ref="P216:P223" si="826">O216*$P$4</f>
        <v>0</v>
      </c>
      <c r="Q216" s="69">
        <f t="shared" ref="Q216:Q223" si="827">(O216+P216)*$Q$4</f>
        <v>0</v>
      </c>
      <c r="R216" s="69">
        <f t="shared" ref="R216:R223" si="828">(O216+P216)*$R$4</f>
        <v>2.1743299999999999</v>
      </c>
      <c r="S216" s="69">
        <f t="shared" ref="S216:S220" si="829">(O216+P216)*$S$4</f>
        <v>5.4358250000000004</v>
      </c>
      <c r="T216" s="69">
        <f t="shared" ref="T216:T223" si="830">SUM(O216:S216)</f>
        <v>116.32665499999999</v>
      </c>
      <c r="U216" s="69">
        <f>1*$U$4</f>
        <v>65</v>
      </c>
      <c r="V216" s="151">
        <f t="shared" ref="V216:W223" si="831">V205</f>
        <v>0</v>
      </c>
      <c r="W216" s="151">
        <f t="shared" si="831"/>
        <v>0</v>
      </c>
      <c r="X216" s="67">
        <f t="shared" ref="X216:X223" si="832">SUM(U216:W216)</f>
        <v>65</v>
      </c>
      <c r="Y216" s="113">
        <f t="shared" ref="Y216:Y221" si="833">$Y$4/(1-$Y$4)*(T216+X216+Z216+AA216)</f>
        <v>39.998526838235293</v>
      </c>
      <c r="Z216" s="69">
        <f t="shared" ref="Z216:Z223" si="834">T216*$Z$4</f>
        <v>29.081663749999997</v>
      </c>
      <c r="AA216" s="69">
        <f t="shared" ref="AA216:AA221" si="835">X216*$AA$4</f>
        <v>16.25</v>
      </c>
      <c r="AB216" s="70">
        <f t="shared" ref="AB216:AB223" si="836">T216+X216+Y216+Z216+AA216</f>
        <v>266.65684558823523</v>
      </c>
      <c r="AC216" s="67">
        <f t="shared" ref="AC216:AO223" si="837">O216*$C216</f>
        <v>5435.8249999999998</v>
      </c>
      <c r="AD216" s="67">
        <f t="shared" si="837"/>
        <v>0</v>
      </c>
      <c r="AE216" s="67">
        <f t="shared" si="837"/>
        <v>0</v>
      </c>
      <c r="AF216" s="67">
        <f t="shared" si="837"/>
        <v>108.7165</v>
      </c>
      <c r="AG216" s="67">
        <f t="shared" si="837"/>
        <v>271.79124999999999</v>
      </c>
      <c r="AH216" s="67">
        <f t="shared" si="837"/>
        <v>5816.3327499999996</v>
      </c>
      <c r="AI216" s="67">
        <f t="shared" si="837"/>
        <v>3250</v>
      </c>
      <c r="AJ216" s="67">
        <f t="shared" si="837"/>
        <v>0</v>
      </c>
      <c r="AK216" s="67">
        <f t="shared" si="837"/>
        <v>0</v>
      </c>
      <c r="AL216" s="67">
        <f t="shared" si="837"/>
        <v>3250</v>
      </c>
      <c r="AM216" s="67">
        <f t="shared" si="837"/>
        <v>1999.9263419117647</v>
      </c>
      <c r="AN216" s="67">
        <f t="shared" si="837"/>
        <v>1454.0831874999999</v>
      </c>
      <c r="AO216" s="67">
        <f t="shared" si="837"/>
        <v>812.5</v>
      </c>
      <c r="AP216" s="67">
        <f t="shared" ref="AP216:AP223" si="838">AM216+AK216</f>
        <v>1999.9263419117647</v>
      </c>
      <c r="AQ216" s="71">
        <f t="shared" ref="AQ216:AQ223" si="839">AM216+AL216+AH216</f>
        <v>11066.259091911765</v>
      </c>
      <c r="AR216" s="71">
        <f t="shared" ref="AR216:AR223" si="840">AO216+AN216</f>
        <v>2266.5831874999999</v>
      </c>
      <c r="AS216" s="71">
        <f t="shared" ref="AS216:AS223" si="841">AH216+AL216+AM216+AO216+AN216</f>
        <v>13332.842279411765</v>
      </c>
      <c r="AT216" s="84"/>
    </row>
    <row r="217" spans="1:67" outlineLevel="1" x14ac:dyDescent="0.25">
      <c r="A217" s="60"/>
      <c r="B217" s="61" t="str">
        <f>"Onduleur Fronius "&amp;G217</f>
        <v>Onduleur Fronius Verto 20.0 SPD 1+2</v>
      </c>
      <c r="C217" s="62">
        <v>1</v>
      </c>
      <c r="D217" s="68" t="s">
        <v>63</v>
      </c>
      <c r="E217" s="64">
        <f t="shared" ref="E216:E223" si="842">AB217</f>
        <v>4063.0453823529406</v>
      </c>
      <c r="F217" s="65">
        <f t="shared" ref="F216:F223" si="843">C217*E217</f>
        <v>4063.0453823529406</v>
      </c>
      <c r="G217" s="107" t="str">
        <f>$G$140</f>
        <v>Verto 20.0 SPD 1+2</v>
      </c>
      <c r="H217" s="108">
        <f>$H$140</f>
        <v>2181.6</v>
      </c>
      <c r="I217" s="108">
        <f>$I$52</f>
        <v>166.85</v>
      </c>
      <c r="J217" s="67">
        <f t="shared" si="676"/>
        <v>65.447999999999993</v>
      </c>
      <c r="K217" s="54">
        <v>0</v>
      </c>
      <c r="L217" s="67">
        <f t="shared" si="824"/>
        <v>2181.6</v>
      </c>
      <c r="M217" s="67">
        <f t="shared" si="824"/>
        <v>166.85</v>
      </c>
      <c r="N217" s="67">
        <f t="shared" si="824"/>
        <v>65.447999999999993</v>
      </c>
      <c r="O217" s="67">
        <f t="shared" si="825"/>
        <v>2413.8979999999997</v>
      </c>
      <c r="P217" s="69">
        <f t="shared" si="826"/>
        <v>0</v>
      </c>
      <c r="Q217" s="69">
        <f t="shared" si="827"/>
        <v>0</v>
      </c>
      <c r="R217" s="69">
        <f t="shared" si="828"/>
        <v>48.277959999999993</v>
      </c>
      <c r="S217" s="69">
        <f t="shared" si="829"/>
        <v>120.69489999999999</v>
      </c>
      <c r="T217" s="69">
        <f t="shared" si="830"/>
        <v>2582.8708599999995</v>
      </c>
      <c r="U217" s="69">
        <f>2*$U$5</f>
        <v>180</v>
      </c>
      <c r="V217" s="151">
        <f t="shared" si="831"/>
        <v>0</v>
      </c>
      <c r="W217" s="151">
        <f t="shared" si="831"/>
        <v>0</v>
      </c>
      <c r="X217" s="67">
        <f t="shared" si="832"/>
        <v>180</v>
      </c>
      <c r="Y217" s="113">
        <f t="shared" si="833"/>
        <v>609.45680735294104</v>
      </c>
      <c r="Z217" s="69">
        <f t="shared" si="834"/>
        <v>645.71771499999988</v>
      </c>
      <c r="AA217" s="69">
        <f t="shared" si="835"/>
        <v>45</v>
      </c>
      <c r="AB217" s="70">
        <f t="shared" si="836"/>
        <v>4063.0453823529406</v>
      </c>
      <c r="AC217" s="67">
        <f t="shared" si="837"/>
        <v>2413.8979999999997</v>
      </c>
      <c r="AD217" s="67">
        <f t="shared" si="837"/>
        <v>0</v>
      </c>
      <c r="AE217" s="67">
        <f t="shared" si="837"/>
        <v>0</v>
      </c>
      <c r="AF217" s="67">
        <f t="shared" si="837"/>
        <v>48.277959999999993</v>
      </c>
      <c r="AG217" s="67">
        <f t="shared" si="837"/>
        <v>120.69489999999999</v>
      </c>
      <c r="AH217" s="67">
        <f t="shared" si="837"/>
        <v>2582.8708599999995</v>
      </c>
      <c r="AI217" s="67">
        <f t="shared" si="837"/>
        <v>180</v>
      </c>
      <c r="AJ217" s="67">
        <f t="shared" si="837"/>
        <v>0</v>
      </c>
      <c r="AK217" s="67">
        <f t="shared" si="837"/>
        <v>0</v>
      </c>
      <c r="AL217" s="67">
        <f t="shared" si="837"/>
        <v>180</v>
      </c>
      <c r="AM217" s="67">
        <f t="shared" si="837"/>
        <v>609.45680735294104</v>
      </c>
      <c r="AN217" s="67">
        <f t="shared" si="837"/>
        <v>645.71771499999988</v>
      </c>
      <c r="AO217" s="67">
        <f t="shared" si="837"/>
        <v>45</v>
      </c>
      <c r="AP217" s="67">
        <f t="shared" si="838"/>
        <v>609.45680735294104</v>
      </c>
      <c r="AQ217" s="71">
        <f t="shared" si="839"/>
        <v>3372.3276673529408</v>
      </c>
      <c r="AR217" s="71">
        <f t="shared" si="840"/>
        <v>690.71771499999988</v>
      </c>
      <c r="AS217" s="71">
        <f t="shared" si="841"/>
        <v>4063.0453823529406</v>
      </c>
      <c r="AT217" s="84"/>
    </row>
    <row r="218" spans="1:67" outlineLevel="1" x14ac:dyDescent="0.25">
      <c r="A218" s="60"/>
      <c r="B218" s="61" t="s">
        <v>64</v>
      </c>
      <c r="C218" s="62">
        <v>1</v>
      </c>
      <c r="D218" s="68" t="s">
        <v>65</v>
      </c>
      <c r="E218" s="64">
        <f t="shared" si="842"/>
        <v>1877.3161764705883</v>
      </c>
      <c r="F218" s="65">
        <f t="shared" si="843"/>
        <v>1877.3161764705883</v>
      </c>
      <c r="G218" s="107"/>
      <c r="H218" s="108">
        <f>$H$163</f>
        <v>750</v>
      </c>
      <c r="I218" s="111">
        <v>0</v>
      </c>
      <c r="J218" s="67">
        <f t="shared" si="676"/>
        <v>22.5</v>
      </c>
      <c r="K218" s="54">
        <v>0</v>
      </c>
      <c r="L218" s="67">
        <f t="shared" si="824"/>
        <v>750</v>
      </c>
      <c r="M218" s="67">
        <f t="shared" si="824"/>
        <v>0</v>
      </c>
      <c r="N218" s="67">
        <f t="shared" si="824"/>
        <v>22.5</v>
      </c>
      <c r="O218" s="67">
        <f t="shared" si="825"/>
        <v>772.5</v>
      </c>
      <c r="P218" s="69">
        <f t="shared" si="826"/>
        <v>0</v>
      </c>
      <c r="Q218" s="69">
        <f t="shared" si="827"/>
        <v>0</v>
      </c>
      <c r="R218" s="69">
        <f t="shared" si="828"/>
        <v>15.450000000000001</v>
      </c>
      <c r="S218" s="69">
        <f t="shared" si="829"/>
        <v>38.625</v>
      </c>
      <c r="T218" s="69">
        <f t="shared" si="830"/>
        <v>826.57500000000005</v>
      </c>
      <c r="U218" s="69">
        <f>(C216/10)*$U$5</f>
        <v>450</v>
      </c>
      <c r="V218" s="151">
        <f t="shared" si="831"/>
        <v>0</v>
      </c>
      <c r="W218" s="151">
        <f t="shared" si="831"/>
        <v>0</v>
      </c>
      <c r="X218" s="67">
        <f t="shared" si="832"/>
        <v>450</v>
      </c>
      <c r="Y218" s="113">
        <f t="shared" si="833"/>
        <v>281.59742647058823</v>
      </c>
      <c r="Z218" s="69">
        <f t="shared" si="834"/>
        <v>206.64375000000001</v>
      </c>
      <c r="AA218" s="69">
        <f t="shared" si="835"/>
        <v>112.5</v>
      </c>
      <c r="AB218" s="70">
        <f t="shared" si="836"/>
        <v>1877.3161764705883</v>
      </c>
      <c r="AC218" s="67">
        <f t="shared" si="837"/>
        <v>772.5</v>
      </c>
      <c r="AD218" s="67">
        <f t="shared" si="837"/>
        <v>0</v>
      </c>
      <c r="AE218" s="67">
        <f t="shared" si="837"/>
        <v>0</v>
      </c>
      <c r="AF218" s="67">
        <f t="shared" si="837"/>
        <v>15.450000000000001</v>
      </c>
      <c r="AG218" s="67">
        <f t="shared" si="837"/>
        <v>38.625</v>
      </c>
      <c r="AH218" s="67">
        <f t="shared" si="837"/>
        <v>826.57500000000005</v>
      </c>
      <c r="AI218" s="67">
        <f t="shared" si="837"/>
        <v>450</v>
      </c>
      <c r="AJ218" s="67">
        <f t="shared" si="837"/>
        <v>0</v>
      </c>
      <c r="AK218" s="67">
        <f t="shared" si="837"/>
        <v>0</v>
      </c>
      <c r="AL218" s="67">
        <f t="shared" si="837"/>
        <v>450</v>
      </c>
      <c r="AM218" s="67">
        <f t="shared" si="837"/>
        <v>281.59742647058823</v>
      </c>
      <c r="AN218" s="67">
        <f t="shared" si="837"/>
        <v>206.64375000000001</v>
      </c>
      <c r="AO218" s="67">
        <f t="shared" si="837"/>
        <v>112.5</v>
      </c>
      <c r="AP218" s="67">
        <f t="shared" si="838"/>
        <v>281.59742647058823</v>
      </c>
      <c r="AQ218" s="71">
        <f t="shared" si="839"/>
        <v>1558.1724264705883</v>
      </c>
      <c r="AR218" s="71">
        <f t="shared" si="840"/>
        <v>319.14375000000001</v>
      </c>
      <c r="AS218" s="71">
        <f t="shared" si="841"/>
        <v>1877.3161764705883</v>
      </c>
      <c r="AT218" s="84"/>
    </row>
    <row r="219" spans="1:67" outlineLevel="1" x14ac:dyDescent="0.25">
      <c r="A219" s="60"/>
      <c r="B219" s="61" t="s">
        <v>172</v>
      </c>
      <c r="C219" s="62">
        <f>A214</f>
        <v>50</v>
      </c>
      <c r="D219" s="68" t="s">
        <v>63</v>
      </c>
      <c r="E219" s="64">
        <f t="shared" si="842"/>
        <v>257.66176470588238</v>
      </c>
      <c r="F219" s="65">
        <f t="shared" si="843"/>
        <v>12883.088235294119</v>
      </c>
      <c r="G219" s="107"/>
      <c r="H219" s="108">
        <f>$H$164</f>
        <v>100</v>
      </c>
      <c r="I219" s="108">
        <v>0</v>
      </c>
      <c r="J219" s="67">
        <f t="shared" si="676"/>
        <v>3</v>
      </c>
      <c r="K219" s="54">
        <v>0</v>
      </c>
      <c r="L219" s="67">
        <f t="shared" si="824"/>
        <v>100</v>
      </c>
      <c r="M219" s="67">
        <f t="shared" si="824"/>
        <v>0</v>
      </c>
      <c r="N219" s="67">
        <f t="shared" si="824"/>
        <v>3</v>
      </c>
      <c r="O219" s="67">
        <f t="shared" si="825"/>
        <v>103</v>
      </c>
      <c r="P219" s="69">
        <f t="shared" si="826"/>
        <v>0</v>
      </c>
      <c r="Q219" s="69">
        <f t="shared" si="827"/>
        <v>0</v>
      </c>
      <c r="R219" s="69">
        <f t="shared" si="828"/>
        <v>2.06</v>
      </c>
      <c r="S219" s="69">
        <f t="shared" si="829"/>
        <v>5.15</v>
      </c>
      <c r="T219" s="69">
        <f t="shared" si="830"/>
        <v>110.21000000000001</v>
      </c>
      <c r="U219" s="69">
        <f>1*$U$4</f>
        <v>65</v>
      </c>
      <c r="V219" s="151">
        <f t="shared" si="831"/>
        <v>0</v>
      </c>
      <c r="W219" s="151">
        <f t="shared" si="831"/>
        <v>0</v>
      </c>
      <c r="X219" s="67">
        <f t="shared" si="832"/>
        <v>65</v>
      </c>
      <c r="Y219" s="113">
        <f t="shared" si="833"/>
        <v>38.649264705882359</v>
      </c>
      <c r="Z219" s="69">
        <f t="shared" si="834"/>
        <v>27.552500000000002</v>
      </c>
      <c r="AA219" s="69">
        <f t="shared" si="835"/>
        <v>16.25</v>
      </c>
      <c r="AB219" s="70">
        <f t="shared" si="836"/>
        <v>257.66176470588238</v>
      </c>
      <c r="AC219" s="67">
        <f t="shared" si="837"/>
        <v>5150</v>
      </c>
      <c r="AD219" s="67">
        <f t="shared" si="837"/>
        <v>0</v>
      </c>
      <c r="AE219" s="67">
        <f t="shared" si="837"/>
        <v>0</v>
      </c>
      <c r="AF219" s="67">
        <f t="shared" si="837"/>
        <v>103</v>
      </c>
      <c r="AG219" s="67">
        <f t="shared" si="837"/>
        <v>257.5</v>
      </c>
      <c r="AH219" s="67">
        <f t="shared" si="837"/>
        <v>5510.5</v>
      </c>
      <c r="AI219" s="67">
        <f t="shared" si="837"/>
        <v>3250</v>
      </c>
      <c r="AJ219" s="67">
        <f t="shared" si="837"/>
        <v>0</v>
      </c>
      <c r="AK219" s="67">
        <f t="shared" si="837"/>
        <v>0</v>
      </c>
      <c r="AL219" s="67">
        <f t="shared" si="837"/>
        <v>3250</v>
      </c>
      <c r="AM219" s="67">
        <f t="shared" si="837"/>
        <v>1932.463235294118</v>
      </c>
      <c r="AN219" s="67">
        <f t="shared" si="837"/>
        <v>1377.625</v>
      </c>
      <c r="AO219" s="67">
        <f t="shared" si="837"/>
        <v>812.5</v>
      </c>
      <c r="AP219" s="67">
        <f t="shared" si="838"/>
        <v>1932.463235294118</v>
      </c>
      <c r="AQ219" s="71">
        <f t="shared" si="839"/>
        <v>10692.963235294119</v>
      </c>
      <c r="AR219" s="71">
        <f t="shared" si="840"/>
        <v>2190.125</v>
      </c>
      <c r="AS219" s="71">
        <f t="shared" si="841"/>
        <v>12883.088235294119</v>
      </c>
      <c r="AT219" s="84"/>
    </row>
    <row r="220" spans="1:67" outlineLevel="1" x14ac:dyDescent="0.25">
      <c r="A220" s="60"/>
      <c r="B220" s="61" t="s">
        <v>66</v>
      </c>
      <c r="C220" s="62">
        <v>1</v>
      </c>
      <c r="D220" s="68" t="s">
        <v>65</v>
      </c>
      <c r="E220" s="64">
        <f t="shared" si="842"/>
        <v>3576.0000000000005</v>
      </c>
      <c r="F220" s="65">
        <f t="shared" si="843"/>
        <v>3576.0000000000005</v>
      </c>
      <c r="G220" s="107"/>
      <c r="H220" s="108">
        <f>$H$165</f>
        <v>800</v>
      </c>
      <c r="I220" s="108">
        <f>I209</f>
        <v>0</v>
      </c>
      <c r="J220" s="67">
        <f t="shared" si="676"/>
        <v>24</v>
      </c>
      <c r="K220" s="54">
        <v>0</v>
      </c>
      <c r="L220" s="67">
        <f t="shared" si="824"/>
        <v>800</v>
      </c>
      <c r="M220" s="67">
        <f t="shared" si="824"/>
        <v>0</v>
      </c>
      <c r="N220" s="67">
        <f t="shared" si="824"/>
        <v>24</v>
      </c>
      <c r="O220" s="67">
        <f t="shared" si="825"/>
        <v>824</v>
      </c>
      <c r="P220" s="69">
        <f t="shared" si="826"/>
        <v>0</v>
      </c>
      <c r="Q220" s="69">
        <f t="shared" si="827"/>
        <v>0</v>
      </c>
      <c r="R220" s="69">
        <f t="shared" si="828"/>
        <v>16.48</v>
      </c>
      <c r="S220" s="69">
        <f t="shared" si="829"/>
        <v>41.2</v>
      </c>
      <c r="T220" s="69">
        <f t="shared" si="830"/>
        <v>881.68000000000006</v>
      </c>
      <c r="U220" s="69">
        <f>5*$U$5+600+500</f>
        <v>1550</v>
      </c>
      <c r="V220" s="151">
        <f t="shared" si="831"/>
        <v>0</v>
      </c>
      <c r="W220" s="151">
        <f t="shared" si="831"/>
        <v>0</v>
      </c>
      <c r="X220" s="67">
        <f t="shared" si="832"/>
        <v>1550</v>
      </c>
      <c r="Y220" s="113">
        <f t="shared" si="833"/>
        <v>536.40000000000009</v>
      </c>
      <c r="Z220" s="69">
        <f t="shared" si="834"/>
        <v>220.42000000000002</v>
      </c>
      <c r="AA220" s="69">
        <f t="shared" si="835"/>
        <v>387.5</v>
      </c>
      <c r="AB220" s="70">
        <f t="shared" si="836"/>
        <v>3576.0000000000005</v>
      </c>
      <c r="AC220" s="67">
        <f t="shared" si="837"/>
        <v>824</v>
      </c>
      <c r="AD220" s="67">
        <f t="shared" si="837"/>
        <v>0</v>
      </c>
      <c r="AE220" s="67">
        <f t="shared" si="837"/>
        <v>0</v>
      </c>
      <c r="AF220" s="67">
        <f t="shared" si="837"/>
        <v>16.48</v>
      </c>
      <c r="AG220" s="67">
        <f t="shared" si="837"/>
        <v>41.2</v>
      </c>
      <c r="AH220" s="67">
        <f t="shared" si="837"/>
        <v>881.68000000000006</v>
      </c>
      <c r="AI220" s="67">
        <f t="shared" si="837"/>
        <v>1550</v>
      </c>
      <c r="AJ220" s="67">
        <f t="shared" si="837"/>
        <v>0</v>
      </c>
      <c r="AK220" s="67">
        <f t="shared" si="837"/>
        <v>0</v>
      </c>
      <c r="AL220" s="67">
        <f t="shared" si="837"/>
        <v>1550</v>
      </c>
      <c r="AM220" s="67">
        <f t="shared" si="837"/>
        <v>536.40000000000009</v>
      </c>
      <c r="AN220" s="67">
        <f t="shared" si="837"/>
        <v>220.42000000000002</v>
      </c>
      <c r="AO220" s="67">
        <f t="shared" si="837"/>
        <v>387.5</v>
      </c>
      <c r="AP220" s="67">
        <f t="shared" si="838"/>
        <v>536.40000000000009</v>
      </c>
      <c r="AQ220" s="71">
        <f t="shared" si="839"/>
        <v>2968.08</v>
      </c>
      <c r="AR220" s="71">
        <f t="shared" si="840"/>
        <v>607.92000000000007</v>
      </c>
      <c r="AS220" s="71">
        <f t="shared" si="841"/>
        <v>3576.0000000000005</v>
      </c>
      <c r="AT220" s="84"/>
    </row>
    <row r="221" spans="1:67" outlineLevel="1" x14ac:dyDescent="0.25">
      <c r="A221" s="60"/>
      <c r="B221" s="72" t="s">
        <v>169</v>
      </c>
      <c r="C221" s="62">
        <v>1</v>
      </c>
      <c r="D221" s="68" t="s">
        <v>65</v>
      </c>
      <c r="E221" s="64">
        <f t="shared" si="842"/>
        <v>4312.5</v>
      </c>
      <c r="F221" s="65">
        <f t="shared" si="843"/>
        <v>4312.5</v>
      </c>
      <c r="G221" s="107"/>
      <c r="H221" s="108">
        <f>$H$144</f>
        <v>2500</v>
      </c>
      <c r="I221" s="108">
        <f t="shared" ref="I221" si="844">I210</f>
        <v>300</v>
      </c>
      <c r="J221" s="67">
        <f t="shared" si="676"/>
        <v>75</v>
      </c>
      <c r="K221" s="54">
        <v>0</v>
      </c>
      <c r="L221" s="67">
        <f t="shared" si="824"/>
        <v>2500</v>
      </c>
      <c r="M221" s="67">
        <f t="shared" si="824"/>
        <v>300</v>
      </c>
      <c r="N221" s="67">
        <f t="shared" si="824"/>
        <v>75</v>
      </c>
      <c r="O221" s="67">
        <f t="shared" si="825"/>
        <v>2875</v>
      </c>
      <c r="P221" s="69">
        <f t="shared" si="826"/>
        <v>0</v>
      </c>
      <c r="Q221" s="69">
        <f t="shared" si="827"/>
        <v>0</v>
      </c>
      <c r="R221" s="69">
        <f t="shared" si="828"/>
        <v>57.5</v>
      </c>
      <c r="S221" s="69">
        <v>0</v>
      </c>
      <c r="T221" s="69">
        <f t="shared" si="830"/>
        <v>2932.5</v>
      </c>
      <c r="U221" s="69">
        <v>0</v>
      </c>
      <c r="V221" s="151">
        <f t="shared" si="831"/>
        <v>0</v>
      </c>
      <c r="W221" s="151">
        <f t="shared" si="831"/>
        <v>0</v>
      </c>
      <c r="X221" s="67">
        <f t="shared" si="832"/>
        <v>0</v>
      </c>
      <c r="Y221" s="113">
        <f t="shared" si="833"/>
        <v>646.875</v>
      </c>
      <c r="Z221" s="69">
        <f t="shared" si="834"/>
        <v>733.125</v>
      </c>
      <c r="AA221" s="69">
        <f t="shared" si="835"/>
        <v>0</v>
      </c>
      <c r="AB221" s="70">
        <f t="shared" si="836"/>
        <v>4312.5</v>
      </c>
      <c r="AC221" s="67">
        <f t="shared" si="837"/>
        <v>2875</v>
      </c>
      <c r="AD221" s="67">
        <f t="shared" si="837"/>
        <v>0</v>
      </c>
      <c r="AE221" s="67">
        <f t="shared" si="837"/>
        <v>0</v>
      </c>
      <c r="AF221" s="67">
        <f t="shared" si="837"/>
        <v>57.5</v>
      </c>
      <c r="AG221" s="67">
        <f t="shared" si="837"/>
        <v>0</v>
      </c>
      <c r="AH221" s="67">
        <f t="shared" si="837"/>
        <v>2932.5</v>
      </c>
      <c r="AI221" s="67">
        <f t="shared" si="837"/>
        <v>0</v>
      </c>
      <c r="AJ221" s="67">
        <f t="shared" si="837"/>
        <v>0</v>
      </c>
      <c r="AK221" s="67">
        <f t="shared" si="837"/>
        <v>0</v>
      </c>
      <c r="AL221" s="67">
        <f t="shared" si="837"/>
        <v>0</v>
      </c>
      <c r="AM221" s="67">
        <f t="shared" si="837"/>
        <v>646.875</v>
      </c>
      <c r="AN221" s="67">
        <f t="shared" si="837"/>
        <v>733.125</v>
      </c>
      <c r="AO221" s="67">
        <f t="shared" si="837"/>
        <v>0</v>
      </c>
      <c r="AP221" s="67">
        <f t="shared" si="838"/>
        <v>646.875</v>
      </c>
      <c r="AQ221" s="71">
        <f t="shared" si="839"/>
        <v>3579.375</v>
      </c>
      <c r="AR221" s="71">
        <f t="shared" si="840"/>
        <v>733.125</v>
      </c>
      <c r="AS221" s="71">
        <f t="shared" si="841"/>
        <v>4312.5</v>
      </c>
      <c r="AT221" s="84"/>
    </row>
    <row r="222" spans="1:67" outlineLevel="1" x14ac:dyDescent="0.25">
      <c r="A222" s="60"/>
      <c r="B222" s="72" t="s">
        <v>170</v>
      </c>
      <c r="C222" s="62">
        <v>1</v>
      </c>
      <c r="D222" s="68" t="s">
        <v>65</v>
      </c>
      <c r="E222" s="64">
        <f t="shared" si="842"/>
        <v>900</v>
      </c>
      <c r="F222" s="65">
        <f t="shared" si="843"/>
        <v>900</v>
      </c>
      <c r="G222" s="147"/>
      <c r="H222" s="67">
        <v>0</v>
      </c>
      <c r="I222" s="67">
        <v>0</v>
      </c>
      <c r="J222" s="67">
        <f t="shared" si="676"/>
        <v>0</v>
      </c>
      <c r="K222" s="54">
        <v>0</v>
      </c>
      <c r="L222" s="67">
        <f t="shared" si="824"/>
        <v>0</v>
      </c>
      <c r="M222" s="67">
        <f t="shared" si="824"/>
        <v>0</v>
      </c>
      <c r="N222" s="67">
        <f t="shared" si="824"/>
        <v>0</v>
      </c>
      <c r="O222" s="67">
        <f t="shared" si="825"/>
        <v>0</v>
      </c>
      <c r="P222" s="69">
        <f t="shared" si="826"/>
        <v>0</v>
      </c>
      <c r="Q222" s="69">
        <f t="shared" si="827"/>
        <v>0</v>
      </c>
      <c r="R222" s="69">
        <f t="shared" si="828"/>
        <v>0</v>
      </c>
      <c r="S222" s="69">
        <v>0</v>
      </c>
      <c r="T222" s="69">
        <f t="shared" si="830"/>
        <v>0</v>
      </c>
      <c r="U222" s="69">
        <v>0</v>
      </c>
      <c r="V222" s="151">
        <f t="shared" si="831"/>
        <v>0</v>
      </c>
      <c r="W222" s="151">
        <f t="shared" si="831"/>
        <v>900</v>
      </c>
      <c r="X222" s="67">
        <f t="shared" si="832"/>
        <v>900</v>
      </c>
      <c r="Y222" s="113">
        <v>0</v>
      </c>
      <c r="Z222" s="69">
        <f t="shared" si="834"/>
        <v>0</v>
      </c>
      <c r="AA222" s="69">
        <v>0</v>
      </c>
      <c r="AB222" s="70">
        <f t="shared" si="836"/>
        <v>900</v>
      </c>
      <c r="AC222" s="67">
        <f t="shared" si="837"/>
        <v>0</v>
      </c>
      <c r="AD222" s="67">
        <f t="shared" si="837"/>
        <v>0</v>
      </c>
      <c r="AE222" s="67">
        <f t="shared" si="837"/>
        <v>0</v>
      </c>
      <c r="AF222" s="67">
        <f t="shared" si="837"/>
        <v>0</v>
      </c>
      <c r="AG222" s="67">
        <f t="shared" si="837"/>
        <v>0</v>
      </c>
      <c r="AH222" s="67">
        <f t="shared" si="837"/>
        <v>0</v>
      </c>
      <c r="AI222" s="67">
        <f t="shared" si="837"/>
        <v>0</v>
      </c>
      <c r="AJ222" s="67">
        <f t="shared" si="837"/>
        <v>0</v>
      </c>
      <c r="AK222" s="67">
        <f t="shared" si="837"/>
        <v>900</v>
      </c>
      <c r="AL222" s="67">
        <f t="shared" si="837"/>
        <v>900</v>
      </c>
      <c r="AM222" s="67">
        <f t="shared" si="837"/>
        <v>0</v>
      </c>
      <c r="AN222" s="67">
        <f t="shared" si="837"/>
        <v>0</v>
      </c>
      <c r="AO222" s="67">
        <f t="shared" si="837"/>
        <v>0</v>
      </c>
      <c r="AP222" s="67">
        <f t="shared" si="838"/>
        <v>900</v>
      </c>
      <c r="AQ222" s="71">
        <f t="shared" si="839"/>
        <v>900</v>
      </c>
      <c r="AR222" s="71">
        <f t="shared" si="840"/>
        <v>0</v>
      </c>
      <c r="AS222" s="71">
        <f t="shared" si="841"/>
        <v>900</v>
      </c>
      <c r="AT222" s="84"/>
    </row>
    <row r="223" spans="1:67" outlineLevel="1" x14ac:dyDescent="0.25">
      <c r="A223" s="60"/>
      <c r="B223" s="72" t="s">
        <v>171</v>
      </c>
      <c r="C223" s="62">
        <v>1</v>
      </c>
      <c r="D223" s="68" t="s">
        <v>65</v>
      </c>
      <c r="E223" s="64">
        <f t="shared" si="842"/>
        <v>1200</v>
      </c>
      <c r="F223" s="65">
        <f t="shared" si="843"/>
        <v>1200</v>
      </c>
      <c r="G223" s="147"/>
      <c r="H223" s="67">
        <v>0</v>
      </c>
      <c r="I223" s="67">
        <v>0</v>
      </c>
      <c r="J223" s="67">
        <f t="shared" si="676"/>
        <v>0</v>
      </c>
      <c r="K223" s="54">
        <v>0</v>
      </c>
      <c r="L223" s="67">
        <f t="shared" si="824"/>
        <v>0</v>
      </c>
      <c r="M223" s="67">
        <f t="shared" si="824"/>
        <v>0</v>
      </c>
      <c r="N223" s="67">
        <f t="shared" si="824"/>
        <v>0</v>
      </c>
      <c r="O223" s="67">
        <f t="shared" si="825"/>
        <v>0</v>
      </c>
      <c r="P223" s="69">
        <f t="shared" si="826"/>
        <v>0</v>
      </c>
      <c r="Q223" s="69">
        <f t="shared" si="827"/>
        <v>0</v>
      </c>
      <c r="R223" s="69">
        <f t="shared" si="828"/>
        <v>0</v>
      </c>
      <c r="S223" s="69">
        <v>0</v>
      </c>
      <c r="T223" s="69">
        <f t="shared" si="830"/>
        <v>0</v>
      </c>
      <c r="U223" s="69">
        <v>0</v>
      </c>
      <c r="V223" s="151">
        <f t="shared" si="831"/>
        <v>1200</v>
      </c>
      <c r="W223" s="151">
        <f t="shared" si="831"/>
        <v>0</v>
      </c>
      <c r="X223" s="67">
        <f t="shared" si="832"/>
        <v>1200</v>
      </c>
      <c r="Y223" s="113">
        <v>0</v>
      </c>
      <c r="Z223" s="69">
        <f t="shared" si="834"/>
        <v>0</v>
      </c>
      <c r="AA223" s="69">
        <v>0</v>
      </c>
      <c r="AB223" s="70">
        <f t="shared" si="836"/>
        <v>1200</v>
      </c>
      <c r="AC223" s="67">
        <f t="shared" si="837"/>
        <v>0</v>
      </c>
      <c r="AD223" s="67">
        <f t="shared" si="837"/>
        <v>0</v>
      </c>
      <c r="AE223" s="67">
        <f t="shared" si="837"/>
        <v>0</v>
      </c>
      <c r="AF223" s="67">
        <f t="shared" si="837"/>
        <v>0</v>
      </c>
      <c r="AG223" s="67">
        <f t="shared" si="837"/>
        <v>0</v>
      </c>
      <c r="AH223" s="67">
        <f t="shared" si="837"/>
        <v>0</v>
      </c>
      <c r="AI223" s="67">
        <f t="shared" si="837"/>
        <v>0</v>
      </c>
      <c r="AJ223" s="67">
        <f t="shared" si="837"/>
        <v>1200</v>
      </c>
      <c r="AK223" s="67">
        <f t="shared" si="837"/>
        <v>0</v>
      </c>
      <c r="AL223" s="67">
        <f t="shared" si="837"/>
        <v>1200</v>
      </c>
      <c r="AM223" s="67">
        <f t="shared" si="837"/>
        <v>0</v>
      </c>
      <c r="AN223" s="67">
        <f t="shared" si="837"/>
        <v>0</v>
      </c>
      <c r="AO223" s="67">
        <f t="shared" si="837"/>
        <v>0</v>
      </c>
      <c r="AP223" s="67">
        <f t="shared" si="838"/>
        <v>0</v>
      </c>
      <c r="AQ223" s="71">
        <f t="shared" si="839"/>
        <v>1200</v>
      </c>
      <c r="AR223" s="71">
        <f t="shared" si="840"/>
        <v>0</v>
      </c>
      <c r="AS223" s="71">
        <f t="shared" si="841"/>
        <v>1200</v>
      </c>
      <c r="AT223" s="84"/>
    </row>
    <row r="224" spans="1:67" ht="15.75" outlineLevel="1" thickBot="1" x14ac:dyDescent="0.3">
      <c r="A224" s="75"/>
      <c r="B224" s="76"/>
      <c r="C224" s="77"/>
      <c r="D224" s="78"/>
      <c r="E224" s="79"/>
      <c r="F224" s="80"/>
      <c r="G224" s="98"/>
      <c r="H224" s="67"/>
      <c r="I224" s="67"/>
      <c r="J224" s="67"/>
      <c r="K224" s="21"/>
      <c r="L224" s="67"/>
      <c r="M224" s="67"/>
      <c r="N224" s="67"/>
      <c r="O224" s="67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7"/>
      <c r="AC224" s="67"/>
      <c r="AD224" s="67"/>
      <c r="AE224" s="69"/>
      <c r="AF224" s="69"/>
      <c r="AG224" s="69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84"/>
    </row>
    <row r="225" spans="1:67" ht="15.75" thickBot="1" x14ac:dyDescent="0.3">
      <c r="A225" s="48"/>
      <c r="B225" s="49" t="s">
        <v>67</v>
      </c>
      <c r="C225" s="50" t="s">
        <v>62</v>
      </c>
      <c r="D225" s="51" t="str">
        <f>'Technical Data'!C53</f>
        <v>22 kW</v>
      </c>
      <c r="E225" s="52"/>
      <c r="F225" s="53">
        <f>SUM(F226:F228)</f>
        <v>3051.8780787000005</v>
      </c>
      <c r="G225" s="98"/>
      <c r="H225" s="55"/>
      <c r="I225" s="55"/>
      <c r="J225" s="56"/>
      <c r="K225" s="57"/>
      <c r="L225" s="58"/>
      <c r="M225" s="58"/>
      <c r="N225" s="58"/>
      <c r="O225" s="57"/>
      <c r="P225" s="58"/>
      <c r="Q225" s="56"/>
      <c r="R225" s="56"/>
      <c r="S225" s="56"/>
      <c r="T225" s="56"/>
      <c r="U225" s="73"/>
      <c r="V225" s="21"/>
      <c r="W225" s="56"/>
      <c r="X225" s="56"/>
      <c r="Y225" s="56"/>
      <c r="Z225" s="57"/>
      <c r="AA225" s="56"/>
      <c r="AB225" s="56"/>
      <c r="AC225" s="59">
        <f t="shared" ref="AC225:AS225" si="845">+SUM(AC226:AC228)</f>
        <v>1277.4000000000001</v>
      </c>
      <c r="AD225" s="59">
        <f t="shared" si="845"/>
        <v>0</v>
      </c>
      <c r="AE225" s="59">
        <f t="shared" si="845"/>
        <v>0</v>
      </c>
      <c r="AF225" s="59">
        <f t="shared" si="845"/>
        <v>25.548000000000002</v>
      </c>
      <c r="AG225" s="59">
        <f t="shared" si="845"/>
        <v>15</v>
      </c>
      <c r="AH225" s="59">
        <f t="shared" si="845"/>
        <v>1317.9480000000001</v>
      </c>
      <c r="AI225" s="59">
        <f t="shared" si="845"/>
        <v>720</v>
      </c>
      <c r="AJ225" s="59">
        <f t="shared" si="845"/>
        <v>142.65636000000001</v>
      </c>
      <c r="AK225" s="59">
        <f t="shared" si="845"/>
        <v>122.27688000000001</v>
      </c>
      <c r="AL225" s="59">
        <f t="shared" si="845"/>
        <v>984.93323999999996</v>
      </c>
      <c r="AM225" s="59">
        <f t="shared" si="845"/>
        <v>305.69220000000001</v>
      </c>
      <c r="AN225" s="59">
        <f t="shared" si="845"/>
        <v>253.70499000000004</v>
      </c>
      <c r="AO225" s="59">
        <f t="shared" si="845"/>
        <v>189.59964869999999</v>
      </c>
      <c r="AP225" s="59">
        <f t="shared" si="845"/>
        <v>427.96908000000002</v>
      </c>
      <c r="AQ225" s="59">
        <f t="shared" si="845"/>
        <v>2608.5734400000001</v>
      </c>
      <c r="AR225" s="59">
        <f t="shared" si="845"/>
        <v>443.30463870000005</v>
      </c>
      <c r="AS225" s="59">
        <f t="shared" si="845"/>
        <v>3051.8780787000005</v>
      </c>
      <c r="AT225" s="83" t="str">
        <f>IF(F225=AS225,"Matching","Not Matching")</f>
        <v>Matching</v>
      </c>
      <c r="AU225" s="134">
        <f t="shared" ref="AU225" si="846">SUM(AC225:AG225)</f>
        <v>1317.9480000000001</v>
      </c>
      <c r="AV225" s="135">
        <f t="shared" ref="AV225" si="847">AU225/AS225</f>
        <v>0.43184818200909342</v>
      </c>
      <c r="AW225" s="134">
        <f t="shared" ref="AW225" si="848">AI225</f>
        <v>720</v>
      </c>
      <c r="AX225" s="135">
        <f t="shared" ref="AX225" si="849">AW225/AS225</f>
        <v>0.23592030265727268</v>
      </c>
      <c r="AY225" s="134">
        <f t="shared" ref="AY225" si="850">AJ225</f>
        <v>142.65636000000001</v>
      </c>
      <c r="AZ225" s="135">
        <f t="shared" ref="AZ225" si="851">AY225/AS225</f>
        <v>4.6743793926645627E-2</v>
      </c>
      <c r="BA225" s="134">
        <f t="shared" ref="BA225" si="852">AK225+AM225</f>
        <v>427.96908000000002</v>
      </c>
      <c r="BB225" s="135">
        <f t="shared" ref="BB225" si="853">BA225/AS225</f>
        <v>0.14023138177993688</v>
      </c>
      <c r="BC225" s="134">
        <f t="shared" ref="BC225" si="854">AN225+AO225</f>
        <v>443.30463870000005</v>
      </c>
      <c r="BD225" s="135">
        <f t="shared" ref="BD225" si="855">BC225/AS225</f>
        <v>0.14525633962705128</v>
      </c>
      <c r="BE225" s="82" t="str">
        <f t="shared" ref="BE225" si="856">IF((AU225+AW225+AY225+BA225+BC225)=AS225,"Matching","Not Matching")</f>
        <v>Matching</v>
      </c>
      <c r="BF225" s="134">
        <f>AQ225</f>
        <v>2608.5734400000001</v>
      </c>
      <c r="BG225" s="135">
        <f t="shared" ref="BG225" si="857">BF225/AS225</f>
        <v>0.85474366037294858</v>
      </c>
      <c r="BH225" s="134">
        <f t="shared" ref="BH225" si="858">AR225</f>
        <v>443.30463870000005</v>
      </c>
      <c r="BI225" s="135">
        <f t="shared" ref="BI225" si="859">BH225/AS225</f>
        <v>0.14525633962705128</v>
      </c>
      <c r="BJ225" s="82" t="str">
        <f t="shared" ref="BJ225" si="860">IF((BH225+BF225)=AS225,"Matching","Not Matching")</f>
        <v>Matching</v>
      </c>
      <c r="BK225" s="134">
        <f>AS225*1.081</f>
        <v>3299.0802030747004</v>
      </c>
      <c r="BL225" s="134">
        <f t="shared" ref="BL225" si="861">ROUND(BK225,-1)</f>
        <v>3300</v>
      </c>
      <c r="BM225" s="134"/>
      <c r="BN225" s="134"/>
      <c r="BO225" s="134"/>
    </row>
    <row r="226" spans="1:67" ht="15.75" outlineLevel="1" thickBot="1" x14ac:dyDescent="0.3">
      <c r="A226" s="60"/>
      <c r="B226" s="61"/>
      <c r="C226" s="62"/>
      <c r="D226" s="63"/>
      <c r="E226" s="64"/>
      <c r="F226" s="65"/>
      <c r="G226" s="98"/>
      <c r="H226" s="55"/>
      <c r="I226" s="55"/>
      <c r="J226" s="41">
        <f>'Financial Data'!$C$17</f>
        <v>0</v>
      </c>
      <c r="K226" s="57"/>
      <c r="L226" s="58"/>
      <c r="M226" s="58"/>
      <c r="N226" s="58"/>
      <c r="O226" s="57"/>
      <c r="P226" s="58"/>
      <c r="Q226" s="56"/>
      <c r="R226" s="56"/>
      <c r="S226" s="69"/>
      <c r="T226" s="56"/>
      <c r="U226" s="73"/>
      <c r="V226" s="41">
        <f>'Financial Data'!$C$18</f>
        <v>7.0000000000000007E-2</v>
      </c>
      <c r="W226" s="41">
        <f>'Financial Data'!$C$19</f>
        <v>0.06</v>
      </c>
      <c r="X226" s="56"/>
      <c r="Y226" s="56"/>
      <c r="Z226" s="114">
        <f>'Financial Data'!$C$20</f>
        <v>0.1925</v>
      </c>
      <c r="AA226" s="115">
        <f>'Financial Data'!C21</f>
        <v>0.1925</v>
      </c>
      <c r="AB226" s="56"/>
      <c r="AC226" s="56"/>
      <c r="AD226" s="56"/>
      <c r="AE226" s="69"/>
      <c r="AF226" s="69"/>
      <c r="AG226" s="69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136"/>
    </row>
    <row r="227" spans="1:67" outlineLevel="1" x14ac:dyDescent="0.25">
      <c r="A227" s="60"/>
      <c r="B227" s="81" t="str">
        <f>G227</f>
        <v>Wattpilot Flex Home 22 C6 (up to 22kW)</v>
      </c>
      <c r="C227" s="62">
        <v>1</v>
      </c>
      <c r="D227" s="68" t="s">
        <v>65</v>
      </c>
      <c r="E227" s="64">
        <f>AB227</f>
        <v>3051.8780787000005</v>
      </c>
      <c r="F227" s="65">
        <f>C227*E227</f>
        <v>3051.8780787000005</v>
      </c>
      <c r="G227" s="267" t="str">
        <f>'Technical Data'!B53</f>
        <v>Wattpilot Flex Home 22 C6 (up to 22kW)</v>
      </c>
      <c r="H227" s="85">
        <f>'Financial Data'!C78</f>
        <v>677.4</v>
      </c>
      <c r="I227" s="67">
        <v>600</v>
      </c>
      <c r="J227" s="67">
        <f>H227*$J$226</f>
        <v>0</v>
      </c>
      <c r="K227" s="54">
        <v>0</v>
      </c>
      <c r="L227" s="67">
        <f t="shared" ref="L227:N227" si="862">H227*(1-$K227)</f>
        <v>677.4</v>
      </c>
      <c r="M227" s="67">
        <f t="shared" si="862"/>
        <v>600</v>
      </c>
      <c r="N227" s="67">
        <f t="shared" si="862"/>
        <v>0</v>
      </c>
      <c r="O227" s="67">
        <f>(L227+M227+N227)</f>
        <v>1277.4000000000001</v>
      </c>
      <c r="P227" s="69">
        <f t="shared" ref="P227" si="863">O227*$P$4</f>
        <v>0</v>
      </c>
      <c r="Q227" s="69">
        <f t="shared" ref="Q227" si="864">(O227+P227)*$Q$4</f>
        <v>0</v>
      </c>
      <c r="R227" s="69">
        <f t="shared" ref="R227" si="865">(O227+P227)*$R$4</f>
        <v>25.548000000000002</v>
      </c>
      <c r="S227" s="69">
        <v>15</v>
      </c>
      <c r="T227" s="69">
        <f>SUM(O227:S227)</f>
        <v>1317.9480000000001</v>
      </c>
      <c r="U227" s="69">
        <f>8*90</f>
        <v>720</v>
      </c>
      <c r="V227" s="69">
        <f>(T227+U227)*$V$226</f>
        <v>142.65636000000001</v>
      </c>
      <c r="W227" s="69">
        <f>(T227+U227)*$W$226</f>
        <v>122.27688000000001</v>
      </c>
      <c r="X227" s="67">
        <f>SUM(U227:W227)</f>
        <v>984.93323999999996</v>
      </c>
      <c r="Y227" s="69">
        <f>(T227+U227)*$Y$4</f>
        <v>305.69220000000001</v>
      </c>
      <c r="Z227" s="69">
        <f>T227*$Z$226</f>
        <v>253.70499000000004</v>
      </c>
      <c r="AA227" s="69">
        <f>X227*$AA$226</f>
        <v>189.59964869999999</v>
      </c>
      <c r="AB227" s="70">
        <f>T227+X227+Y227+Z227+AA227</f>
        <v>3051.8780787000005</v>
      </c>
      <c r="AC227" s="67">
        <f t="shared" ref="AC227:AO227" si="866">O227*$C227</f>
        <v>1277.4000000000001</v>
      </c>
      <c r="AD227" s="67">
        <f t="shared" si="866"/>
        <v>0</v>
      </c>
      <c r="AE227" s="67">
        <f t="shared" si="866"/>
        <v>0</v>
      </c>
      <c r="AF227" s="67">
        <f t="shared" si="866"/>
        <v>25.548000000000002</v>
      </c>
      <c r="AG227" s="67">
        <f t="shared" si="866"/>
        <v>15</v>
      </c>
      <c r="AH227" s="67">
        <f t="shared" si="866"/>
        <v>1317.9480000000001</v>
      </c>
      <c r="AI227" s="67">
        <f t="shared" si="866"/>
        <v>720</v>
      </c>
      <c r="AJ227" s="67">
        <f t="shared" si="866"/>
        <v>142.65636000000001</v>
      </c>
      <c r="AK227" s="67">
        <f t="shared" si="866"/>
        <v>122.27688000000001</v>
      </c>
      <c r="AL227" s="67">
        <f t="shared" si="866"/>
        <v>984.93323999999996</v>
      </c>
      <c r="AM227" s="67">
        <f t="shared" si="866"/>
        <v>305.69220000000001</v>
      </c>
      <c r="AN227" s="67">
        <f t="shared" si="866"/>
        <v>253.70499000000004</v>
      </c>
      <c r="AO227" s="67">
        <f t="shared" si="866"/>
        <v>189.59964869999999</v>
      </c>
      <c r="AP227" s="67">
        <f>AM227+AK227</f>
        <v>427.96908000000002</v>
      </c>
      <c r="AQ227" s="71">
        <f>AM227+AL227+AH227</f>
        <v>2608.5734400000001</v>
      </c>
      <c r="AR227" s="71">
        <f>AO227+AN227</f>
        <v>443.30463870000005</v>
      </c>
      <c r="AS227" s="71">
        <f>AH227+AL227+AM227+AO227+AN227</f>
        <v>3051.8780787000005</v>
      </c>
      <c r="AT227" s="84"/>
    </row>
    <row r="228" spans="1:67" ht="15.75" outlineLevel="1" thickBot="1" x14ac:dyDescent="0.3">
      <c r="A228" s="75"/>
      <c r="B228" s="76"/>
      <c r="C228" s="77"/>
      <c r="D228" s="78"/>
      <c r="E228" s="79"/>
      <c r="F228" s="80"/>
      <c r="G228" s="267"/>
      <c r="H228" s="67"/>
      <c r="I228" s="67"/>
      <c r="J228" s="67"/>
      <c r="K228" s="21"/>
      <c r="L228" s="67"/>
      <c r="M228" s="67"/>
      <c r="N228" s="67"/>
      <c r="O228" s="67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7"/>
      <c r="AC228" s="67"/>
      <c r="AD228" s="67"/>
      <c r="AE228" s="69"/>
      <c r="AF228" s="69"/>
      <c r="AG228" s="69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84"/>
    </row>
    <row r="229" spans="1:67" x14ac:dyDescent="0.25">
      <c r="J229" s="56"/>
      <c r="P229" s="58"/>
      <c r="Q229" s="56"/>
      <c r="R229" s="56"/>
      <c r="AT229" s="136"/>
    </row>
    <row r="230" spans="1:67" x14ac:dyDescent="0.25">
      <c r="AT230" s="84"/>
    </row>
  </sheetData>
  <mergeCells count="56">
    <mergeCell ref="AL2:AL4"/>
    <mergeCell ref="AM2:AM4"/>
    <mergeCell ref="AN2:AN4"/>
    <mergeCell ref="AO2:AO4"/>
    <mergeCell ref="AP2:AP4"/>
    <mergeCell ref="G227:G228"/>
    <mergeCell ref="AF2:AF4"/>
    <mergeCell ref="AG2:AG4"/>
    <mergeCell ref="AH2:AH4"/>
    <mergeCell ref="AI2:AI4"/>
    <mergeCell ref="AJ2:AJ4"/>
    <mergeCell ref="AK2:AK4"/>
    <mergeCell ref="Y2:Y3"/>
    <mergeCell ref="Z2:Z3"/>
    <mergeCell ref="AA2:AA3"/>
    <mergeCell ref="AC2:AC4"/>
    <mergeCell ref="AD2:AD4"/>
    <mergeCell ref="AE2:AE4"/>
    <mergeCell ref="BN1:BN4"/>
    <mergeCell ref="BO1:BO4"/>
    <mergeCell ref="H2:K2"/>
    <mergeCell ref="L2:N2"/>
    <mergeCell ref="O2:O3"/>
    <mergeCell ref="P2:P3"/>
    <mergeCell ref="Q2:Q3"/>
    <mergeCell ref="R2:R3"/>
    <mergeCell ref="S2:S3"/>
    <mergeCell ref="T2:T3"/>
    <mergeCell ref="BA1:BB4"/>
    <mergeCell ref="BC1:BD4"/>
    <mergeCell ref="BF1:BG4"/>
    <mergeCell ref="BH1:BI4"/>
    <mergeCell ref="BK1:BL4"/>
    <mergeCell ref="BM1:BM4"/>
    <mergeCell ref="AQ1:AQ4"/>
    <mergeCell ref="AR1:AR4"/>
    <mergeCell ref="AS1:AS4"/>
    <mergeCell ref="AU1:AV4"/>
    <mergeCell ref="AW1:AX4"/>
    <mergeCell ref="AY1:AZ4"/>
    <mergeCell ref="U1:X1"/>
    <mergeCell ref="Z1:AA1"/>
    <mergeCell ref="AB1:AB4"/>
    <mergeCell ref="AC1:AH1"/>
    <mergeCell ref="AI1:AL1"/>
    <mergeCell ref="AN1:AO1"/>
    <mergeCell ref="U2:U3"/>
    <mergeCell ref="V2:V3"/>
    <mergeCell ref="W2:W3"/>
    <mergeCell ref="X2:X3"/>
    <mergeCell ref="A1:A2"/>
    <mergeCell ref="B1:B2"/>
    <mergeCell ref="C1:C2"/>
    <mergeCell ref="D1:D2"/>
    <mergeCell ref="H1:N1"/>
    <mergeCell ref="O1:T1"/>
  </mergeCells>
  <conditionalFormatting sqref="AT5">
    <cfRule type="containsText" dxfId="233" priority="119" operator="containsText" text="Not Matching">
      <formula>NOT(ISERROR(SEARCH(("Not Matching"),(AT5))))</formula>
    </cfRule>
    <cfRule type="containsText" dxfId="232" priority="120" operator="containsText" text="Matching">
      <formula>NOT(ISERROR(SEARCH(("Matching"),(AT5))))</formula>
    </cfRule>
  </conditionalFormatting>
  <conditionalFormatting sqref="AT16">
    <cfRule type="containsText" dxfId="231" priority="113" operator="containsText" text="Not Matching">
      <formula>NOT(ISERROR(SEARCH(("Not Matching"),(AT16))))</formula>
    </cfRule>
    <cfRule type="containsText" dxfId="230" priority="114" operator="containsText" text="Matching">
      <formula>NOT(ISERROR(SEARCH(("Matching"),(AT16))))</formula>
    </cfRule>
  </conditionalFormatting>
  <conditionalFormatting sqref="AT27">
    <cfRule type="containsText" dxfId="229" priority="107" operator="containsText" text="Not Matching">
      <formula>NOT(ISERROR(SEARCH(("Not Matching"),(AT27))))</formula>
    </cfRule>
    <cfRule type="containsText" dxfId="228" priority="108" operator="containsText" text="Matching">
      <formula>NOT(ISERROR(SEARCH(("Matching"),(AT27))))</formula>
    </cfRule>
  </conditionalFormatting>
  <conditionalFormatting sqref="AT38">
    <cfRule type="containsText" dxfId="227" priority="101" operator="containsText" text="Not Matching">
      <formula>NOT(ISERROR(SEARCH(("Not Matching"),(AT38))))</formula>
    </cfRule>
    <cfRule type="containsText" dxfId="226" priority="102" operator="containsText" text="Matching">
      <formula>NOT(ISERROR(SEARCH(("Matching"),(AT38))))</formula>
    </cfRule>
  </conditionalFormatting>
  <conditionalFormatting sqref="AT49">
    <cfRule type="containsText" dxfId="225" priority="95" operator="containsText" text="Not Matching">
      <formula>NOT(ISERROR(SEARCH(("Not Matching"),(AT49))))</formula>
    </cfRule>
    <cfRule type="containsText" dxfId="224" priority="96" operator="containsText" text="Matching">
      <formula>NOT(ISERROR(SEARCH(("Matching"),(AT49))))</formula>
    </cfRule>
  </conditionalFormatting>
  <conditionalFormatting sqref="AT60">
    <cfRule type="containsText" dxfId="223" priority="89" operator="containsText" text="Not Matching">
      <formula>NOT(ISERROR(SEARCH(("Not Matching"),(AT60))))</formula>
    </cfRule>
    <cfRule type="containsText" dxfId="222" priority="90" operator="containsText" text="Matching">
      <formula>NOT(ISERROR(SEARCH(("Matching"),(AT60))))</formula>
    </cfRule>
  </conditionalFormatting>
  <conditionalFormatting sqref="AT71">
    <cfRule type="containsText" dxfId="221" priority="83" operator="containsText" text="Not Matching">
      <formula>NOT(ISERROR(SEARCH(("Not Matching"),(AT71))))</formula>
    </cfRule>
    <cfRule type="containsText" dxfId="220" priority="84" operator="containsText" text="Matching">
      <formula>NOT(ISERROR(SEARCH(("Matching"),(AT71))))</formula>
    </cfRule>
  </conditionalFormatting>
  <conditionalFormatting sqref="AT82">
    <cfRule type="containsText" dxfId="219" priority="77" operator="containsText" text="Not Matching">
      <formula>NOT(ISERROR(SEARCH(("Not Matching"),(AT82))))</formula>
    </cfRule>
    <cfRule type="containsText" dxfId="218" priority="78" operator="containsText" text="Matching">
      <formula>NOT(ISERROR(SEARCH(("Matching"),(AT82))))</formula>
    </cfRule>
  </conditionalFormatting>
  <conditionalFormatting sqref="AT93">
    <cfRule type="containsText" dxfId="217" priority="71" operator="containsText" text="Not Matching">
      <formula>NOT(ISERROR(SEARCH(("Not Matching"),(AT93))))</formula>
    </cfRule>
    <cfRule type="containsText" dxfId="216" priority="72" operator="containsText" text="Matching">
      <formula>NOT(ISERROR(SEARCH(("Matching"),(AT93))))</formula>
    </cfRule>
  </conditionalFormatting>
  <conditionalFormatting sqref="AT104">
    <cfRule type="containsText" dxfId="215" priority="65" operator="containsText" text="Not Matching">
      <formula>NOT(ISERROR(SEARCH(("Not Matching"),(AT104))))</formula>
    </cfRule>
    <cfRule type="containsText" dxfId="214" priority="66" operator="containsText" text="Matching">
      <formula>NOT(ISERROR(SEARCH(("Matching"),(AT104))))</formula>
    </cfRule>
  </conditionalFormatting>
  <conditionalFormatting sqref="AT115">
    <cfRule type="containsText" dxfId="213" priority="59" operator="containsText" text="Not Matching">
      <formula>NOT(ISERROR(SEARCH(("Not Matching"),(AT115))))</formula>
    </cfRule>
    <cfRule type="containsText" dxfId="212" priority="60" operator="containsText" text="Matching">
      <formula>NOT(ISERROR(SEARCH(("Matching"),(AT115))))</formula>
    </cfRule>
  </conditionalFormatting>
  <conditionalFormatting sqref="AT126">
    <cfRule type="containsText" dxfId="211" priority="53" operator="containsText" text="Not Matching">
      <formula>NOT(ISERROR(SEARCH(("Not Matching"),(AT126))))</formula>
    </cfRule>
    <cfRule type="containsText" dxfId="210" priority="54" operator="containsText" text="Matching">
      <formula>NOT(ISERROR(SEARCH(("Matching"),(AT126))))</formula>
    </cfRule>
  </conditionalFormatting>
  <conditionalFormatting sqref="AT137">
    <cfRule type="containsText" dxfId="209" priority="47" operator="containsText" text="Not Matching">
      <formula>NOT(ISERROR(SEARCH(("Not Matching"),(AT137))))</formula>
    </cfRule>
    <cfRule type="containsText" dxfId="208" priority="48" operator="containsText" text="Matching">
      <formula>NOT(ISERROR(SEARCH(("Matching"),(AT137))))</formula>
    </cfRule>
  </conditionalFormatting>
  <conditionalFormatting sqref="AT148">
    <cfRule type="containsText" dxfId="207" priority="41" operator="containsText" text="Not Matching">
      <formula>NOT(ISERROR(SEARCH(("Not Matching"),(AT148))))</formula>
    </cfRule>
    <cfRule type="containsText" dxfId="206" priority="42" operator="containsText" text="Matching">
      <formula>NOT(ISERROR(SEARCH(("Matching"),(AT148))))</formula>
    </cfRule>
  </conditionalFormatting>
  <conditionalFormatting sqref="AT159">
    <cfRule type="containsText" dxfId="205" priority="35" operator="containsText" text="Not Matching">
      <formula>NOT(ISERROR(SEARCH(("Not Matching"),(AT159))))</formula>
    </cfRule>
    <cfRule type="containsText" dxfId="204" priority="36" operator="containsText" text="Matching">
      <formula>NOT(ISERROR(SEARCH(("Matching"),(AT159))))</formula>
    </cfRule>
  </conditionalFormatting>
  <conditionalFormatting sqref="AT170">
    <cfRule type="containsText" dxfId="203" priority="29" operator="containsText" text="Not Matching">
      <formula>NOT(ISERROR(SEARCH(("Not Matching"),(AT170))))</formula>
    </cfRule>
    <cfRule type="containsText" dxfId="202" priority="30" operator="containsText" text="Matching">
      <formula>NOT(ISERROR(SEARCH(("Matching"),(AT170))))</formula>
    </cfRule>
  </conditionalFormatting>
  <conditionalFormatting sqref="AT181">
    <cfRule type="containsText" dxfId="201" priority="23" operator="containsText" text="Not Matching">
      <formula>NOT(ISERROR(SEARCH(("Not Matching"),(AT181))))</formula>
    </cfRule>
    <cfRule type="containsText" dxfId="200" priority="24" operator="containsText" text="Matching">
      <formula>NOT(ISERROR(SEARCH(("Matching"),(AT181))))</formula>
    </cfRule>
  </conditionalFormatting>
  <conditionalFormatting sqref="AT192">
    <cfRule type="containsText" dxfId="199" priority="17" operator="containsText" text="Not Matching">
      <formula>NOT(ISERROR(SEARCH(("Not Matching"),(AT192))))</formula>
    </cfRule>
    <cfRule type="containsText" dxfId="198" priority="18" operator="containsText" text="Matching">
      <formula>NOT(ISERROR(SEARCH(("Matching"),(AT192))))</formula>
    </cfRule>
  </conditionalFormatting>
  <conditionalFormatting sqref="AT203">
    <cfRule type="containsText" dxfId="197" priority="11" operator="containsText" text="Not Matching">
      <formula>NOT(ISERROR(SEARCH(("Not Matching"),(AT203))))</formula>
    </cfRule>
    <cfRule type="containsText" dxfId="196" priority="12" operator="containsText" text="Matching">
      <formula>NOT(ISERROR(SEARCH(("Matching"),(AT203))))</formula>
    </cfRule>
  </conditionalFormatting>
  <conditionalFormatting sqref="AT214">
    <cfRule type="containsText" dxfId="195" priority="5" operator="containsText" text="Not Matching">
      <formula>NOT(ISERROR(SEARCH(("Not Matching"),(AT214))))</formula>
    </cfRule>
    <cfRule type="containsText" dxfId="194" priority="6" operator="containsText" text="Matching">
      <formula>NOT(ISERROR(SEARCH(("Matching"),(AT214))))</formula>
    </cfRule>
  </conditionalFormatting>
  <conditionalFormatting sqref="AT225">
    <cfRule type="containsText" dxfId="185" priority="257" operator="containsText" text="Not Matching">
      <formula>NOT(ISERROR(SEARCH(("Not Matching"),(AT225))))</formula>
    </cfRule>
    <cfRule type="containsText" dxfId="184" priority="258" operator="containsText" text="Matching">
      <formula>NOT(ISERROR(SEARCH(("Matching"),(AT225))))</formula>
    </cfRule>
  </conditionalFormatting>
  <conditionalFormatting sqref="BE5">
    <cfRule type="containsText" dxfId="141" priority="115" operator="containsText" text="Not Matching">
      <formula>NOT(ISERROR(SEARCH(("Not Matching"),(BE5))))</formula>
    </cfRule>
    <cfRule type="containsText" dxfId="140" priority="116" operator="containsText" text="Matching">
      <formula>NOT(ISERROR(SEARCH(("Matching"),(BE5))))</formula>
    </cfRule>
  </conditionalFormatting>
  <conditionalFormatting sqref="BE16">
    <cfRule type="containsText" dxfId="139" priority="109" operator="containsText" text="Not Matching">
      <formula>NOT(ISERROR(SEARCH(("Not Matching"),(BE16))))</formula>
    </cfRule>
    <cfRule type="containsText" dxfId="138" priority="110" operator="containsText" text="Matching">
      <formula>NOT(ISERROR(SEARCH(("Matching"),(BE16))))</formula>
    </cfRule>
  </conditionalFormatting>
  <conditionalFormatting sqref="BE27">
    <cfRule type="containsText" dxfId="137" priority="103" operator="containsText" text="Not Matching">
      <formula>NOT(ISERROR(SEARCH(("Not Matching"),(BE27))))</formula>
    </cfRule>
    <cfRule type="containsText" dxfId="136" priority="104" operator="containsText" text="Matching">
      <formula>NOT(ISERROR(SEARCH(("Matching"),(BE27))))</formula>
    </cfRule>
  </conditionalFormatting>
  <conditionalFormatting sqref="BE38">
    <cfRule type="containsText" dxfId="135" priority="97" operator="containsText" text="Not Matching">
      <formula>NOT(ISERROR(SEARCH(("Not Matching"),(BE38))))</formula>
    </cfRule>
    <cfRule type="containsText" dxfId="134" priority="98" operator="containsText" text="Matching">
      <formula>NOT(ISERROR(SEARCH(("Matching"),(BE38))))</formula>
    </cfRule>
  </conditionalFormatting>
  <conditionalFormatting sqref="BE49">
    <cfRule type="containsText" dxfId="133" priority="91" operator="containsText" text="Not Matching">
      <formula>NOT(ISERROR(SEARCH(("Not Matching"),(BE49))))</formula>
    </cfRule>
    <cfRule type="containsText" dxfId="132" priority="92" operator="containsText" text="Matching">
      <formula>NOT(ISERROR(SEARCH(("Matching"),(BE49))))</formula>
    </cfRule>
  </conditionalFormatting>
  <conditionalFormatting sqref="BE60">
    <cfRule type="containsText" dxfId="131" priority="85" operator="containsText" text="Not Matching">
      <formula>NOT(ISERROR(SEARCH(("Not Matching"),(BE60))))</formula>
    </cfRule>
    <cfRule type="containsText" dxfId="130" priority="86" operator="containsText" text="Matching">
      <formula>NOT(ISERROR(SEARCH(("Matching"),(BE60))))</formula>
    </cfRule>
  </conditionalFormatting>
  <conditionalFormatting sqref="BE71">
    <cfRule type="containsText" dxfId="129" priority="79" operator="containsText" text="Not Matching">
      <formula>NOT(ISERROR(SEARCH(("Not Matching"),(BE71))))</formula>
    </cfRule>
    <cfRule type="containsText" dxfId="128" priority="80" operator="containsText" text="Matching">
      <formula>NOT(ISERROR(SEARCH(("Matching"),(BE71))))</formula>
    </cfRule>
  </conditionalFormatting>
  <conditionalFormatting sqref="BE82">
    <cfRule type="containsText" dxfId="127" priority="73" operator="containsText" text="Not Matching">
      <formula>NOT(ISERROR(SEARCH(("Not Matching"),(BE82))))</formula>
    </cfRule>
    <cfRule type="containsText" dxfId="126" priority="74" operator="containsText" text="Matching">
      <formula>NOT(ISERROR(SEARCH(("Matching"),(BE82))))</formula>
    </cfRule>
  </conditionalFormatting>
  <conditionalFormatting sqref="BE93">
    <cfRule type="containsText" dxfId="125" priority="67" operator="containsText" text="Not Matching">
      <formula>NOT(ISERROR(SEARCH(("Not Matching"),(BE93))))</formula>
    </cfRule>
    <cfRule type="containsText" dxfId="124" priority="68" operator="containsText" text="Matching">
      <formula>NOT(ISERROR(SEARCH(("Matching"),(BE93))))</formula>
    </cfRule>
  </conditionalFormatting>
  <conditionalFormatting sqref="BE104">
    <cfRule type="containsText" dxfId="123" priority="61" operator="containsText" text="Not Matching">
      <formula>NOT(ISERROR(SEARCH(("Not Matching"),(BE104))))</formula>
    </cfRule>
    <cfRule type="containsText" dxfId="122" priority="62" operator="containsText" text="Matching">
      <formula>NOT(ISERROR(SEARCH(("Matching"),(BE104))))</formula>
    </cfRule>
  </conditionalFormatting>
  <conditionalFormatting sqref="BE115">
    <cfRule type="containsText" dxfId="121" priority="55" operator="containsText" text="Not Matching">
      <formula>NOT(ISERROR(SEARCH(("Not Matching"),(BE115))))</formula>
    </cfRule>
    <cfRule type="containsText" dxfId="120" priority="56" operator="containsText" text="Matching">
      <formula>NOT(ISERROR(SEARCH(("Matching"),(BE115))))</formula>
    </cfRule>
  </conditionalFormatting>
  <conditionalFormatting sqref="BE126">
    <cfRule type="containsText" dxfId="119" priority="49" operator="containsText" text="Not Matching">
      <formula>NOT(ISERROR(SEARCH(("Not Matching"),(BE126))))</formula>
    </cfRule>
    <cfRule type="containsText" dxfId="118" priority="50" operator="containsText" text="Matching">
      <formula>NOT(ISERROR(SEARCH(("Matching"),(BE126))))</formula>
    </cfRule>
  </conditionalFormatting>
  <conditionalFormatting sqref="BE137">
    <cfRule type="containsText" dxfId="117" priority="43" operator="containsText" text="Not Matching">
      <formula>NOT(ISERROR(SEARCH(("Not Matching"),(BE137))))</formula>
    </cfRule>
    <cfRule type="containsText" dxfId="116" priority="44" operator="containsText" text="Matching">
      <formula>NOT(ISERROR(SEARCH(("Matching"),(BE137))))</formula>
    </cfRule>
  </conditionalFormatting>
  <conditionalFormatting sqref="BE148">
    <cfRule type="containsText" dxfId="115" priority="37" operator="containsText" text="Not Matching">
      <formula>NOT(ISERROR(SEARCH(("Not Matching"),(BE148))))</formula>
    </cfRule>
    <cfRule type="containsText" dxfId="114" priority="38" operator="containsText" text="Matching">
      <formula>NOT(ISERROR(SEARCH(("Matching"),(BE148))))</formula>
    </cfRule>
  </conditionalFormatting>
  <conditionalFormatting sqref="BE159">
    <cfRule type="containsText" dxfId="113" priority="31" operator="containsText" text="Not Matching">
      <formula>NOT(ISERROR(SEARCH(("Not Matching"),(BE159))))</formula>
    </cfRule>
    <cfRule type="containsText" dxfId="112" priority="32" operator="containsText" text="Matching">
      <formula>NOT(ISERROR(SEARCH(("Matching"),(BE159))))</formula>
    </cfRule>
  </conditionalFormatting>
  <conditionalFormatting sqref="BE170">
    <cfRule type="containsText" dxfId="111" priority="25" operator="containsText" text="Not Matching">
      <formula>NOT(ISERROR(SEARCH(("Not Matching"),(BE170))))</formula>
    </cfRule>
    <cfRule type="containsText" dxfId="110" priority="26" operator="containsText" text="Matching">
      <formula>NOT(ISERROR(SEARCH(("Matching"),(BE170))))</formula>
    </cfRule>
  </conditionalFormatting>
  <conditionalFormatting sqref="BE181">
    <cfRule type="containsText" dxfId="109" priority="19" operator="containsText" text="Not Matching">
      <formula>NOT(ISERROR(SEARCH(("Not Matching"),(BE181))))</formula>
    </cfRule>
    <cfRule type="containsText" dxfId="108" priority="20" operator="containsText" text="Matching">
      <formula>NOT(ISERROR(SEARCH(("Matching"),(BE181))))</formula>
    </cfRule>
  </conditionalFormatting>
  <conditionalFormatting sqref="BE192">
    <cfRule type="containsText" dxfId="107" priority="13" operator="containsText" text="Not Matching">
      <formula>NOT(ISERROR(SEARCH(("Not Matching"),(BE192))))</formula>
    </cfRule>
    <cfRule type="containsText" dxfId="106" priority="14" operator="containsText" text="Matching">
      <formula>NOT(ISERROR(SEARCH(("Matching"),(BE192))))</formula>
    </cfRule>
  </conditionalFormatting>
  <conditionalFormatting sqref="BE203">
    <cfRule type="containsText" dxfId="105" priority="7" operator="containsText" text="Not Matching">
      <formula>NOT(ISERROR(SEARCH(("Not Matching"),(BE203))))</formula>
    </cfRule>
    <cfRule type="containsText" dxfId="104" priority="8" operator="containsText" text="Matching">
      <formula>NOT(ISERROR(SEARCH(("Matching"),(BE203))))</formula>
    </cfRule>
  </conditionalFormatting>
  <conditionalFormatting sqref="BE214">
    <cfRule type="containsText" dxfId="103" priority="1" operator="containsText" text="Not Matching">
      <formula>NOT(ISERROR(SEARCH(("Not Matching"),(BE214))))</formula>
    </cfRule>
    <cfRule type="containsText" dxfId="102" priority="2" operator="containsText" text="Matching">
      <formula>NOT(ISERROR(SEARCH(("Matching"),(BE214))))</formula>
    </cfRule>
  </conditionalFormatting>
  <conditionalFormatting sqref="BE225">
    <cfRule type="containsText" dxfId="93" priority="253" operator="containsText" text="Not Matching">
      <formula>NOT(ISERROR(SEARCH(("Not Matching"),(BE225))))</formula>
    </cfRule>
    <cfRule type="containsText" dxfId="92" priority="254" operator="containsText" text="Matching">
      <formula>NOT(ISERROR(SEARCH(("Matching"),(BE225))))</formula>
    </cfRule>
  </conditionalFormatting>
  <conditionalFormatting sqref="BJ5">
    <cfRule type="containsText" dxfId="49" priority="117" operator="containsText" text="Not Matching">
      <formula>NOT(ISERROR(SEARCH(("Not Matching"),(BJ5))))</formula>
    </cfRule>
    <cfRule type="containsText" dxfId="48" priority="118" operator="containsText" text="Matching">
      <formula>NOT(ISERROR(SEARCH(("Matching"),(BJ5))))</formula>
    </cfRule>
  </conditionalFormatting>
  <conditionalFormatting sqref="BJ16">
    <cfRule type="containsText" dxfId="47" priority="111" operator="containsText" text="Not Matching">
      <formula>NOT(ISERROR(SEARCH(("Not Matching"),(BJ16))))</formula>
    </cfRule>
    <cfRule type="containsText" dxfId="46" priority="112" operator="containsText" text="Matching">
      <formula>NOT(ISERROR(SEARCH(("Matching"),(BJ16))))</formula>
    </cfRule>
  </conditionalFormatting>
  <conditionalFormatting sqref="BJ27">
    <cfRule type="containsText" dxfId="45" priority="105" operator="containsText" text="Not Matching">
      <formula>NOT(ISERROR(SEARCH(("Not Matching"),(BJ27))))</formula>
    </cfRule>
    <cfRule type="containsText" dxfId="44" priority="106" operator="containsText" text="Matching">
      <formula>NOT(ISERROR(SEARCH(("Matching"),(BJ27))))</formula>
    </cfRule>
  </conditionalFormatting>
  <conditionalFormatting sqref="BJ38">
    <cfRule type="containsText" dxfId="43" priority="99" operator="containsText" text="Not Matching">
      <formula>NOT(ISERROR(SEARCH(("Not Matching"),(BJ38))))</formula>
    </cfRule>
    <cfRule type="containsText" dxfId="42" priority="100" operator="containsText" text="Matching">
      <formula>NOT(ISERROR(SEARCH(("Matching"),(BJ38))))</formula>
    </cfRule>
  </conditionalFormatting>
  <conditionalFormatting sqref="BJ49">
    <cfRule type="containsText" dxfId="41" priority="93" operator="containsText" text="Not Matching">
      <formula>NOT(ISERROR(SEARCH(("Not Matching"),(BJ49))))</formula>
    </cfRule>
    <cfRule type="containsText" dxfId="40" priority="94" operator="containsText" text="Matching">
      <formula>NOT(ISERROR(SEARCH(("Matching"),(BJ49))))</formula>
    </cfRule>
  </conditionalFormatting>
  <conditionalFormatting sqref="BJ60">
    <cfRule type="containsText" dxfId="39" priority="87" operator="containsText" text="Not Matching">
      <formula>NOT(ISERROR(SEARCH(("Not Matching"),(BJ60))))</formula>
    </cfRule>
    <cfRule type="containsText" dxfId="38" priority="88" operator="containsText" text="Matching">
      <formula>NOT(ISERROR(SEARCH(("Matching"),(BJ60))))</formula>
    </cfRule>
  </conditionalFormatting>
  <conditionalFormatting sqref="BJ71">
    <cfRule type="containsText" dxfId="37" priority="81" operator="containsText" text="Not Matching">
      <formula>NOT(ISERROR(SEARCH(("Not Matching"),(BJ71))))</formula>
    </cfRule>
    <cfRule type="containsText" dxfId="36" priority="82" operator="containsText" text="Matching">
      <formula>NOT(ISERROR(SEARCH(("Matching"),(BJ71))))</formula>
    </cfRule>
  </conditionalFormatting>
  <conditionalFormatting sqref="BJ82">
    <cfRule type="containsText" dxfId="35" priority="75" operator="containsText" text="Not Matching">
      <formula>NOT(ISERROR(SEARCH(("Not Matching"),(BJ82))))</formula>
    </cfRule>
    <cfRule type="containsText" dxfId="34" priority="76" operator="containsText" text="Matching">
      <formula>NOT(ISERROR(SEARCH(("Matching"),(BJ82))))</formula>
    </cfRule>
  </conditionalFormatting>
  <conditionalFormatting sqref="BJ93">
    <cfRule type="containsText" dxfId="33" priority="69" operator="containsText" text="Not Matching">
      <formula>NOT(ISERROR(SEARCH(("Not Matching"),(BJ93))))</formula>
    </cfRule>
    <cfRule type="containsText" dxfId="32" priority="70" operator="containsText" text="Matching">
      <formula>NOT(ISERROR(SEARCH(("Matching"),(BJ93))))</formula>
    </cfRule>
  </conditionalFormatting>
  <conditionalFormatting sqref="BJ104">
    <cfRule type="containsText" dxfId="31" priority="63" operator="containsText" text="Not Matching">
      <formula>NOT(ISERROR(SEARCH(("Not Matching"),(BJ104))))</formula>
    </cfRule>
    <cfRule type="containsText" dxfId="30" priority="64" operator="containsText" text="Matching">
      <formula>NOT(ISERROR(SEARCH(("Matching"),(BJ104))))</formula>
    </cfRule>
  </conditionalFormatting>
  <conditionalFormatting sqref="BJ115">
    <cfRule type="containsText" dxfId="29" priority="57" operator="containsText" text="Not Matching">
      <formula>NOT(ISERROR(SEARCH(("Not Matching"),(BJ115))))</formula>
    </cfRule>
    <cfRule type="containsText" dxfId="28" priority="58" operator="containsText" text="Matching">
      <formula>NOT(ISERROR(SEARCH(("Matching"),(BJ115))))</formula>
    </cfRule>
  </conditionalFormatting>
  <conditionalFormatting sqref="BJ126">
    <cfRule type="containsText" dxfId="27" priority="51" operator="containsText" text="Not Matching">
      <formula>NOT(ISERROR(SEARCH(("Not Matching"),(BJ126))))</formula>
    </cfRule>
    <cfRule type="containsText" dxfId="26" priority="52" operator="containsText" text="Matching">
      <formula>NOT(ISERROR(SEARCH(("Matching"),(BJ126))))</formula>
    </cfRule>
  </conditionalFormatting>
  <conditionalFormatting sqref="BJ137">
    <cfRule type="containsText" dxfId="25" priority="45" operator="containsText" text="Not Matching">
      <formula>NOT(ISERROR(SEARCH(("Not Matching"),(BJ137))))</formula>
    </cfRule>
    <cfRule type="containsText" dxfId="24" priority="46" operator="containsText" text="Matching">
      <formula>NOT(ISERROR(SEARCH(("Matching"),(BJ137))))</formula>
    </cfRule>
  </conditionalFormatting>
  <conditionalFormatting sqref="BJ148">
    <cfRule type="containsText" dxfId="23" priority="39" operator="containsText" text="Not Matching">
      <formula>NOT(ISERROR(SEARCH(("Not Matching"),(BJ148))))</formula>
    </cfRule>
    <cfRule type="containsText" dxfId="22" priority="40" operator="containsText" text="Matching">
      <formula>NOT(ISERROR(SEARCH(("Matching"),(BJ148))))</formula>
    </cfRule>
  </conditionalFormatting>
  <conditionalFormatting sqref="BJ159">
    <cfRule type="containsText" dxfId="21" priority="33" operator="containsText" text="Not Matching">
      <formula>NOT(ISERROR(SEARCH(("Not Matching"),(BJ159))))</formula>
    </cfRule>
    <cfRule type="containsText" dxfId="20" priority="34" operator="containsText" text="Matching">
      <formula>NOT(ISERROR(SEARCH(("Matching"),(BJ159))))</formula>
    </cfRule>
  </conditionalFormatting>
  <conditionalFormatting sqref="BJ170">
    <cfRule type="containsText" dxfId="19" priority="27" operator="containsText" text="Not Matching">
      <formula>NOT(ISERROR(SEARCH(("Not Matching"),(BJ170))))</formula>
    </cfRule>
    <cfRule type="containsText" dxfId="18" priority="28" operator="containsText" text="Matching">
      <formula>NOT(ISERROR(SEARCH(("Matching"),(BJ170))))</formula>
    </cfRule>
  </conditionalFormatting>
  <conditionalFormatting sqref="BJ181">
    <cfRule type="containsText" dxfId="17" priority="21" operator="containsText" text="Not Matching">
      <formula>NOT(ISERROR(SEARCH(("Not Matching"),(BJ181))))</formula>
    </cfRule>
    <cfRule type="containsText" dxfId="16" priority="22" operator="containsText" text="Matching">
      <formula>NOT(ISERROR(SEARCH(("Matching"),(BJ181))))</formula>
    </cfRule>
  </conditionalFormatting>
  <conditionalFormatting sqref="BJ192">
    <cfRule type="containsText" dxfId="15" priority="15" operator="containsText" text="Not Matching">
      <formula>NOT(ISERROR(SEARCH(("Not Matching"),(BJ192))))</formula>
    </cfRule>
    <cfRule type="containsText" dxfId="14" priority="16" operator="containsText" text="Matching">
      <formula>NOT(ISERROR(SEARCH(("Matching"),(BJ192))))</formula>
    </cfRule>
  </conditionalFormatting>
  <conditionalFormatting sqref="BJ203">
    <cfRule type="containsText" dxfId="13" priority="9" operator="containsText" text="Not Matching">
      <formula>NOT(ISERROR(SEARCH(("Not Matching"),(BJ203))))</formula>
    </cfRule>
    <cfRule type="containsText" dxfId="12" priority="10" operator="containsText" text="Matching">
      <formula>NOT(ISERROR(SEARCH(("Matching"),(BJ203))))</formula>
    </cfRule>
  </conditionalFormatting>
  <conditionalFormatting sqref="BJ214">
    <cfRule type="containsText" dxfId="11" priority="3" operator="containsText" text="Not Matching">
      <formula>NOT(ISERROR(SEARCH(("Not Matching"),(BJ214))))</formula>
    </cfRule>
    <cfRule type="containsText" dxfId="10" priority="4" operator="containsText" text="Matching">
      <formula>NOT(ISERROR(SEARCH(("Matching"),(BJ214))))</formula>
    </cfRule>
  </conditionalFormatting>
  <conditionalFormatting sqref="BJ225">
    <cfRule type="containsText" dxfId="1" priority="255" operator="containsText" text="Not Matching">
      <formula>NOT(ISERROR(SEARCH(("Not Matching"),(BJ225))))</formula>
    </cfRule>
    <cfRule type="containsText" dxfId="0" priority="256" operator="containsText" text="Matching">
      <formula>NOT(ISERROR(SEARCH(("Matching"),(BJ225))))</formula>
    </cfRule>
  </conditionalFormatting>
  <printOptions horizontalCentered="1" headings="1"/>
  <pageMargins left="0.7" right="0.7" top="0.75" bottom="0.75" header="0.3" footer="0.3"/>
  <pageSetup paperSize="9" scale="73" fitToHeight="0" orientation="portrait" r:id="rId1"/>
  <headerFooter>
    <oddHeader>&amp;A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AFB947-1207-464E-A850-8C3C64405740}">
          <x14:formula1>
            <xm:f>'Technical Data'!$I$3:$I$8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Couverture</vt:lpstr>
      <vt:lpstr>Financial Data</vt:lpstr>
      <vt:lpstr>Technical Data</vt:lpstr>
      <vt:lpstr>Huawei-Hybrid-10 to 50P</vt:lpstr>
      <vt:lpstr>Fronius-Hybrid-10 to 30P</vt:lpstr>
      <vt:lpstr>Fronius-Hybrid Plus-10 to 30P</vt:lpstr>
      <vt:lpstr>Fronius-Hybrid-31 to 50P</vt:lpstr>
      <vt:lpstr>Fronius-String-31 to 50P</vt:lpstr>
      <vt:lpstr>Couverture!Print_Area</vt:lpstr>
      <vt:lpstr>'Financial Data'!Print_Area</vt:lpstr>
      <vt:lpstr>'Fronius-Hybrid Plus-10 to 30P'!Print_Area</vt:lpstr>
      <vt:lpstr>'Fronius-Hybrid-10 to 30P'!Print_Area</vt:lpstr>
      <vt:lpstr>'Fronius-Hybrid-31 to 50P'!Print_Area</vt:lpstr>
      <vt:lpstr>'Fronius-String-31 to 50P'!Print_Area</vt:lpstr>
      <vt:lpstr>'Huawei-Hybrid-10 to 50P'!Print_Area</vt:lpstr>
      <vt:lpstr>'Technical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Chrystel Yazbeck</cp:lastModifiedBy>
  <cp:lastPrinted>2026-03-17T12:52:12Z</cp:lastPrinted>
  <dcterms:created xsi:type="dcterms:W3CDTF">2021-06-07T07:23:43Z</dcterms:created>
  <dcterms:modified xsi:type="dcterms:W3CDTF">2026-03-17T17:28:22Z</dcterms:modified>
</cp:coreProperties>
</file>