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33587a7c81a1e1/Documents/PTSI/0 Laurent/00 Fonctionnement/colloscope 2024-2025/"/>
    </mc:Choice>
  </mc:AlternateContent>
  <xr:revisionPtr revIDLastSave="4" documentId="8_{606548EC-A89D-40B0-9005-66F5457327A3}" xr6:coauthVersionLast="47" xr6:coauthVersionMax="47" xr10:uidLastSave="{57CCDEE7-D17C-4D8E-93C7-121B13664795}"/>
  <bookViews>
    <workbookView xWindow="-98" yWindow="-98" windowWidth="22695" windowHeight="14476" xr2:uid="{00000000-000D-0000-FFFF-FFFF00000000}"/>
  </bookViews>
  <sheets>
    <sheet name="kholloscope année" sheetId="5" r:id="rId1"/>
    <sheet name="Mails" sheetId="6" r:id="rId2"/>
  </sheets>
  <definedNames>
    <definedName name="_xlnm.Print_Area" localSheetId="0">'kholloscope année'!$A$1:$AO$51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" i="5" l="1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AN6" i="5"/>
  <c r="AN8" i="5"/>
  <c r="AN9" i="5"/>
  <c r="AN10" i="5"/>
  <c r="AN11" i="5"/>
  <c r="AN12" i="5"/>
  <c r="AN25" i="5"/>
  <c r="AN26" i="5"/>
  <c r="AN27" i="5"/>
  <c r="AN28" i="5"/>
  <c r="AN29" i="5"/>
  <c r="AN30" i="5"/>
  <c r="AN31" i="5"/>
  <c r="AN32" i="5"/>
  <c r="AN35" i="5"/>
  <c r="AN36" i="5"/>
  <c r="AN37" i="5"/>
  <c r="AN38" i="5"/>
  <c r="AN39" i="5"/>
  <c r="AN40" i="5"/>
  <c r="AN41" i="5"/>
  <c r="AN42" i="5"/>
  <c r="AN5" i="5"/>
  <c r="AI6" i="5"/>
  <c r="AJ6" i="5"/>
  <c r="AK6" i="5"/>
  <c r="AL6" i="5"/>
  <c r="AM6" i="5"/>
  <c r="AI7" i="5"/>
  <c r="AJ7" i="5"/>
  <c r="AK7" i="5"/>
  <c r="AL7" i="5"/>
  <c r="AM7" i="5"/>
  <c r="AI8" i="5"/>
  <c r="AJ8" i="5"/>
  <c r="AK8" i="5"/>
  <c r="AL8" i="5"/>
  <c r="AM8" i="5"/>
  <c r="AI9" i="5"/>
  <c r="AJ9" i="5"/>
  <c r="AK9" i="5"/>
  <c r="AL9" i="5"/>
  <c r="AM9" i="5"/>
  <c r="AI10" i="5"/>
  <c r="AJ10" i="5"/>
  <c r="AK10" i="5"/>
  <c r="AL10" i="5"/>
  <c r="AM10" i="5"/>
  <c r="AI11" i="5"/>
  <c r="AJ11" i="5"/>
  <c r="AK11" i="5"/>
  <c r="AM11" i="5"/>
  <c r="AI12" i="5"/>
  <c r="AJ12" i="5"/>
  <c r="AK12" i="5"/>
  <c r="AL12" i="5"/>
  <c r="AM12" i="5"/>
  <c r="AI15" i="5"/>
  <c r="AJ15" i="5"/>
  <c r="AK15" i="5"/>
  <c r="AL15" i="5"/>
  <c r="AM15" i="5"/>
  <c r="AI16" i="5"/>
  <c r="AJ16" i="5"/>
  <c r="AK16" i="5"/>
  <c r="AL16" i="5"/>
  <c r="AM16" i="5"/>
  <c r="AI17" i="5"/>
  <c r="AJ17" i="5"/>
  <c r="AK17" i="5"/>
  <c r="AL17" i="5"/>
  <c r="AM17" i="5"/>
  <c r="AI18" i="5"/>
  <c r="AJ18" i="5"/>
  <c r="AK18" i="5"/>
  <c r="AM18" i="5"/>
  <c r="AI19" i="5"/>
  <c r="AK19" i="5"/>
  <c r="AL19" i="5"/>
  <c r="AM19" i="5"/>
  <c r="AI20" i="5"/>
  <c r="AJ20" i="5"/>
  <c r="AK20" i="5"/>
  <c r="AL20" i="5"/>
  <c r="AM20" i="5"/>
  <c r="AI21" i="5"/>
  <c r="AJ21" i="5"/>
  <c r="AK21" i="5"/>
  <c r="AL21" i="5"/>
  <c r="AM21" i="5"/>
  <c r="AI22" i="5"/>
  <c r="AJ22" i="5"/>
  <c r="AK22" i="5"/>
  <c r="AL22" i="5"/>
  <c r="AM22" i="5"/>
  <c r="AJ25" i="5"/>
  <c r="AK25" i="5"/>
  <c r="AL25" i="5"/>
  <c r="AM25" i="5"/>
  <c r="AI26" i="5"/>
  <c r="AJ26" i="5"/>
  <c r="AL26" i="5"/>
  <c r="AM26" i="5"/>
  <c r="AI27" i="5"/>
  <c r="AJ27" i="5"/>
  <c r="AK27" i="5"/>
  <c r="AL27" i="5"/>
  <c r="AM27" i="5"/>
  <c r="AI28" i="5"/>
  <c r="AJ28" i="5"/>
  <c r="AK28" i="5"/>
  <c r="AL28" i="5"/>
  <c r="AM28" i="5"/>
  <c r="AI29" i="5"/>
  <c r="AJ29" i="5"/>
  <c r="AK29" i="5"/>
  <c r="AL29" i="5"/>
  <c r="AM29" i="5"/>
  <c r="AJ30" i="5"/>
  <c r="AK30" i="5"/>
  <c r="AL30" i="5"/>
  <c r="AM30" i="5"/>
  <c r="AI31" i="5"/>
  <c r="AJ31" i="5"/>
  <c r="AK31" i="5"/>
  <c r="AL31" i="5"/>
  <c r="AI32" i="5"/>
  <c r="AJ32" i="5"/>
  <c r="AK32" i="5"/>
  <c r="AL32" i="5"/>
  <c r="AM32" i="5"/>
  <c r="AJ35" i="5"/>
  <c r="AK35" i="5"/>
  <c r="AL35" i="5"/>
  <c r="AM35" i="5"/>
  <c r="AJ36" i="5"/>
  <c r="AL36" i="5"/>
  <c r="AI37" i="5"/>
  <c r="AJ37" i="5"/>
  <c r="AL37" i="5"/>
  <c r="AM37" i="5"/>
  <c r="AI38" i="5"/>
  <c r="AJ38" i="5"/>
  <c r="AK38" i="5"/>
  <c r="AL38" i="5"/>
  <c r="AM38" i="5"/>
  <c r="AI39" i="5"/>
  <c r="AJ39" i="5"/>
  <c r="AK39" i="5"/>
  <c r="AL39" i="5"/>
  <c r="AM39" i="5"/>
  <c r="AI40" i="5"/>
  <c r="AJ40" i="5"/>
  <c r="AK40" i="5"/>
  <c r="AL40" i="5"/>
  <c r="AM40" i="5"/>
  <c r="AI41" i="5"/>
  <c r="AJ41" i="5"/>
  <c r="AL41" i="5"/>
  <c r="AM41" i="5"/>
  <c r="AJ42" i="5"/>
  <c r="AK42" i="5"/>
  <c r="AL42" i="5"/>
  <c r="AM42" i="5"/>
  <c r="AK5" i="5"/>
  <c r="AL5" i="5"/>
  <c r="AM5" i="5"/>
  <c r="AI5" i="5"/>
  <c r="AF6" i="5"/>
  <c r="AF7" i="5"/>
  <c r="AG7" i="5"/>
  <c r="AF8" i="5"/>
  <c r="AG8" i="5"/>
  <c r="AF9" i="5"/>
  <c r="AG9" i="5"/>
  <c r="AF10" i="5"/>
  <c r="AG10" i="5"/>
  <c r="AF11" i="5"/>
  <c r="AG11" i="5"/>
  <c r="AF12" i="5"/>
  <c r="AG12" i="5"/>
  <c r="AF15" i="5"/>
  <c r="AG15" i="5"/>
  <c r="AF16" i="5"/>
  <c r="AG16" i="5"/>
  <c r="AF17" i="5"/>
  <c r="AG17" i="5"/>
  <c r="AF18" i="5"/>
  <c r="AG18" i="5"/>
  <c r="AF19" i="5"/>
  <c r="AG19" i="5"/>
  <c r="AF20" i="5"/>
  <c r="AG20" i="5"/>
  <c r="AF21" i="5"/>
  <c r="AF22" i="5"/>
  <c r="AG22" i="5"/>
  <c r="AF25" i="5"/>
  <c r="AG25" i="5"/>
  <c r="AG26" i="5"/>
  <c r="AF27" i="5"/>
  <c r="AG27" i="5"/>
  <c r="AG28" i="5"/>
  <c r="AF29" i="5"/>
  <c r="AG29" i="5"/>
  <c r="AF30" i="5"/>
  <c r="AG30" i="5"/>
  <c r="AF31" i="5"/>
  <c r="AG31" i="5"/>
  <c r="AF32" i="5"/>
  <c r="AG32" i="5"/>
  <c r="AG35" i="5"/>
  <c r="AF36" i="5"/>
  <c r="AG36" i="5"/>
  <c r="AG37" i="5"/>
  <c r="AF38" i="5"/>
  <c r="AG38" i="5"/>
  <c r="AG39" i="5"/>
  <c r="AF40" i="5"/>
  <c r="AG40" i="5"/>
  <c r="AF41" i="5"/>
  <c r="AG41" i="5"/>
  <c r="AF42" i="5"/>
  <c r="AG42" i="5"/>
  <c r="AG5" i="5"/>
  <c r="AF5" i="5"/>
  <c r="AC5" i="5"/>
  <c r="AD5" i="5"/>
  <c r="AE5" i="5"/>
  <c r="AC6" i="5"/>
  <c r="AD6" i="5"/>
  <c r="AE6" i="5"/>
  <c r="AD7" i="5"/>
  <c r="AE7" i="5"/>
  <c r="AD8" i="5"/>
  <c r="AC9" i="5"/>
  <c r="AD9" i="5"/>
  <c r="AE9" i="5"/>
  <c r="AC10" i="5"/>
  <c r="AD10" i="5"/>
  <c r="AE10" i="5"/>
  <c r="AC11" i="5"/>
  <c r="AD11" i="5"/>
  <c r="AE11" i="5"/>
  <c r="AC12" i="5"/>
  <c r="AD12" i="5"/>
  <c r="AE12" i="5"/>
  <c r="AC15" i="5"/>
  <c r="AD15" i="5"/>
  <c r="AE15" i="5"/>
  <c r="AC16" i="5"/>
  <c r="AD16" i="5"/>
  <c r="AE16" i="5"/>
  <c r="AD17" i="5"/>
  <c r="AE17" i="5"/>
  <c r="AC18" i="5"/>
  <c r="AD18" i="5"/>
  <c r="AE18" i="5"/>
  <c r="AC19" i="5"/>
  <c r="AD19" i="5"/>
  <c r="AE19" i="5"/>
  <c r="AC20" i="5"/>
  <c r="AD20" i="5"/>
  <c r="AC21" i="5"/>
  <c r="AD21" i="5"/>
  <c r="AE21" i="5"/>
  <c r="AC22" i="5"/>
  <c r="AD22" i="5"/>
  <c r="AE22" i="5"/>
  <c r="AD25" i="5"/>
  <c r="AE25" i="5"/>
  <c r="AD26" i="5"/>
  <c r="AE26" i="5"/>
  <c r="AD27" i="5"/>
  <c r="AE27" i="5"/>
  <c r="AD28" i="5"/>
  <c r="AE28" i="5"/>
  <c r="AC29" i="5"/>
  <c r="AD29" i="5"/>
  <c r="AE29" i="5"/>
  <c r="AC30" i="5"/>
  <c r="AD30" i="5"/>
  <c r="AE30" i="5"/>
  <c r="AC31" i="5"/>
  <c r="AD31" i="5"/>
  <c r="AE31" i="5"/>
  <c r="AC32" i="5"/>
  <c r="AE32" i="5"/>
  <c r="AC35" i="5"/>
  <c r="AE35" i="5"/>
  <c r="AC36" i="5"/>
  <c r="AD36" i="5"/>
  <c r="AE36" i="5"/>
  <c r="AC37" i="5"/>
  <c r="AD37" i="5"/>
  <c r="AE37" i="5"/>
  <c r="AC38" i="5"/>
  <c r="AE38" i="5"/>
  <c r="AC39" i="5"/>
  <c r="AE39" i="5"/>
  <c r="AC40" i="5"/>
  <c r="AD40" i="5"/>
  <c r="AC41" i="5"/>
  <c r="AD41" i="5"/>
  <c r="AC42" i="5"/>
  <c r="AD42" i="5"/>
  <c r="AE42" i="5"/>
  <c r="AB6" i="5"/>
  <c r="AB8" i="5"/>
  <c r="AB9" i="5"/>
  <c r="AB16" i="5"/>
  <c r="AB18" i="5"/>
  <c r="AB19" i="5"/>
  <c r="AB20" i="5"/>
  <c r="AB21" i="5"/>
  <c r="AB22" i="5"/>
  <c r="AB25" i="5"/>
  <c r="AB26" i="5"/>
  <c r="AB29" i="5"/>
  <c r="AB30" i="5"/>
  <c r="AB31" i="5"/>
  <c r="AB32" i="5"/>
  <c r="AB38" i="5"/>
  <c r="AB5" i="5"/>
  <c r="H72" i="5" l="1"/>
  <c r="G56" i="5" l="1"/>
  <c r="M55" i="5" l="1"/>
  <c r="I70" i="5" l="1"/>
  <c r="I69" i="5"/>
  <c r="I68" i="5"/>
  <c r="I67" i="5"/>
  <c r="V66" i="5"/>
  <c r="I66" i="5"/>
  <c r="V65" i="5"/>
  <c r="I65" i="5"/>
  <c r="V64" i="5"/>
  <c r="I64" i="5"/>
  <c r="V63" i="5"/>
  <c r="T63" i="5"/>
  <c r="Q63" i="5"/>
  <c r="O63" i="5"/>
  <c r="M63" i="5"/>
  <c r="I63" i="5"/>
  <c r="V62" i="5"/>
  <c r="T62" i="5"/>
  <c r="Q62" i="5"/>
  <c r="O62" i="5"/>
  <c r="M62" i="5"/>
  <c r="I62" i="5"/>
  <c r="V61" i="5"/>
  <c r="T61" i="5"/>
  <c r="Q61" i="5"/>
  <c r="O61" i="5"/>
  <c r="M61" i="5"/>
  <c r="I61" i="5"/>
  <c r="V60" i="5"/>
  <c r="T60" i="5"/>
  <c r="Q60" i="5"/>
  <c r="O60" i="5"/>
  <c r="M60" i="5"/>
  <c r="I60" i="5"/>
  <c r="V59" i="5"/>
  <c r="T59" i="5"/>
  <c r="Q59" i="5"/>
  <c r="O59" i="5"/>
  <c r="M59" i="5"/>
  <c r="I59" i="5"/>
  <c r="V58" i="5"/>
  <c r="T58" i="5"/>
  <c r="Q58" i="5"/>
  <c r="O58" i="5"/>
  <c r="M58" i="5"/>
  <c r="I58" i="5"/>
  <c r="V57" i="5"/>
  <c r="T57" i="5"/>
  <c r="Q57" i="5"/>
  <c r="O57" i="5"/>
  <c r="M57" i="5"/>
  <c r="I57" i="5"/>
  <c r="V56" i="5"/>
  <c r="T56" i="5"/>
  <c r="Q56" i="5"/>
  <c r="O56" i="5"/>
  <c r="M56" i="5"/>
  <c r="I56" i="5"/>
  <c r="V55" i="5"/>
  <c r="T55" i="5"/>
  <c r="Q55" i="5"/>
  <c r="O55" i="5"/>
  <c r="I55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5" i="5"/>
  <c r="G72" i="5" l="1"/>
  <c r="I72" i="5"/>
  <c r="J72" i="5"/>
  <c r="V6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Laurent DELUCHE</author>
  </authors>
  <commentList>
    <comment ref="F1" authorId="0" shapeId="0" xr:uid="{77BD8888-8084-4B75-8B04-8F5A472180C0}">
      <text>
        <r>
          <rPr>
            <b/>
            <sz val="9"/>
            <color indexed="81"/>
            <rFont val="Tahoma"/>
            <family val="2"/>
          </rPr>
          <t>Laurent DELUCHE:</t>
        </r>
        <r>
          <rPr>
            <sz val="9"/>
            <color indexed="81"/>
            <rFont val="Tahoma"/>
            <family val="2"/>
          </rPr>
          <t xml:space="preserve">
ok</t>
        </r>
      </text>
    </comment>
  </commentList>
</comments>
</file>

<file path=xl/sharedStrings.xml><?xml version="1.0" encoding="utf-8"?>
<sst xmlns="http://schemas.openxmlformats.org/spreadsheetml/2006/main" count="448" uniqueCount="295">
  <si>
    <t>semaines</t>
  </si>
  <si>
    <t>horaire</t>
  </si>
  <si>
    <t>salle</t>
  </si>
  <si>
    <t>Anglais</t>
  </si>
  <si>
    <t>Mme Rébillon</t>
  </si>
  <si>
    <t>Mme Mc Grath</t>
  </si>
  <si>
    <t>Mme Tschudi</t>
  </si>
  <si>
    <t>Maths</t>
  </si>
  <si>
    <t>SI</t>
  </si>
  <si>
    <t>Labo PT</t>
  </si>
  <si>
    <t>Physique</t>
  </si>
  <si>
    <t>Français</t>
  </si>
  <si>
    <t>1a</t>
  </si>
  <si>
    <t>16a</t>
  </si>
  <si>
    <t>7a</t>
  </si>
  <si>
    <t>3a</t>
  </si>
  <si>
    <t>13a</t>
  </si>
  <si>
    <t>9a</t>
  </si>
  <si>
    <t>5a</t>
  </si>
  <si>
    <t>14a</t>
  </si>
  <si>
    <t>12a</t>
  </si>
  <si>
    <t>8a</t>
  </si>
  <si>
    <t>2a</t>
  </si>
  <si>
    <t>15a</t>
  </si>
  <si>
    <t>4a</t>
  </si>
  <si>
    <t>10a</t>
  </si>
  <si>
    <t>1b</t>
  </si>
  <si>
    <t>16b</t>
  </si>
  <si>
    <t>7b</t>
  </si>
  <si>
    <t>3b</t>
  </si>
  <si>
    <t>13b</t>
  </si>
  <si>
    <t>9b</t>
  </si>
  <si>
    <t>5b</t>
  </si>
  <si>
    <t>14b</t>
  </si>
  <si>
    <t>12b</t>
  </si>
  <si>
    <t>8b</t>
  </si>
  <si>
    <t>2b</t>
  </si>
  <si>
    <t>15b</t>
  </si>
  <si>
    <t>4b</t>
  </si>
  <si>
    <t>10b</t>
  </si>
  <si>
    <t>1c</t>
  </si>
  <si>
    <t>16c</t>
  </si>
  <si>
    <t>7c</t>
  </si>
  <si>
    <t>3c</t>
  </si>
  <si>
    <t>13c</t>
  </si>
  <si>
    <t>9c</t>
  </si>
  <si>
    <t>5c</t>
  </si>
  <si>
    <t>14c</t>
  </si>
  <si>
    <t>12c</t>
  </si>
  <si>
    <t>8c</t>
  </si>
  <si>
    <t>2c</t>
  </si>
  <si>
    <t>15c</t>
  </si>
  <si>
    <t>4c</t>
  </si>
  <si>
    <t>10c</t>
  </si>
  <si>
    <t>6b</t>
  </si>
  <si>
    <t>11c</t>
  </si>
  <si>
    <t>6c</t>
  </si>
  <si>
    <t>11a</t>
  </si>
  <si>
    <t>11b</t>
  </si>
  <si>
    <t>6a</t>
  </si>
  <si>
    <t>vérif</t>
  </si>
  <si>
    <t>LV</t>
  </si>
  <si>
    <t>PC</t>
  </si>
  <si>
    <t>vérif français</t>
  </si>
  <si>
    <t>groupe1</t>
  </si>
  <si>
    <t>groupe2</t>
  </si>
  <si>
    <t>groupe3</t>
  </si>
  <si>
    <t>groupe4</t>
  </si>
  <si>
    <t>groupe5</t>
  </si>
  <si>
    <t>groupe6</t>
  </si>
  <si>
    <t>groupe7</t>
  </si>
  <si>
    <t>groupe8</t>
  </si>
  <si>
    <t>groupe9</t>
  </si>
  <si>
    <t>groupe10</t>
  </si>
  <si>
    <t>groupe11</t>
  </si>
  <si>
    <t>groupe12</t>
  </si>
  <si>
    <t>1,2,3,4,5,6</t>
  </si>
  <si>
    <t>groupe13</t>
  </si>
  <si>
    <t>6,7,8,9,10,11</t>
  </si>
  <si>
    <t>groupe14</t>
  </si>
  <si>
    <t>11,12,13,14,15,16</t>
  </si>
  <si>
    <t>Enveloppe</t>
  </si>
  <si>
    <t>groupe15</t>
  </si>
  <si>
    <t>groupe16</t>
  </si>
  <si>
    <t>Enveloppes</t>
  </si>
  <si>
    <t>LV2</t>
  </si>
  <si>
    <t>T1</t>
  </si>
  <si>
    <t>T2</t>
  </si>
  <si>
    <t>T3</t>
  </si>
  <si>
    <t>14,15,16</t>
  </si>
  <si>
    <t>M. Falconnet</t>
  </si>
  <si>
    <t>M. Raymond</t>
  </si>
  <si>
    <t>Lu 13-14</t>
  </si>
  <si>
    <t>Ma 12-13</t>
  </si>
  <si>
    <t>Mme Plà</t>
  </si>
  <si>
    <t>Ma 13-14</t>
  </si>
  <si>
    <t>M. Magniez</t>
  </si>
  <si>
    <t>M. Sageaux</t>
  </si>
  <si>
    <t>Ma 17-18</t>
  </si>
  <si>
    <t>M. Sautonie</t>
  </si>
  <si>
    <t>Me 17-18</t>
  </si>
  <si>
    <t>Mme Deville</t>
  </si>
  <si>
    <t>Je 17-18</t>
  </si>
  <si>
    <t>Mme Lefort</t>
  </si>
  <si>
    <t>Lu 12-13</t>
  </si>
  <si>
    <t>M. Raimi</t>
  </si>
  <si>
    <t>M. Qadri</t>
  </si>
  <si>
    <t>M. Scotto</t>
  </si>
  <si>
    <t>Mme Lines</t>
  </si>
  <si>
    <t>M. Trollet</t>
  </si>
  <si>
    <t>Me 18-19</t>
  </si>
  <si>
    <t>M Fayolle</t>
  </si>
  <si>
    <t>Ve 12-13</t>
  </si>
  <si>
    <t>M Fanjeaux</t>
  </si>
  <si>
    <t>M. Coquilhat</t>
  </si>
  <si>
    <t>Mme Heikka</t>
  </si>
  <si>
    <t>Lu 18-19</t>
  </si>
  <si>
    <t>Mme Otéro</t>
  </si>
  <si>
    <t>Mme Pradier</t>
  </si>
  <si>
    <t>B21</t>
  </si>
  <si>
    <t>M. Boyer</t>
  </si>
  <si>
    <t>M. Lisle</t>
  </si>
  <si>
    <t>M. Deluche</t>
  </si>
  <si>
    <t>Ma 18-19</t>
  </si>
  <si>
    <t>M. Vallenet</t>
  </si>
  <si>
    <t>Ve 13-14</t>
  </si>
  <si>
    <t>Me 16-16h30</t>
  </si>
  <si>
    <t>Me 17-17h30</t>
  </si>
  <si>
    <t>Me 17h30-18</t>
  </si>
  <si>
    <t>Me 16h30-17</t>
  </si>
  <si>
    <t>Mme Kromwell</t>
  </si>
  <si>
    <t>Ma 13-13h30</t>
  </si>
  <si>
    <t>Ma 13h30-14</t>
  </si>
  <si>
    <t>H108</t>
  </si>
  <si>
    <t>H111</t>
  </si>
  <si>
    <t>H105</t>
  </si>
  <si>
    <t>E102</t>
  </si>
  <si>
    <t>H113</t>
  </si>
  <si>
    <t>E02 E04</t>
  </si>
  <si>
    <t>E20</t>
  </si>
  <si>
    <t>E08 E10</t>
  </si>
  <si>
    <t>K08 K09</t>
  </si>
  <si>
    <t>E01 E05</t>
  </si>
  <si>
    <t>B21 B22</t>
  </si>
  <si>
    <t>Nom</t>
  </si>
  <si>
    <t>Prénom</t>
  </si>
  <si>
    <t>Mail</t>
  </si>
  <si>
    <t>BABONNEAU</t>
  </si>
  <si>
    <t>Arthur</t>
  </si>
  <si>
    <t>arthur.babonneau@gmail.com</t>
  </si>
  <si>
    <t>Esp</t>
  </si>
  <si>
    <t>BONNIN</t>
  </si>
  <si>
    <t>Julie</t>
  </si>
  <si>
    <t>juli.bonnin06@gmail.com</t>
  </si>
  <si>
    <t>BOTTOIS</t>
  </si>
  <si>
    <t>Pierre</t>
  </si>
  <si>
    <t>bottoisp@gmail.com</t>
  </si>
  <si>
    <t>BOUTEILLE</t>
  </si>
  <si>
    <t>Tom</t>
  </si>
  <si>
    <t>tom.bouteille1@gmail.com</t>
  </si>
  <si>
    <t>BOUTEILLER</t>
  </si>
  <si>
    <t>Augustin</t>
  </si>
  <si>
    <t>bout.augustin@gmail.com</t>
  </si>
  <si>
    <t>BOUVET</t>
  </si>
  <si>
    <t>Quentin</t>
  </si>
  <si>
    <t>quentinbouvet33@gmail.com</t>
  </si>
  <si>
    <t>BURETTE</t>
  </si>
  <si>
    <t>Eleanor</t>
  </si>
  <si>
    <t>anorjuliette972@gmail.com</t>
  </si>
  <si>
    <t>All</t>
  </si>
  <si>
    <t>CANO--GARCIA</t>
  </si>
  <si>
    <t>Iago</t>
  </si>
  <si>
    <t>icanogarcia06@gmail.com</t>
  </si>
  <si>
    <t>CARLET</t>
  </si>
  <si>
    <t>art.carlet@gmail.com</t>
  </si>
  <si>
    <t>CASTAGNET</t>
  </si>
  <si>
    <t>Simon</t>
  </si>
  <si>
    <t>simoncastagn@gmail.com</t>
  </si>
  <si>
    <t>CHAIX</t>
  </si>
  <si>
    <t>Philippe</t>
  </si>
  <si>
    <t>philippechaix7@gmail.com</t>
  </si>
  <si>
    <t>CHELLE</t>
  </si>
  <si>
    <t>Louise</t>
  </si>
  <si>
    <t>louise.chelle2006@gmail.com</t>
  </si>
  <si>
    <t>CUCHET</t>
  </si>
  <si>
    <t>Ambroise</t>
  </si>
  <si>
    <t>ambroisecuchet@gmail.com</t>
  </si>
  <si>
    <t>DANGUY DES DÉSERTS</t>
  </si>
  <si>
    <t>Corentin</t>
  </si>
  <si>
    <t>corentindesdeserts@gmail.com</t>
  </si>
  <si>
    <t>DE MAISTRE</t>
  </si>
  <si>
    <t>Laetitia</t>
  </si>
  <si>
    <t>demaistrelaetitia@gmail.com</t>
  </si>
  <si>
    <t>DELAVALADE--REIS</t>
  </si>
  <si>
    <t>Kilian</t>
  </si>
  <si>
    <t>kilian24220@gmail.com</t>
  </si>
  <si>
    <t>DULAC</t>
  </si>
  <si>
    <t>Sacha</t>
  </si>
  <si>
    <t>dulacsacha@gmail.com</t>
  </si>
  <si>
    <t>DUTOUR</t>
  </si>
  <si>
    <t>Olivier</t>
  </si>
  <si>
    <t>olivierdutour5@gmail.com</t>
  </si>
  <si>
    <t>ERRAFAI GNANI</t>
  </si>
  <si>
    <t>Meryem</t>
  </si>
  <si>
    <t>meryemerraf@gmail.com</t>
  </si>
  <si>
    <t>FOUMENA NANGA</t>
  </si>
  <si>
    <t>Matisse</t>
  </si>
  <si>
    <t>matisse.foumena2@gmail.com</t>
  </si>
  <si>
    <t>FRAGA</t>
  </si>
  <si>
    <t>Tyméo</t>
  </si>
  <si>
    <t>tymeofraga@gmail.com</t>
  </si>
  <si>
    <t>GASC</t>
  </si>
  <si>
    <t>Esther</t>
  </si>
  <si>
    <t>ther.gasc7@gmail.com</t>
  </si>
  <si>
    <t>GERBOT</t>
  </si>
  <si>
    <t>Romain</t>
  </si>
  <si>
    <t>romain.gerbot@gmail.com</t>
  </si>
  <si>
    <t>GIRARD</t>
  </si>
  <si>
    <t>Lucas</t>
  </si>
  <si>
    <t>lukgira@gmail.com</t>
  </si>
  <si>
    <t>GOUMY</t>
  </si>
  <si>
    <t>Adrien</t>
  </si>
  <si>
    <t>adrien.goumy@gmail.com</t>
  </si>
  <si>
    <t>all</t>
  </si>
  <si>
    <t>HALLONET</t>
  </si>
  <si>
    <t>Ewen</t>
  </si>
  <si>
    <t>eh20061005@gmail.com</t>
  </si>
  <si>
    <t>LAFITEAU</t>
  </si>
  <si>
    <t>Léandre</t>
  </si>
  <si>
    <t>leandre2.lafiteau@gmail.com</t>
  </si>
  <si>
    <t>LAURAS</t>
  </si>
  <si>
    <t>Siaan</t>
  </si>
  <si>
    <t>siaan.lauras@gmail.com</t>
  </si>
  <si>
    <t>LAURENT</t>
  </si>
  <si>
    <t>Noa</t>
  </si>
  <si>
    <t>tyahonjayoan@gmail.com</t>
  </si>
  <si>
    <t>LEDUC</t>
  </si>
  <si>
    <t>Antoine</t>
  </si>
  <si>
    <t>antoine.led22@gmail.com</t>
  </si>
  <si>
    <t>LESPINASSE</t>
  </si>
  <si>
    <t>Benjamin</t>
  </si>
  <si>
    <t>benj.lespi33@gmail.com</t>
  </si>
  <si>
    <t>MAIGNAL</t>
  </si>
  <si>
    <t>Eliott</t>
  </si>
  <si>
    <t>eliott.maignal@gmail.com</t>
  </si>
  <si>
    <t>MARTI</t>
  </si>
  <si>
    <t>Tristan</t>
  </si>
  <si>
    <t>trismar47@gmail.com</t>
  </si>
  <si>
    <t>MOREAU</t>
  </si>
  <si>
    <t>Alfred</t>
  </si>
  <si>
    <t>alfred.moreau.mcb@gmail.com</t>
  </si>
  <si>
    <t>PLOUX</t>
  </si>
  <si>
    <t>augplou@gmail.com</t>
  </si>
  <si>
    <t>PRÊTET</t>
  </si>
  <si>
    <t>Jean</t>
  </si>
  <si>
    <t>jean.pretet@gmail.com</t>
  </si>
  <si>
    <t>RAIMBAUX</t>
  </si>
  <si>
    <t>Louis</t>
  </si>
  <si>
    <t>louisraimbaux@gmail.com</t>
  </si>
  <si>
    <t>ROUSSET</t>
  </si>
  <si>
    <t>Meritxell</t>
  </si>
  <si>
    <t>meritx3366.r2st@gmail.com</t>
  </si>
  <si>
    <t>SAUVANAUD</t>
  </si>
  <si>
    <t>Nathan</t>
  </si>
  <si>
    <t>nathan.sauvanaud.prepa@gmail.com</t>
  </si>
  <si>
    <t>SERRUS</t>
  </si>
  <si>
    <t>Yohan</t>
  </si>
  <si>
    <t>yohanserrus@gmail.com</t>
  </si>
  <si>
    <t>STEMPIN</t>
  </si>
  <si>
    <t>Jeanne</t>
  </si>
  <si>
    <t>jeanne.stempin@gmail.com</t>
  </si>
  <si>
    <t>STOQUER</t>
  </si>
  <si>
    <t>Jean-Hugues</t>
  </si>
  <si>
    <t>jhstoquer@gmail.com</t>
  </si>
  <si>
    <t>TAILLANDIER</t>
  </si>
  <si>
    <t>TARGAT</t>
  </si>
  <si>
    <t>Nolan</t>
  </si>
  <si>
    <t>nolan.targat@gmail.com</t>
  </si>
  <si>
    <t xml:space="preserve">THÉVENOT </t>
  </si>
  <si>
    <t>Auxence</t>
  </si>
  <si>
    <t>thevenotauxence@gmail.com</t>
  </si>
  <si>
    <t>THORAVAL</t>
  </si>
  <si>
    <t>Clément</t>
  </si>
  <si>
    <t>thoraval.clem@gmail.com</t>
  </si>
  <si>
    <t>VIAUVY</t>
  </si>
  <si>
    <t>Samuel</t>
  </si>
  <si>
    <t>viauvy.samuel@gmail.com</t>
  </si>
  <si>
    <t>adrien.taillandier.prepa@gmail.com</t>
  </si>
  <si>
    <t>B22</t>
  </si>
  <si>
    <t>E04</t>
  </si>
  <si>
    <t>B23</t>
  </si>
  <si>
    <t>E01</t>
  </si>
  <si>
    <t>F205</t>
  </si>
  <si>
    <t>F106</t>
  </si>
  <si>
    <t>F103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</si>
</sst>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C]General"/>
    <numFmt numFmtId="165" formatCode="#,##0.00&quot; &quot;[$€-40C];[Red]&quot;-&quot;#,##0.00&quot; &quot;[$€-40C]"/>
  </numFmts>
  <fonts count="21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9C0006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u/>
      <sz val="11"/>
      <color theme="10"/>
      <name val="Arial"/>
      <family val="2"/>
    </font>
    <font>
      <sz val="11"/>
      <name val="Calibri"/>
      <family val="2"/>
      <scheme val="minor"/>
    </font>
    <font>
      <sz val="11"/>
      <color theme="2" tint="-9.9978637043366805E-2"/>
      <name val="Arial"/>
      <family val="2"/>
    </font>
    <font>
      <b/>
      <sz val="11"/>
      <color theme="2" tint="-9.9978637043366805E-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Protection="0"/>
    <xf numFmtId="164" fontId="3" fillId="0" borderId="0" applyBorder="0" applyProtection="0"/>
    <xf numFmtId="164" fontId="3" fillId="0" borderId="0" applyBorder="0" applyProtection="0"/>
    <xf numFmtId="164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4" fillId="0" borderId="0" applyNumberFormat="0" applyBorder="0" applyProtection="0">
      <alignment horizontal="center" textRotation="90"/>
    </xf>
    <xf numFmtId="0" fontId="4" fillId="0" borderId="0" applyNumberFormat="0" applyBorder="0" applyProtection="0">
      <alignment horizontal="center" textRotation="90"/>
    </xf>
    <xf numFmtId="0" fontId="1" fillId="0" borderId="0" applyNumberFormat="0" applyFont="0" applyBorder="0" applyProtection="0"/>
    <xf numFmtId="0" fontId="1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165" fontId="5" fillId="0" borderId="0" applyBorder="0" applyProtection="0"/>
    <xf numFmtId="165" fontId="5" fillId="0" borderId="0" applyBorder="0" applyProtection="0"/>
    <xf numFmtId="165" fontId="5" fillId="0" borderId="0" applyBorder="0" applyProtection="0"/>
    <xf numFmtId="0" fontId="17" fillId="0" borderId="0" applyNumberFormat="0" applyFill="0" applyBorder="0" applyAlignment="0" applyProtection="0"/>
  </cellStyleXfs>
  <cellXfs count="176">
    <xf numFmtId="0" fontId="0" fillId="0" borderId="0" xfId="0"/>
    <xf numFmtId="164" fontId="1" fillId="0" borderId="0" xfId="4" applyFont="1"/>
    <xf numFmtId="0" fontId="0" fillId="0" borderId="0" xfId="0" applyAlignment="1">
      <alignment horizontal="center" vertical="center"/>
    </xf>
    <xf numFmtId="0" fontId="9" fillId="0" borderId="0" xfId="0" applyFont="1"/>
    <xf numFmtId="0" fontId="9" fillId="3" borderId="4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3" xfId="0" applyFill="1" applyBorder="1"/>
    <xf numFmtId="0" fontId="0" fillId="4" borderId="4" xfId="0" applyFill="1" applyBorder="1"/>
    <xf numFmtId="0" fontId="0" fillId="5" borderId="9" xfId="0" applyFill="1" applyBorder="1"/>
    <xf numFmtId="0" fontId="0" fillId="4" borderId="1" xfId="0" applyFill="1" applyBorder="1"/>
    <xf numFmtId="0" fontId="0" fillId="5" borderId="6" xfId="0" applyFill="1" applyBorder="1"/>
    <xf numFmtId="0" fontId="0" fillId="4" borderId="7" xfId="0" applyFill="1" applyBorder="1"/>
    <xf numFmtId="0" fontId="10" fillId="0" borderId="0" xfId="0" applyFont="1"/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21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14" fontId="0" fillId="7" borderId="7" xfId="0" applyNumberForma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14" fontId="0" fillId="9" borderId="7" xfId="0" applyNumberFormat="1" applyFill="1" applyBorder="1" applyAlignment="1">
      <alignment horizontal="center" vertical="center"/>
    </xf>
    <xf numFmtId="14" fontId="0" fillId="9" borderId="8" xfId="0" applyNumberForma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14" fontId="0" fillId="7" borderId="21" xfId="0" applyNumberForma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14" fontId="0" fillId="9" borderId="6" xfId="0" applyNumberFormat="1" applyFill="1" applyBorder="1" applyAlignment="1">
      <alignment horizontal="center" vertical="center"/>
    </xf>
    <xf numFmtId="14" fontId="0" fillId="9" borderId="7" xfId="0" applyNumberFormat="1" applyFill="1" applyBorder="1"/>
    <xf numFmtId="0" fontId="0" fillId="10" borderId="22" xfId="0" applyFill="1" applyBorder="1"/>
    <xf numFmtId="0" fontId="0" fillId="10" borderId="24" xfId="0" applyFill="1" applyBorder="1"/>
    <xf numFmtId="0" fontId="0" fillId="10" borderId="23" xfId="0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9" fillId="8" borderId="29" xfId="0" applyFont="1" applyFill="1" applyBorder="1" applyAlignment="1">
      <alignment horizontal="center" vertical="center"/>
    </xf>
    <xf numFmtId="0" fontId="9" fillId="8" borderId="30" xfId="0" applyFont="1" applyFill="1" applyBorder="1" applyAlignment="1">
      <alignment horizontal="center" vertical="center"/>
    </xf>
    <xf numFmtId="0" fontId="9" fillId="8" borderId="3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10" borderId="25" xfId="0" applyFill="1" applyBorder="1"/>
    <xf numFmtId="0" fontId="0" fillId="10" borderId="17" xfId="0" applyFill="1" applyBorder="1"/>
    <xf numFmtId="0" fontId="0" fillId="10" borderId="19" xfId="0" applyFill="1" applyBorder="1"/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0" fillId="4" borderId="16" xfId="0" applyFill="1" applyBorder="1"/>
    <xf numFmtId="0" fontId="0" fillId="4" borderId="2" xfId="0" applyFill="1" applyBorder="1"/>
    <xf numFmtId="0" fontId="0" fillId="4" borderId="21" xfId="0" applyFill="1" applyBorder="1"/>
    <xf numFmtId="0" fontId="0" fillId="6" borderId="0" xfId="0" applyFill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14" fillId="13" borderId="4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0" fillId="4" borderId="5" xfId="0" applyFill="1" applyBorder="1"/>
    <xf numFmtId="0" fontId="0" fillId="4" borderId="10" xfId="0" applyFill="1" applyBorder="1"/>
    <xf numFmtId="0" fontId="0" fillId="4" borderId="8" xfId="0" applyFill="1" applyBorder="1"/>
    <xf numFmtId="0" fontId="13" fillId="6" borderId="32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3" fillId="6" borderId="33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8" fillId="0" borderId="0" xfId="0" applyFont="1"/>
    <xf numFmtId="0" fontId="17" fillId="0" borderId="0" xfId="21"/>
    <xf numFmtId="0" fontId="18" fillId="0" borderId="0" xfId="0" applyFont="1" applyAlignment="1">
      <alignment horizontal="left" vertical="top"/>
    </xf>
    <xf numFmtId="0" fontId="17" fillId="0" borderId="0" xfId="21" applyAlignment="1">
      <alignment vertical="center"/>
    </xf>
    <xf numFmtId="0" fontId="7" fillId="4" borderId="37" xfId="0" applyFont="1" applyFill="1" applyBorder="1" applyAlignment="1">
      <alignment horizontal="center" vertical="center" textRotation="90"/>
    </xf>
    <xf numFmtId="0" fontId="0" fillId="4" borderId="5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20" fillId="6" borderId="15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27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164" fontId="1" fillId="0" borderId="0" xfId="4" applyFont="1" applyAlignment="1">
      <alignment horizontal="left" vertic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</cellXfs>
  <cellStyles count="22">
    <cellStyle name="cf1" xfId="1" xr:uid="{00000000-0005-0000-0000-000000000000}"/>
    <cellStyle name="cf2" xfId="2" xr:uid="{00000000-0005-0000-0000-000001000000}"/>
    <cellStyle name="ConditionalStyle_217" xfId="3" xr:uid="{00000000-0005-0000-0000-000002000000}"/>
    <cellStyle name="Excel Built-in Normal" xfId="4" xr:uid="{00000000-0005-0000-0000-000003000000}"/>
    <cellStyle name="Excel Built-in Normal 2" xfId="5" xr:uid="{00000000-0005-0000-0000-000004000000}"/>
    <cellStyle name="Excel Built-in Normal 3" xfId="6" xr:uid="{00000000-0005-0000-0000-000005000000}"/>
    <cellStyle name="Heading" xfId="7" xr:uid="{00000000-0005-0000-0000-000006000000}"/>
    <cellStyle name="Heading 2" xfId="8" xr:uid="{00000000-0005-0000-0000-000007000000}"/>
    <cellStyle name="Heading 3" xfId="9" xr:uid="{00000000-0005-0000-0000-000008000000}"/>
    <cellStyle name="Heading1" xfId="10" xr:uid="{00000000-0005-0000-0000-000009000000}"/>
    <cellStyle name="Heading1 2" xfId="11" xr:uid="{00000000-0005-0000-0000-00000A000000}"/>
    <cellStyle name="Heading1 3" xfId="12" xr:uid="{00000000-0005-0000-0000-00000B000000}"/>
    <cellStyle name="Lien hypertexte" xfId="21" builtinId="8"/>
    <cellStyle name="Normal" xfId="0" builtinId="0" customBuiltin="1"/>
    <cellStyle name="Normal 2" xfId="13" xr:uid="{00000000-0005-0000-0000-00000D000000}"/>
    <cellStyle name="Normal 3" xfId="14" xr:uid="{00000000-0005-0000-0000-00000E000000}"/>
    <cellStyle name="Result" xfId="15" xr:uid="{00000000-0005-0000-0000-00000F000000}"/>
    <cellStyle name="Result 2" xfId="16" xr:uid="{00000000-0005-0000-0000-000010000000}"/>
    <cellStyle name="Result 3" xfId="17" xr:uid="{00000000-0005-0000-0000-000011000000}"/>
    <cellStyle name="Result2" xfId="18" xr:uid="{00000000-0005-0000-0000-000012000000}"/>
    <cellStyle name="Result2 2" xfId="19" xr:uid="{00000000-0005-0000-0000-000013000000}"/>
    <cellStyle name="Result2 3" xfId="20" xr:uid="{00000000-0005-0000-0000-000014000000}"/>
  </cellStyles>
  <dxfs count="0"/>
  <tableStyles count="1" defaultTableStyle="TableStyleMedium2" defaultPivotStyle="PivotStyleLight16">
    <tableStyle name="Invisible" pivot="0" table="0" count="0" xr9:uid="{D747D64B-E41C-47E7-AAFC-E4F560CA91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423360</xdr:colOff>
      <xdr:row>0</xdr:row>
      <xdr:rowOff>52920</xdr:rowOff>
    </xdr:from>
    <xdr:to>
      <xdr:col>21</xdr:col>
      <xdr:colOff>423720</xdr:colOff>
      <xdr:row>0</xdr:row>
      <xdr:rowOff>53280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cre 1">
              <a:extLst>
                <a:ext uri="{FF2B5EF4-FFF2-40B4-BE49-F238E27FC236}">
                  <a16:creationId xmlns:a16="http://schemas.microsoft.com/office/drawing/2014/main" id="{3ABC938D-FDCD-1CA1-0D9A-2D11D744A2CA}"/>
                </a:ext>
              </a:extLst>
            </xdr14:cNvPr>
            <xdr14:cNvContentPartPr/>
          </xdr14:nvContentPartPr>
          <xdr14:nvPr macro=""/>
          <xdr14:xfrm>
            <a:off x="3336077" y="52920"/>
            <a:ext cx="360" cy="360"/>
          </xdr14:xfrm>
        </xdr:contentPart>
      </mc:Choice>
      <mc:Fallback xmlns="">
        <xdr:pic>
          <xdr:nvPicPr>
            <xdr:cNvPr id="2" name="Encre 1">
              <a:extLst>
                <a:ext uri="{FF2B5EF4-FFF2-40B4-BE49-F238E27FC236}">
                  <a16:creationId xmlns:a16="http://schemas.microsoft.com/office/drawing/2014/main" id="{3ABC938D-FDCD-1CA1-0D9A-2D11D744A2C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27077" y="4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518400</xdr:colOff>
      <xdr:row>0</xdr:row>
      <xdr:rowOff>79560</xdr:rowOff>
    </xdr:from>
    <xdr:to>
      <xdr:col>21</xdr:col>
      <xdr:colOff>540360</xdr:colOff>
      <xdr:row>0</xdr:row>
      <xdr:rowOff>106920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cre 2">
              <a:extLst>
                <a:ext uri="{FF2B5EF4-FFF2-40B4-BE49-F238E27FC236}">
                  <a16:creationId xmlns:a16="http://schemas.microsoft.com/office/drawing/2014/main" id="{FDBEC63D-0EBE-DEDC-AF2E-4C6679E25E77}"/>
                </a:ext>
              </a:extLst>
            </xdr14:cNvPr>
            <xdr14:cNvContentPartPr/>
          </xdr14:nvContentPartPr>
          <xdr14:nvPr macro=""/>
          <xdr14:xfrm>
            <a:off x="3431117" y="79560"/>
            <a:ext cx="21960" cy="27360"/>
          </xdr14:xfrm>
        </xdr:contentPart>
      </mc:Choice>
      <mc:Fallback xmlns="">
        <xdr:pic>
          <xdr:nvPicPr>
            <xdr:cNvPr id="3" name="Encre 2">
              <a:extLst>
                <a:ext uri="{FF2B5EF4-FFF2-40B4-BE49-F238E27FC236}">
                  <a16:creationId xmlns:a16="http://schemas.microsoft.com/office/drawing/2014/main" id="{FDBEC63D-0EBE-DEDC-AF2E-4C6679E25E7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22117" y="70920"/>
              <a:ext cx="39600" cy="45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9T17:57:25.0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4032 0 0,'0'0'248'0'0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9T17:57:25.71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61 1 6992 0 0,'-6'16'312'0'0,"-6"0"64"0"0,0 0-304 0 0,6-6-72 0 0,-7-4 0 0 0,1 4 384 0 0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eritx3366.r2st@gmail.com" TargetMode="External"/><Relationship Id="rId3" Type="http://schemas.openxmlformats.org/officeDocument/2006/relationships/hyperlink" Target="mailto:icanogarcia06@gmail.com" TargetMode="External"/><Relationship Id="rId7" Type="http://schemas.openxmlformats.org/officeDocument/2006/relationships/hyperlink" Target="mailto:alfred.moreau.mcb@gmail.com" TargetMode="External"/><Relationship Id="rId12" Type="http://schemas.openxmlformats.org/officeDocument/2006/relationships/hyperlink" Target="mailto:adrien.taillandier.prepa@gmail.com" TargetMode="External"/><Relationship Id="rId2" Type="http://schemas.openxmlformats.org/officeDocument/2006/relationships/hyperlink" Target="mailto:lukgira@gmail.com" TargetMode="External"/><Relationship Id="rId1" Type="http://schemas.openxmlformats.org/officeDocument/2006/relationships/hyperlink" Target="mailto:anorjuliette972@gmail.com" TargetMode="External"/><Relationship Id="rId6" Type="http://schemas.openxmlformats.org/officeDocument/2006/relationships/hyperlink" Target="mailto:antoine.led22@gmail.com" TargetMode="External"/><Relationship Id="rId11" Type="http://schemas.openxmlformats.org/officeDocument/2006/relationships/hyperlink" Target="mailto:nathan.sauvanaud.prepa@gmail.com" TargetMode="External"/><Relationship Id="rId5" Type="http://schemas.openxmlformats.org/officeDocument/2006/relationships/hyperlink" Target="mailto:louise.chelle2006@gmail.com" TargetMode="External"/><Relationship Id="rId10" Type="http://schemas.openxmlformats.org/officeDocument/2006/relationships/hyperlink" Target="mailto:thoraval.clem@gmail.com" TargetMode="External"/><Relationship Id="rId4" Type="http://schemas.openxmlformats.org/officeDocument/2006/relationships/hyperlink" Target="mailto:louisraimbaux@gmail.com" TargetMode="External"/><Relationship Id="rId9" Type="http://schemas.openxmlformats.org/officeDocument/2006/relationships/hyperlink" Target="mailto:jeanne.stemp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A540-4842-44D8-B05B-6F5F907D5297}">
  <sheetPr>
    <pageSetUpPr fitToPage="1"/>
  </sheetPr>
  <dimension ref="A1:AP72"/>
  <sheetViews>
    <sheetView tabSelected="1" zoomScale="70" zoomScaleNormal="70" workbookViewId="0">
      <pane xSplit="2" ySplit="2" topLeftCell="V3" activePane="bottomRight" state="frozenSplit"/>
      <selection pane="topRight" activeCell="J1" sqref="J1"/>
      <selection pane="bottomLeft" activeCell="A20" sqref="A20"/>
      <selection pane="bottomRight" activeCell="AF25" sqref="AF25"/>
    </sheetView>
  </sheetViews>
  <sheetFormatPr baseColWidth="10" defaultColWidth="11" defaultRowHeight="13.5" x14ac:dyDescent="0.35"/>
  <cols>
    <col min="1" max="1" width="15.25" bestFit="1" customWidth="1"/>
    <col min="2" max="2" width="12.25" customWidth="1"/>
    <col min="3" max="3" width="10.75" bestFit="1" customWidth="1"/>
    <col min="4" max="10" width="10.5" style="2" hidden="1" customWidth="1"/>
    <col min="11" max="11" width="7.375" style="2" hidden="1" customWidth="1"/>
    <col min="12" max="18" width="10.25" style="2" hidden="1" customWidth="1"/>
    <col min="19" max="19" width="6.875" style="2" hidden="1" customWidth="1"/>
    <col min="20" max="20" width="11.25" style="2" hidden="1" customWidth="1"/>
    <col min="21" max="21" width="10.25" style="2" hidden="1" customWidth="1"/>
    <col min="22" max="22" width="10.25" style="2" bestFit="1" customWidth="1"/>
    <col min="23" max="23" width="10.5" bestFit="1" customWidth="1"/>
  </cols>
  <sheetData>
    <row r="1" spans="1:42" s="3" customFormat="1" ht="15.75" x14ac:dyDescent="0.5">
      <c r="B1" s="169" t="s">
        <v>0</v>
      </c>
      <c r="C1" s="170"/>
      <c r="D1" s="30">
        <v>1</v>
      </c>
      <c r="E1" s="30">
        <v>2</v>
      </c>
      <c r="F1" s="30">
        <v>3</v>
      </c>
      <c r="G1" s="121">
        <v>4</v>
      </c>
      <c r="H1" s="30">
        <v>5</v>
      </c>
      <c r="I1" s="30">
        <v>6</v>
      </c>
      <c r="J1" s="30">
        <v>7</v>
      </c>
      <c r="K1" s="4"/>
      <c r="L1" s="30">
        <v>8</v>
      </c>
      <c r="M1" s="30">
        <v>9</v>
      </c>
      <c r="N1" s="58">
        <v>10</v>
      </c>
      <c r="O1" s="30">
        <v>11</v>
      </c>
      <c r="P1" s="30">
        <v>12</v>
      </c>
      <c r="Q1" s="30">
        <v>13</v>
      </c>
      <c r="R1" s="30">
        <v>14</v>
      </c>
      <c r="S1" s="4"/>
      <c r="T1" s="30">
        <v>15</v>
      </c>
      <c r="U1" s="58">
        <v>16</v>
      </c>
      <c r="V1" s="35">
        <v>17</v>
      </c>
      <c r="W1" s="37">
        <v>18</v>
      </c>
      <c r="X1" s="32">
        <v>19</v>
      </c>
      <c r="Y1" s="32">
        <v>20</v>
      </c>
      <c r="Z1" s="32">
        <v>21</v>
      </c>
      <c r="AA1" s="4"/>
      <c r="AB1" s="120">
        <v>22</v>
      </c>
      <c r="AC1" s="32">
        <v>23</v>
      </c>
      <c r="AD1" s="32">
        <v>24</v>
      </c>
      <c r="AE1" s="32">
        <v>25</v>
      </c>
      <c r="AF1" s="32">
        <v>26</v>
      </c>
      <c r="AG1" s="32">
        <v>27</v>
      </c>
      <c r="AH1" s="4"/>
      <c r="AI1" s="59">
        <v>28</v>
      </c>
      <c r="AJ1" s="32">
        <v>29</v>
      </c>
      <c r="AK1" s="32">
        <v>30</v>
      </c>
      <c r="AL1" s="32">
        <v>31</v>
      </c>
      <c r="AM1" s="32">
        <v>32</v>
      </c>
      <c r="AN1" s="32">
        <v>33</v>
      </c>
      <c r="AO1" s="59">
        <v>34</v>
      </c>
      <c r="AP1" s="32">
        <v>35</v>
      </c>
    </row>
    <row r="2" spans="1:42" ht="13.9" thickBot="1" x14ac:dyDescent="0.4">
      <c r="B2" s="5" t="s">
        <v>1</v>
      </c>
      <c r="C2" s="6" t="s">
        <v>2</v>
      </c>
      <c r="D2" s="31">
        <v>45537</v>
      </c>
      <c r="E2" s="31">
        <v>45544</v>
      </c>
      <c r="F2" s="31">
        <v>45551</v>
      </c>
      <c r="G2" s="31">
        <v>45558</v>
      </c>
      <c r="H2" s="31">
        <v>45565</v>
      </c>
      <c r="I2" s="31">
        <v>45572</v>
      </c>
      <c r="J2" s="31">
        <v>45579</v>
      </c>
      <c r="K2" s="7"/>
      <c r="L2" s="31">
        <v>45600</v>
      </c>
      <c r="M2" s="31">
        <v>45607</v>
      </c>
      <c r="N2" s="31">
        <v>45614</v>
      </c>
      <c r="O2" s="31">
        <v>45621</v>
      </c>
      <c r="P2" s="31">
        <v>45628</v>
      </c>
      <c r="Q2" s="31">
        <v>45635</v>
      </c>
      <c r="R2" s="31">
        <v>45642</v>
      </c>
      <c r="S2" s="7"/>
      <c r="T2" s="31">
        <v>45663</v>
      </c>
      <c r="U2" s="31">
        <v>45670</v>
      </c>
      <c r="V2" s="36">
        <v>45677</v>
      </c>
      <c r="W2" s="38">
        <v>45684</v>
      </c>
      <c r="X2" s="33">
        <v>45691</v>
      </c>
      <c r="Y2" s="39">
        <v>45698</v>
      </c>
      <c r="Z2" s="39">
        <v>45705</v>
      </c>
      <c r="AA2" s="7"/>
      <c r="AB2" s="33">
        <v>45726</v>
      </c>
      <c r="AC2" s="39">
        <v>45733</v>
      </c>
      <c r="AD2" s="33">
        <v>45740</v>
      </c>
      <c r="AE2" s="39">
        <v>45747</v>
      </c>
      <c r="AF2" s="33">
        <v>45389</v>
      </c>
      <c r="AG2" s="39">
        <v>45761</v>
      </c>
      <c r="AH2" s="7"/>
      <c r="AI2" s="39">
        <v>45782</v>
      </c>
      <c r="AJ2" s="33">
        <v>45789</v>
      </c>
      <c r="AK2" s="39">
        <v>45796</v>
      </c>
      <c r="AL2" s="33">
        <v>45803</v>
      </c>
      <c r="AM2" s="39">
        <v>45810</v>
      </c>
      <c r="AN2" s="33">
        <v>45817</v>
      </c>
      <c r="AO2" s="39">
        <v>45824</v>
      </c>
      <c r="AP2" s="34">
        <v>45831</v>
      </c>
    </row>
    <row r="3" spans="1:42" ht="8.25" customHeight="1" x14ac:dyDescent="0.35"/>
    <row r="4" spans="1:42" ht="17.25" thickBot="1" x14ac:dyDescent="0.55000000000000004">
      <c r="A4" s="14" t="s">
        <v>3</v>
      </c>
    </row>
    <row r="5" spans="1:42" ht="14.25" x14ac:dyDescent="0.35">
      <c r="A5" s="8" t="s">
        <v>6</v>
      </c>
      <c r="B5" s="9" t="s">
        <v>104</v>
      </c>
      <c r="C5" s="129" t="s">
        <v>138</v>
      </c>
      <c r="D5" s="110"/>
      <c r="E5" s="110"/>
      <c r="F5" s="111"/>
      <c r="G5" s="78">
        <v>1</v>
      </c>
      <c r="H5" s="49">
        <v>2</v>
      </c>
      <c r="I5" s="49">
        <v>3</v>
      </c>
      <c r="J5" s="50">
        <v>4</v>
      </c>
      <c r="K5" s="103"/>
      <c r="L5" s="78">
        <v>5</v>
      </c>
      <c r="M5" s="49">
        <v>6</v>
      </c>
      <c r="N5" s="49">
        <v>7</v>
      </c>
      <c r="O5" s="49">
        <v>8</v>
      </c>
      <c r="P5" s="49">
        <v>9</v>
      </c>
      <c r="Q5" s="49">
        <v>14</v>
      </c>
      <c r="R5" s="50">
        <v>11</v>
      </c>
      <c r="S5" s="103"/>
      <c r="T5" s="78">
        <v>12</v>
      </c>
      <c r="U5" s="49">
        <v>13</v>
      </c>
      <c r="V5" s="50">
        <v>14</v>
      </c>
      <c r="W5" s="51">
        <v>1</v>
      </c>
      <c r="X5" s="49">
        <v>2</v>
      </c>
      <c r="Y5" s="50">
        <v>3</v>
      </c>
      <c r="Z5" s="50">
        <v>2</v>
      </c>
      <c r="AA5" s="81"/>
      <c r="AB5" s="78">
        <f>G5</f>
        <v>1</v>
      </c>
      <c r="AC5" s="49">
        <f t="shared" ref="AC5:AE20" si="0">H5</f>
        <v>2</v>
      </c>
      <c r="AD5" s="49">
        <f t="shared" si="0"/>
        <v>3</v>
      </c>
      <c r="AE5" s="49">
        <f t="shared" si="0"/>
        <v>4</v>
      </c>
      <c r="AF5" s="49">
        <f>L5</f>
        <v>5</v>
      </c>
      <c r="AG5" s="49">
        <f>M5</f>
        <v>6</v>
      </c>
      <c r="AH5" s="40"/>
      <c r="AI5" s="51">
        <f>N5</f>
        <v>7</v>
      </c>
      <c r="AJ5" s="153"/>
      <c r="AK5" s="49">
        <f t="shared" ref="AK5:AM5" si="1">P5</f>
        <v>9</v>
      </c>
      <c r="AL5" s="49">
        <f t="shared" si="1"/>
        <v>14</v>
      </c>
      <c r="AM5" s="49">
        <f t="shared" si="1"/>
        <v>11</v>
      </c>
      <c r="AN5" s="50">
        <f>T5</f>
        <v>12</v>
      </c>
      <c r="AO5" s="86"/>
      <c r="AP5" s="87"/>
    </row>
    <row r="6" spans="1:42" ht="14.25" x14ac:dyDescent="0.35">
      <c r="A6" s="10" t="s">
        <v>5</v>
      </c>
      <c r="B6" s="11" t="s">
        <v>104</v>
      </c>
      <c r="C6" s="130" t="s">
        <v>139</v>
      </c>
      <c r="D6" s="102"/>
      <c r="E6" s="102"/>
      <c r="F6" s="113"/>
      <c r="G6" s="79">
        <v>3</v>
      </c>
      <c r="H6" s="52">
        <v>4</v>
      </c>
      <c r="I6" s="52">
        <v>13</v>
      </c>
      <c r="J6" s="53">
        <v>6</v>
      </c>
      <c r="K6" s="104"/>
      <c r="L6" s="79">
        <v>7</v>
      </c>
      <c r="M6" s="52">
        <v>8</v>
      </c>
      <c r="N6" s="52">
        <v>9</v>
      </c>
      <c r="O6" s="52">
        <v>10</v>
      </c>
      <c r="P6" s="52">
        <v>11</v>
      </c>
      <c r="Q6" s="52">
        <v>12</v>
      </c>
      <c r="R6" s="140">
        <v>7</v>
      </c>
      <c r="S6" s="104"/>
      <c r="T6" s="79">
        <v>14</v>
      </c>
      <c r="U6" s="52">
        <v>7</v>
      </c>
      <c r="V6" s="53">
        <v>16</v>
      </c>
      <c r="W6" s="54">
        <v>15</v>
      </c>
      <c r="X6" s="52">
        <v>6</v>
      </c>
      <c r="Y6" s="53">
        <v>1</v>
      </c>
      <c r="Z6" s="53">
        <v>4</v>
      </c>
      <c r="AA6" s="82"/>
      <c r="AB6" s="79">
        <f t="shared" ref="AB6:AB38" si="2">G6</f>
        <v>3</v>
      </c>
      <c r="AC6" s="52">
        <f t="shared" si="0"/>
        <v>4</v>
      </c>
      <c r="AD6" s="52">
        <f t="shared" si="0"/>
        <v>13</v>
      </c>
      <c r="AE6" s="52">
        <f t="shared" si="0"/>
        <v>6</v>
      </c>
      <c r="AF6" s="52">
        <f t="shared" ref="AF6:AF42" si="3">L6</f>
        <v>7</v>
      </c>
      <c r="AG6" s="157"/>
      <c r="AH6" s="41"/>
      <c r="AI6" s="54">
        <f t="shared" ref="AI6:AI41" si="4">N6</f>
        <v>9</v>
      </c>
      <c r="AJ6" s="52">
        <f t="shared" ref="AJ6:AJ42" si="5">O6</f>
        <v>10</v>
      </c>
      <c r="AK6" s="52">
        <f t="shared" ref="AK6:AK42" si="6">P6</f>
        <v>11</v>
      </c>
      <c r="AL6" s="52">
        <f t="shared" ref="AL6:AL42" si="7">Q6</f>
        <v>12</v>
      </c>
      <c r="AM6" s="52">
        <f t="shared" ref="AM6:AM42" si="8">R6</f>
        <v>7</v>
      </c>
      <c r="AN6" s="53">
        <f t="shared" ref="AN6:AN42" si="9">T6</f>
        <v>14</v>
      </c>
      <c r="AO6" s="88"/>
      <c r="AP6" s="89"/>
    </row>
    <row r="7" spans="1:42" ht="14.25" x14ac:dyDescent="0.35">
      <c r="A7" s="10" t="s">
        <v>5</v>
      </c>
      <c r="B7" s="11" t="s">
        <v>92</v>
      </c>
      <c r="C7" s="130" t="s">
        <v>139</v>
      </c>
      <c r="D7" s="102"/>
      <c r="E7" s="102"/>
      <c r="F7" s="113"/>
      <c r="G7" s="79">
        <v>5</v>
      </c>
      <c r="H7" s="52">
        <v>12</v>
      </c>
      <c r="I7" s="52">
        <v>1</v>
      </c>
      <c r="J7" s="53">
        <v>14</v>
      </c>
      <c r="K7" s="104"/>
      <c r="L7" s="79">
        <v>15</v>
      </c>
      <c r="M7" s="52">
        <v>16</v>
      </c>
      <c r="N7" s="52">
        <v>11</v>
      </c>
      <c r="O7" s="52">
        <v>2</v>
      </c>
      <c r="P7" s="52">
        <v>13</v>
      </c>
      <c r="Q7" s="52">
        <v>10</v>
      </c>
      <c r="R7" s="53">
        <v>5</v>
      </c>
      <c r="S7" s="104"/>
      <c r="T7" s="151"/>
      <c r="U7" s="52">
        <v>1</v>
      </c>
      <c r="V7" s="53">
        <v>2</v>
      </c>
      <c r="W7" s="54">
        <v>3</v>
      </c>
      <c r="X7" s="52">
        <v>4</v>
      </c>
      <c r="Y7" s="53">
        <v>5</v>
      </c>
      <c r="Z7" s="53">
        <v>6</v>
      </c>
      <c r="AA7" s="82"/>
      <c r="AB7" s="167">
        <v>15</v>
      </c>
      <c r="AC7" s="157"/>
      <c r="AD7" s="52">
        <f t="shared" si="0"/>
        <v>1</v>
      </c>
      <c r="AE7" s="52">
        <f t="shared" si="0"/>
        <v>14</v>
      </c>
      <c r="AF7" s="52">
        <f t="shared" si="3"/>
        <v>15</v>
      </c>
      <c r="AG7" s="52">
        <f t="shared" ref="AG7:AG42" si="10">M7</f>
        <v>16</v>
      </c>
      <c r="AH7" s="41"/>
      <c r="AI7" s="54">
        <f t="shared" si="4"/>
        <v>11</v>
      </c>
      <c r="AJ7" s="52">
        <f t="shared" si="5"/>
        <v>2</v>
      </c>
      <c r="AK7" s="52">
        <f t="shared" si="6"/>
        <v>13</v>
      </c>
      <c r="AL7" s="52">
        <f t="shared" si="7"/>
        <v>10</v>
      </c>
      <c r="AM7" s="52">
        <f t="shared" si="8"/>
        <v>5</v>
      </c>
      <c r="AN7" s="155"/>
      <c r="AO7" s="88"/>
      <c r="AP7" s="89"/>
    </row>
    <row r="8" spans="1:42" ht="14.25" x14ac:dyDescent="0.35">
      <c r="A8" s="10" t="s">
        <v>4</v>
      </c>
      <c r="B8" s="11" t="s">
        <v>92</v>
      </c>
      <c r="C8" s="130" t="s">
        <v>140</v>
      </c>
      <c r="D8" s="102"/>
      <c r="E8" s="102"/>
      <c r="F8" s="113"/>
      <c r="G8" s="79">
        <v>7</v>
      </c>
      <c r="H8" s="52">
        <v>8</v>
      </c>
      <c r="I8" s="52">
        <v>9</v>
      </c>
      <c r="J8" s="53">
        <v>8</v>
      </c>
      <c r="K8" s="104"/>
      <c r="L8" s="79">
        <v>9</v>
      </c>
      <c r="M8" s="52">
        <v>4</v>
      </c>
      <c r="N8" s="52">
        <v>3</v>
      </c>
      <c r="O8" s="52">
        <v>14</v>
      </c>
      <c r="P8" s="52">
        <v>15</v>
      </c>
      <c r="Q8" s="52">
        <v>16</v>
      </c>
      <c r="R8" s="53">
        <v>13</v>
      </c>
      <c r="S8" s="104"/>
      <c r="T8" s="79">
        <v>2</v>
      </c>
      <c r="U8" s="52">
        <v>15</v>
      </c>
      <c r="V8" s="53">
        <v>4</v>
      </c>
      <c r="W8" s="54">
        <v>5</v>
      </c>
      <c r="X8" s="52">
        <v>16</v>
      </c>
      <c r="Y8" s="53">
        <v>11</v>
      </c>
      <c r="Z8" s="155"/>
      <c r="AA8" s="82"/>
      <c r="AB8" s="79">
        <f t="shared" si="2"/>
        <v>7</v>
      </c>
      <c r="AC8" s="164">
        <v>12</v>
      </c>
      <c r="AD8" s="52">
        <f t="shared" si="0"/>
        <v>9</v>
      </c>
      <c r="AE8" s="157"/>
      <c r="AF8" s="52">
        <f t="shared" si="3"/>
        <v>9</v>
      </c>
      <c r="AG8" s="52">
        <f t="shared" si="10"/>
        <v>4</v>
      </c>
      <c r="AH8" s="41"/>
      <c r="AI8" s="54">
        <f t="shared" si="4"/>
        <v>3</v>
      </c>
      <c r="AJ8" s="52">
        <f t="shared" si="5"/>
        <v>14</v>
      </c>
      <c r="AK8" s="52">
        <f t="shared" si="6"/>
        <v>15</v>
      </c>
      <c r="AL8" s="52">
        <f t="shared" si="7"/>
        <v>16</v>
      </c>
      <c r="AM8" s="52">
        <f t="shared" si="8"/>
        <v>13</v>
      </c>
      <c r="AN8" s="53">
        <f t="shared" si="9"/>
        <v>2</v>
      </c>
      <c r="AO8" s="88"/>
      <c r="AP8" s="89"/>
    </row>
    <row r="9" spans="1:42" ht="14.25" x14ac:dyDescent="0.35">
      <c r="A9" s="10" t="s">
        <v>114</v>
      </c>
      <c r="B9" s="11" t="s">
        <v>92</v>
      </c>
      <c r="C9" s="130" t="s">
        <v>141</v>
      </c>
      <c r="D9" s="102"/>
      <c r="E9" s="102"/>
      <c r="F9" s="113"/>
      <c r="G9" s="79">
        <v>9</v>
      </c>
      <c r="H9" s="52">
        <v>10</v>
      </c>
      <c r="I9" s="52">
        <v>5</v>
      </c>
      <c r="J9" s="53">
        <v>12</v>
      </c>
      <c r="K9" s="104"/>
      <c r="L9" s="79">
        <v>13</v>
      </c>
      <c r="M9" s="52">
        <v>14</v>
      </c>
      <c r="N9" s="52">
        <v>15</v>
      </c>
      <c r="O9" s="52">
        <v>16</v>
      </c>
      <c r="P9" s="52">
        <v>1</v>
      </c>
      <c r="Q9" s="52">
        <v>2</v>
      </c>
      <c r="R9" s="53">
        <v>3</v>
      </c>
      <c r="S9" s="104"/>
      <c r="T9" s="79">
        <v>16</v>
      </c>
      <c r="U9" s="52">
        <v>11</v>
      </c>
      <c r="V9" s="53">
        <v>6</v>
      </c>
      <c r="W9" s="54">
        <v>7</v>
      </c>
      <c r="X9" s="157"/>
      <c r="Y9" s="53">
        <v>9</v>
      </c>
      <c r="Z9" s="53">
        <v>10</v>
      </c>
      <c r="AA9" s="82"/>
      <c r="AB9" s="79">
        <f t="shared" si="2"/>
        <v>9</v>
      </c>
      <c r="AC9" s="52">
        <f t="shared" si="0"/>
        <v>10</v>
      </c>
      <c r="AD9" s="52">
        <f t="shared" si="0"/>
        <v>5</v>
      </c>
      <c r="AE9" s="52">
        <f t="shared" si="0"/>
        <v>12</v>
      </c>
      <c r="AF9" s="52">
        <f t="shared" si="3"/>
        <v>13</v>
      </c>
      <c r="AG9" s="52">
        <f t="shared" si="10"/>
        <v>14</v>
      </c>
      <c r="AH9" s="41"/>
      <c r="AI9" s="54">
        <f t="shared" si="4"/>
        <v>15</v>
      </c>
      <c r="AJ9" s="52">
        <f t="shared" si="5"/>
        <v>16</v>
      </c>
      <c r="AK9" s="52">
        <f t="shared" si="6"/>
        <v>1</v>
      </c>
      <c r="AL9" s="52">
        <f t="shared" si="7"/>
        <v>2</v>
      </c>
      <c r="AM9" s="52">
        <f t="shared" si="8"/>
        <v>3</v>
      </c>
      <c r="AN9" s="53">
        <f t="shared" si="9"/>
        <v>16</v>
      </c>
      <c r="AO9" s="88"/>
      <c r="AP9" s="89"/>
    </row>
    <row r="10" spans="1:42" ht="14.25" x14ac:dyDescent="0.35">
      <c r="A10" s="10" t="s">
        <v>115</v>
      </c>
      <c r="B10" s="11" t="s">
        <v>116</v>
      </c>
      <c r="C10" s="130" t="s">
        <v>142</v>
      </c>
      <c r="D10" s="102"/>
      <c r="E10" s="102"/>
      <c r="F10" s="113"/>
      <c r="G10" s="79">
        <v>15</v>
      </c>
      <c r="H10" s="52">
        <v>14</v>
      </c>
      <c r="I10" s="52">
        <v>11</v>
      </c>
      <c r="J10" s="53">
        <v>16</v>
      </c>
      <c r="K10" s="104"/>
      <c r="L10" s="79">
        <v>11</v>
      </c>
      <c r="M10" s="52">
        <v>10</v>
      </c>
      <c r="N10" s="52">
        <v>1</v>
      </c>
      <c r="O10" s="52">
        <v>12</v>
      </c>
      <c r="P10" s="52">
        <v>3</v>
      </c>
      <c r="Q10" s="52">
        <v>4</v>
      </c>
      <c r="R10" s="53">
        <v>15</v>
      </c>
      <c r="S10" s="104"/>
      <c r="T10" s="79">
        <v>6</v>
      </c>
      <c r="U10" s="52">
        <v>3</v>
      </c>
      <c r="V10" s="53">
        <v>10</v>
      </c>
      <c r="W10" s="54">
        <v>9</v>
      </c>
      <c r="X10" s="52">
        <v>10</v>
      </c>
      <c r="Y10" s="53">
        <v>15</v>
      </c>
      <c r="Z10" s="53">
        <v>12</v>
      </c>
      <c r="AA10" s="82"/>
      <c r="AB10" s="167">
        <v>5</v>
      </c>
      <c r="AC10" s="52">
        <f t="shared" si="0"/>
        <v>14</v>
      </c>
      <c r="AD10" s="52">
        <f t="shared" si="0"/>
        <v>11</v>
      </c>
      <c r="AE10" s="52">
        <f t="shared" si="0"/>
        <v>16</v>
      </c>
      <c r="AF10" s="52">
        <f t="shared" si="3"/>
        <v>11</v>
      </c>
      <c r="AG10" s="52">
        <f t="shared" si="10"/>
        <v>10</v>
      </c>
      <c r="AH10" s="41"/>
      <c r="AI10" s="54">
        <f t="shared" si="4"/>
        <v>1</v>
      </c>
      <c r="AJ10" s="52">
        <f t="shared" si="5"/>
        <v>12</v>
      </c>
      <c r="AK10" s="52">
        <f t="shared" si="6"/>
        <v>3</v>
      </c>
      <c r="AL10" s="52">
        <f t="shared" si="7"/>
        <v>4</v>
      </c>
      <c r="AM10" s="52">
        <f t="shared" si="8"/>
        <v>15</v>
      </c>
      <c r="AN10" s="53">
        <f t="shared" si="9"/>
        <v>6</v>
      </c>
      <c r="AO10" s="88"/>
      <c r="AP10" s="89"/>
    </row>
    <row r="11" spans="1:42" ht="14.25" x14ac:dyDescent="0.35">
      <c r="A11" s="10" t="s">
        <v>117</v>
      </c>
      <c r="B11" s="11" t="s">
        <v>98</v>
      </c>
      <c r="C11" s="130" t="s">
        <v>143</v>
      </c>
      <c r="D11" s="102"/>
      <c r="E11" s="102"/>
      <c r="F11" s="113"/>
      <c r="G11" s="79">
        <v>13</v>
      </c>
      <c r="H11" s="52">
        <v>6</v>
      </c>
      <c r="I11" s="52">
        <v>15</v>
      </c>
      <c r="J11" s="53">
        <v>10</v>
      </c>
      <c r="K11" s="104"/>
      <c r="L11" s="79">
        <v>1</v>
      </c>
      <c r="M11" s="52">
        <v>12</v>
      </c>
      <c r="N11" s="52">
        <v>13</v>
      </c>
      <c r="O11" s="52">
        <v>6</v>
      </c>
      <c r="P11" s="52">
        <v>5</v>
      </c>
      <c r="Q11" s="52">
        <v>8</v>
      </c>
      <c r="R11" s="53">
        <v>1</v>
      </c>
      <c r="S11" s="104"/>
      <c r="T11" s="79">
        <v>4</v>
      </c>
      <c r="U11" s="52">
        <v>9</v>
      </c>
      <c r="V11" s="155"/>
      <c r="W11" s="54">
        <v>13</v>
      </c>
      <c r="X11" s="52">
        <v>12</v>
      </c>
      <c r="Y11" s="53">
        <v>7</v>
      </c>
      <c r="Z11" s="53">
        <v>14</v>
      </c>
      <c r="AA11" s="82"/>
      <c r="AB11" s="79">
        <v>11</v>
      </c>
      <c r="AC11" s="52">
        <f t="shared" si="0"/>
        <v>6</v>
      </c>
      <c r="AD11" s="52">
        <f t="shared" si="0"/>
        <v>15</v>
      </c>
      <c r="AE11" s="52">
        <f t="shared" si="0"/>
        <v>10</v>
      </c>
      <c r="AF11" s="52">
        <f t="shared" si="3"/>
        <v>1</v>
      </c>
      <c r="AG11" s="52">
        <f t="shared" si="10"/>
        <v>12</v>
      </c>
      <c r="AH11" s="41"/>
      <c r="AI11" s="54">
        <f t="shared" si="4"/>
        <v>13</v>
      </c>
      <c r="AJ11" s="52">
        <f t="shared" si="5"/>
        <v>6</v>
      </c>
      <c r="AK11" s="52">
        <f t="shared" si="6"/>
        <v>5</v>
      </c>
      <c r="AL11" s="157"/>
      <c r="AM11" s="52">
        <f t="shared" si="8"/>
        <v>1</v>
      </c>
      <c r="AN11" s="53">
        <f t="shared" si="9"/>
        <v>4</v>
      </c>
      <c r="AO11" s="88"/>
      <c r="AP11" s="89"/>
    </row>
    <row r="12" spans="1:42" ht="14.65" thickBot="1" x14ac:dyDescent="0.4">
      <c r="A12" s="12" t="s">
        <v>117</v>
      </c>
      <c r="B12" s="13" t="s">
        <v>123</v>
      </c>
      <c r="C12" s="131" t="s">
        <v>143</v>
      </c>
      <c r="D12" s="115"/>
      <c r="E12" s="115"/>
      <c r="F12" s="116"/>
      <c r="G12" s="80">
        <v>11</v>
      </c>
      <c r="H12" s="55">
        <v>16</v>
      </c>
      <c r="I12" s="55">
        <v>7</v>
      </c>
      <c r="J12" s="56">
        <v>2</v>
      </c>
      <c r="K12" s="105"/>
      <c r="L12" s="80">
        <v>3</v>
      </c>
      <c r="M12" s="55">
        <v>2</v>
      </c>
      <c r="N12" s="55">
        <v>5</v>
      </c>
      <c r="O12" s="55">
        <v>4</v>
      </c>
      <c r="P12" s="55">
        <v>7</v>
      </c>
      <c r="Q12" s="55">
        <v>6</v>
      </c>
      <c r="R12" s="141">
        <v>9</v>
      </c>
      <c r="S12" s="105"/>
      <c r="T12" s="80">
        <v>10</v>
      </c>
      <c r="U12" s="55">
        <v>5</v>
      </c>
      <c r="V12" s="56">
        <v>12</v>
      </c>
      <c r="W12" s="57">
        <v>11</v>
      </c>
      <c r="X12" s="55">
        <v>14</v>
      </c>
      <c r="Y12" s="56">
        <v>13</v>
      </c>
      <c r="Z12" s="56">
        <v>16</v>
      </c>
      <c r="AA12" s="83"/>
      <c r="AB12" s="80">
        <v>13</v>
      </c>
      <c r="AC12" s="55">
        <f t="shared" si="0"/>
        <v>16</v>
      </c>
      <c r="AD12" s="55">
        <f t="shared" si="0"/>
        <v>7</v>
      </c>
      <c r="AE12" s="55">
        <f t="shared" si="0"/>
        <v>2</v>
      </c>
      <c r="AF12" s="55">
        <f t="shared" si="3"/>
        <v>3</v>
      </c>
      <c r="AG12" s="55">
        <f t="shared" si="10"/>
        <v>2</v>
      </c>
      <c r="AH12" s="42"/>
      <c r="AI12" s="57">
        <f t="shared" si="4"/>
        <v>5</v>
      </c>
      <c r="AJ12" s="55">
        <f t="shared" si="5"/>
        <v>4</v>
      </c>
      <c r="AK12" s="55">
        <f t="shared" si="6"/>
        <v>7</v>
      </c>
      <c r="AL12" s="55">
        <f t="shared" si="7"/>
        <v>6</v>
      </c>
      <c r="AM12" s="55">
        <f t="shared" si="8"/>
        <v>9</v>
      </c>
      <c r="AN12" s="56">
        <f t="shared" si="9"/>
        <v>10</v>
      </c>
      <c r="AO12" s="90"/>
      <c r="AP12" s="91"/>
    </row>
    <row r="13" spans="1:42" ht="13.9" x14ac:dyDescent="0.35">
      <c r="G13" s="45"/>
      <c r="H13" s="45"/>
      <c r="W13" s="2"/>
      <c r="X13" s="2"/>
      <c r="Y13" s="2"/>
      <c r="Z13" s="2"/>
      <c r="AB13" s="2"/>
      <c r="AC13" s="2"/>
      <c r="AD13" s="2"/>
      <c r="AE13" s="2"/>
      <c r="AF13" s="2"/>
      <c r="AG13" s="2"/>
      <c r="AI13" s="2"/>
      <c r="AJ13" s="2"/>
      <c r="AK13" s="2"/>
      <c r="AL13" s="2"/>
      <c r="AM13" s="2"/>
      <c r="AN13" s="2"/>
      <c r="AO13" s="2"/>
      <c r="AP13" s="2"/>
    </row>
    <row r="14" spans="1:42" ht="17.25" thickBot="1" x14ac:dyDescent="0.55000000000000004">
      <c r="A14" s="14" t="s">
        <v>7</v>
      </c>
      <c r="G14" s="45"/>
      <c r="H14" s="45"/>
      <c r="W14" s="2"/>
      <c r="X14" s="2"/>
      <c r="Y14" s="2"/>
      <c r="Z14" s="2"/>
      <c r="AB14" s="2"/>
      <c r="AC14" s="2"/>
      <c r="AD14" s="2"/>
      <c r="AE14" s="2"/>
      <c r="AF14" s="2"/>
      <c r="AG14" s="2"/>
      <c r="AI14" s="2"/>
      <c r="AJ14" s="2"/>
      <c r="AK14" s="2"/>
      <c r="AL14" s="2"/>
      <c r="AM14" s="2"/>
      <c r="AN14" s="2"/>
      <c r="AO14" s="2"/>
      <c r="AP14" s="2"/>
    </row>
    <row r="15" spans="1:42" ht="13.9" x14ac:dyDescent="0.35">
      <c r="A15" s="8" t="s">
        <v>99</v>
      </c>
      <c r="B15" s="9" t="s">
        <v>104</v>
      </c>
      <c r="C15" s="99" t="s">
        <v>291</v>
      </c>
      <c r="D15" s="109"/>
      <c r="E15" s="110"/>
      <c r="F15" s="110"/>
      <c r="G15" s="161">
        <v>15</v>
      </c>
      <c r="H15" s="78">
        <v>16</v>
      </c>
      <c r="I15" s="49">
        <v>7</v>
      </c>
      <c r="J15" s="50">
        <v>2</v>
      </c>
      <c r="K15" s="103"/>
      <c r="L15" s="78">
        <v>11</v>
      </c>
      <c r="M15" s="49">
        <v>10</v>
      </c>
      <c r="N15" s="49">
        <v>5</v>
      </c>
      <c r="O15" s="49">
        <v>6</v>
      </c>
      <c r="P15" s="49">
        <v>7</v>
      </c>
      <c r="Q15" s="49">
        <v>4</v>
      </c>
      <c r="R15" s="50">
        <v>9</v>
      </c>
      <c r="S15" s="103"/>
      <c r="T15" s="78">
        <v>10</v>
      </c>
      <c r="U15" s="49">
        <v>3</v>
      </c>
      <c r="V15" s="50">
        <v>12</v>
      </c>
      <c r="W15" s="51">
        <v>9</v>
      </c>
      <c r="X15" s="49">
        <v>14</v>
      </c>
      <c r="Y15" s="50">
        <v>15</v>
      </c>
      <c r="Z15" s="50">
        <v>16</v>
      </c>
      <c r="AA15" s="81"/>
      <c r="AB15" s="166">
        <v>11</v>
      </c>
      <c r="AC15" s="49">
        <f t="shared" si="0"/>
        <v>16</v>
      </c>
      <c r="AD15" s="49">
        <f t="shared" si="0"/>
        <v>7</v>
      </c>
      <c r="AE15" s="49">
        <f t="shared" si="0"/>
        <v>2</v>
      </c>
      <c r="AF15" s="49">
        <f t="shared" si="3"/>
        <v>11</v>
      </c>
      <c r="AG15" s="49">
        <f t="shared" si="10"/>
        <v>10</v>
      </c>
      <c r="AH15" s="40"/>
      <c r="AI15" s="51">
        <f t="shared" si="4"/>
        <v>5</v>
      </c>
      <c r="AJ15" s="49">
        <f t="shared" si="5"/>
        <v>6</v>
      </c>
      <c r="AK15" s="49">
        <f t="shared" si="6"/>
        <v>7</v>
      </c>
      <c r="AL15" s="49">
        <f t="shared" si="7"/>
        <v>4</v>
      </c>
      <c r="AM15" s="50">
        <f t="shared" si="8"/>
        <v>9</v>
      </c>
      <c r="AN15" s="86"/>
      <c r="AO15" s="92"/>
      <c r="AP15" s="87"/>
    </row>
    <row r="16" spans="1:42" ht="13.9" x14ac:dyDescent="0.35">
      <c r="A16" s="10" t="s">
        <v>90</v>
      </c>
      <c r="B16" s="11" t="s">
        <v>92</v>
      </c>
      <c r="C16" s="100" t="s">
        <v>293</v>
      </c>
      <c r="D16" s="112"/>
      <c r="E16" s="102"/>
      <c r="F16" s="102"/>
      <c r="G16" s="162">
        <v>5</v>
      </c>
      <c r="H16" s="79">
        <v>14</v>
      </c>
      <c r="I16" s="52">
        <v>11</v>
      </c>
      <c r="J16" s="53">
        <v>16</v>
      </c>
      <c r="K16" s="104"/>
      <c r="L16" s="79">
        <v>1</v>
      </c>
      <c r="M16" s="52">
        <v>2</v>
      </c>
      <c r="N16" s="52">
        <v>1</v>
      </c>
      <c r="O16" s="52">
        <v>12</v>
      </c>
      <c r="P16" s="52">
        <v>5</v>
      </c>
      <c r="Q16" s="52">
        <v>6</v>
      </c>
      <c r="R16" s="53">
        <v>15</v>
      </c>
      <c r="S16" s="104"/>
      <c r="T16" s="79">
        <v>6</v>
      </c>
      <c r="U16" s="52">
        <v>5</v>
      </c>
      <c r="V16" s="53">
        <v>10</v>
      </c>
      <c r="W16" s="54">
        <v>11</v>
      </c>
      <c r="X16" s="52">
        <v>12</v>
      </c>
      <c r="Y16" s="53">
        <v>13</v>
      </c>
      <c r="Z16" s="53">
        <v>14</v>
      </c>
      <c r="AA16" s="82"/>
      <c r="AB16" s="79">
        <f t="shared" si="2"/>
        <v>5</v>
      </c>
      <c r="AC16" s="52">
        <f t="shared" si="0"/>
        <v>14</v>
      </c>
      <c r="AD16" s="52">
        <f t="shared" si="0"/>
        <v>11</v>
      </c>
      <c r="AE16" s="52">
        <f t="shared" si="0"/>
        <v>16</v>
      </c>
      <c r="AF16" s="52">
        <f t="shared" si="3"/>
        <v>1</v>
      </c>
      <c r="AG16" s="52">
        <f t="shared" si="10"/>
        <v>2</v>
      </c>
      <c r="AH16" s="41"/>
      <c r="AI16" s="54">
        <f t="shared" si="4"/>
        <v>1</v>
      </c>
      <c r="AJ16" s="52">
        <f t="shared" si="5"/>
        <v>12</v>
      </c>
      <c r="AK16" s="52">
        <f t="shared" si="6"/>
        <v>5</v>
      </c>
      <c r="AL16" s="52">
        <f t="shared" si="7"/>
        <v>6</v>
      </c>
      <c r="AM16" s="53">
        <f t="shared" si="8"/>
        <v>15</v>
      </c>
      <c r="AN16" s="88"/>
      <c r="AO16" s="84"/>
      <c r="AP16" s="89"/>
    </row>
    <row r="17" spans="1:42" ht="13.9" x14ac:dyDescent="0.35">
      <c r="A17" s="10" t="s">
        <v>94</v>
      </c>
      <c r="B17" s="11" t="s">
        <v>93</v>
      </c>
      <c r="C17" s="100" t="s">
        <v>291</v>
      </c>
      <c r="D17" s="112"/>
      <c r="E17" s="102"/>
      <c r="F17" s="102"/>
      <c r="G17" s="162">
        <v>11</v>
      </c>
      <c r="H17" s="79">
        <v>8</v>
      </c>
      <c r="I17" s="52">
        <v>1</v>
      </c>
      <c r="J17" s="53">
        <v>14</v>
      </c>
      <c r="K17" s="104"/>
      <c r="L17" s="79">
        <v>9</v>
      </c>
      <c r="M17" s="52">
        <v>16</v>
      </c>
      <c r="N17" s="52">
        <v>7</v>
      </c>
      <c r="O17" s="52">
        <v>2</v>
      </c>
      <c r="P17" s="52">
        <v>3</v>
      </c>
      <c r="Q17" s="52">
        <v>12</v>
      </c>
      <c r="R17" s="53">
        <v>5</v>
      </c>
      <c r="S17" s="104"/>
      <c r="T17" s="79">
        <v>14</v>
      </c>
      <c r="U17" s="52">
        <v>7</v>
      </c>
      <c r="V17" s="155"/>
      <c r="W17" s="54">
        <v>13</v>
      </c>
      <c r="X17" s="52">
        <v>4</v>
      </c>
      <c r="Y17" s="53">
        <v>3</v>
      </c>
      <c r="Z17" s="53">
        <v>12</v>
      </c>
      <c r="AA17" s="82"/>
      <c r="AB17" s="167">
        <v>15</v>
      </c>
      <c r="AC17" s="157"/>
      <c r="AD17" s="52">
        <f t="shared" si="0"/>
        <v>1</v>
      </c>
      <c r="AE17" s="52">
        <f t="shared" si="0"/>
        <v>14</v>
      </c>
      <c r="AF17" s="52">
        <f t="shared" si="3"/>
        <v>9</v>
      </c>
      <c r="AG17" s="52">
        <f t="shared" si="10"/>
        <v>16</v>
      </c>
      <c r="AH17" s="41"/>
      <c r="AI17" s="54">
        <f t="shared" si="4"/>
        <v>7</v>
      </c>
      <c r="AJ17" s="52">
        <f t="shared" si="5"/>
        <v>2</v>
      </c>
      <c r="AK17" s="52">
        <f t="shared" si="6"/>
        <v>3</v>
      </c>
      <c r="AL17" s="52">
        <f t="shared" si="7"/>
        <v>12</v>
      </c>
      <c r="AM17" s="53">
        <f t="shared" si="8"/>
        <v>5</v>
      </c>
      <c r="AN17" s="88"/>
      <c r="AO17" s="84"/>
      <c r="AP17" s="89"/>
    </row>
    <row r="18" spans="1:42" ht="13.9" x14ac:dyDescent="0.35">
      <c r="A18" s="10" t="s">
        <v>94</v>
      </c>
      <c r="B18" s="11" t="s">
        <v>95</v>
      </c>
      <c r="C18" s="100" t="s">
        <v>291</v>
      </c>
      <c r="D18" s="112"/>
      <c r="E18" s="102"/>
      <c r="F18" s="102"/>
      <c r="G18" s="162">
        <v>9</v>
      </c>
      <c r="H18" s="79">
        <v>10</v>
      </c>
      <c r="I18" s="52">
        <v>15</v>
      </c>
      <c r="J18" s="53">
        <v>12</v>
      </c>
      <c r="K18" s="104"/>
      <c r="L18" s="79">
        <v>5</v>
      </c>
      <c r="M18" s="52">
        <v>14</v>
      </c>
      <c r="N18" s="52">
        <v>15</v>
      </c>
      <c r="O18" s="52">
        <v>10</v>
      </c>
      <c r="P18" s="52">
        <v>1</v>
      </c>
      <c r="Q18" s="52">
        <v>8</v>
      </c>
      <c r="R18" s="53">
        <v>3</v>
      </c>
      <c r="S18" s="104"/>
      <c r="T18" s="79">
        <v>4</v>
      </c>
      <c r="U18" s="52">
        <v>9</v>
      </c>
      <c r="V18" s="53">
        <v>6</v>
      </c>
      <c r="W18" s="54">
        <v>1</v>
      </c>
      <c r="X18" s="157"/>
      <c r="Y18" s="53">
        <v>9</v>
      </c>
      <c r="Z18" s="53">
        <v>10</v>
      </c>
      <c r="AA18" s="82"/>
      <c r="AB18" s="79">
        <f t="shared" si="2"/>
        <v>9</v>
      </c>
      <c r="AC18" s="52">
        <f t="shared" si="0"/>
        <v>10</v>
      </c>
      <c r="AD18" s="52">
        <f t="shared" si="0"/>
        <v>15</v>
      </c>
      <c r="AE18" s="52">
        <f t="shared" si="0"/>
        <v>12</v>
      </c>
      <c r="AF18" s="52">
        <f t="shared" si="3"/>
        <v>5</v>
      </c>
      <c r="AG18" s="52">
        <f t="shared" si="10"/>
        <v>14</v>
      </c>
      <c r="AH18" s="41"/>
      <c r="AI18" s="54">
        <f t="shared" si="4"/>
        <v>15</v>
      </c>
      <c r="AJ18" s="52">
        <f t="shared" si="5"/>
        <v>10</v>
      </c>
      <c r="AK18" s="52">
        <f t="shared" si="6"/>
        <v>1</v>
      </c>
      <c r="AL18" s="157"/>
      <c r="AM18" s="53">
        <f t="shared" si="8"/>
        <v>3</v>
      </c>
      <c r="AN18" s="88"/>
      <c r="AO18" s="84"/>
      <c r="AP18" s="89"/>
    </row>
    <row r="19" spans="1:42" ht="13.9" x14ac:dyDescent="0.35">
      <c r="A19" s="10" t="s">
        <v>96</v>
      </c>
      <c r="B19" s="11" t="s">
        <v>95</v>
      </c>
      <c r="C19" s="100" t="s">
        <v>294</v>
      </c>
      <c r="D19" s="112"/>
      <c r="E19" s="102"/>
      <c r="F19" s="102"/>
      <c r="G19" s="162">
        <v>7</v>
      </c>
      <c r="H19" s="79">
        <v>6</v>
      </c>
      <c r="I19" s="52">
        <v>5</v>
      </c>
      <c r="J19" s="53">
        <v>10</v>
      </c>
      <c r="K19" s="104"/>
      <c r="L19" s="79">
        <v>3</v>
      </c>
      <c r="M19" s="52">
        <v>12</v>
      </c>
      <c r="N19" s="52">
        <v>13</v>
      </c>
      <c r="O19" s="52">
        <v>8</v>
      </c>
      <c r="P19" s="52">
        <v>15</v>
      </c>
      <c r="Q19" s="52">
        <v>16</v>
      </c>
      <c r="R19" s="53">
        <v>1</v>
      </c>
      <c r="S19" s="104"/>
      <c r="T19" s="79">
        <v>2</v>
      </c>
      <c r="U19" s="52">
        <v>11</v>
      </c>
      <c r="V19" s="53">
        <v>4</v>
      </c>
      <c r="W19" s="54">
        <v>5</v>
      </c>
      <c r="X19" s="52">
        <v>16</v>
      </c>
      <c r="Y19" s="53">
        <v>1</v>
      </c>
      <c r="Z19" s="53">
        <v>2</v>
      </c>
      <c r="AA19" s="82"/>
      <c r="AB19" s="79">
        <f t="shared" si="2"/>
        <v>7</v>
      </c>
      <c r="AC19" s="52">
        <f t="shared" si="0"/>
        <v>6</v>
      </c>
      <c r="AD19" s="52">
        <f t="shared" si="0"/>
        <v>5</v>
      </c>
      <c r="AE19" s="52">
        <f t="shared" si="0"/>
        <v>10</v>
      </c>
      <c r="AF19" s="52">
        <f t="shared" si="3"/>
        <v>3</v>
      </c>
      <c r="AG19" s="52">
        <f t="shared" si="10"/>
        <v>12</v>
      </c>
      <c r="AH19" s="41"/>
      <c r="AI19" s="54">
        <f t="shared" si="4"/>
        <v>13</v>
      </c>
      <c r="AJ19" s="157"/>
      <c r="AK19" s="52">
        <f t="shared" si="6"/>
        <v>15</v>
      </c>
      <c r="AL19" s="52">
        <f t="shared" si="7"/>
        <v>16</v>
      </c>
      <c r="AM19" s="53">
        <f t="shared" si="8"/>
        <v>1</v>
      </c>
      <c r="AN19" s="88"/>
      <c r="AO19" s="84"/>
      <c r="AP19" s="89"/>
    </row>
    <row r="20" spans="1:42" ht="13.9" x14ac:dyDescent="0.35">
      <c r="A20" s="10" t="s">
        <v>97</v>
      </c>
      <c r="B20" s="11" t="s">
        <v>98</v>
      </c>
      <c r="C20" s="100" t="s">
        <v>292</v>
      </c>
      <c r="D20" s="112"/>
      <c r="E20" s="102"/>
      <c r="F20" s="102"/>
      <c r="G20" s="162">
        <v>13</v>
      </c>
      <c r="H20" s="79">
        <v>4</v>
      </c>
      <c r="I20" s="52">
        <v>13</v>
      </c>
      <c r="J20" s="53">
        <v>8</v>
      </c>
      <c r="K20" s="104"/>
      <c r="L20" s="79">
        <v>7</v>
      </c>
      <c r="M20" s="52">
        <v>4</v>
      </c>
      <c r="N20" s="52">
        <v>11</v>
      </c>
      <c r="O20" s="52">
        <v>4</v>
      </c>
      <c r="P20" s="52">
        <v>13</v>
      </c>
      <c r="Q20" s="52">
        <v>10</v>
      </c>
      <c r="R20" s="53">
        <v>7</v>
      </c>
      <c r="S20" s="104"/>
      <c r="T20" s="79">
        <v>16</v>
      </c>
      <c r="U20" s="52">
        <v>13</v>
      </c>
      <c r="V20" s="53">
        <v>2</v>
      </c>
      <c r="W20" s="54">
        <v>15</v>
      </c>
      <c r="X20" s="52">
        <v>10</v>
      </c>
      <c r="Y20" s="53">
        <v>5</v>
      </c>
      <c r="Z20" s="53">
        <v>4</v>
      </c>
      <c r="AA20" s="82"/>
      <c r="AB20" s="79">
        <f t="shared" si="2"/>
        <v>13</v>
      </c>
      <c r="AC20" s="52">
        <f t="shared" si="0"/>
        <v>4</v>
      </c>
      <c r="AD20" s="52">
        <f t="shared" si="0"/>
        <v>13</v>
      </c>
      <c r="AE20" s="157"/>
      <c r="AF20" s="52">
        <f t="shared" si="3"/>
        <v>7</v>
      </c>
      <c r="AG20" s="52">
        <f t="shared" si="10"/>
        <v>4</v>
      </c>
      <c r="AH20" s="41"/>
      <c r="AI20" s="54">
        <f t="shared" si="4"/>
        <v>11</v>
      </c>
      <c r="AJ20" s="52">
        <f t="shared" si="5"/>
        <v>4</v>
      </c>
      <c r="AK20" s="52">
        <f t="shared" si="6"/>
        <v>13</v>
      </c>
      <c r="AL20" s="52">
        <f t="shared" si="7"/>
        <v>10</v>
      </c>
      <c r="AM20" s="53">
        <f t="shared" si="8"/>
        <v>7</v>
      </c>
      <c r="AN20" s="88"/>
      <c r="AO20" s="84"/>
      <c r="AP20" s="89"/>
    </row>
    <row r="21" spans="1:42" ht="13.9" x14ac:dyDescent="0.35">
      <c r="A21" s="10" t="s">
        <v>91</v>
      </c>
      <c r="B21" s="11" t="s">
        <v>123</v>
      </c>
      <c r="C21" s="100" t="s">
        <v>289</v>
      </c>
      <c r="D21" s="112"/>
      <c r="E21" s="102"/>
      <c r="F21" s="102"/>
      <c r="G21" s="162">
        <v>3</v>
      </c>
      <c r="H21" s="79">
        <v>12</v>
      </c>
      <c r="I21" s="52">
        <v>9</v>
      </c>
      <c r="J21" s="53">
        <v>6</v>
      </c>
      <c r="K21" s="104"/>
      <c r="L21" s="79">
        <v>15</v>
      </c>
      <c r="M21" s="52">
        <v>8</v>
      </c>
      <c r="N21" s="52">
        <v>9</v>
      </c>
      <c r="O21" s="52">
        <v>16</v>
      </c>
      <c r="P21" s="52">
        <v>11</v>
      </c>
      <c r="Q21" s="52">
        <v>14</v>
      </c>
      <c r="R21" s="53">
        <v>13</v>
      </c>
      <c r="S21" s="104"/>
      <c r="T21" s="79">
        <v>12</v>
      </c>
      <c r="U21" s="52">
        <v>15</v>
      </c>
      <c r="V21" s="53">
        <v>16</v>
      </c>
      <c r="W21" s="54">
        <v>7</v>
      </c>
      <c r="X21" s="52">
        <v>2</v>
      </c>
      <c r="Y21" s="53">
        <v>11</v>
      </c>
      <c r="Z21" s="53">
        <v>6</v>
      </c>
      <c r="AA21" s="82"/>
      <c r="AB21" s="79">
        <f t="shared" si="2"/>
        <v>3</v>
      </c>
      <c r="AC21" s="52">
        <f t="shared" ref="AC21:AC42" si="11">H21</f>
        <v>12</v>
      </c>
      <c r="AD21" s="52">
        <f t="shared" ref="AD21:AD42" si="12">I21</f>
        <v>9</v>
      </c>
      <c r="AE21" s="52">
        <f t="shared" ref="AE21:AE42" si="13">J21</f>
        <v>6</v>
      </c>
      <c r="AF21" s="52">
        <f t="shared" si="3"/>
        <v>15</v>
      </c>
      <c r="AG21" s="157"/>
      <c r="AH21" s="41"/>
      <c r="AI21" s="54">
        <f t="shared" si="4"/>
        <v>9</v>
      </c>
      <c r="AJ21" s="52">
        <f t="shared" si="5"/>
        <v>16</v>
      </c>
      <c r="AK21" s="52">
        <f t="shared" si="6"/>
        <v>11</v>
      </c>
      <c r="AL21" s="52">
        <f t="shared" si="7"/>
        <v>14</v>
      </c>
      <c r="AM21" s="53">
        <f t="shared" si="8"/>
        <v>13</v>
      </c>
      <c r="AN21" s="88"/>
      <c r="AO21" s="84"/>
      <c r="AP21" s="89"/>
    </row>
    <row r="22" spans="1:42" ht="14.25" thickBot="1" x14ac:dyDescent="0.4">
      <c r="A22" s="12" t="s">
        <v>101</v>
      </c>
      <c r="B22" s="13" t="s">
        <v>102</v>
      </c>
      <c r="C22" s="101" t="s">
        <v>119</v>
      </c>
      <c r="D22" s="114"/>
      <c r="E22" s="115"/>
      <c r="F22" s="115"/>
      <c r="G22" s="163">
        <v>1</v>
      </c>
      <c r="H22" s="80">
        <v>2</v>
      </c>
      <c r="I22" s="55">
        <v>3</v>
      </c>
      <c r="J22" s="56">
        <v>4</v>
      </c>
      <c r="K22" s="105"/>
      <c r="L22" s="80">
        <v>13</v>
      </c>
      <c r="M22" s="55">
        <v>6</v>
      </c>
      <c r="N22" s="55">
        <v>3</v>
      </c>
      <c r="O22" s="55">
        <v>14</v>
      </c>
      <c r="P22" s="55">
        <v>9</v>
      </c>
      <c r="Q22" s="55">
        <v>2</v>
      </c>
      <c r="R22" s="56">
        <v>11</v>
      </c>
      <c r="S22" s="105"/>
      <c r="T22" s="152"/>
      <c r="U22" s="55">
        <v>1</v>
      </c>
      <c r="V22" s="56">
        <v>14</v>
      </c>
      <c r="W22" s="57">
        <v>3</v>
      </c>
      <c r="X22" s="55">
        <v>6</v>
      </c>
      <c r="Y22" s="56">
        <v>7</v>
      </c>
      <c r="Z22" s="158"/>
      <c r="AA22" s="83"/>
      <c r="AB22" s="80">
        <f t="shared" si="2"/>
        <v>1</v>
      </c>
      <c r="AC22" s="55">
        <f t="shared" si="11"/>
        <v>2</v>
      </c>
      <c r="AD22" s="55">
        <f t="shared" si="12"/>
        <v>3</v>
      </c>
      <c r="AE22" s="55">
        <f t="shared" si="13"/>
        <v>4</v>
      </c>
      <c r="AF22" s="55">
        <f t="shared" si="3"/>
        <v>13</v>
      </c>
      <c r="AG22" s="55">
        <f t="shared" si="10"/>
        <v>6</v>
      </c>
      <c r="AH22" s="42"/>
      <c r="AI22" s="57">
        <f t="shared" si="4"/>
        <v>3</v>
      </c>
      <c r="AJ22" s="55">
        <f t="shared" si="5"/>
        <v>14</v>
      </c>
      <c r="AK22" s="55">
        <f t="shared" si="6"/>
        <v>9</v>
      </c>
      <c r="AL22" s="55">
        <f t="shared" si="7"/>
        <v>2</v>
      </c>
      <c r="AM22" s="56">
        <f t="shared" si="8"/>
        <v>11</v>
      </c>
      <c r="AN22" s="90"/>
      <c r="AO22" s="93"/>
      <c r="AP22" s="91"/>
    </row>
    <row r="23" spans="1:42" ht="13.9" x14ac:dyDescent="0.35">
      <c r="G23" s="45"/>
      <c r="H23" s="45"/>
      <c r="W23" s="2"/>
      <c r="X23" s="2"/>
      <c r="Y23" s="2"/>
      <c r="Z23" s="2"/>
      <c r="AB23" s="2"/>
      <c r="AC23" s="2"/>
      <c r="AD23" s="2"/>
      <c r="AE23" s="2"/>
      <c r="AF23" s="2"/>
      <c r="AG23" s="2"/>
      <c r="AI23" s="2"/>
      <c r="AJ23" s="2"/>
      <c r="AK23" s="2"/>
      <c r="AL23" s="2"/>
      <c r="AM23" s="2"/>
      <c r="AN23" s="2"/>
      <c r="AO23" s="2"/>
      <c r="AP23" s="2"/>
    </row>
    <row r="24" spans="1:42" ht="17.25" thickBot="1" x14ac:dyDescent="0.55000000000000004">
      <c r="A24" s="14" t="s">
        <v>8</v>
      </c>
      <c r="G24" s="45"/>
      <c r="H24" s="45"/>
      <c r="W24" s="2"/>
      <c r="X24" s="2"/>
      <c r="Y24" s="2"/>
      <c r="Z24" s="2"/>
      <c r="AB24" s="2"/>
      <c r="AC24" s="2"/>
      <c r="AD24" s="2"/>
      <c r="AE24" s="2"/>
      <c r="AF24" s="2"/>
      <c r="AG24" s="2"/>
      <c r="AI24" s="2"/>
      <c r="AJ24" s="2"/>
      <c r="AK24" s="2"/>
      <c r="AL24" s="2"/>
      <c r="AM24" s="2"/>
      <c r="AN24" s="2"/>
      <c r="AO24" s="2"/>
      <c r="AP24" s="2"/>
    </row>
    <row r="25" spans="1:42" ht="14.25" x14ac:dyDescent="0.35">
      <c r="A25" s="8" t="s">
        <v>118</v>
      </c>
      <c r="B25" s="9" t="s">
        <v>104</v>
      </c>
      <c r="C25" s="99" t="s">
        <v>119</v>
      </c>
      <c r="D25" s="109"/>
      <c r="E25" s="110"/>
      <c r="F25" s="111"/>
      <c r="G25" s="78">
        <v>2</v>
      </c>
      <c r="H25" s="49">
        <v>11</v>
      </c>
      <c r="I25" s="49">
        <v>4</v>
      </c>
      <c r="J25" s="50">
        <v>3</v>
      </c>
      <c r="K25" s="103"/>
      <c r="L25" s="78">
        <v>2</v>
      </c>
      <c r="M25" s="49">
        <v>5</v>
      </c>
      <c r="N25" s="49">
        <v>8</v>
      </c>
      <c r="O25" s="49">
        <v>1</v>
      </c>
      <c r="P25" s="49">
        <v>10</v>
      </c>
      <c r="Q25" s="49">
        <v>9</v>
      </c>
      <c r="R25" s="50">
        <v>12</v>
      </c>
      <c r="S25" s="103"/>
      <c r="T25" s="78">
        <v>11</v>
      </c>
      <c r="U25" s="153"/>
      <c r="V25" s="50">
        <v>13</v>
      </c>
      <c r="W25" s="51">
        <v>16</v>
      </c>
      <c r="X25" s="49">
        <v>15</v>
      </c>
      <c r="Y25" s="50">
        <v>2</v>
      </c>
      <c r="Z25" s="50">
        <v>11</v>
      </c>
      <c r="AA25" s="81"/>
      <c r="AB25" s="78">
        <f t="shared" si="2"/>
        <v>2</v>
      </c>
      <c r="AC25" s="143">
        <v>3</v>
      </c>
      <c r="AD25" s="49">
        <f t="shared" si="12"/>
        <v>4</v>
      </c>
      <c r="AE25" s="49">
        <f t="shared" si="13"/>
        <v>3</v>
      </c>
      <c r="AF25" s="49">
        <f t="shared" si="3"/>
        <v>2</v>
      </c>
      <c r="AG25" s="49">
        <f t="shared" si="10"/>
        <v>5</v>
      </c>
      <c r="AH25" s="40"/>
      <c r="AI25" s="175">
        <v>6</v>
      </c>
      <c r="AJ25" s="49">
        <f t="shared" si="5"/>
        <v>1</v>
      </c>
      <c r="AK25" s="49">
        <f t="shared" si="6"/>
        <v>10</v>
      </c>
      <c r="AL25" s="49">
        <f t="shared" si="7"/>
        <v>9</v>
      </c>
      <c r="AM25" s="49">
        <f t="shared" si="8"/>
        <v>12</v>
      </c>
      <c r="AN25" s="50">
        <f t="shared" si="9"/>
        <v>11</v>
      </c>
      <c r="AO25" s="86"/>
      <c r="AP25" s="87"/>
    </row>
    <row r="26" spans="1:42" ht="14.25" x14ac:dyDescent="0.35">
      <c r="A26" s="10" t="s">
        <v>121</v>
      </c>
      <c r="B26" s="11" t="s">
        <v>104</v>
      </c>
      <c r="C26" s="100" t="s">
        <v>9</v>
      </c>
      <c r="D26" s="112"/>
      <c r="E26" s="102"/>
      <c r="F26" s="113"/>
      <c r="G26" s="79">
        <v>4</v>
      </c>
      <c r="H26" s="52">
        <v>3</v>
      </c>
      <c r="I26" s="52">
        <v>6</v>
      </c>
      <c r="J26" s="53">
        <v>5</v>
      </c>
      <c r="K26" s="104"/>
      <c r="L26" s="79">
        <v>8</v>
      </c>
      <c r="M26" s="52">
        <v>7</v>
      </c>
      <c r="N26" s="52">
        <v>10</v>
      </c>
      <c r="O26" s="52">
        <v>15</v>
      </c>
      <c r="P26" s="52">
        <v>8</v>
      </c>
      <c r="Q26" s="52">
        <v>11</v>
      </c>
      <c r="R26" s="53">
        <v>6</v>
      </c>
      <c r="S26" s="104"/>
      <c r="T26" s="79">
        <v>13</v>
      </c>
      <c r="U26" s="122">
        <v>16</v>
      </c>
      <c r="V26" s="53">
        <v>15</v>
      </c>
      <c r="W26" s="156"/>
      <c r="X26" s="52">
        <v>1</v>
      </c>
      <c r="Y26" s="53">
        <v>4</v>
      </c>
      <c r="Z26" s="53">
        <v>3</v>
      </c>
      <c r="AA26" s="82"/>
      <c r="AB26" s="79">
        <f t="shared" si="2"/>
        <v>4</v>
      </c>
      <c r="AC26" s="142">
        <v>11</v>
      </c>
      <c r="AD26" s="52">
        <f t="shared" si="12"/>
        <v>6</v>
      </c>
      <c r="AE26" s="52">
        <f t="shared" si="13"/>
        <v>5</v>
      </c>
      <c r="AF26" s="174">
        <v>12</v>
      </c>
      <c r="AG26" s="52">
        <f t="shared" si="10"/>
        <v>7</v>
      </c>
      <c r="AH26" s="41"/>
      <c r="AI26" s="54">
        <f t="shared" si="4"/>
        <v>10</v>
      </c>
      <c r="AJ26" s="52">
        <f t="shared" si="5"/>
        <v>15</v>
      </c>
      <c r="AK26" s="157"/>
      <c r="AL26" s="52">
        <f t="shared" si="7"/>
        <v>11</v>
      </c>
      <c r="AM26" s="52">
        <f t="shared" si="8"/>
        <v>6</v>
      </c>
      <c r="AN26" s="53">
        <f t="shared" si="9"/>
        <v>13</v>
      </c>
      <c r="AO26" s="88"/>
      <c r="AP26" s="89"/>
    </row>
    <row r="27" spans="1:42" ht="14.25" x14ac:dyDescent="0.35">
      <c r="A27" s="10" t="s">
        <v>118</v>
      </c>
      <c r="B27" s="11" t="s">
        <v>92</v>
      </c>
      <c r="C27" s="100" t="s">
        <v>119</v>
      </c>
      <c r="D27" s="112"/>
      <c r="E27" s="102"/>
      <c r="F27" s="113"/>
      <c r="G27" s="79">
        <v>6</v>
      </c>
      <c r="H27" s="52">
        <v>5</v>
      </c>
      <c r="I27" s="52">
        <v>2</v>
      </c>
      <c r="J27" s="53">
        <v>7</v>
      </c>
      <c r="K27" s="104"/>
      <c r="L27" s="79">
        <v>14</v>
      </c>
      <c r="M27" s="52">
        <v>9</v>
      </c>
      <c r="N27" s="52">
        <v>12</v>
      </c>
      <c r="O27" s="52">
        <v>11</v>
      </c>
      <c r="P27" s="52">
        <v>4</v>
      </c>
      <c r="Q27" s="52">
        <v>13</v>
      </c>
      <c r="R27" s="53">
        <v>16</v>
      </c>
      <c r="S27" s="104"/>
      <c r="T27" s="79">
        <v>15</v>
      </c>
      <c r="U27" s="52">
        <v>2</v>
      </c>
      <c r="V27" s="53">
        <v>1</v>
      </c>
      <c r="W27" s="54">
        <v>12</v>
      </c>
      <c r="X27" s="52">
        <v>3</v>
      </c>
      <c r="Y27" s="53">
        <v>6</v>
      </c>
      <c r="Z27" s="53">
        <v>5</v>
      </c>
      <c r="AA27" s="82"/>
      <c r="AB27" s="151"/>
      <c r="AC27" s="142">
        <v>7</v>
      </c>
      <c r="AD27" s="52">
        <f t="shared" si="12"/>
        <v>2</v>
      </c>
      <c r="AE27" s="52">
        <f t="shared" si="13"/>
        <v>7</v>
      </c>
      <c r="AF27" s="52">
        <f t="shared" si="3"/>
        <v>14</v>
      </c>
      <c r="AG27" s="52">
        <f t="shared" si="10"/>
        <v>9</v>
      </c>
      <c r="AH27" s="41"/>
      <c r="AI27" s="54">
        <f t="shared" si="4"/>
        <v>12</v>
      </c>
      <c r="AJ27" s="52">
        <f t="shared" si="5"/>
        <v>11</v>
      </c>
      <c r="AK27" s="52">
        <f t="shared" si="6"/>
        <v>4</v>
      </c>
      <c r="AL27" s="52">
        <f t="shared" si="7"/>
        <v>13</v>
      </c>
      <c r="AM27" s="52">
        <f t="shared" si="8"/>
        <v>16</v>
      </c>
      <c r="AN27" s="53">
        <f t="shared" si="9"/>
        <v>15</v>
      </c>
      <c r="AO27" s="88"/>
      <c r="AP27" s="89"/>
    </row>
    <row r="28" spans="1:42" ht="14.25" x14ac:dyDescent="0.35">
      <c r="A28" s="10" t="s">
        <v>120</v>
      </c>
      <c r="B28" s="11" t="s">
        <v>92</v>
      </c>
      <c r="C28" s="100" t="s">
        <v>9</v>
      </c>
      <c r="D28" s="112"/>
      <c r="E28" s="102"/>
      <c r="F28" s="113"/>
      <c r="G28" s="79">
        <v>8</v>
      </c>
      <c r="H28" s="52">
        <v>7</v>
      </c>
      <c r="I28" s="52">
        <v>10</v>
      </c>
      <c r="J28" s="53">
        <v>9</v>
      </c>
      <c r="K28" s="104"/>
      <c r="L28" s="79">
        <v>12</v>
      </c>
      <c r="M28" s="52">
        <v>11</v>
      </c>
      <c r="N28" s="52">
        <v>4</v>
      </c>
      <c r="O28" s="52">
        <v>13</v>
      </c>
      <c r="P28" s="52">
        <v>16</v>
      </c>
      <c r="Q28" s="52">
        <v>7</v>
      </c>
      <c r="R28" s="53">
        <v>2</v>
      </c>
      <c r="S28" s="104"/>
      <c r="T28" s="79">
        <v>1</v>
      </c>
      <c r="U28" s="142">
        <v>6</v>
      </c>
      <c r="V28" s="53">
        <v>9</v>
      </c>
      <c r="W28" s="54">
        <v>6</v>
      </c>
      <c r="X28" s="52">
        <v>5</v>
      </c>
      <c r="Y28" s="155"/>
      <c r="Z28" s="53">
        <v>7</v>
      </c>
      <c r="AA28" s="82"/>
      <c r="AB28" s="165">
        <v>6</v>
      </c>
      <c r="AC28" s="142">
        <v>5</v>
      </c>
      <c r="AD28" s="52">
        <f t="shared" si="12"/>
        <v>10</v>
      </c>
      <c r="AE28" s="52">
        <f t="shared" si="13"/>
        <v>9</v>
      </c>
      <c r="AF28" s="157"/>
      <c r="AG28" s="52">
        <f t="shared" si="10"/>
        <v>11</v>
      </c>
      <c r="AH28" s="41"/>
      <c r="AI28" s="54">
        <f t="shared" si="4"/>
        <v>4</v>
      </c>
      <c r="AJ28" s="52">
        <f t="shared" si="5"/>
        <v>13</v>
      </c>
      <c r="AK28" s="52">
        <f t="shared" si="6"/>
        <v>16</v>
      </c>
      <c r="AL28" s="52">
        <f t="shared" si="7"/>
        <v>7</v>
      </c>
      <c r="AM28" s="52">
        <f t="shared" si="8"/>
        <v>2</v>
      </c>
      <c r="AN28" s="53">
        <f t="shared" si="9"/>
        <v>1</v>
      </c>
      <c r="AO28" s="88"/>
      <c r="AP28" s="89"/>
    </row>
    <row r="29" spans="1:42" ht="14.25" x14ac:dyDescent="0.35">
      <c r="A29" s="10" t="s">
        <v>121</v>
      </c>
      <c r="B29" s="11" t="s">
        <v>93</v>
      </c>
      <c r="C29" s="100" t="s">
        <v>9</v>
      </c>
      <c r="D29" s="112"/>
      <c r="E29" s="102"/>
      <c r="F29" s="113"/>
      <c r="G29" s="79">
        <v>16</v>
      </c>
      <c r="H29" s="52">
        <v>9</v>
      </c>
      <c r="I29" s="52">
        <v>12</v>
      </c>
      <c r="J29" s="53">
        <v>11</v>
      </c>
      <c r="K29" s="104"/>
      <c r="L29" s="79">
        <v>10</v>
      </c>
      <c r="M29" s="52">
        <v>3</v>
      </c>
      <c r="N29" s="52">
        <v>16</v>
      </c>
      <c r="O29" s="52">
        <v>9</v>
      </c>
      <c r="P29" s="52">
        <v>2</v>
      </c>
      <c r="Q29" s="52">
        <v>15</v>
      </c>
      <c r="R29" s="53">
        <v>10</v>
      </c>
      <c r="S29" s="104"/>
      <c r="T29" s="79">
        <v>3</v>
      </c>
      <c r="U29" s="52">
        <v>14</v>
      </c>
      <c r="V29" s="53">
        <v>5</v>
      </c>
      <c r="W29" s="54">
        <v>4</v>
      </c>
      <c r="X29" s="52">
        <v>7</v>
      </c>
      <c r="Y29" s="53">
        <v>10</v>
      </c>
      <c r="Z29" s="53">
        <v>15</v>
      </c>
      <c r="AA29" s="82"/>
      <c r="AB29" s="79">
        <f t="shared" si="2"/>
        <v>16</v>
      </c>
      <c r="AC29" s="52">
        <f t="shared" si="11"/>
        <v>9</v>
      </c>
      <c r="AD29" s="52">
        <f t="shared" si="12"/>
        <v>12</v>
      </c>
      <c r="AE29" s="52">
        <f t="shared" si="13"/>
        <v>11</v>
      </c>
      <c r="AF29" s="52">
        <f t="shared" si="3"/>
        <v>10</v>
      </c>
      <c r="AG29" s="52">
        <f t="shared" si="10"/>
        <v>3</v>
      </c>
      <c r="AH29" s="41"/>
      <c r="AI29" s="54">
        <f t="shared" si="4"/>
        <v>16</v>
      </c>
      <c r="AJ29" s="52">
        <f t="shared" si="5"/>
        <v>9</v>
      </c>
      <c r="AK29" s="52">
        <f t="shared" si="6"/>
        <v>2</v>
      </c>
      <c r="AL29" s="52">
        <f t="shared" si="7"/>
        <v>15</v>
      </c>
      <c r="AM29" s="52">
        <f t="shared" si="8"/>
        <v>10</v>
      </c>
      <c r="AN29" s="53">
        <f t="shared" si="9"/>
        <v>3</v>
      </c>
      <c r="AO29" s="88"/>
      <c r="AP29" s="89"/>
    </row>
    <row r="30" spans="1:42" ht="14.25" x14ac:dyDescent="0.35">
      <c r="A30" s="10" t="s">
        <v>122</v>
      </c>
      <c r="B30" s="11" t="s">
        <v>123</v>
      </c>
      <c r="C30" s="100" t="s">
        <v>9</v>
      </c>
      <c r="D30" s="112"/>
      <c r="E30" s="102"/>
      <c r="F30" s="113"/>
      <c r="G30" s="79">
        <v>12</v>
      </c>
      <c r="H30" s="52">
        <v>15</v>
      </c>
      <c r="I30" s="52">
        <v>14</v>
      </c>
      <c r="J30" s="53">
        <v>13</v>
      </c>
      <c r="K30" s="104"/>
      <c r="L30" s="79">
        <v>16</v>
      </c>
      <c r="M30" s="52">
        <v>15</v>
      </c>
      <c r="N30" s="52">
        <v>6</v>
      </c>
      <c r="O30" s="52">
        <v>7</v>
      </c>
      <c r="P30" s="52">
        <v>14</v>
      </c>
      <c r="Q30" s="52">
        <v>3</v>
      </c>
      <c r="R30" s="53">
        <v>14</v>
      </c>
      <c r="S30" s="104"/>
      <c r="T30" s="79">
        <v>5</v>
      </c>
      <c r="U30" s="142">
        <v>4</v>
      </c>
      <c r="V30" s="53">
        <v>7</v>
      </c>
      <c r="W30" s="54">
        <v>2</v>
      </c>
      <c r="X30" s="52">
        <v>13</v>
      </c>
      <c r="Y30" s="53">
        <v>16</v>
      </c>
      <c r="Z30" s="53">
        <v>1</v>
      </c>
      <c r="AA30" s="82"/>
      <c r="AB30" s="79">
        <f t="shared" si="2"/>
        <v>12</v>
      </c>
      <c r="AC30" s="52">
        <f t="shared" si="11"/>
        <v>15</v>
      </c>
      <c r="AD30" s="52">
        <f t="shared" si="12"/>
        <v>14</v>
      </c>
      <c r="AE30" s="52">
        <f t="shared" si="13"/>
        <v>13</v>
      </c>
      <c r="AF30" s="52">
        <f t="shared" si="3"/>
        <v>16</v>
      </c>
      <c r="AG30" s="52">
        <f t="shared" si="10"/>
        <v>15</v>
      </c>
      <c r="AH30" s="41"/>
      <c r="AI30" s="157"/>
      <c r="AJ30" s="52">
        <f t="shared" si="5"/>
        <v>7</v>
      </c>
      <c r="AK30" s="52">
        <f t="shared" si="6"/>
        <v>14</v>
      </c>
      <c r="AL30" s="52">
        <f t="shared" si="7"/>
        <v>3</v>
      </c>
      <c r="AM30" s="52">
        <f t="shared" si="8"/>
        <v>14</v>
      </c>
      <c r="AN30" s="53">
        <f t="shared" si="9"/>
        <v>5</v>
      </c>
      <c r="AO30" s="88"/>
      <c r="AP30" s="89"/>
    </row>
    <row r="31" spans="1:42" ht="14.25" x14ac:dyDescent="0.35">
      <c r="A31" s="10" t="s">
        <v>124</v>
      </c>
      <c r="B31" s="11" t="s">
        <v>102</v>
      </c>
      <c r="C31" s="100" t="s">
        <v>9</v>
      </c>
      <c r="D31" s="112"/>
      <c r="E31" s="102"/>
      <c r="F31" s="113"/>
      <c r="G31" s="79">
        <v>14</v>
      </c>
      <c r="H31" s="52">
        <v>13</v>
      </c>
      <c r="I31" s="52">
        <v>16</v>
      </c>
      <c r="J31" s="53">
        <v>15</v>
      </c>
      <c r="K31" s="104"/>
      <c r="L31" s="79">
        <v>6</v>
      </c>
      <c r="M31" s="52">
        <v>1</v>
      </c>
      <c r="N31" s="52">
        <v>14</v>
      </c>
      <c r="O31" s="52">
        <v>3</v>
      </c>
      <c r="P31" s="52">
        <v>6</v>
      </c>
      <c r="Q31" s="52">
        <v>5</v>
      </c>
      <c r="R31" s="53">
        <v>8</v>
      </c>
      <c r="S31" s="104"/>
      <c r="T31" s="79">
        <v>7</v>
      </c>
      <c r="U31" s="52">
        <v>12</v>
      </c>
      <c r="V31" s="53">
        <v>11</v>
      </c>
      <c r="W31" s="54">
        <v>14</v>
      </c>
      <c r="X31" s="52">
        <v>11</v>
      </c>
      <c r="Y31" s="53">
        <v>14</v>
      </c>
      <c r="Z31" s="53">
        <v>13</v>
      </c>
      <c r="AA31" s="82"/>
      <c r="AB31" s="79">
        <f t="shared" si="2"/>
        <v>14</v>
      </c>
      <c r="AC31" s="52">
        <f t="shared" si="11"/>
        <v>13</v>
      </c>
      <c r="AD31" s="52">
        <f t="shared" si="12"/>
        <v>16</v>
      </c>
      <c r="AE31" s="52">
        <f t="shared" si="13"/>
        <v>15</v>
      </c>
      <c r="AF31" s="52">
        <f t="shared" si="3"/>
        <v>6</v>
      </c>
      <c r="AG31" s="52">
        <f t="shared" si="10"/>
        <v>1</v>
      </c>
      <c r="AH31" s="41"/>
      <c r="AI31" s="54">
        <f t="shared" si="4"/>
        <v>14</v>
      </c>
      <c r="AJ31" s="52">
        <f t="shared" si="5"/>
        <v>3</v>
      </c>
      <c r="AK31" s="52">
        <f t="shared" si="6"/>
        <v>6</v>
      </c>
      <c r="AL31" s="52">
        <f t="shared" si="7"/>
        <v>5</v>
      </c>
      <c r="AM31" s="157"/>
      <c r="AN31" s="53">
        <f t="shared" si="9"/>
        <v>7</v>
      </c>
      <c r="AO31" s="88"/>
      <c r="AP31" s="89"/>
    </row>
    <row r="32" spans="1:42" ht="14.65" thickBot="1" x14ac:dyDescent="0.4">
      <c r="A32" s="12" t="s">
        <v>122</v>
      </c>
      <c r="B32" s="13" t="s">
        <v>125</v>
      </c>
      <c r="C32" s="101" t="s">
        <v>9</v>
      </c>
      <c r="D32" s="114"/>
      <c r="E32" s="115"/>
      <c r="F32" s="116"/>
      <c r="G32" s="80">
        <v>10</v>
      </c>
      <c r="H32" s="55">
        <v>1</v>
      </c>
      <c r="I32" s="55">
        <v>8</v>
      </c>
      <c r="J32" s="56">
        <v>1</v>
      </c>
      <c r="K32" s="105"/>
      <c r="L32" s="80">
        <v>4</v>
      </c>
      <c r="M32" s="55">
        <v>13</v>
      </c>
      <c r="N32" s="55">
        <v>2</v>
      </c>
      <c r="O32" s="55">
        <v>5</v>
      </c>
      <c r="P32" s="55">
        <v>12</v>
      </c>
      <c r="Q32" s="55">
        <v>1</v>
      </c>
      <c r="R32" s="56">
        <v>4</v>
      </c>
      <c r="S32" s="105"/>
      <c r="T32" s="80">
        <v>9</v>
      </c>
      <c r="U32" s="55">
        <v>10</v>
      </c>
      <c r="V32" s="56">
        <v>3</v>
      </c>
      <c r="W32" s="57">
        <v>10</v>
      </c>
      <c r="X32" s="55">
        <v>9</v>
      </c>
      <c r="Y32" s="56">
        <v>12</v>
      </c>
      <c r="Z32" s="56">
        <v>9</v>
      </c>
      <c r="AA32" s="83"/>
      <c r="AB32" s="80">
        <f t="shared" si="2"/>
        <v>10</v>
      </c>
      <c r="AC32" s="55">
        <f t="shared" si="11"/>
        <v>1</v>
      </c>
      <c r="AD32" s="154"/>
      <c r="AE32" s="55">
        <f t="shared" si="13"/>
        <v>1</v>
      </c>
      <c r="AF32" s="55">
        <f t="shared" si="3"/>
        <v>4</v>
      </c>
      <c r="AG32" s="55">
        <f t="shared" si="10"/>
        <v>13</v>
      </c>
      <c r="AH32" s="42"/>
      <c r="AI32" s="57">
        <f t="shared" si="4"/>
        <v>2</v>
      </c>
      <c r="AJ32" s="55">
        <f t="shared" si="5"/>
        <v>5</v>
      </c>
      <c r="AK32" s="55">
        <f t="shared" si="6"/>
        <v>12</v>
      </c>
      <c r="AL32" s="55">
        <f t="shared" si="7"/>
        <v>1</v>
      </c>
      <c r="AM32" s="55">
        <f t="shared" si="8"/>
        <v>4</v>
      </c>
      <c r="AN32" s="56">
        <f t="shared" si="9"/>
        <v>9</v>
      </c>
      <c r="AO32" s="90"/>
      <c r="AP32" s="91"/>
    </row>
    <row r="33" spans="1:42" x14ac:dyDescent="0.35">
      <c r="W33" s="2"/>
      <c r="X33" s="2"/>
      <c r="Y33" s="2"/>
      <c r="Z33" s="2"/>
      <c r="AB33" s="2"/>
      <c r="AC33" s="2"/>
      <c r="AD33" s="2"/>
      <c r="AE33" s="2"/>
      <c r="AF33" s="2"/>
      <c r="AG33" s="2"/>
      <c r="AI33" s="2"/>
      <c r="AJ33" s="2"/>
      <c r="AK33" s="2"/>
      <c r="AL33" s="2"/>
      <c r="AM33" s="2"/>
      <c r="AN33" s="2"/>
      <c r="AO33" s="2"/>
      <c r="AP33" s="2"/>
    </row>
    <row r="34" spans="1:42" ht="17.25" thickBot="1" x14ac:dyDescent="0.55000000000000004">
      <c r="A34" s="14" t="s">
        <v>10</v>
      </c>
      <c r="G34" s="45"/>
      <c r="H34" s="45"/>
      <c r="W34" s="2"/>
      <c r="X34" s="2"/>
      <c r="Y34" s="2"/>
      <c r="Z34" s="2"/>
      <c r="AB34" s="2"/>
      <c r="AC34" s="2"/>
      <c r="AD34" s="2"/>
      <c r="AE34" s="2"/>
      <c r="AF34" s="2"/>
      <c r="AG34" s="2"/>
      <c r="AI34" s="2"/>
      <c r="AJ34" s="2"/>
      <c r="AK34" s="2"/>
      <c r="AL34" s="2"/>
      <c r="AM34" s="2"/>
      <c r="AN34" s="2"/>
      <c r="AO34" s="2"/>
      <c r="AP34" s="2"/>
    </row>
    <row r="35" spans="1:42" ht="14.25" x14ac:dyDescent="0.35">
      <c r="A35" s="8" t="s">
        <v>103</v>
      </c>
      <c r="B35" s="9" t="s">
        <v>104</v>
      </c>
      <c r="C35" s="99" t="s">
        <v>135</v>
      </c>
      <c r="D35" s="109"/>
      <c r="E35" s="110"/>
      <c r="F35" s="132"/>
      <c r="G35" s="161">
        <v>16</v>
      </c>
      <c r="H35" s="78">
        <v>15</v>
      </c>
      <c r="I35" s="49">
        <v>8</v>
      </c>
      <c r="J35" s="50">
        <v>1</v>
      </c>
      <c r="K35" s="103"/>
      <c r="L35" s="78">
        <v>10</v>
      </c>
      <c r="M35" s="49">
        <v>3</v>
      </c>
      <c r="N35" s="49">
        <v>16</v>
      </c>
      <c r="O35" s="49">
        <v>9</v>
      </c>
      <c r="P35" s="49">
        <v>2</v>
      </c>
      <c r="Q35" s="49">
        <v>1</v>
      </c>
      <c r="R35" s="50">
        <v>10</v>
      </c>
      <c r="S35" s="103"/>
      <c r="T35" s="78">
        <v>9</v>
      </c>
      <c r="U35" s="143">
        <v>4</v>
      </c>
      <c r="V35" s="50">
        <v>11</v>
      </c>
      <c r="W35" s="51">
        <v>14</v>
      </c>
      <c r="X35" s="49">
        <v>13</v>
      </c>
      <c r="Y35" s="50">
        <v>16</v>
      </c>
      <c r="Z35" s="50">
        <v>1</v>
      </c>
      <c r="AA35" s="81"/>
      <c r="AB35" s="78">
        <v>14</v>
      </c>
      <c r="AC35" s="49">
        <f t="shared" si="11"/>
        <v>15</v>
      </c>
      <c r="AD35" s="153"/>
      <c r="AE35" s="49">
        <f t="shared" si="13"/>
        <v>1</v>
      </c>
      <c r="AF35" s="49">
        <v>16</v>
      </c>
      <c r="AG35" s="49">
        <f t="shared" si="10"/>
        <v>3</v>
      </c>
      <c r="AH35" s="40"/>
      <c r="AI35" s="51">
        <v>14</v>
      </c>
      <c r="AJ35" s="49">
        <f t="shared" si="5"/>
        <v>9</v>
      </c>
      <c r="AK35" s="49">
        <f t="shared" si="6"/>
        <v>2</v>
      </c>
      <c r="AL35" s="49">
        <f t="shared" si="7"/>
        <v>1</v>
      </c>
      <c r="AM35" s="49">
        <f t="shared" si="8"/>
        <v>10</v>
      </c>
      <c r="AN35" s="50">
        <f t="shared" si="9"/>
        <v>9</v>
      </c>
      <c r="AO35" s="86"/>
      <c r="AP35" s="87"/>
    </row>
    <row r="36" spans="1:42" ht="14.25" x14ac:dyDescent="0.35">
      <c r="A36" s="10" t="s">
        <v>105</v>
      </c>
      <c r="B36" s="11" t="s">
        <v>104</v>
      </c>
      <c r="C36" s="100" t="s">
        <v>133</v>
      </c>
      <c r="D36" s="112"/>
      <c r="E36" s="102"/>
      <c r="F36" s="133"/>
      <c r="G36" s="162">
        <v>14</v>
      </c>
      <c r="H36" s="79">
        <v>13</v>
      </c>
      <c r="I36" s="52">
        <v>16</v>
      </c>
      <c r="J36" s="53">
        <v>15</v>
      </c>
      <c r="K36" s="104"/>
      <c r="L36" s="79">
        <v>6</v>
      </c>
      <c r="M36" s="52">
        <v>1</v>
      </c>
      <c r="N36" s="52">
        <v>14</v>
      </c>
      <c r="O36" s="52">
        <v>3</v>
      </c>
      <c r="P36" s="52">
        <v>6</v>
      </c>
      <c r="Q36" s="52">
        <v>5</v>
      </c>
      <c r="R36" s="53">
        <v>8</v>
      </c>
      <c r="S36" s="104"/>
      <c r="T36" s="79">
        <v>7</v>
      </c>
      <c r="U36" s="52">
        <v>10</v>
      </c>
      <c r="V36" s="53">
        <v>3</v>
      </c>
      <c r="W36" s="54">
        <v>2</v>
      </c>
      <c r="X36" s="52">
        <v>11</v>
      </c>
      <c r="Y36" s="53">
        <v>14</v>
      </c>
      <c r="Z36" s="53">
        <v>15</v>
      </c>
      <c r="AA36" s="82"/>
      <c r="AB36" s="79">
        <v>12</v>
      </c>
      <c r="AC36" s="52">
        <f t="shared" si="11"/>
        <v>13</v>
      </c>
      <c r="AD36" s="52">
        <f t="shared" si="12"/>
        <v>16</v>
      </c>
      <c r="AE36" s="52">
        <f t="shared" si="13"/>
        <v>15</v>
      </c>
      <c r="AF36" s="52">
        <f t="shared" si="3"/>
        <v>6</v>
      </c>
      <c r="AG36" s="52">
        <f t="shared" si="10"/>
        <v>1</v>
      </c>
      <c r="AH36" s="41"/>
      <c r="AI36" s="54">
        <v>16</v>
      </c>
      <c r="AJ36" s="52">
        <f t="shared" si="5"/>
        <v>3</v>
      </c>
      <c r="AK36" s="52">
        <v>14</v>
      </c>
      <c r="AL36" s="52">
        <f t="shared" si="7"/>
        <v>5</v>
      </c>
      <c r="AM36" s="157"/>
      <c r="AN36" s="53">
        <f t="shared" si="9"/>
        <v>7</v>
      </c>
      <c r="AO36" s="88"/>
      <c r="AP36" s="89"/>
    </row>
    <row r="37" spans="1:42" ht="14.25" x14ac:dyDescent="0.35">
      <c r="A37" s="10" t="s">
        <v>106</v>
      </c>
      <c r="B37" s="11" t="s">
        <v>104</v>
      </c>
      <c r="C37" s="100" t="s">
        <v>290</v>
      </c>
      <c r="D37" s="112"/>
      <c r="E37" s="160"/>
      <c r="F37" s="133"/>
      <c r="G37" s="162">
        <v>12</v>
      </c>
      <c r="H37" s="79">
        <v>9</v>
      </c>
      <c r="I37" s="52">
        <v>14</v>
      </c>
      <c r="J37" s="53">
        <v>13</v>
      </c>
      <c r="K37" s="104"/>
      <c r="L37" s="79">
        <v>16</v>
      </c>
      <c r="M37" s="52">
        <v>15</v>
      </c>
      <c r="N37" s="52">
        <v>2</v>
      </c>
      <c r="O37" s="52">
        <v>7</v>
      </c>
      <c r="P37" s="52">
        <v>14</v>
      </c>
      <c r="Q37" s="52">
        <v>15</v>
      </c>
      <c r="R37" s="53">
        <v>14</v>
      </c>
      <c r="S37" s="104"/>
      <c r="T37" s="79">
        <v>3</v>
      </c>
      <c r="U37" s="52">
        <v>14</v>
      </c>
      <c r="V37" s="53">
        <v>7</v>
      </c>
      <c r="W37" s="54">
        <v>10</v>
      </c>
      <c r="X37" s="52">
        <v>9</v>
      </c>
      <c r="Y37" s="53">
        <v>12</v>
      </c>
      <c r="Z37" s="53">
        <v>13</v>
      </c>
      <c r="AA37" s="82"/>
      <c r="AB37" s="79">
        <v>16</v>
      </c>
      <c r="AC37" s="52">
        <f t="shared" si="11"/>
        <v>9</v>
      </c>
      <c r="AD37" s="52">
        <f t="shared" si="12"/>
        <v>14</v>
      </c>
      <c r="AE37" s="52">
        <f t="shared" si="13"/>
        <v>13</v>
      </c>
      <c r="AF37" s="52">
        <v>10</v>
      </c>
      <c r="AG37" s="52">
        <f t="shared" si="10"/>
        <v>15</v>
      </c>
      <c r="AH37" s="41"/>
      <c r="AI37" s="54">
        <f t="shared" si="4"/>
        <v>2</v>
      </c>
      <c r="AJ37" s="52">
        <f t="shared" si="5"/>
        <v>7</v>
      </c>
      <c r="AK37" s="52">
        <v>6</v>
      </c>
      <c r="AL37" s="52">
        <f t="shared" si="7"/>
        <v>15</v>
      </c>
      <c r="AM37" s="52">
        <f t="shared" si="8"/>
        <v>14</v>
      </c>
      <c r="AN37" s="53">
        <f t="shared" si="9"/>
        <v>3</v>
      </c>
      <c r="AO37" s="88"/>
      <c r="AP37" s="89"/>
    </row>
    <row r="38" spans="1:42" ht="14.25" x14ac:dyDescent="0.35">
      <c r="A38" s="10" t="s">
        <v>107</v>
      </c>
      <c r="B38" s="11" t="s">
        <v>98</v>
      </c>
      <c r="C38" s="100" t="s">
        <v>134</v>
      </c>
      <c r="D38" s="112"/>
      <c r="E38" s="102"/>
      <c r="F38" s="133"/>
      <c r="G38" s="162">
        <v>10</v>
      </c>
      <c r="H38" s="79">
        <v>1</v>
      </c>
      <c r="I38" s="142">
        <v>6</v>
      </c>
      <c r="J38" s="53">
        <v>11</v>
      </c>
      <c r="K38" s="104"/>
      <c r="L38" s="79">
        <v>4</v>
      </c>
      <c r="M38" s="52">
        <v>13</v>
      </c>
      <c r="N38" s="52">
        <v>10</v>
      </c>
      <c r="O38" s="52">
        <v>5</v>
      </c>
      <c r="P38" s="52">
        <v>12</v>
      </c>
      <c r="Q38" s="52">
        <v>7</v>
      </c>
      <c r="R38" s="53">
        <v>4</v>
      </c>
      <c r="S38" s="104"/>
      <c r="T38" s="79">
        <v>5</v>
      </c>
      <c r="U38" s="142">
        <v>12</v>
      </c>
      <c r="V38" s="53">
        <v>5</v>
      </c>
      <c r="W38" s="54">
        <v>16</v>
      </c>
      <c r="X38" s="52">
        <v>7</v>
      </c>
      <c r="Y38" s="53">
        <v>6</v>
      </c>
      <c r="Z38" s="53">
        <v>5</v>
      </c>
      <c r="AA38" s="82"/>
      <c r="AB38" s="79">
        <f t="shared" si="2"/>
        <v>10</v>
      </c>
      <c r="AC38" s="52">
        <f t="shared" si="11"/>
        <v>1</v>
      </c>
      <c r="AD38" s="52">
        <v>4</v>
      </c>
      <c r="AE38" s="52">
        <f t="shared" si="13"/>
        <v>11</v>
      </c>
      <c r="AF38" s="52">
        <f t="shared" si="3"/>
        <v>4</v>
      </c>
      <c r="AG38" s="52">
        <f t="shared" si="10"/>
        <v>13</v>
      </c>
      <c r="AH38" s="41"/>
      <c r="AI38" s="54">
        <f t="shared" si="4"/>
        <v>10</v>
      </c>
      <c r="AJ38" s="52">
        <f t="shared" si="5"/>
        <v>5</v>
      </c>
      <c r="AK38" s="52">
        <f t="shared" si="6"/>
        <v>12</v>
      </c>
      <c r="AL38" s="52">
        <f t="shared" si="7"/>
        <v>7</v>
      </c>
      <c r="AM38" s="52">
        <f t="shared" si="8"/>
        <v>4</v>
      </c>
      <c r="AN38" s="53">
        <f t="shared" si="9"/>
        <v>5</v>
      </c>
      <c r="AO38" s="88"/>
      <c r="AP38" s="89"/>
    </row>
    <row r="39" spans="1:42" ht="14.25" x14ac:dyDescent="0.35">
      <c r="A39" s="10" t="s">
        <v>108</v>
      </c>
      <c r="B39" s="11" t="s">
        <v>100</v>
      </c>
      <c r="C39" s="100" t="s">
        <v>135</v>
      </c>
      <c r="D39" s="112"/>
      <c r="E39" s="102"/>
      <c r="F39" s="133"/>
      <c r="G39" s="162">
        <v>8</v>
      </c>
      <c r="H39" s="79">
        <v>11</v>
      </c>
      <c r="I39" s="52">
        <v>4</v>
      </c>
      <c r="J39" s="53">
        <v>9</v>
      </c>
      <c r="K39" s="104"/>
      <c r="L39" s="79">
        <v>8</v>
      </c>
      <c r="M39" s="52">
        <v>11</v>
      </c>
      <c r="N39" s="52">
        <v>4</v>
      </c>
      <c r="O39" s="52">
        <v>15</v>
      </c>
      <c r="P39" s="52">
        <v>4</v>
      </c>
      <c r="Q39" s="52">
        <v>11</v>
      </c>
      <c r="R39" s="53">
        <v>6</v>
      </c>
      <c r="S39" s="104"/>
      <c r="T39" s="79">
        <v>15</v>
      </c>
      <c r="U39" s="52">
        <v>6</v>
      </c>
      <c r="V39" s="53">
        <v>9</v>
      </c>
      <c r="W39" s="54">
        <v>4</v>
      </c>
      <c r="X39" s="52">
        <v>15</v>
      </c>
      <c r="Y39" s="155"/>
      <c r="Z39" s="53">
        <v>9</v>
      </c>
      <c r="AA39" s="82"/>
      <c r="AB39" s="165">
        <v>6</v>
      </c>
      <c r="AC39" s="52">
        <f t="shared" si="11"/>
        <v>11</v>
      </c>
      <c r="AD39" s="52">
        <v>6</v>
      </c>
      <c r="AE39" s="52">
        <f t="shared" si="13"/>
        <v>9</v>
      </c>
      <c r="AF39" s="157"/>
      <c r="AG39" s="52">
        <f t="shared" si="10"/>
        <v>11</v>
      </c>
      <c r="AH39" s="41"/>
      <c r="AI39" s="54">
        <f t="shared" si="4"/>
        <v>4</v>
      </c>
      <c r="AJ39" s="52">
        <f t="shared" si="5"/>
        <v>15</v>
      </c>
      <c r="AK39" s="52">
        <f t="shared" si="6"/>
        <v>4</v>
      </c>
      <c r="AL39" s="52">
        <f t="shared" si="7"/>
        <v>11</v>
      </c>
      <c r="AM39" s="52">
        <f t="shared" si="8"/>
        <v>6</v>
      </c>
      <c r="AN39" s="53">
        <f t="shared" si="9"/>
        <v>15</v>
      </c>
      <c r="AO39" s="88"/>
      <c r="AP39" s="89"/>
    </row>
    <row r="40" spans="1:42" ht="14.25" x14ac:dyDescent="0.35">
      <c r="A40" s="10" t="s">
        <v>109</v>
      </c>
      <c r="B40" s="11" t="s">
        <v>110</v>
      </c>
      <c r="C40" s="100" t="s">
        <v>135</v>
      </c>
      <c r="D40" s="112"/>
      <c r="E40" s="102"/>
      <c r="F40" s="133"/>
      <c r="G40" s="162">
        <v>6</v>
      </c>
      <c r="H40" s="79">
        <v>7</v>
      </c>
      <c r="I40" s="52">
        <v>2</v>
      </c>
      <c r="J40" s="53">
        <v>7</v>
      </c>
      <c r="K40" s="104"/>
      <c r="L40" s="79">
        <v>14</v>
      </c>
      <c r="M40" s="52">
        <v>5</v>
      </c>
      <c r="N40" s="52">
        <v>12</v>
      </c>
      <c r="O40" s="52">
        <v>11</v>
      </c>
      <c r="P40" s="52">
        <v>16</v>
      </c>
      <c r="Q40" s="52">
        <v>13</v>
      </c>
      <c r="R40" s="53">
        <v>16</v>
      </c>
      <c r="S40" s="104"/>
      <c r="T40" s="79">
        <v>1</v>
      </c>
      <c r="U40" s="52">
        <v>16</v>
      </c>
      <c r="V40" s="53">
        <v>15</v>
      </c>
      <c r="W40" s="54">
        <v>6</v>
      </c>
      <c r="X40" s="52">
        <v>5</v>
      </c>
      <c r="Y40" s="53">
        <v>10</v>
      </c>
      <c r="Z40" s="53">
        <v>3</v>
      </c>
      <c r="AA40" s="82"/>
      <c r="AB40" s="151"/>
      <c r="AC40" s="52">
        <f t="shared" si="11"/>
        <v>7</v>
      </c>
      <c r="AD40" s="52">
        <f t="shared" si="12"/>
        <v>2</v>
      </c>
      <c r="AE40" s="52">
        <v>5</v>
      </c>
      <c r="AF40" s="52">
        <f t="shared" si="3"/>
        <v>14</v>
      </c>
      <c r="AG40" s="52">
        <f t="shared" si="10"/>
        <v>5</v>
      </c>
      <c r="AH40" s="41"/>
      <c r="AI40" s="54">
        <f t="shared" si="4"/>
        <v>12</v>
      </c>
      <c r="AJ40" s="52">
        <f t="shared" si="5"/>
        <v>11</v>
      </c>
      <c r="AK40" s="52">
        <f t="shared" si="6"/>
        <v>16</v>
      </c>
      <c r="AL40" s="52">
        <f t="shared" si="7"/>
        <v>13</v>
      </c>
      <c r="AM40" s="52">
        <f t="shared" si="8"/>
        <v>16</v>
      </c>
      <c r="AN40" s="53">
        <f t="shared" si="9"/>
        <v>1</v>
      </c>
      <c r="AO40" s="88"/>
      <c r="AP40" s="89"/>
    </row>
    <row r="41" spans="1:42" ht="14.25" x14ac:dyDescent="0.35">
      <c r="A41" s="10" t="s">
        <v>111</v>
      </c>
      <c r="B41" s="11" t="s">
        <v>112</v>
      </c>
      <c r="C41" s="100" t="s">
        <v>136</v>
      </c>
      <c r="D41" s="112"/>
      <c r="E41" s="102"/>
      <c r="F41" s="133"/>
      <c r="G41" s="162">
        <v>4</v>
      </c>
      <c r="H41" s="79">
        <v>3</v>
      </c>
      <c r="I41" s="52">
        <v>12</v>
      </c>
      <c r="J41" s="53">
        <v>5</v>
      </c>
      <c r="K41" s="104"/>
      <c r="L41" s="79">
        <v>12</v>
      </c>
      <c r="M41" s="52">
        <v>7</v>
      </c>
      <c r="N41" s="52">
        <v>6</v>
      </c>
      <c r="O41" s="52">
        <v>13</v>
      </c>
      <c r="P41" s="52">
        <v>8</v>
      </c>
      <c r="Q41" s="52">
        <v>3</v>
      </c>
      <c r="R41" s="53">
        <v>2</v>
      </c>
      <c r="S41" s="104"/>
      <c r="T41" s="79">
        <v>13</v>
      </c>
      <c r="U41" s="52">
        <v>2</v>
      </c>
      <c r="V41" s="53">
        <v>1</v>
      </c>
      <c r="W41" s="156"/>
      <c r="X41" s="52">
        <v>1</v>
      </c>
      <c r="Y41" s="53">
        <v>4</v>
      </c>
      <c r="Z41" s="53">
        <v>7</v>
      </c>
      <c r="AA41" s="82"/>
      <c r="AB41" s="79">
        <v>2</v>
      </c>
      <c r="AC41" s="52">
        <f t="shared" si="11"/>
        <v>3</v>
      </c>
      <c r="AD41" s="52">
        <f t="shared" si="12"/>
        <v>12</v>
      </c>
      <c r="AE41" s="52">
        <v>7</v>
      </c>
      <c r="AF41" s="52">
        <f t="shared" si="3"/>
        <v>12</v>
      </c>
      <c r="AG41" s="52">
        <f t="shared" si="10"/>
        <v>7</v>
      </c>
      <c r="AH41" s="41"/>
      <c r="AI41" s="54">
        <f t="shared" si="4"/>
        <v>6</v>
      </c>
      <c r="AJ41" s="52">
        <f t="shared" si="5"/>
        <v>13</v>
      </c>
      <c r="AK41" s="157"/>
      <c r="AL41" s="52">
        <f t="shared" si="7"/>
        <v>3</v>
      </c>
      <c r="AM41" s="52">
        <f t="shared" si="8"/>
        <v>2</v>
      </c>
      <c r="AN41" s="53">
        <f t="shared" si="9"/>
        <v>13</v>
      </c>
      <c r="AO41" s="88"/>
      <c r="AP41" s="89"/>
    </row>
    <row r="42" spans="1:42" ht="14.65" thickBot="1" x14ac:dyDescent="0.4">
      <c r="A42" s="12" t="s">
        <v>113</v>
      </c>
      <c r="B42" s="13" t="s">
        <v>112</v>
      </c>
      <c r="C42" s="101" t="s">
        <v>137</v>
      </c>
      <c r="D42" s="114"/>
      <c r="E42" s="115"/>
      <c r="F42" s="134"/>
      <c r="G42" s="163">
        <v>2</v>
      </c>
      <c r="H42" s="80">
        <v>5</v>
      </c>
      <c r="I42" s="55">
        <v>10</v>
      </c>
      <c r="J42" s="56">
        <v>3</v>
      </c>
      <c r="K42" s="105"/>
      <c r="L42" s="80">
        <v>2</v>
      </c>
      <c r="M42" s="55">
        <v>9</v>
      </c>
      <c r="N42" s="55">
        <v>8</v>
      </c>
      <c r="O42" s="55">
        <v>1</v>
      </c>
      <c r="P42" s="55">
        <v>10</v>
      </c>
      <c r="Q42" s="55">
        <v>9</v>
      </c>
      <c r="R42" s="56">
        <v>12</v>
      </c>
      <c r="S42" s="105"/>
      <c r="T42" s="80">
        <v>11</v>
      </c>
      <c r="U42" s="154"/>
      <c r="V42" s="56">
        <v>13</v>
      </c>
      <c r="W42" s="57">
        <v>12</v>
      </c>
      <c r="X42" s="55">
        <v>3</v>
      </c>
      <c r="Y42" s="56">
        <v>2</v>
      </c>
      <c r="Z42" s="56">
        <v>11</v>
      </c>
      <c r="AA42" s="83"/>
      <c r="AB42" s="80">
        <v>4</v>
      </c>
      <c r="AC42" s="55">
        <f t="shared" si="11"/>
        <v>5</v>
      </c>
      <c r="AD42" s="55">
        <f t="shared" si="12"/>
        <v>10</v>
      </c>
      <c r="AE42" s="55">
        <f t="shared" si="13"/>
        <v>3</v>
      </c>
      <c r="AF42" s="55">
        <f t="shared" si="3"/>
        <v>2</v>
      </c>
      <c r="AG42" s="55">
        <f t="shared" si="10"/>
        <v>9</v>
      </c>
      <c r="AH42" s="42"/>
      <c r="AI42" s="159"/>
      <c r="AJ42" s="55">
        <f t="shared" si="5"/>
        <v>1</v>
      </c>
      <c r="AK42" s="55">
        <f t="shared" si="6"/>
        <v>10</v>
      </c>
      <c r="AL42" s="55">
        <f t="shared" si="7"/>
        <v>9</v>
      </c>
      <c r="AM42" s="55">
        <f t="shared" si="8"/>
        <v>12</v>
      </c>
      <c r="AN42" s="56">
        <f t="shared" si="9"/>
        <v>11</v>
      </c>
      <c r="AO42" s="90"/>
      <c r="AP42" s="91"/>
    </row>
    <row r="43" spans="1:42" x14ac:dyDescent="0.35">
      <c r="W43" s="2"/>
      <c r="X43" s="2"/>
      <c r="Y43" s="2"/>
      <c r="Z43" s="2"/>
      <c r="AB43" s="2"/>
      <c r="AC43" s="2"/>
      <c r="AD43" s="2"/>
      <c r="AE43" s="2"/>
      <c r="AF43" s="2"/>
      <c r="AG43" s="2"/>
      <c r="AI43" s="2"/>
      <c r="AJ43" s="2"/>
      <c r="AK43" s="2"/>
      <c r="AL43" s="2"/>
      <c r="AN43" s="2"/>
      <c r="AO43" s="2"/>
      <c r="AP43" s="2"/>
    </row>
    <row r="44" spans="1:42" ht="17.25" thickBot="1" x14ac:dyDescent="0.55000000000000004">
      <c r="A44" s="14" t="s">
        <v>11</v>
      </c>
      <c r="W44" s="2"/>
      <c r="X44" s="2"/>
    </row>
    <row r="45" spans="1:42" ht="14.25" customHeight="1" x14ac:dyDescent="0.35">
      <c r="A45" s="8" t="s">
        <v>130</v>
      </c>
      <c r="B45" s="9" t="s">
        <v>131</v>
      </c>
      <c r="C45" s="149" t="s">
        <v>288</v>
      </c>
      <c r="D45" s="110"/>
      <c r="E45" s="110"/>
      <c r="F45" s="117"/>
      <c r="G45" s="78" t="s">
        <v>21</v>
      </c>
      <c r="H45" s="49" t="s">
        <v>15</v>
      </c>
      <c r="I45" s="49" t="s">
        <v>24</v>
      </c>
      <c r="J45" s="50" t="s">
        <v>14</v>
      </c>
      <c r="K45" s="106"/>
      <c r="L45" s="51" t="s">
        <v>56</v>
      </c>
      <c r="M45" s="137" t="s">
        <v>16</v>
      </c>
      <c r="N45" s="49" t="s">
        <v>39</v>
      </c>
      <c r="O45" s="49" t="s">
        <v>15</v>
      </c>
      <c r="P45" s="49" t="s">
        <v>34</v>
      </c>
      <c r="Q45" s="49" t="s">
        <v>45</v>
      </c>
      <c r="R45" s="135"/>
      <c r="S45" s="87"/>
      <c r="T45" s="138" t="s">
        <v>20</v>
      </c>
      <c r="U45" s="49" t="s">
        <v>21</v>
      </c>
      <c r="V45" s="50"/>
      <c r="W45" s="51" t="s">
        <v>48</v>
      </c>
      <c r="X45" s="49" t="s">
        <v>44</v>
      </c>
      <c r="Y45" s="63" t="s">
        <v>28</v>
      </c>
      <c r="Z45" s="63"/>
      <c r="AA45" s="67"/>
      <c r="AB45" s="65"/>
      <c r="AC45" s="66"/>
      <c r="AD45" s="66"/>
      <c r="AE45" s="66"/>
      <c r="AF45" s="66"/>
      <c r="AG45" s="66"/>
      <c r="AH45" s="67"/>
      <c r="AI45" s="65"/>
      <c r="AJ45" s="66"/>
      <c r="AK45" s="66"/>
      <c r="AL45" s="66"/>
      <c r="AM45" s="63"/>
      <c r="AN45" s="94"/>
      <c r="AO45" s="95"/>
      <c r="AP45" s="64"/>
    </row>
    <row r="46" spans="1:42" ht="14.25" x14ac:dyDescent="0.35">
      <c r="A46" s="10" t="s">
        <v>130</v>
      </c>
      <c r="B46" s="11" t="s">
        <v>132</v>
      </c>
      <c r="C46" s="150" t="s">
        <v>288</v>
      </c>
      <c r="D46" s="102"/>
      <c r="E46" s="102"/>
      <c r="F46" s="118"/>
      <c r="G46" s="79" t="s">
        <v>35</v>
      </c>
      <c r="H46" s="52" t="s">
        <v>29</v>
      </c>
      <c r="I46" s="52" t="s">
        <v>38</v>
      </c>
      <c r="J46" s="53" t="s">
        <v>28</v>
      </c>
      <c r="K46" s="107"/>
      <c r="L46" s="54" t="s">
        <v>12</v>
      </c>
      <c r="M46" s="122" t="s">
        <v>30</v>
      </c>
      <c r="N46" s="52" t="s">
        <v>58</v>
      </c>
      <c r="O46" s="52" t="s">
        <v>29</v>
      </c>
      <c r="P46" s="52" t="s">
        <v>41</v>
      </c>
      <c r="Q46" s="52" t="s">
        <v>14</v>
      </c>
      <c r="R46" s="136"/>
      <c r="S46" s="89"/>
      <c r="T46" s="139" t="s">
        <v>34</v>
      </c>
      <c r="U46" s="52" t="s">
        <v>35</v>
      </c>
      <c r="V46" s="53"/>
      <c r="W46" s="54" t="s">
        <v>47</v>
      </c>
      <c r="X46" s="52" t="s">
        <v>16</v>
      </c>
      <c r="Y46" s="68" t="s">
        <v>42</v>
      </c>
      <c r="Z46" s="128"/>
      <c r="AA46" s="72"/>
      <c r="AB46" s="70"/>
      <c r="AC46" s="71"/>
      <c r="AD46" s="71"/>
      <c r="AE46" s="71"/>
      <c r="AF46" s="71"/>
      <c r="AG46" s="71"/>
      <c r="AH46" s="72"/>
      <c r="AI46" s="70"/>
      <c r="AJ46" s="71"/>
      <c r="AK46" s="71"/>
      <c r="AL46" s="71"/>
      <c r="AM46" s="68"/>
      <c r="AN46" s="96"/>
      <c r="AO46" s="85"/>
      <c r="AP46" s="69"/>
    </row>
    <row r="47" spans="1:42" ht="14.25" x14ac:dyDescent="0.35">
      <c r="A47" s="10" t="s">
        <v>130</v>
      </c>
      <c r="B47" s="11" t="s">
        <v>126</v>
      </c>
      <c r="C47" s="150" t="s">
        <v>289</v>
      </c>
      <c r="D47" s="102"/>
      <c r="E47" s="102"/>
      <c r="F47" s="118"/>
      <c r="G47" s="79" t="s">
        <v>49</v>
      </c>
      <c r="H47" s="52" t="s">
        <v>17</v>
      </c>
      <c r="I47" s="52" t="s">
        <v>52</v>
      </c>
      <c r="J47" s="53" t="s">
        <v>23</v>
      </c>
      <c r="K47" s="107"/>
      <c r="L47" s="54" t="s">
        <v>18</v>
      </c>
      <c r="M47" s="52" t="s">
        <v>47</v>
      </c>
      <c r="N47" s="52" t="s">
        <v>42</v>
      </c>
      <c r="O47" s="45" t="s">
        <v>20</v>
      </c>
      <c r="P47" s="52" t="s">
        <v>18</v>
      </c>
      <c r="Q47" s="52" t="s">
        <v>25</v>
      </c>
      <c r="R47" s="125" t="s">
        <v>43</v>
      </c>
      <c r="S47" s="89"/>
      <c r="T47" s="79" t="s">
        <v>57</v>
      </c>
      <c r="U47" s="45" t="s">
        <v>49</v>
      </c>
      <c r="V47" s="53" t="s">
        <v>23</v>
      </c>
      <c r="W47" s="54" t="s">
        <v>59</v>
      </c>
      <c r="X47" s="52" t="s">
        <v>19</v>
      </c>
      <c r="Y47" s="68"/>
      <c r="Z47" s="68" t="s">
        <v>27</v>
      </c>
      <c r="AA47" s="72"/>
      <c r="AB47" s="70"/>
      <c r="AC47" s="71"/>
      <c r="AD47" s="71"/>
      <c r="AE47" s="71"/>
      <c r="AF47" s="71"/>
      <c r="AG47" s="71"/>
      <c r="AH47" s="72"/>
      <c r="AI47" s="70"/>
      <c r="AJ47" s="71"/>
      <c r="AK47" s="71"/>
      <c r="AL47" s="71"/>
      <c r="AM47" s="68"/>
      <c r="AN47" s="96"/>
      <c r="AO47" s="85"/>
      <c r="AP47" s="69"/>
    </row>
    <row r="48" spans="1:42" ht="14.25" x14ac:dyDescent="0.35">
      <c r="A48" s="10" t="s">
        <v>130</v>
      </c>
      <c r="B48" s="11" t="s">
        <v>129</v>
      </c>
      <c r="C48" s="150" t="s">
        <v>289</v>
      </c>
      <c r="D48" s="102"/>
      <c r="E48" s="102"/>
      <c r="F48" s="118"/>
      <c r="G48" s="79" t="s">
        <v>22</v>
      </c>
      <c r="H48" s="52" t="s">
        <v>31</v>
      </c>
      <c r="I48" s="52" t="s">
        <v>43</v>
      </c>
      <c r="J48" s="53" t="s">
        <v>37</v>
      </c>
      <c r="K48" s="107"/>
      <c r="L48" s="54" t="s">
        <v>32</v>
      </c>
      <c r="M48" s="52" t="s">
        <v>19</v>
      </c>
      <c r="N48" s="52" t="s">
        <v>22</v>
      </c>
      <c r="O48" s="52" t="s">
        <v>55</v>
      </c>
      <c r="P48" s="52" t="s">
        <v>32</v>
      </c>
      <c r="Q48" s="123" t="s">
        <v>39</v>
      </c>
      <c r="R48" s="126" t="s">
        <v>26</v>
      </c>
      <c r="S48" s="89"/>
      <c r="T48" s="79" t="s">
        <v>58</v>
      </c>
      <c r="U48" s="52" t="s">
        <v>24</v>
      </c>
      <c r="V48" s="53" t="s">
        <v>37</v>
      </c>
      <c r="W48" s="54" t="s">
        <v>54</v>
      </c>
      <c r="X48" s="52" t="s">
        <v>33</v>
      </c>
      <c r="Y48" s="68"/>
      <c r="Z48" s="68" t="s">
        <v>41</v>
      </c>
      <c r="AA48" s="72"/>
      <c r="AB48" s="70"/>
      <c r="AC48" s="71"/>
      <c r="AD48" s="71"/>
      <c r="AE48" s="71"/>
      <c r="AF48" s="71"/>
      <c r="AG48" s="71"/>
      <c r="AH48" s="72"/>
      <c r="AI48" s="70"/>
      <c r="AJ48" s="71"/>
      <c r="AK48" s="71"/>
      <c r="AL48" s="71"/>
      <c r="AM48" s="68"/>
      <c r="AN48" s="96"/>
      <c r="AO48" s="85"/>
      <c r="AP48" s="69"/>
    </row>
    <row r="49" spans="1:42" ht="14.25" x14ac:dyDescent="0.35">
      <c r="A49" s="10" t="s">
        <v>130</v>
      </c>
      <c r="B49" s="11" t="s">
        <v>127</v>
      </c>
      <c r="C49" s="150" t="s">
        <v>289</v>
      </c>
      <c r="D49" s="102"/>
      <c r="E49" s="102"/>
      <c r="F49" s="118"/>
      <c r="G49" s="79" t="s">
        <v>36</v>
      </c>
      <c r="H49" s="52" t="s">
        <v>45</v>
      </c>
      <c r="I49" s="52" t="s">
        <v>59</v>
      </c>
      <c r="J49" s="53" t="s">
        <v>51</v>
      </c>
      <c r="K49" s="107"/>
      <c r="L49" s="54" t="s">
        <v>46</v>
      </c>
      <c r="M49" s="52" t="s">
        <v>33</v>
      </c>
      <c r="N49" s="52" t="s">
        <v>36</v>
      </c>
      <c r="O49" s="52" t="s">
        <v>17</v>
      </c>
      <c r="P49" s="124" t="s">
        <v>46</v>
      </c>
      <c r="Q49" s="52" t="s">
        <v>13</v>
      </c>
      <c r="R49" s="126" t="s">
        <v>12</v>
      </c>
      <c r="S49" s="89"/>
      <c r="T49" s="79" t="s">
        <v>55</v>
      </c>
      <c r="U49" s="52" t="s">
        <v>38</v>
      </c>
      <c r="V49" s="53" t="s">
        <v>51</v>
      </c>
      <c r="W49" s="54" t="s">
        <v>56</v>
      </c>
      <c r="X49" s="52" t="s">
        <v>30</v>
      </c>
      <c r="Y49" s="68"/>
      <c r="Z49" s="68"/>
      <c r="AA49" s="72"/>
      <c r="AB49" s="70"/>
      <c r="AC49" s="71"/>
      <c r="AD49" s="71"/>
      <c r="AE49" s="71"/>
      <c r="AF49" s="71"/>
      <c r="AG49" s="71"/>
      <c r="AH49" s="72"/>
      <c r="AI49" s="70"/>
      <c r="AJ49" s="71"/>
      <c r="AK49" s="71"/>
      <c r="AL49" s="71"/>
      <c r="AM49" s="68"/>
      <c r="AN49" s="96"/>
      <c r="AO49" s="85"/>
      <c r="AP49" s="69"/>
    </row>
    <row r="50" spans="1:42" ht="14.25" x14ac:dyDescent="0.35">
      <c r="A50" s="10" t="s">
        <v>130</v>
      </c>
      <c r="B50" s="11" t="s">
        <v>128</v>
      </c>
      <c r="C50" s="150" t="s">
        <v>289</v>
      </c>
      <c r="D50" s="102"/>
      <c r="E50" s="102"/>
      <c r="F50" s="118"/>
      <c r="G50" s="79" t="s">
        <v>50</v>
      </c>
      <c r="H50" s="52" t="s">
        <v>25</v>
      </c>
      <c r="I50" s="52" t="s">
        <v>54</v>
      </c>
      <c r="J50" s="53" t="s">
        <v>57</v>
      </c>
      <c r="K50" s="107"/>
      <c r="L50" s="54" t="s">
        <v>26</v>
      </c>
      <c r="M50" s="52" t="s">
        <v>44</v>
      </c>
      <c r="N50" s="52" t="s">
        <v>50</v>
      </c>
      <c r="O50" s="53" t="s">
        <v>31</v>
      </c>
      <c r="P50" s="52"/>
      <c r="Q50" s="52" t="s">
        <v>27</v>
      </c>
      <c r="R50" s="125"/>
      <c r="S50" s="89"/>
      <c r="T50" s="79" t="s">
        <v>48</v>
      </c>
      <c r="U50" s="52" t="s">
        <v>52</v>
      </c>
      <c r="V50" s="53" t="s">
        <v>13</v>
      </c>
      <c r="W50" s="54"/>
      <c r="X50" s="52"/>
      <c r="Y50" s="68"/>
      <c r="Z50" s="68"/>
      <c r="AA50" s="72"/>
      <c r="AB50" s="70"/>
      <c r="AC50" s="71"/>
      <c r="AD50" s="71"/>
      <c r="AE50" s="71"/>
      <c r="AF50" s="71"/>
      <c r="AG50" s="71"/>
      <c r="AH50" s="72"/>
      <c r="AI50" s="70"/>
      <c r="AJ50" s="71"/>
      <c r="AK50" s="71"/>
      <c r="AL50" s="71"/>
      <c r="AM50" s="68"/>
      <c r="AN50" s="96"/>
      <c r="AO50" s="85"/>
      <c r="AP50" s="69"/>
    </row>
    <row r="51" spans="1:42" ht="14.65" thickBot="1" x14ac:dyDescent="0.4">
      <c r="A51" s="12"/>
      <c r="B51" s="13"/>
      <c r="C51" s="148"/>
      <c r="D51" s="115"/>
      <c r="E51" s="115"/>
      <c r="F51" s="119"/>
      <c r="G51" s="80"/>
      <c r="H51" s="55"/>
      <c r="I51" s="55"/>
      <c r="J51" s="56"/>
      <c r="K51" s="108"/>
      <c r="L51" s="57"/>
      <c r="M51" s="55"/>
      <c r="N51" s="55"/>
      <c r="O51" s="56"/>
      <c r="P51" s="55"/>
      <c r="Q51" s="55"/>
      <c r="R51" s="127"/>
      <c r="S51" s="91"/>
      <c r="T51" s="80"/>
      <c r="U51" s="55"/>
      <c r="V51" s="56"/>
      <c r="W51" s="57"/>
      <c r="X51" s="55"/>
      <c r="Y51" s="73"/>
      <c r="Z51" s="73"/>
      <c r="AA51" s="77"/>
      <c r="AB51" s="75"/>
      <c r="AC51" s="76"/>
      <c r="AD51" s="76"/>
      <c r="AE51" s="76"/>
      <c r="AF51" s="76"/>
      <c r="AG51" s="76"/>
      <c r="AH51" s="77"/>
      <c r="AI51" s="75"/>
      <c r="AJ51" s="76"/>
      <c r="AK51" s="76"/>
      <c r="AL51" s="76"/>
      <c r="AM51" s="73"/>
      <c r="AN51" s="97"/>
      <c r="AO51" s="98"/>
      <c r="AP51" s="74"/>
    </row>
    <row r="53" spans="1:42" ht="13.9" thickBot="1" x14ac:dyDescent="0.4"/>
    <row r="54" spans="1:42" ht="13.9" thickBot="1" x14ac:dyDescent="0.4">
      <c r="F54" s="15" t="s">
        <v>60</v>
      </c>
      <c r="G54" s="15" t="s">
        <v>61</v>
      </c>
      <c r="H54" s="15" t="s">
        <v>7</v>
      </c>
      <c r="I54" s="15" t="s">
        <v>8</v>
      </c>
      <c r="J54" s="16" t="s">
        <v>62</v>
      </c>
      <c r="L54" s="171" t="s">
        <v>63</v>
      </c>
      <c r="M54" s="172"/>
      <c r="N54" s="172"/>
      <c r="O54" s="172"/>
      <c r="P54" s="172"/>
      <c r="Q54" s="172"/>
      <c r="R54" s="172"/>
      <c r="S54" s="172"/>
      <c r="T54" s="172"/>
      <c r="U54" s="172"/>
      <c r="V54" s="173"/>
    </row>
    <row r="55" spans="1:42" ht="15" customHeight="1" x14ac:dyDescent="0.35">
      <c r="F55" s="23" t="s">
        <v>64</v>
      </c>
      <c r="G55" s="23">
        <f>COUNTIF($F$5:$AP$12,"1")</f>
        <v>15</v>
      </c>
      <c r="H55" s="23">
        <f>COUNTIF($H$15:$AP$22,"1")</f>
        <v>14</v>
      </c>
      <c r="I55" s="23">
        <f>COUNTIF($F$25:$AP$32,"1")</f>
        <v>15</v>
      </c>
      <c r="J55" s="24">
        <f>COUNTIF($H$35:$AP$42,"1")</f>
        <v>15</v>
      </c>
      <c r="L55" s="17" t="s">
        <v>12</v>
      </c>
      <c r="M55" s="18">
        <f>COUNTIF($F$45:$AP$51,"1a")</f>
        <v>2</v>
      </c>
      <c r="N55" s="17" t="s">
        <v>24</v>
      </c>
      <c r="O55" s="18">
        <f>COUNTIF($F$45:$AP$51,"4a")</f>
        <v>2</v>
      </c>
      <c r="P55" s="17" t="s">
        <v>14</v>
      </c>
      <c r="Q55" s="18">
        <f>COUNTIF($F$45:$AP$51,"7a")</f>
        <v>2</v>
      </c>
      <c r="R55" s="46"/>
      <c r="S55" s="17" t="s">
        <v>25</v>
      </c>
      <c r="T55" s="27">
        <f>COUNTIF($F$45:$AP$51,"10a")</f>
        <v>2</v>
      </c>
      <c r="U55" s="17" t="s">
        <v>16</v>
      </c>
      <c r="V55" s="18">
        <f>COUNTIF($F$45:$AP$51,"13a")</f>
        <v>2</v>
      </c>
    </row>
    <row r="56" spans="1:42" ht="15" customHeight="1" x14ac:dyDescent="0.35">
      <c r="F56" s="23" t="s">
        <v>65</v>
      </c>
      <c r="G56" s="23">
        <f>COUNTIF($F$5:$AP$12,"2")</f>
        <v>15</v>
      </c>
      <c r="H56" s="23">
        <f>COUNTIF($H$15:$AP$22,"2")</f>
        <v>14</v>
      </c>
      <c r="I56" s="23">
        <f>COUNTIF($F$25:$AP$32,"2")</f>
        <v>15</v>
      </c>
      <c r="J56" s="24">
        <f>COUNTIF($H$35:$AP$42,"2")</f>
        <v>14</v>
      </c>
      <c r="L56" s="19" t="s">
        <v>26</v>
      </c>
      <c r="M56" s="20">
        <f>COUNTIF($F$45:$AP$51,"1b")</f>
        <v>2</v>
      </c>
      <c r="N56" s="19" t="s">
        <v>38</v>
      </c>
      <c r="O56" s="20">
        <f>COUNTIF($F$45:$AP$51,"4b")</f>
        <v>2</v>
      </c>
      <c r="P56" s="19" t="s">
        <v>28</v>
      </c>
      <c r="Q56" s="20">
        <f>COUNTIF($F$45:$AP$51,"7b")</f>
        <v>2</v>
      </c>
      <c r="R56" s="47"/>
      <c r="S56" s="19" t="s">
        <v>39</v>
      </c>
      <c r="T56" s="28">
        <f>COUNTIF($F$45:$AP$51,"10b")</f>
        <v>2</v>
      </c>
      <c r="U56" s="19" t="s">
        <v>30</v>
      </c>
      <c r="V56" s="20">
        <f>COUNTIF($F$45:$AP$51,"13b")</f>
        <v>2</v>
      </c>
    </row>
    <row r="57" spans="1:42" ht="15" customHeight="1" x14ac:dyDescent="0.35">
      <c r="F57" s="23" t="s">
        <v>66</v>
      </c>
      <c r="G57" s="23">
        <f>COUNTIF($F$5:$AP$12,"3")</f>
        <v>15</v>
      </c>
      <c r="H57" s="23">
        <f>COUNTIF($H$15:$AP$22,"3")</f>
        <v>14</v>
      </c>
      <c r="I57" s="23">
        <f>COUNTIF($F$25:$AP$32,"3")</f>
        <v>15</v>
      </c>
      <c r="J57" s="24">
        <f>COUNTIF($H$35:$AP$42,"3")</f>
        <v>15</v>
      </c>
      <c r="L57" s="60" t="s">
        <v>40</v>
      </c>
      <c r="M57" s="61">
        <f>COUNTIF($F$45:$AP$51,"1c")</f>
        <v>0</v>
      </c>
      <c r="N57" s="19" t="s">
        <v>52</v>
      </c>
      <c r="O57" s="20">
        <f>COUNTIF($F$45:$AP$51,"4c")</f>
        <v>2</v>
      </c>
      <c r="P57" s="19" t="s">
        <v>42</v>
      </c>
      <c r="Q57" s="20">
        <f>COUNTIF($F$45:$AP$51,"7c")</f>
        <v>2</v>
      </c>
      <c r="R57" s="47"/>
      <c r="S57" s="60" t="s">
        <v>53</v>
      </c>
      <c r="T57" s="62">
        <f>COUNTIF($F$45:$AP$51,"10c")</f>
        <v>0</v>
      </c>
      <c r="U57" s="19" t="s">
        <v>44</v>
      </c>
      <c r="V57" s="20">
        <f>COUNTIF($F$45:$AP$51,"13c")</f>
        <v>2</v>
      </c>
    </row>
    <row r="58" spans="1:42" ht="15" customHeight="1" x14ac:dyDescent="0.35">
      <c r="F58" s="23" t="s">
        <v>67</v>
      </c>
      <c r="G58" s="23">
        <f>COUNTIF($F$5:$AP$12,"4")</f>
        <v>15</v>
      </c>
      <c r="H58" s="23">
        <f>COUNTIF($H$15:$AP$22,"4")</f>
        <v>14</v>
      </c>
      <c r="I58" s="23">
        <f>COUNTIF($F$25:$AP$32,"4")</f>
        <v>15</v>
      </c>
      <c r="J58" s="24">
        <f>COUNTIF($H$35:$AP$42,"4")</f>
        <v>14</v>
      </c>
      <c r="L58" s="19" t="s">
        <v>22</v>
      </c>
      <c r="M58" s="20">
        <f>COUNTIF($F$45:$AP$51,"2a")</f>
        <v>2</v>
      </c>
      <c r="N58" s="19" t="s">
        <v>18</v>
      </c>
      <c r="O58" s="20">
        <f>COUNTIF($F$45:$AP$51,"5a")</f>
        <v>2</v>
      </c>
      <c r="P58" s="19" t="s">
        <v>21</v>
      </c>
      <c r="Q58" s="20">
        <f>COUNTIF($F$45:$AP$51,"8a")</f>
        <v>2</v>
      </c>
      <c r="R58" s="47"/>
      <c r="S58" s="19" t="s">
        <v>57</v>
      </c>
      <c r="T58" s="28">
        <f>COUNTIF($F$45:$AP$51,"11a")</f>
        <v>2</v>
      </c>
      <c r="U58" s="19" t="s">
        <v>19</v>
      </c>
      <c r="V58" s="20">
        <f>COUNTIF($F$45:$AP$51,"14a")</f>
        <v>2</v>
      </c>
    </row>
    <row r="59" spans="1:42" ht="15" customHeight="1" x14ac:dyDescent="0.35">
      <c r="F59" s="23" t="s">
        <v>68</v>
      </c>
      <c r="G59" s="23">
        <f>COUNTIF($F$5:$AP$12,"5")</f>
        <v>15</v>
      </c>
      <c r="H59" s="23">
        <f>COUNTIF($H$15:$AP$22,"5")</f>
        <v>14</v>
      </c>
      <c r="I59" s="23">
        <f>COUNTIF($F$25:$AP$32,"5")</f>
        <v>15</v>
      </c>
      <c r="J59" s="24">
        <f>COUNTIF($H$35:$AP$42,"5")</f>
        <v>15</v>
      </c>
      <c r="L59" s="19" t="s">
        <v>36</v>
      </c>
      <c r="M59" s="20">
        <f>COUNTIF($F$45:$AP$51,"2b")</f>
        <v>2</v>
      </c>
      <c r="N59" s="19" t="s">
        <v>32</v>
      </c>
      <c r="O59" s="20">
        <f>COUNTIF($F$45:$AP$51,"5b")</f>
        <v>2</v>
      </c>
      <c r="P59" s="19" t="s">
        <v>35</v>
      </c>
      <c r="Q59" s="20">
        <f>COUNTIF($F$45:$AP$51,"8b")</f>
        <v>2</v>
      </c>
      <c r="R59" s="47"/>
      <c r="S59" s="19" t="s">
        <v>58</v>
      </c>
      <c r="T59" s="28">
        <f>COUNTIF($F$45:$AP$51,"11b")</f>
        <v>2</v>
      </c>
      <c r="U59" s="19" t="s">
        <v>33</v>
      </c>
      <c r="V59" s="20">
        <f>COUNTIF($F$45:$AP$51,"14b")</f>
        <v>2</v>
      </c>
    </row>
    <row r="60" spans="1:42" ht="15" customHeight="1" x14ac:dyDescent="0.35">
      <c r="F60" s="23" t="s">
        <v>69</v>
      </c>
      <c r="G60" s="23">
        <f>COUNTIF($F$5:$AP$12,"6")</f>
        <v>15</v>
      </c>
      <c r="H60" s="23">
        <f>COUNTIF($H$15:$AP$22,"6")</f>
        <v>14</v>
      </c>
      <c r="I60" s="23">
        <f>COUNTIF($F$25:$AP$32,"6")</f>
        <v>15</v>
      </c>
      <c r="J60" s="24">
        <f>COUNTIF($H$35:$AP$42,"6")</f>
        <v>14</v>
      </c>
      <c r="L60" s="19" t="s">
        <v>50</v>
      </c>
      <c r="M60" s="20">
        <f>COUNTIF($F$45:$AP$51,"2c")</f>
        <v>2</v>
      </c>
      <c r="N60" s="19" t="s">
        <v>46</v>
      </c>
      <c r="O60" s="20">
        <f>COUNTIF($F$45:$AP$51,"5c")</f>
        <v>2</v>
      </c>
      <c r="P60" s="19" t="s">
        <v>49</v>
      </c>
      <c r="Q60" s="20">
        <f>COUNTIF($F$45:$AP$51,"8c")</f>
        <v>2</v>
      </c>
      <c r="R60" s="47"/>
      <c r="S60" s="19" t="s">
        <v>55</v>
      </c>
      <c r="T60" s="28">
        <f>COUNTIF($F$45:$AP$51,"11c")</f>
        <v>2</v>
      </c>
      <c r="U60" s="19" t="s">
        <v>47</v>
      </c>
      <c r="V60" s="20">
        <f>COUNTIF($F$45:$AP$51,"14c")</f>
        <v>2</v>
      </c>
    </row>
    <row r="61" spans="1:42" ht="15" customHeight="1" x14ac:dyDescent="0.35">
      <c r="F61" s="23" t="s">
        <v>70</v>
      </c>
      <c r="G61" s="23">
        <f>COUNTIF($F$5:$AP$12,"7")</f>
        <v>15</v>
      </c>
      <c r="H61" s="23">
        <f>COUNTIF($H$15:$AP$22,"7")</f>
        <v>14</v>
      </c>
      <c r="I61" s="23">
        <f>COUNTIF($F$25:$AP$32,"7")</f>
        <v>15</v>
      </c>
      <c r="J61" s="24">
        <f>COUNTIF($H$35:$AP$42,"7")</f>
        <v>15</v>
      </c>
      <c r="L61" s="19" t="s">
        <v>15</v>
      </c>
      <c r="M61" s="20">
        <f>COUNTIF($F$45:$AP$51,"3a")</f>
        <v>2</v>
      </c>
      <c r="N61" s="19" t="s">
        <v>59</v>
      </c>
      <c r="O61" s="20">
        <f>COUNTIF($F$45:$AP$51,"6a")</f>
        <v>2</v>
      </c>
      <c r="P61" s="19" t="s">
        <v>17</v>
      </c>
      <c r="Q61" s="20">
        <f>COUNTIF($F$45:$AP$51,"9a")</f>
        <v>2</v>
      </c>
      <c r="R61" s="47"/>
      <c r="S61" s="19" t="s">
        <v>20</v>
      </c>
      <c r="T61" s="28">
        <f>COUNTIF($F$45:$AP$51,"12a")</f>
        <v>2</v>
      </c>
      <c r="U61" s="19" t="s">
        <v>23</v>
      </c>
      <c r="V61" s="20">
        <f>COUNTIF($F$45:$AP$51,"15a")</f>
        <v>2</v>
      </c>
    </row>
    <row r="62" spans="1:42" ht="15" customHeight="1" x14ac:dyDescent="0.35">
      <c r="F62" s="23" t="s">
        <v>71</v>
      </c>
      <c r="G62" s="23">
        <f>COUNTIF($F$5:$AP$12,"8")</f>
        <v>5</v>
      </c>
      <c r="H62" s="23">
        <f>COUNTIF($H$15:$AP$22,"8")</f>
        <v>5</v>
      </c>
      <c r="I62" s="23">
        <f>COUNTIF($F$25:$AP$32,"8")</f>
        <v>6</v>
      </c>
      <c r="J62" s="24">
        <f>COUNTIF($H$35:$AP$42,"8")</f>
        <v>5</v>
      </c>
      <c r="L62" s="19" t="s">
        <v>29</v>
      </c>
      <c r="M62" s="20">
        <f>COUNTIF($F$45:$AP$51,"3b")</f>
        <v>2</v>
      </c>
      <c r="N62" s="19" t="s">
        <v>54</v>
      </c>
      <c r="O62" s="20">
        <f>COUNTIF($F$45:$AP$51,"6b")</f>
        <v>2</v>
      </c>
      <c r="P62" s="19" t="s">
        <v>31</v>
      </c>
      <c r="Q62" s="20">
        <f>COUNTIF($F$45:$AP$51,"9b")</f>
        <v>2</v>
      </c>
      <c r="R62" s="47"/>
      <c r="S62" s="19" t="s">
        <v>34</v>
      </c>
      <c r="T62" s="28">
        <f>COUNTIF($F$45:$AP$51,"12b")</f>
        <v>2</v>
      </c>
      <c r="U62" s="19" t="s">
        <v>37</v>
      </c>
      <c r="V62" s="20">
        <f>COUNTIF($F$45:$AP$51,"15b")</f>
        <v>2</v>
      </c>
    </row>
    <row r="63" spans="1:42" ht="15" customHeight="1" x14ac:dyDescent="0.35">
      <c r="F63" s="23" t="s">
        <v>72</v>
      </c>
      <c r="G63" s="23">
        <f>COUNTIF($F$5:$AP$12,"9")</f>
        <v>15</v>
      </c>
      <c r="H63" s="23">
        <f>COUNTIF($H$15:$AP$22,"9")</f>
        <v>14</v>
      </c>
      <c r="I63" s="23">
        <f>COUNTIF($F$25:$AP$32,"9")</f>
        <v>15</v>
      </c>
      <c r="J63" s="24">
        <f>COUNTIF($H$35:$AP$42,"9")</f>
        <v>15</v>
      </c>
      <c r="L63" s="19" t="s">
        <v>43</v>
      </c>
      <c r="M63" s="20">
        <f>COUNTIF($F$45:$AP$51,"3c")</f>
        <v>2</v>
      </c>
      <c r="N63" s="19" t="s">
        <v>56</v>
      </c>
      <c r="O63" s="20">
        <f>COUNTIF($F$45:$AP$51,"6c")</f>
        <v>2</v>
      </c>
      <c r="P63" s="19" t="s">
        <v>45</v>
      </c>
      <c r="Q63" s="20">
        <f>COUNTIF($F$45:$AP$51,"9c")</f>
        <v>2</v>
      </c>
      <c r="R63" s="47"/>
      <c r="S63" s="19" t="s">
        <v>48</v>
      </c>
      <c r="T63" s="28">
        <f>COUNTIF($F$45:$AP$51,"12c")</f>
        <v>2</v>
      </c>
      <c r="U63" s="19" t="s">
        <v>51</v>
      </c>
      <c r="V63" s="20">
        <f>COUNTIF($F$45:$AP$51,"15c")</f>
        <v>2</v>
      </c>
    </row>
    <row r="64" spans="1:42" ht="15" customHeight="1" thickBot="1" x14ac:dyDescent="0.4">
      <c r="F64" s="23" t="s">
        <v>73</v>
      </c>
      <c r="G64" s="23">
        <f>COUNTIF($F$5:$AP$12,"10")</f>
        <v>15</v>
      </c>
      <c r="H64" s="23">
        <f>COUNTIF($H$15:$AP$22,"10")</f>
        <v>14</v>
      </c>
      <c r="I64" s="23">
        <f>COUNTIF($F$25:$AP$32,"10")</f>
        <v>15</v>
      </c>
      <c r="J64" s="24">
        <f>COUNTIF($H$35:$AP$42,"10")</f>
        <v>14</v>
      </c>
      <c r="L64" s="21"/>
      <c r="M64" s="22"/>
      <c r="N64" s="21"/>
      <c r="O64" s="22"/>
      <c r="P64" s="21"/>
      <c r="Q64" s="22"/>
      <c r="R64" s="48"/>
      <c r="S64" s="21"/>
      <c r="T64" s="29"/>
      <c r="U64" s="19" t="s">
        <v>13</v>
      </c>
      <c r="V64" s="20">
        <f>COUNTIF($F$45:$AP$51,"16a")</f>
        <v>2</v>
      </c>
    </row>
    <row r="65" spans="6:33" ht="15" customHeight="1" x14ac:dyDescent="0.35">
      <c r="F65" s="23" t="s">
        <v>74</v>
      </c>
      <c r="G65" s="23">
        <f>COUNTIF($F$5:$AP$12,"11")</f>
        <v>15</v>
      </c>
      <c r="H65" s="23">
        <f>COUNTIF($H$15:$AP$22,"11")</f>
        <v>14</v>
      </c>
      <c r="I65" s="23">
        <f>COUNTIF($F$25:$AP$32,"11")</f>
        <v>15</v>
      </c>
      <c r="J65" s="24">
        <f>COUNTIF($H$35:$AP$42,"11")</f>
        <v>15</v>
      </c>
      <c r="U65" s="19" t="s">
        <v>27</v>
      </c>
      <c r="V65" s="20">
        <f>COUNTIF($F$45:$AP$51,"16b")</f>
        <v>2</v>
      </c>
    </row>
    <row r="66" spans="6:33" ht="15" customHeight="1" thickBot="1" x14ac:dyDescent="0.4">
      <c r="F66" s="23" t="s">
        <v>75</v>
      </c>
      <c r="G66" s="23">
        <f>COUNTIF($F$5:$AP$12,"12")</f>
        <v>15</v>
      </c>
      <c r="H66" s="23">
        <f>COUNTIF($H$15:$AP$22,"12")</f>
        <v>14</v>
      </c>
      <c r="I66" s="23">
        <f>COUNTIF($F$25:$AP$32,"12")</f>
        <v>15</v>
      </c>
      <c r="J66" s="24">
        <f>COUNTIF($H$35:$AP$42,"12")</f>
        <v>14</v>
      </c>
      <c r="L66" s="1" t="s">
        <v>86</v>
      </c>
      <c r="M66" s="168" t="s">
        <v>76</v>
      </c>
      <c r="N66" s="168"/>
      <c r="U66" s="21" t="s">
        <v>41</v>
      </c>
      <c r="V66" s="22">
        <f>COUNTIF($F$45:$AP$51,"16c")</f>
        <v>2</v>
      </c>
      <c r="AE66" s="1"/>
      <c r="AF66" s="168"/>
      <c r="AG66" s="168"/>
    </row>
    <row r="67" spans="6:33" ht="15" customHeight="1" x14ac:dyDescent="0.35">
      <c r="F67" s="23" t="s">
        <v>77</v>
      </c>
      <c r="G67" s="23">
        <f>COUNTIF($F$5:$AP$12,"13")</f>
        <v>15</v>
      </c>
      <c r="H67" s="23">
        <f>COUNTIF($H$15:$AP$22,"13")</f>
        <v>14</v>
      </c>
      <c r="I67" s="23">
        <f>COUNTIF($F$25:$AP$32,"13")</f>
        <v>15</v>
      </c>
      <c r="J67" s="24">
        <f>COUNTIF($H$35:$AP$42,"13")</f>
        <v>15</v>
      </c>
      <c r="L67" s="1" t="s">
        <v>87</v>
      </c>
      <c r="M67" s="168" t="s">
        <v>78</v>
      </c>
      <c r="N67" s="168"/>
      <c r="AE67" s="1"/>
      <c r="AF67" s="168"/>
      <c r="AG67" s="168"/>
    </row>
    <row r="68" spans="6:33" ht="15" customHeight="1" x14ac:dyDescent="0.35">
      <c r="F68" s="23" t="s">
        <v>79</v>
      </c>
      <c r="G68" s="23">
        <f>COUNTIF($F$5:$AP$12,"14")</f>
        <v>15</v>
      </c>
      <c r="H68" s="23">
        <f>COUNTIF($H$15:$AP$22,"14")</f>
        <v>14</v>
      </c>
      <c r="I68" s="23">
        <f>COUNTIF($F$25:$AP$32,"14")</f>
        <v>15</v>
      </c>
      <c r="J68" s="24">
        <f>COUNTIF($H$35:$AP$42,"14")</f>
        <v>14</v>
      </c>
      <c r="L68" s="1" t="s">
        <v>88</v>
      </c>
      <c r="M68" s="168" t="s">
        <v>80</v>
      </c>
      <c r="N68" s="168"/>
      <c r="U68" s="2" t="s">
        <v>81</v>
      </c>
      <c r="V68" s="2">
        <f>SUM(M55:M63,O55:O63,Q55:Q63,T55:T63,V55:V66)</f>
        <v>92</v>
      </c>
      <c r="AE68" s="1"/>
      <c r="AF68" s="168"/>
      <c r="AG68" s="168"/>
    </row>
    <row r="69" spans="6:33" ht="15" customHeight="1" x14ac:dyDescent="0.35">
      <c r="F69" s="23" t="s">
        <v>82</v>
      </c>
      <c r="G69" s="23">
        <f>COUNTIF($F$5:$AP$12,"15")</f>
        <v>15</v>
      </c>
      <c r="H69" s="23">
        <f>COUNTIF($H$15:$AP$22,"15")</f>
        <v>14</v>
      </c>
      <c r="I69" s="23">
        <f>COUNTIF($F$25:$AP$32,"15")</f>
        <v>15</v>
      </c>
      <c r="J69" s="24">
        <f>COUNTIF($H$35:$AP$42,"15")</f>
        <v>15</v>
      </c>
      <c r="L69" s="43" t="s">
        <v>85</v>
      </c>
      <c r="M69" s="44" t="s">
        <v>89</v>
      </c>
      <c r="AE69" s="43"/>
      <c r="AF69" s="44"/>
      <c r="AG69" s="2"/>
    </row>
    <row r="70" spans="6:33" ht="15" customHeight="1" thickBot="1" x14ac:dyDescent="0.4">
      <c r="F70" s="25" t="s">
        <v>83</v>
      </c>
      <c r="G70" s="25">
        <f>COUNTIF($F$5:$AP$12,"16")</f>
        <v>15</v>
      </c>
      <c r="H70" s="25">
        <f>COUNTIF($H$15:$AP$22,"16")</f>
        <v>14</v>
      </c>
      <c r="I70" s="25">
        <f>COUNTIF($F$25:$AP$32,"16")</f>
        <v>15</v>
      </c>
      <c r="J70" s="26">
        <f>COUNTIF($H$35:$AP$42,"16")</f>
        <v>14</v>
      </c>
    </row>
    <row r="72" spans="6:33" ht="13.9" x14ac:dyDescent="0.35">
      <c r="F72" s="45" t="s">
        <v>84</v>
      </c>
      <c r="G72" s="2">
        <f>SUM(G55:G70)</f>
        <v>230</v>
      </c>
      <c r="H72" s="2">
        <f>SUM(H55:H70)</f>
        <v>215</v>
      </c>
      <c r="I72" s="2">
        <f t="shared" ref="I72:J72" si="14">SUM(I55:I70)</f>
        <v>231</v>
      </c>
      <c r="J72" s="2">
        <f t="shared" si="14"/>
        <v>223</v>
      </c>
    </row>
  </sheetData>
  <mergeCells count="8">
    <mergeCell ref="AF66:AG66"/>
    <mergeCell ref="AF67:AG67"/>
    <mergeCell ref="AF68:AG68"/>
    <mergeCell ref="B1:C1"/>
    <mergeCell ref="L54:V54"/>
    <mergeCell ref="M67:N67"/>
    <mergeCell ref="M66:N66"/>
    <mergeCell ref="M68:N68"/>
  </mergeCells>
  <conditionalFormatting sqref="M55:M63 O55:O63 Q55:R63 T55:T64 V55:V66">
    <cfRule type="iconSet" priority="1">
      <iconSet iconSet="3Symbols">
        <cfvo type="percent" val="0"/>
        <cfvo type="num" val="2"/>
        <cfvo type="num" val="3"/>
      </iconSet>
    </cfRule>
  </conditionalFormatting>
  <pageMargins left="0.7" right="0.7" top="0.75" bottom="0.75" header="0.3" footer="0.3"/>
  <pageSetup paperSize="8" scale="4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838C-1EDE-4794-8822-1173012FC1F6}">
  <dimension ref="A1:D48"/>
  <sheetViews>
    <sheetView topLeftCell="A3" workbookViewId="0">
      <selection activeCell="H17" sqref="H17"/>
    </sheetView>
  </sheetViews>
  <sheetFormatPr baseColWidth="10" defaultRowHeight="13.5" x14ac:dyDescent="0.35"/>
  <cols>
    <col min="1" max="1" width="21.8125" bestFit="1" customWidth="1"/>
    <col min="2" max="2" width="11.5" bestFit="1" customWidth="1"/>
    <col min="3" max="3" width="31.0625" bestFit="1" customWidth="1"/>
    <col min="4" max="4" width="3.875" bestFit="1" customWidth="1"/>
  </cols>
  <sheetData>
    <row r="1" spans="1:4" x14ac:dyDescent="0.35">
      <c r="A1" t="s">
        <v>144</v>
      </c>
      <c r="B1" t="s">
        <v>145</v>
      </c>
      <c r="C1" t="s">
        <v>146</v>
      </c>
      <c r="D1" t="s">
        <v>85</v>
      </c>
    </row>
    <row r="2" spans="1:4" ht="14.25" x14ac:dyDescent="0.45">
      <c r="A2" s="144" t="s">
        <v>147</v>
      </c>
      <c r="B2" s="144" t="s">
        <v>148</v>
      </c>
      <c r="C2" t="s">
        <v>149</v>
      </c>
      <c r="D2" t="s">
        <v>150</v>
      </c>
    </row>
    <row r="3" spans="1:4" x14ac:dyDescent="0.35">
      <c r="A3" t="s">
        <v>151</v>
      </c>
      <c r="B3" t="s">
        <v>152</v>
      </c>
      <c r="C3" t="s">
        <v>153</v>
      </c>
    </row>
    <row r="4" spans="1:4" x14ac:dyDescent="0.35">
      <c r="A4" t="s">
        <v>154</v>
      </c>
      <c r="B4" t="s">
        <v>155</v>
      </c>
      <c r="C4" t="s">
        <v>156</v>
      </c>
    </row>
    <row r="5" spans="1:4" x14ac:dyDescent="0.35">
      <c r="A5" t="s">
        <v>157</v>
      </c>
      <c r="B5" t="s">
        <v>158</v>
      </c>
      <c r="C5" t="s">
        <v>159</v>
      </c>
      <c r="D5" t="s">
        <v>150</v>
      </c>
    </row>
    <row r="6" spans="1:4" x14ac:dyDescent="0.35">
      <c r="A6" t="s">
        <v>160</v>
      </c>
      <c r="B6" t="s">
        <v>161</v>
      </c>
      <c r="C6" t="s">
        <v>162</v>
      </c>
    </row>
    <row r="7" spans="1:4" x14ac:dyDescent="0.35">
      <c r="A7" t="s">
        <v>163</v>
      </c>
      <c r="B7" t="s">
        <v>164</v>
      </c>
      <c r="C7" t="s">
        <v>165</v>
      </c>
    </row>
    <row r="8" spans="1:4" x14ac:dyDescent="0.35">
      <c r="A8" t="s">
        <v>166</v>
      </c>
      <c r="B8" t="s">
        <v>167</v>
      </c>
      <c r="C8" s="145" t="s">
        <v>168</v>
      </c>
      <c r="D8" t="s">
        <v>169</v>
      </c>
    </row>
    <row r="9" spans="1:4" x14ac:dyDescent="0.35">
      <c r="A9" t="s">
        <v>170</v>
      </c>
      <c r="B9" t="s">
        <v>171</v>
      </c>
      <c r="C9" s="145" t="s">
        <v>172</v>
      </c>
      <c r="D9" t="s">
        <v>150</v>
      </c>
    </row>
    <row r="10" spans="1:4" x14ac:dyDescent="0.35">
      <c r="A10" t="s">
        <v>173</v>
      </c>
      <c r="B10" t="s">
        <v>148</v>
      </c>
      <c r="C10" t="s">
        <v>174</v>
      </c>
    </row>
    <row r="11" spans="1:4" x14ac:dyDescent="0.35">
      <c r="A11" t="s">
        <v>175</v>
      </c>
      <c r="B11" t="s">
        <v>176</v>
      </c>
      <c r="C11" t="s">
        <v>177</v>
      </c>
    </row>
    <row r="12" spans="1:4" x14ac:dyDescent="0.35">
      <c r="A12" t="s">
        <v>178</v>
      </c>
      <c r="B12" t="s">
        <v>179</v>
      </c>
      <c r="C12" t="s">
        <v>180</v>
      </c>
    </row>
    <row r="13" spans="1:4" x14ac:dyDescent="0.35">
      <c r="A13" t="s">
        <v>181</v>
      </c>
      <c r="B13" t="s">
        <v>182</v>
      </c>
      <c r="C13" s="145" t="s">
        <v>183</v>
      </c>
    </row>
    <row r="14" spans="1:4" x14ac:dyDescent="0.35">
      <c r="A14" t="s">
        <v>184</v>
      </c>
      <c r="B14" t="s">
        <v>185</v>
      </c>
      <c r="C14" t="s">
        <v>186</v>
      </c>
    </row>
    <row r="15" spans="1:4" x14ac:dyDescent="0.35">
      <c r="A15" t="s">
        <v>187</v>
      </c>
      <c r="B15" t="s">
        <v>188</v>
      </c>
      <c r="C15" t="s">
        <v>189</v>
      </c>
    </row>
    <row r="16" spans="1:4" x14ac:dyDescent="0.35">
      <c r="A16" t="s">
        <v>190</v>
      </c>
      <c r="B16" t="s">
        <v>191</v>
      </c>
      <c r="C16" t="s">
        <v>192</v>
      </c>
    </row>
    <row r="17" spans="1:4" x14ac:dyDescent="0.35">
      <c r="A17" t="s">
        <v>193</v>
      </c>
      <c r="B17" t="s">
        <v>194</v>
      </c>
      <c r="C17" t="s">
        <v>195</v>
      </c>
    </row>
    <row r="18" spans="1:4" x14ac:dyDescent="0.35">
      <c r="A18" t="s">
        <v>196</v>
      </c>
      <c r="B18" t="s">
        <v>197</v>
      </c>
      <c r="C18" t="s">
        <v>198</v>
      </c>
    </row>
    <row r="19" spans="1:4" x14ac:dyDescent="0.35">
      <c r="A19" t="s">
        <v>199</v>
      </c>
      <c r="B19" t="s">
        <v>200</v>
      </c>
      <c r="C19" t="s">
        <v>201</v>
      </c>
      <c r="D19" t="s">
        <v>169</v>
      </c>
    </row>
    <row r="20" spans="1:4" x14ac:dyDescent="0.35">
      <c r="A20" t="s">
        <v>202</v>
      </c>
      <c r="B20" t="s">
        <v>203</v>
      </c>
      <c r="C20" t="s">
        <v>204</v>
      </c>
    </row>
    <row r="21" spans="1:4" x14ac:dyDescent="0.35">
      <c r="A21" t="s">
        <v>205</v>
      </c>
      <c r="B21" t="s">
        <v>206</v>
      </c>
      <c r="C21" t="s">
        <v>207</v>
      </c>
      <c r="D21" t="s">
        <v>150</v>
      </c>
    </row>
    <row r="22" spans="1:4" x14ac:dyDescent="0.35">
      <c r="A22" t="s">
        <v>208</v>
      </c>
      <c r="B22" t="s">
        <v>209</v>
      </c>
      <c r="C22" t="s">
        <v>210</v>
      </c>
    </row>
    <row r="23" spans="1:4" x14ac:dyDescent="0.35">
      <c r="A23" t="s">
        <v>211</v>
      </c>
      <c r="B23" t="s">
        <v>212</v>
      </c>
      <c r="C23" t="s">
        <v>213</v>
      </c>
    </row>
    <row r="24" spans="1:4" x14ac:dyDescent="0.35">
      <c r="A24" t="s">
        <v>214</v>
      </c>
      <c r="B24" t="s">
        <v>215</v>
      </c>
      <c r="C24" t="s">
        <v>216</v>
      </c>
    </row>
    <row r="25" spans="1:4" x14ac:dyDescent="0.35">
      <c r="A25" t="s">
        <v>217</v>
      </c>
      <c r="B25" t="s">
        <v>218</v>
      </c>
      <c r="C25" s="145" t="s">
        <v>219</v>
      </c>
    </row>
    <row r="26" spans="1:4" x14ac:dyDescent="0.35">
      <c r="A26" t="s">
        <v>220</v>
      </c>
      <c r="B26" t="s">
        <v>221</v>
      </c>
      <c r="C26" t="s">
        <v>222</v>
      </c>
      <c r="D26" t="s">
        <v>223</v>
      </c>
    </row>
    <row r="27" spans="1:4" x14ac:dyDescent="0.35">
      <c r="A27" t="s">
        <v>224</v>
      </c>
      <c r="B27" t="s">
        <v>225</v>
      </c>
      <c r="C27" t="s">
        <v>226</v>
      </c>
    </row>
    <row r="28" spans="1:4" x14ac:dyDescent="0.35">
      <c r="A28" t="s">
        <v>227</v>
      </c>
      <c r="B28" t="s">
        <v>228</v>
      </c>
      <c r="C28" t="s">
        <v>229</v>
      </c>
    </row>
    <row r="29" spans="1:4" x14ac:dyDescent="0.35">
      <c r="A29" t="s">
        <v>230</v>
      </c>
      <c r="B29" t="s">
        <v>231</v>
      </c>
      <c r="C29" t="s">
        <v>232</v>
      </c>
    </row>
    <row r="30" spans="1:4" x14ac:dyDescent="0.35">
      <c r="A30" t="s">
        <v>233</v>
      </c>
      <c r="B30" t="s">
        <v>234</v>
      </c>
      <c r="C30" t="s">
        <v>235</v>
      </c>
    </row>
    <row r="31" spans="1:4" x14ac:dyDescent="0.35">
      <c r="A31" t="s">
        <v>236</v>
      </c>
      <c r="B31" t="s">
        <v>237</v>
      </c>
      <c r="C31" s="145" t="s">
        <v>238</v>
      </c>
    </row>
    <row r="32" spans="1:4" x14ac:dyDescent="0.35">
      <c r="A32" t="s">
        <v>239</v>
      </c>
      <c r="B32" t="s">
        <v>240</v>
      </c>
      <c r="C32" t="s">
        <v>241</v>
      </c>
    </row>
    <row r="33" spans="1:4" x14ac:dyDescent="0.35">
      <c r="A33" t="s">
        <v>242</v>
      </c>
      <c r="B33" t="s">
        <v>243</v>
      </c>
      <c r="C33" t="s">
        <v>244</v>
      </c>
    </row>
    <row r="34" spans="1:4" x14ac:dyDescent="0.35">
      <c r="A34" t="s">
        <v>245</v>
      </c>
      <c r="B34" t="s">
        <v>246</v>
      </c>
      <c r="C34" t="s">
        <v>247</v>
      </c>
    </row>
    <row r="35" spans="1:4" x14ac:dyDescent="0.35">
      <c r="A35" t="s">
        <v>248</v>
      </c>
      <c r="B35" t="s">
        <v>249</v>
      </c>
      <c r="C35" s="145" t="s">
        <v>250</v>
      </c>
    </row>
    <row r="36" spans="1:4" x14ac:dyDescent="0.35">
      <c r="A36" t="s">
        <v>251</v>
      </c>
      <c r="B36" t="s">
        <v>161</v>
      </c>
      <c r="C36" t="s">
        <v>252</v>
      </c>
    </row>
    <row r="37" spans="1:4" x14ac:dyDescent="0.35">
      <c r="A37" t="s">
        <v>253</v>
      </c>
      <c r="B37" t="s">
        <v>254</v>
      </c>
      <c r="C37" t="s">
        <v>255</v>
      </c>
    </row>
    <row r="38" spans="1:4" x14ac:dyDescent="0.35">
      <c r="A38" t="s">
        <v>256</v>
      </c>
      <c r="B38" t="s">
        <v>257</v>
      </c>
      <c r="C38" s="145" t="s">
        <v>258</v>
      </c>
    </row>
    <row r="39" spans="1:4" x14ac:dyDescent="0.35">
      <c r="A39" t="s">
        <v>259</v>
      </c>
      <c r="B39" t="s">
        <v>260</v>
      </c>
      <c r="C39" s="145" t="s">
        <v>261</v>
      </c>
    </row>
    <row r="40" spans="1:4" x14ac:dyDescent="0.35">
      <c r="A40" t="s">
        <v>262</v>
      </c>
      <c r="B40" t="s">
        <v>263</v>
      </c>
      <c r="C40" s="145" t="s">
        <v>264</v>
      </c>
    </row>
    <row r="41" spans="1:4" x14ac:dyDescent="0.35">
      <c r="A41" t="s">
        <v>265</v>
      </c>
      <c r="B41" t="s">
        <v>266</v>
      </c>
      <c r="C41" t="s">
        <v>267</v>
      </c>
    </row>
    <row r="42" spans="1:4" x14ac:dyDescent="0.35">
      <c r="A42" t="s">
        <v>268</v>
      </c>
      <c r="B42" t="s">
        <v>269</v>
      </c>
      <c r="C42" s="145" t="s">
        <v>270</v>
      </c>
    </row>
    <row r="43" spans="1:4" x14ac:dyDescent="0.35">
      <c r="A43" t="s">
        <v>271</v>
      </c>
      <c r="B43" t="s">
        <v>272</v>
      </c>
      <c r="C43" t="s">
        <v>273</v>
      </c>
    </row>
    <row r="44" spans="1:4" x14ac:dyDescent="0.35">
      <c r="A44" t="s">
        <v>274</v>
      </c>
      <c r="B44" t="s">
        <v>221</v>
      </c>
      <c r="C44" s="147" t="s">
        <v>287</v>
      </c>
    </row>
    <row r="45" spans="1:4" x14ac:dyDescent="0.35">
      <c r="A45" t="s">
        <v>275</v>
      </c>
      <c r="B45" t="s">
        <v>276</v>
      </c>
      <c r="C45" t="s">
        <v>277</v>
      </c>
    </row>
    <row r="46" spans="1:4" ht="14.25" x14ac:dyDescent="0.35">
      <c r="A46" s="146" t="s">
        <v>278</v>
      </c>
      <c r="B46" s="146" t="s">
        <v>279</v>
      </c>
      <c r="C46" t="s">
        <v>280</v>
      </c>
      <c r="D46" t="s">
        <v>150</v>
      </c>
    </row>
    <row r="47" spans="1:4" x14ac:dyDescent="0.35">
      <c r="A47" t="s">
        <v>281</v>
      </c>
      <c r="B47" t="s">
        <v>282</v>
      </c>
      <c r="C47" s="145" t="s">
        <v>283</v>
      </c>
    </row>
    <row r="48" spans="1:4" x14ac:dyDescent="0.35">
      <c r="A48" t="s">
        <v>284</v>
      </c>
      <c r="B48" t="s">
        <v>285</v>
      </c>
      <c r="C48" t="s">
        <v>286</v>
      </c>
      <c r="D48" t="s">
        <v>169</v>
      </c>
    </row>
  </sheetData>
  <hyperlinks>
    <hyperlink ref="C8" r:id="rId1" xr:uid="{1E97A096-C50F-4582-A022-4D348AD7C2DF}"/>
    <hyperlink ref="C25" r:id="rId2" xr:uid="{A457BD59-5468-4D65-B73F-C1A9C47529F3}"/>
    <hyperlink ref="C9" r:id="rId3" xr:uid="{BE30A49B-C636-4BF4-81EF-1FF75F51348C}"/>
    <hyperlink ref="C38" r:id="rId4" xr:uid="{FD6B8C82-6938-4207-8F03-5F0BCD21E5BB}"/>
    <hyperlink ref="C13" r:id="rId5" xr:uid="{6D738805-46F0-452E-95B1-7F9E36BC86A4}"/>
    <hyperlink ref="C31" r:id="rId6" xr:uid="{46F368E1-067D-401D-A618-6AC320C53001}"/>
    <hyperlink ref="C35" r:id="rId7" xr:uid="{B22AFD1F-96EF-4EFB-BAAE-D71565984BEE}"/>
    <hyperlink ref="C39" r:id="rId8" xr:uid="{37A54F37-EB8E-4C8C-9DF9-F687A126749D}"/>
    <hyperlink ref="C42" r:id="rId9" xr:uid="{57107C39-44ED-4297-A727-0F316A4B9567}"/>
    <hyperlink ref="C47" r:id="rId10" xr:uid="{30EB7C26-685C-4D6E-B13C-EAC3C7552CFE}"/>
    <hyperlink ref="C40" r:id="rId11" xr:uid="{0A32C6BF-6252-4636-ABBE-B05BBD3BE2F4}"/>
    <hyperlink ref="C44" r:id="rId12" display="mailto:adrien.taillandier.prepa@gmail.com" xr:uid="{03812F09-C3E0-49B3-A80B-ABB2FF506E2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7F21C8F835FA4AA4B38AB5F082529F" ma:contentTypeVersion="2" ma:contentTypeDescription="Crée un document." ma:contentTypeScope="" ma:versionID="0558b538224800ebc840f19903afc36c">
  <xsd:schema xmlns:xsd="http://www.w3.org/2001/XMLSchema" xmlns:xs="http://www.w3.org/2001/XMLSchema" xmlns:p="http://schemas.microsoft.com/office/2006/metadata/properties" xmlns:ns3="0486254b-74a6-45a2-a579-abaf4119bc2f" targetNamespace="http://schemas.microsoft.com/office/2006/metadata/properties" ma:root="true" ma:fieldsID="0cb135bb022d138a179375cc90c317a9" ns3:_="">
    <xsd:import namespace="0486254b-74a6-45a2-a579-abaf4119bc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86254b-74a6-45a2-a579-abaf4119bc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ABAB44-B56B-48A4-A471-AD19A533D6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86254b-74a6-45a2-a579-abaf4119bc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A57D7F-3D4E-4575-8889-9A351B08BB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EF3E1A-FE7C-4EF0-8F78-79535694017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kholloscope année</vt:lpstr>
      <vt:lpstr>Mails</vt:lpstr>
      <vt:lpstr>'kholloscope année'!Zone_d_impression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Guillaume Lafon</dc:creator>
  <cp:keywords/>
  <dc:description/>
  <cp:lastModifiedBy>laurent deluche</cp:lastModifiedBy>
  <cp:revision>46</cp:revision>
  <cp:lastPrinted>2025-01-14T22:47:45Z</cp:lastPrinted>
  <dcterms:created xsi:type="dcterms:W3CDTF">2020-09-09T09:42:05Z</dcterms:created>
  <dcterms:modified xsi:type="dcterms:W3CDTF">2025-03-10T10:05:50Z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0x0101005C7F21C8F835FA4AA4B38AB5F082529F</vt:lpwstr>
  </property>
</Properties>
</file>