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<sst xmlns="http://schemas.openxmlformats.org/spreadsheetml/2006/main" count="41" uniqueCount="35">
  <si>
    <t>Confusion Matrix</t>
  </si>
  <si>
    <t>Baseline Case</t>
  </si>
  <si>
    <t>ROI Analysis</t>
  </si>
  <si>
    <t>No Discount (Predicted)</t>
  </si>
  <si>
    <t>High Discount (Predicted)</t>
  </si>
  <si>
    <t>Avg price of discount products</t>
  </si>
  <si>
    <t>Retail Gain</t>
  </si>
  <si>
    <t>No Discount (True)</t>
  </si>
  <si>
    <t>Avg price of non-discount products</t>
  </si>
  <si>
    <t>Investment Cost</t>
  </si>
  <si>
    <t>High Discount (True)</t>
  </si>
  <si>
    <t># of No Discount</t>
  </si>
  <si>
    <t xml:space="preserve">ROI </t>
  </si>
  <si>
    <t># of Discount</t>
  </si>
  <si>
    <t>Baseline Revenue</t>
  </si>
  <si>
    <t>Production and inventory cost per unit</t>
  </si>
  <si>
    <t>Cost of good sold</t>
  </si>
  <si>
    <t>Total profit</t>
  </si>
  <si>
    <t>Duration (month)</t>
  </si>
  <si>
    <t>FTE (full time employees)</t>
  </si>
  <si>
    <t>Annual salary</t>
  </si>
  <si>
    <t>Total salary cost</t>
  </si>
  <si>
    <t>Model Case</t>
  </si>
  <si>
    <t>Computing hours</t>
  </si>
  <si>
    <t>Computing cost per hour</t>
  </si>
  <si>
    <t>Total computing cost</t>
  </si>
  <si>
    <t>Total cost</t>
  </si>
  <si>
    <t># of Overpriced</t>
  </si>
  <si>
    <t># of Underpriced</t>
  </si>
  <si>
    <t>% sold for overpriced products</t>
  </si>
  <si>
    <t>Total revenue</t>
  </si>
  <si>
    <t>Increase in production rate</t>
  </si>
  <si>
    <t>Inventory management cost for mispriced products per unit</t>
  </si>
  <si>
    <t>Total inventory management cost</t>
  </si>
  <si>
    <t>Total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</si>
</sst>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/>
    <font>
      <color theme="1"/>
      <name val="Arial"/>
      <scheme val="minor"/>
    </font>
    <font>
      <sz val="11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/>
    </xf>
    <xf borderId="5" fillId="0" fontId="3" numFmtId="164" xfId="0" applyAlignment="1" applyBorder="1" applyFont="1" applyNumberFormat="1">
      <alignment readingOrder="0"/>
    </xf>
    <xf borderId="5" fillId="0" fontId="3" numFmtId="164" xfId="0" applyBorder="1" applyFont="1" applyNumberFormat="1"/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3" numFmtId="164" xfId="0" applyBorder="1" applyFont="1" applyNumberFormat="1"/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5" fillId="0" fontId="3" numFmtId="3" xfId="0" applyBorder="1" applyFont="1" applyNumberFormat="1"/>
    <xf borderId="6" fillId="0" fontId="3" numFmtId="0" xfId="0" applyAlignment="1" applyBorder="1" applyFont="1">
      <alignment readingOrder="0"/>
    </xf>
    <xf borderId="8" fillId="0" fontId="3" numFmtId="10" xfId="0" applyBorder="1" applyFont="1" applyNumberFormat="1"/>
    <xf borderId="5" fillId="3" fontId="4" numFmtId="164" xfId="0" applyAlignment="1" applyBorder="1" applyFill="1" applyFont="1" applyNumberFormat="1">
      <alignment readingOrder="0"/>
    </xf>
    <xf borderId="8" fillId="0" fontId="3" numFmtId="164" xfId="0" applyBorder="1" applyFont="1" applyNumberFormat="1"/>
    <xf borderId="9" fillId="0" fontId="1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8" fillId="0" fontId="3" numFmtId="164" xfId="0" applyBorder="1" applyFont="1" applyNumberFormat="1"/>
    <xf borderId="0" fillId="3" fontId="4" numFmtId="0" xfId="0" applyAlignment="1" applyFont="1">
      <alignment readingOrder="0"/>
    </xf>
    <xf borderId="5" fillId="0" fontId="3" numFmtId="9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4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21.88"/>
    <col customWidth="1" min="4" max="4" width="21.63"/>
    <col customWidth="1" min="5" max="5" width="3.38"/>
    <col customWidth="1" min="6" max="6" width="30.13"/>
    <col customWidth="1" min="7" max="7" width="28.13"/>
    <col customWidth="1" min="8" max="8" width="4.0"/>
    <col customWidth="1" min="9" max="9" width="21.63"/>
  </cols>
  <sheetData>
    <row r="4">
      <c r="B4" s="1" t="s">
        <v>0</v>
      </c>
      <c r="C4" s="2"/>
      <c r="D4" s="3"/>
      <c r="F4" s="1" t="s">
        <v>1</v>
      </c>
      <c r="G4" s="3"/>
      <c r="I4" s="1" t="s">
        <v>2</v>
      </c>
      <c r="J4" s="3"/>
    </row>
    <row r="5">
      <c r="B5" s="4"/>
      <c r="C5" s="5" t="s">
        <v>3</v>
      </c>
      <c r="D5" s="6" t="s">
        <v>4</v>
      </c>
      <c r="F5" s="7" t="s">
        <v>5</v>
      </c>
      <c r="G5" s="8">
        <v>18.881106</v>
      </c>
      <c r="I5" s="7" t="s">
        <v>6</v>
      </c>
      <c r="J5" s="9">
        <f>G29-G12</f>
        <v>211200.6092</v>
      </c>
    </row>
    <row r="6">
      <c r="B6" s="10" t="s">
        <v>7</v>
      </c>
      <c r="C6" s="11">
        <v>80802.0</v>
      </c>
      <c r="D6" s="12">
        <v>23290.0</v>
      </c>
      <c r="F6" s="7" t="s">
        <v>8</v>
      </c>
      <c r="G6" s="8">
        <v>37.305761</v>
      </c>
      <c r="I6" s="7" t="s">
        <v>9</v>
      </c>
      <c r="J6" s="13">
        <f>C20</f>
        <v>90350</v>
      </c>
    </row>
    <row r="7">
      <c r="B7" s="14" t="s">
        <v>10</v>
      </c>
      <c r="C7" s="15">
        <v>13542.0</v>
      </c>
      <c r="D7" s="16">
        <v>81960.0</v>
      </c>
      <c r="F7" s="7" t="s">
        <v>11</v>
      </c>
      <c r="G7" s="17">
        <f t="shared" ref="G7:G8" si="1">SUM(C6:D6)</f>
        <v>104092</v>
      </c>
      <c r="I7" s="18" t="s">
        <v>12</v>
      </c>
      <c r="J7" s="19">
        <f>(J5-J6)/J6</f>
        <v>1.337582836</v>
      </c>
    </row>
    <row r="8">
      <c r="F8" s="7" t="s">
        <v>13</v>
      </c>
      <c r="G8" s="17">
        <f t="shared" si="1"/>
        <v>95502</v>
      </c>
    </row>
    <row r="9">
      <c r="F9" s="7" t="s">
        <v>14</v>
      </c>
      <c r="G9" s="9">
        <f>G7*G6+G8*G5</f>
        <v>5686414.659</v>
      </c>
    </row>
    <row r="10">
      <c r="F10" s="7" t="s">
        <v>15</v>
      </c>
      <c r="G10" s="8">
        <v>13.0</v>
      </c>
    </row>
    <row r="11">
      <c r="F11" s="7" t="s">
        <v>16</v>
      </c>
      <c r="G11" s="20">
        <f>G10*sum(G7:G8)</f>
        <v>2594722</v>
      </c>
    </row>
    <row r="12">
      <c r="B12" s="1" t="s">
        <v>9</v>
      </c>
      <c r="C12" s="3"/>
      <c r="F12" s="18" t="s">
        <v>17</v>
      </c>
      <c r="G12" s="21">
        <f>G9-G11</f>
        <v>3091692.659</v>
      </c>
    </row>
    <row r="13">
      <c r="B13" s="22" t="s">
        <v>18</v>
      </c>
      <c r="C13" s="23">
        <v>3.0</v>
      </c>
    </row>
    <row r="14">
      <c r="B14" s="10" t="s">
        <v>19</v>
      </c>
      <c r="C14" s="24">
        <v>4.0</v>
      </c>
    </row>
    <row r="15">
      <c r="B15" s="10" t="s">
        <v>20</v>
      </c>
      <c r="C15" s="8">
        <v>90000.0</v>
      </c>
    </row>
    <row r="16">
      <c r="B16" s="10" t="s">
        <v>21</v>
      </c>
      <c r="C16" s="13">
        <f>C15*C14*C13/12</f>
        <v>90000</v>
      </c>
      <c r="F16" s="1" t="s">
        <v>22</v>
      </c>
      <c r="G16" s="3"/>
    </row>
    <row r="17">
      <c r="B17" s="10" t="s">
        <v>23</v>
      </c>
      <c r="C17" s="24">
        <v>700.0</v>
      </c>
      <c r="F17" s="7" t="s">
        <v>5</v>
      </c>
      <c r="G17" s="8">
        <v>18.881106</v>
      </c>
    </row>
    <row r="18">
      <c r="B18" s="10" t="s">
        <v>24</v>
      </c>
      <c r="C18" s="8">
        <v>0.5</v>
      </c>
      <c r="F18" s="7" t="s">
        <v>8</v>
      </c>
      <c r="G18" s="8">
        <v>37.305761</v>
      </c>
    </row>
    <row r="19">
      <c r="B19" s="10" t="s">
        <v>25</v>
      </c>
      <c r="C19" s="9">
        <f>C18*C17</f>
        <v>350</v>
      </c>
      <c r="F19" s="7" t="s">
        <v>11</v>
      </c>
      <c r="G19" s="17">
        <f>C6</f>
        <v>80802</v>
      </c>
    </row>
    <row r="20">
      <c r="B20" s="14" t="s">
        <v>26</v>
      </c>
      <c r="C20" s="25">
        <f>C16+C19</f>
        <v>90350</v>
      </c>
      <c r="F20" s="7" t="s">
        <v>13</v>
      </c>
      <c r="G20" s="17">
        <f>D7</f>
        <v>81960</v>
      </c>
      <c r="H20" s="26"/>
    </row>
    <row r="21">
      <c r="B21" s="5"/>
      <c r="F21" s="7" t="s">
        <v>27</v>
      </c>
      <c r="G21" s="17">
        <f>C7</f>
        <v>13542</v>
      </c>
    </row>
    <row r="22">
      <c r="B22" s="5"/>
      <c r="F22" s="7" t="s">
        <v>28</v>
      </c>
      <c r="G22" s="17">
        <f>D6</f>
        <v>23290</v>
      </c>
    </row>
    <row r="23">
      <c r="F23" s="7" t="s">
        <v>29</v>
      </c>
      <c r="G23" s="24">
        <v>0.75</v>
      </c>
    </row>
    <row r="24">
      <c r="F24" s="7" t="s">
        <v>30</v>
      </c>
      <c r="G24" s="9">
        <f>G17*G20+G17*G22+G18*G19+G21*G23*G18</f>
        <v>5380512.468</v>
      </c>
    </row>
    <row r="25">
      <c r="F25" s="7" t="s">
        <v>31</v>
      </c>
      <c r="G25" s="27">
        <v>0.2</v>
      </c>
    </row>
    <row r="26">
      <c r="B26" s="5"/>
      <c r="C26" s="28"/>
      <c r="F26" s="7" t="s">
        <v>16</v>
      </c>
      <c r="G26" s="9">
        <f>G11*(1-G25)</f>
        <v>2075777.6</v>
      </c>
    </row>
    <row r="27">
      <c r="B27" s="5"/>
      <c r="C27" s="11"/>
      <c r="F27" s="29" t="s">
        <v>32</v>
      </c>
      <c r="G27" s="8">
        <v>0.05</v>
      </c>
    </row>
    <row r="28">
      <c r="F28" s="7" t="s">
        <v>33</v>
      </c>
      <c r="G28" s="9">
        <f>G27*(G21+G22)</f>
        <v>1841.6</v>
      </c>
    </row>
    <row r="29">
      <c r="F29" s="18" t="s">
        <v>34</v>
      </c>
      <c r="G29" s="21">
        <f>G24-G28-G26</f>
        <v>3302893.268</v>
      </c>
    </row>
  </sheetData>
  <mergeCells count="5">
    <mergeCell ref="B4:D4"/>
    <mergeCell ref="F4:G4"/>
    <mergeCell ref="I4:J4"/>
    <mergeCell ref="B12:C12"/>
    <mergeCell ref="F16:G16"/>
  </mergeCells>
  <drawing r:id="rId1"/>
</worksheet>
</file>