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E03F8F14-E077-4359-9E9B-039365C58D62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<sst xmlns="http://schemas.openxmlformats.org/spreadsheetml/2006/main" count="45" uniqueCount="29">
  <si>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</si>
  <si>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</si>
  <si>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</si>
  <si>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</si>
  <si>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</si>
  <si>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</si>
  <si>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</si>
  <si>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</si>
  <si>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</si>
  <si>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</si>
  <si>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BOLETO</t>
  </si>
  <si>
    <t>DINHEIRO</t>
  </si>
  <si>
    <t>LAZER</t>
  </si>
  <si>
    <t>PENDENTE</t>
  </si>
  <si>
    <t>DESPESA</t>
  </si>
  <si>
    <t>RENDIMENTOS</t>
  </si>
  <si>
    <t>MÊS</t>
  </si>
  <si>
    <t>ANO</t>
  </si>
  <si>
    <t>SALÁRIO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</si>
  <si>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</si>
  <si>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</si>
  <si>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</si>
  <si>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</si>
  <si>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</si>
  <si>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</si>
  <si>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MC DONALDS</t>
  </si>
  <si>
    <t>LUZ</t>
  </si>
  <si>
    <t>ÁGUA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</si>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</sst>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57"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32</c:v>
                </c:pt>
                <c:pt idx="1">
                  <c:v>159.15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191.15</c:v>
                </c:pt>
                <c:pt idx="1">
                  <c:v>4136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56">
  <autoFilter ref="B5:J55" xr:uid="{53E94832-4332-43EE-9835-717F7E76CAA1}"/>
  <tableColumns count="9">
    <tableColumn id="1" xr3:uid="{37C207DB-3392-4539-88F1-FF4A619D7214}" name="DESCRIÇÃO" dataDxfId="55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54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53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52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51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50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49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48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47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46" dataDxfId="44" headerRowBorderDxfId="45" tableBorderDxfId="43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42" totalsRowDxfId="41" dataCellStyle="Moeda">
      <calculatedColumnFormula>RANDBETWEEN(150,956)</calculatedColumnFormula>
    </tableColumn>
    <tableColumn id="3" xr3:uid="{A37D1309-20C9-4AEF-85AE-1F8A5C50FFD2}" name="STATUS" dataDxfId="40" totalsRowDxfId="39"/>
    <tableColumn id="4" xr3:uid="{3F01F472-429E-4F5B-9227-5FC52DA83C1C}" name="CATEGORIA" dataDxfId="38" totalsRowDxfId="37"/>
    <tableColumn id="5" xr3:uid="{0FDE0BD6-B7BF-47D3-BA36-167638AA766D}" name="DATA DE VENCIMENTO" dataDxfId="36" totalsRowDxfId="35">
      <calculatedColumnFormula>RANDBETWEEN(1/8/2025,30/8/2025)</calculatedColumnFormula>
    </tableColumn>
    <tableColumn id="6" xr3:uid="{64B2A404-82F0-4BC1-ABD5-2F868A21F88A}" name="FORMA DE PAGAMENTO" dataDxfId="34" totalsRowDxfId="33"/>
    <tableColumn id="7" xr3:uid="{77BBC10F-1D7A-40E5-9492-EAC8CBDCAF50}" name="PARCELA" dataDxfId="32" totalsRowDxfId="31"/>
    <tableColumn id="8" xr3:uid="{768056F7-CE80-4A44-9E85-3F6DE22F4D68}" name="MÊS/ANO" dataDxfId="30" totalsRowDxfId="29"/>
    <tableColumn id="9" xr3:uid="{BD1933C7-91CB-49AD-BC18-7DD065229BCF}" name="OBSERVAÇÕES" totalsRowFunction="count" dataDxfId="28" totalsRow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26" dataDxfId="25">
  <autoFilter ref="A1:D8" xr:uid="{9D6A42F9-419D-4A14-AE17-402838E2E5E9}"/>
  <tableColumns count="4">
    <tableColumn id="1" xr3:uid="{BE7DB68E-BA79-4FFD-B30A-9EF66D17D86C}" name="MÊS" dataDxfId="24"/>
    <tableColumn id="2" xr3:uid="{DE44CCC1-3962-46CC-A574-121D3488A812}" name="ANO" dataDxfId="23"/>
    <tableColumn id="3" xr3:uid="{CDD0DBB4-2F42-41F2-9675-F11B64626ED8}" name="DESCRIÇÃO" dataDxfId="22"/>
    <tableColumn id="4" xr3:uid="{28C765A0-2054-4B9C-BE18-5214088D2687}" name="VALOR" dataDxfId="21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G14" sqref="G14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16</v>
      </c>
      <c r="C2" s="28">
        <v>8</v>
      </c>
      <c r="E2" s="45" t="s">
        <v>22</v>
      </c>
      <c r="F2" s="45"/>
      <c r="G2" s="45"/>
      <c r="L2" s="17" t="s">
        <v>9</v>
      </c>
      <c r="M2" s="18">
        <f>SUMPRODUCT((R_TABELA[STATUS]=L2)*(MONTH(R_TABELA[DATA DE VENCIMENTO])=$C$2)*(YEAR(R_TABELA[DATA DE VENCIMENTO])=$C$3)*(R_TABELA[VALOR]))</f>
        <v>32</v>
      </c>
    </row>
    <row r="3" spans="2:13" ht="30.75" customHeight="1" thickBot="1" x14ac:dyDescent="0.3">
      <c r="B3" s="17" t="s">
        <v>17</v>
      </c>
      <c r="C3" s="28">
        <v>2025</v>
      </c>
      <c r="E3" s="45"/>
      <c r="F3" s="45"/>
      <c r="G3" s="45"/>
      <c r="I3" s="26" t="s">
        <v>20</v>
      </c>
      <c r="J3" s="27">
        <f>H4</f>
        <v>191.15</v>
      </c>
      <c r="L3" s="15" t="s">
        <v>13</v>
      </c>
      <c r="M3" s="16">
        <f>SUMPRODUCT((R_TABELA[STATUS]=L3)*(MONTH(R_TABELA[DATA DE VENCIMENTO])=$C$2)*(YEAR(R_TABELA[DATA DE VENCIMENTO])=$C$3)*(R_TABELA[VALOR]))</f>
        <v>159.15</v>
      </c>
    </row>
    <row r="4" spans="2:13" ht="15.75" thickBot="1" x14ac:dyDescent="0.3">
      <c r="B4" s="23"/>
      <c r="C4" s="35"/>
      <c r="D4" s="46" t="s">
        <v>19</v>
      </c>
      <c r="E4" s="46"/>
      <c r="F4" s="46"/>
      <c r="G4" s="46"/>
      <c r="H4" s="44">
        <f>SUM(C6:C55)</f>
        <v>191.15</v>
      </c>
      <c r="I4" s="25" t="s">
        <v>21</v>
      </c>
      <c r="J4" s="43">
        <f>SUM(J6:J55)</f>
        <v>4136</v>
      </c>
    </row>
    <row r="5" spans="2:13" ht="24" customHeight="1" thickBot="1" x14ac:dyDescent="0.3">
      <c r="B5" s="36" t="s">
        <v>0</v>
      </c>
      <c r="C5" s="37" t="s">
        <v>1</v>
      </c>
      <c r="D5" s="41" t="s">
        <v>2</v>
      </c>
      <c r="E5" s="41" t="s">
        <v>3</v>
      </c>
      <c r="F5" s="41" t="s">
        <v>4</v>
      </c>
      <c r="G5" s="41" t="s">
        <v>5</v>
      </c>
      <c r="H5" s="38" t="s">
        <v>6</v>
      </c>
      <c r="I5" s="36" t="s">
        <v>24</v>
      </c>
      <c r="J5" s="42" t="s">
        <v>23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>MC DONALDS</v>
      </c>
      <c r="C6" s="30">
        <f t="array" ref="C6">IFERROR(INDEX(R_TABELA[VALOR],SMALL(IF((MONTH(R_TABELA[DATA DE VENCIMENTO])=$C$2)*(YEAR(R_TABELA[DATA DE VENCIMENTO])=$C$3),ROW(R_TABELA[VALOR])-ROW(INDEX(R_TABELA[VALOR],1,1))+1),ROW(1:1))),"")</f>
        <v>32</v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>PAGO</v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>LAZER</v>
      </c>
      <c r="F6" s="31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>45886</v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>DINHEIRO</v>
      </c>
      <c r="H6" s="32">
        <f t="array" ref="H6">IFERROR(INDEX(R_TABELA[PARCELA],SMALL(IF((MONTH(R_TABELA[DATA DE VENCIMENTO])=$C$2)*(YEAR(R_TABELA[DATA DE VENCIMENTO])=$C$3),ROW(R_TABELA[PARCELA])-ROW(INDEX(R_TABELA[PARCELA],1,1))+1),ROW(1:1))),"")</f>
        <v>0</v>
      </c>
      <c r="I6" s="29" t="str">
        <f t="array" ref="I6">IFERROR(INDEX(R_ENTRADA[DESCRIÇÃO],SMALL(IF((R_ENTRADA[MÊS]=$C$2)*(R_ENTRADA[ANO]=$C$3),ROW(R_ENTRADA[DESCRIÇÃO])-ROW(INDEX(R_ENTRADA[DESCRIÇÃO],1,1))+1),ROW(1:1))),"")</f>
        <v>SALÁRIO</v>
      </c>
      <c r="J6" s="30">
        <f t="array" ref="J6">IFERROR(INDEX(R_ENTRADA[VALOR],SMALL(IF((R_ENTRADA[MÊS]=$C$2)*(R_ENTRADA[ANO]=$C$3),ROW(R_ENTRADA[VALOR])-ROW(INDEX(R_ENTRADA[VALOR],1,1))+1),ROW(1:1))),"")</f>
        <v>3900</v>
      </c>
    </row>
    <row r="7" spans="2:13" x14ac:dyDescent="0.25">
      <c r="B7" s="39" t="str">
        <f t="array" ref="B7">IFERROR(INDEX(R_TABELA[DESCRIÇÃO],SMALL(IF((MONTH(R_TABELA[DATA DE VENCIMENTO])=$C$2)*(YEAR(R_TABELA[DATA DE VENCIMENTO])=$C$3),ROW(R_TABELA[DESCRIÇÃO])-ROW(INDEX(R_TABELA[DESCRIÇÃO],1,1))+1),ROW(2:2))),"")</f>
        <v>LUZ</v>
      </c>
      <c r="C7" s="19">
        <f t="array" ref="C7">IFERROR(INDEX(R_TABELA[VALOR],SMALL(IF((MONTH(R_TABELA[DATA DE VENCIMENTO])=$C$2)*(YEAR(R_TABELA[DATA DE VENCIMENTO])=$C$3),ROW(R_TABELA[VALOR])-ROW(INDEX(R_TABELA[VALOR],1,1))+1),ROW(2:2))),"")</f>
        <v>96.15</v>
      </c>
      <c r="D7" s="39" t="str">
        <f t="array" ref="D7">IFERROR(INDEX(R_TABELA[STATUS],SMALL(IF((MONTH(R_TABELA[DATA DE VENCIMENTO])=$C$2)*(YEAR(R_TABELA[DATA DE VENCIMENTO])=$C$3),ROW(R_TABELA[STATUS])-ROW(INDEX(R_TABELA[STATUS],1,1))+1),ROW(2:2))),"")</f>
        <v>PENDENTE</v>
      </c>
      <c r="E7" s="39" t="str">
        <f t="array" ref="E7">IFERROR(INDEX(R_TABELA[CATEGORIA],SMALL(IF((MONTH(R_TABELA[DATA DE VENCIMENTO])=$C$2)*(YEAR(R_TABELA[DATA DE VENCIMENTO])=$C$3),ROW(R_TABELA[CATEGORIA])-ROW(INDEX(R_TABELA[CATEGORIA],1,1))+1),ROW(2:2))),"")</f>
        <v>DESPESA</v>
      </c>
      <c r="F7" s="40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>45891</v>
      </c>
      <c r="G7" s="39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>BOLETO</v>
      </c>
      <c r="H7" s="33">
        <f t="array" ref="H7">IFERROR(INDEX(R_TABELA[PARCELA],SMALL(IF((MONTH(R_TABELA[DATA DE VENCIMENTO])=$C$2)*(YEAR(R_TABELA[DATA DE VENCIMENTO])=$C$3),ROW(R_TABELA[PARCELA])-ROW(INDEX(R_TABELA[PARCELA],1,1))+1),ROW(2:2))),"")</f>
        <v>0</v>
      </c>
      <c r="I7" s="39" t="str">
        <f t="array" ref="I7">IFERROR(INDEX(R_ENTRADA[DESCRIÇÃO],SMALL(IF((R_ENTRADA[MÊS]=$C$2)*(R_ENTRADA[ANO]=$C$3),ROW(R_ENTRADA[DESCRIÇÃO])-ROW(INDEX(R_ENTRADA[DESCRIÇÃO],1,1))+1),ROW(2:2))),"")</f>
        <v>RENDIMENTOS</v>
      </c>
      <c r="J7" s="19">
        <f t="array" ref="J7">IFERROR(INDEX(R_ENTRADA[VALOR],SMALL(IF((R_ENTRADA[MÊS]=$C$2)*(R_ENTRADA[ANO]=$C$3),ROW(R_ENTRADA[VALOR])-ROW(INDEX(R_ENTRADA[VALOR],1,1))+1),ROW(2:2))),"")</f>
        <v>236</v>
      </c>
    </row>
    <row r="8" spans="2:13" x14ac:dyDescent="0.25">
      <c r="B8" s="39" t="str">
        <f t="array" ref="B8">IFERROR(INDEX(R_TABELA[DESCRIÇÃO],SMALL(IF((MONTH(R_TABELA[DATA DE VENCIMENTO])=$C$2)*(YEAR(R_TABELA[DATA DE VENCIMENTO])=$C$3),ROW(R_TABELA[DESCRIÇÃO])-ROW(INDEX(R_TABELA[DESCRIÇÃO],1,1))+1),ROW(3:3))),"")</f>
        <v>ÁGUA</v>
      </c>
      <c r="C8" s="19">
        <f t="array" ref="C8">IFERROR(INDEX(R_TABELA[VALOR],SMALL(IF((MONTH(R_TABELA[DATA DE VENCIMENTO])=$C$2)*(YEAR(R_TABELA[DATA DE VENCIMENTO])=$C$3),ROW(R_TABELA[VALOR])-ROW(INDEX(R_TABELA[VALOR],1,1))+1),ROW(3:3))),"")</f>
        <v>63</v>
      </c>
      <c r="D8" s="39" t="str">
        <f t="array" ref="D8">IFERROR(INDEX(R_TABELA[STATUS],SMALL(IF((MONTH(R_TABELA[DATA DE VENCIMENTO])=$C$2)*(YEAR(R_TABELA[DATA DE VENCIMENTO])=$C$3),ROW(R_TABELA[STATUS])-ROW(INDEX(R_TABELA[STATUS],1,1))+1),ROW(3:3))),"")</f>
        <v>PENDENTE</v>
      </c>
      <c r="E8" s="39" t="str">
        <f t="array" ref="E8">IFERROR(INDEX(R_TABELA[CATEGORIA],SMALL(IF((MONTH(R_TABELA[DATA DE VENCIMENTO])=$C$2)*(YEAR(R_TABELA[DATA DE VENCIMENTO])=$C$3),ROW(R_TABELA[CATEGORIA])-ROW(INDEX(R_TABELA[CATEGORIA],1,1))+1),ROW(3:3))),"")</f>
        <v>DESPESA</v>
      </c>
      <c r="F8" s="40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>45891</v>
      </c>
      <c r="G8" s="39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>BOLETO</v>
      </c>
      <c r="H8" s="33">
        <f t="array" ref="H8">IFERROR(INDEX(R_TABELA[PARCELA],SMALL(IF((MONTH(R_TABELA[DATA DE VENCIMENTO])=$C$2)*(YEAR(R_TABELA[DATA DE VENCIMENTO])=$C$3),ROW(R_TABELA[PARCELA])-ROW(INDEX(R_TABELA[PARCELA],1,1))+1),ROW(3:3))),"")</f>
        <v>0</v>
      </c>
      <c r="I8" s="39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9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39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39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0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39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39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9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39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39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0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39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39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9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39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39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0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39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39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9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39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39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0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39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39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9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39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39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0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39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39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9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39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39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0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39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39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9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39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39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0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39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39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9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39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39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0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39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39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  <c r="L16" s="47" t="s">
        <v>28</v>
      </c>
      <c r="M16" s="49">
        <f>J4-H4</f>
        <v>3944.85</v>
      </c>
    </row>
    <row r="17" spans="2:13" ht="15.75" thickBot="1" x14ac:dyDescent="0.3">
      <c r="B17" s="39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39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39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0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39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39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  <c r="L17" s="48"/>
      <c r="M17" s="50"/>
    </row>
    <row r="18" spans="2:13" x14ac:dyDescent="0.25">
      <c r="B18" s="39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39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39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0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39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39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9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39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39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0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39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39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9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39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39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0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39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39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9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39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39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0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39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39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9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39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39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0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39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39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9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39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39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0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39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39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9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39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39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0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39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39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9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39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39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0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39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39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9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39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39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0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39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39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9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39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39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0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39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39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9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39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39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0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39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39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9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39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39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0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39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39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9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39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39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0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39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39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9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39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39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0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39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39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9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39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39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0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39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39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9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39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39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0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39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39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9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39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39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0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39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39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9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39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39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0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39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39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9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39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39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0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39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39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9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39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39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0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39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39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9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39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39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0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39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39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9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39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39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0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39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39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9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39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39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0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39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39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9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39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39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0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39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39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9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39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39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0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39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39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9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39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39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0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39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39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9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39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39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0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39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39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9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39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39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0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39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39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9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39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39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0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39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39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9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39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39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0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39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39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9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39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39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0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39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39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9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39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39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0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39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39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9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39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39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0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39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39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9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39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39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0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39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39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9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39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39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0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39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39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9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39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39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0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39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39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9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39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39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0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39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39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mergeCells count="4">
    <mergeCell ref="E2:G3"/>
    <mergeCell ref="D4:G4"/>
    <mergeCell ref="L16:L17"/>
    <mergeCell ref="M16:M17"/>
  </mergeCells>
  <conditionalFormatting sqref="M16:M17">
    <cfRule type="cellIs" dxfId="4" priority="3" operator="greaterThan">
      <formula>$H$4</formula>
    </cfRule>
    <cfRule type="cellIs" dxfId="5" priority="2" operator="lessThanOrEqual">
      <formula>$H$4</formula>
    </cfRule>
    <cfRule type="cellIs" dxfId="3" priority="1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A2" t="s">
        <v>25</v>
      </c>
      <c r="B2" s="1">
        <v>32</v>
      </c>
      <c r="C2" s="2" t="s">
        <v>9</v>
      </c>
      <c r="D2" s="2" t="s">
        <v>12</v>
      </c>
      <c r="E2" s="3">
        <v>45886</v>
      </c>
      <c r="F2" s="2" t="s">
        <v>11</v>
      </c>
    </row>
    <row r="3" spans="1:9" x14ac:dyDescent="0.25">
      <c r="A3" t="s">
        <v>26</v>
      </c>
      <c r="B3" s="1">
        <v>96.15</v>
      </c>
      <c r="C3" s="2" t="s">
        <v>13</v>
      </c>
      <c r="D3" s="2" t="s">
        <v>14</v>
      </c>
      <c r="E3" s="3">
        <v>45891</v>
      </c>
      <c r="F3" s="2" t="s">
        <v>10</v>
      </c>
    </row>
    <row r="4" spans="1:9" x14ac:dyDescent="0.25">
      <c r="A4" t="s">
        <v>27</v>
      </c>
      <c r="B4" s="1">
        <v>63</v>
      </c>
      <c r="C4" s="2" t="s">
        <v>13</v>
      </c>
      <c r="D4" s="2" t="s">
        <v>14</v>
      </c>
      <c r="E4" s="3">
        <v>45891</v>
      </c>
      <c r="F4" s="2" t="s">
        <v>10</v>
      </c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048576">
    <cfRule type="cellIs" dxfId="20" priority="1" operator="equal">
      <formula>"INVESTIMENTO"</formula>
    </cfRule>
  </conditionalFormatting>
  <conditionalFormatting sqref="C2:C1048576">
    <cfRule type="cellIs" dxfId="19" priority="2" operator="equal">
      <formula>"PARCELADO"</formula>
    </cfRule>
    <cfRule type="cellIs" dxfId="18" priority="3" operator="equal">
      <formula>"PENDENTE"</formula>
    </cfRule>
    <cfRule type="cellIs" dxfId="17" priority="4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A446CFE5-5D16-4310-AE4A-3EC37E3DC26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3"/>
  <sheetViews>
    <sheetView showGridLines="0" workbookViewId="0">
      <selection activeCell="D3" sqref="D3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16</v>
      </c>
      <c r="B1" s="2" t="s">
        <v>17</v>
      </c>
      <c r="C1" s="2" t="s">
        <v>0</v>
      </c>
      <c r="D1" s="8" t="s">
        <v>1</v>
      </c>
    </row>
    <row r="2" spans="1:4" x14ac:dyDescent="0.25">
      <c r="A2" s="2">
        <v>8</v>
      </c>
      <c r="B2" s="2">
        <v>2025</v>
      </c>
      <c r="C2" s="2" t="s">
        <v>18</v>
      </c>
      <c r="D2" s="8">
        <v>3900</v>
      </c>
    </row>
    <row r="3" spans="1:4" x14ac:dyDescent="0.25">
      <c r="A3" s="2">
        <v>8</v>
      </c>
      <c r="B3" s="2">
        <v>2025</v>
      </c>
      <c r="C3" s="2" t="s">
        <v>15</v>
      </c>
      <c r="D3" s="8">
        <v>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2025-08-17T16:09:55Z</dcterms:modified>
</cp:coreProperties>
</file>