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ck/Pictures/"/>
    </mc:Choice>
  </mc:AlternateContent>
  <bookViews>
    <workbookView xWindow="0" yWindow="460" windowWidth="28800" windowHeight="17540" tabRatio="500" activeTab="3"/>
  </bookViews>
  <sheets>
    <sheet name="radius change" sheetId="1" r:id="rId1"/>
    <sheet name="period" sheetId="2" r:id="rId2"/>
    <sheet name="Chart Period q and f" sheetId="6" r:id="rId3"/>
    <sheet name="Chart HE11 &amp;HE12 radius" sheetId="8" r:id="rId4"/>
    <sheet name="60 periods" sheetId="11" r:id="rId5"/>
    <sheet name="Sheet2" sheetId="12" r:id="rId6"/>
    <sheet name="Chart HE12 radius" sheetId="9" r:id="rId7"/>
    <sheet name="Slot length" sheetId="10" r:id="rId8"/>
    <sheet name="slot length HE11" sheetId="3" r:id="rId9"/>
    <sheet name="radius he12" sheetId="4" r:id="rId10"/>
    <sheet name="period HE12" sheetId="5" r:id="rId11"/>
    <sheet name="naff" sheetId="7" r:id="rId1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11" l="1"/>
  <c r="AC5" i="11"/>
  <c r="AC6" i="11"/>
  <c r="AC7" i="11"/>
  <c r="AC8" i="11"/>
  <c r="AC9" i="11"/>
  <c r="AC10" i="11"/>
  <c r="AC11" i="11"/>
  <c r="AC12" i="11"/>
  <c r="AC13" i="11"/>
  <c r="AC14" i="11"/>
  <c r="AB6" i="11"/>
  <c r="AB7" i="11"/>
  <c r="AB8" i="11"/>
  <c r="AB9" i="11"/>
  <c r="AB10" i="11"/>
  <c r="AB11" i="11"/>
  <c r="AB12" i="11"/>
  <c r="AB13" i="11"/>
  <c r="AB14" i="11"/>
  <c r="Y5" i="11"/>
  <c r="Y6" i="11"/>
  <c r="Y7" i="11"/>
  <c r="Y8" i="11"/>
  <c r="Y9" i="11"/>
  <c r="Y10" i="11"/>
  <c r="Y11" i="11"/>
  <c r="Y12" i="11"/>
  <c r="Y13" i="11"/>
  <c r="Y14" i="11"/>
  <c r="V6" i="11"/>
  <c r="V7" i="11"/>
  <c r="V8" i="11"/>
  <c r="V9" i="11"/>
  <c r="V10" i="11"/>
  <c r="V11" i="11"/>
  <c r="V12" i="11"/>
  <c r="V13" i="11"/>
  <c r="V14" i="11"/>
  <c r="V5" i="11"/>
  <c r="AB4" i="11"/>
  <c r="AC4" i="11"/>
  <c r="Y4" i="11"/>
  <c r="AC3" i="11"/>
  <c r="Y3" i="11"/>
  <c r="AB3" i="11"/>
  <c r="J5" i="1"/>
  <c r="J4" i="1"/>
  <c r="S15" i="11"/>
  <c r="S16" i="11"/>
  <c r="S17" i="11"/>
  <c r="S18" i="11"/>
  <c r="S19" i="11"/>
  <c r="S20" i="11"/>
  <c r="S14" i="11"/>
  <c r="S4" i="11"/>
  <c r="S5" i="11"/>
  <c r="S6" i="11"/>
  <c r="S7" i="11"/>
  <c r="S8" i="11"/>
  <c r="S9" i="11"/>
  <c r="S3" i="11"/>
  <c r="I14" i="11"/>
  <c r="I15" i="11"/>
  <c r="I16" i="11"/>
  <c r="I17" i="11"/>
  <c r="I18" i="11"/>
  <c r="I19" i="11"/>
  <c r="I20" i="11"/>
  <c r="I13" i="11"/>
  <c r="I4" i="11"/>
  <c r="I5" i="11"/>
  <c r="I6" i="11"/>
  <c r="I7" i="11"/>
  <c r="I3" i="11"/>
  <c r="H14" i="11"/>
  <c r="H15" i="11"/>
  <c r="H16" i="11"/>
  <c r="H17" i="11"/>
  <c r="H18" i="11"/>
  <c r="H19" i="11"/>
  <c r="H20" i="11"/>
  <c r="E13" i="11"/>
  <c r="E3" i="11"/>
  <c r="E14" i="11"/>
  <c r="E15" i="11"/>
  <c r="E16" i="11"/>
  <c r="E17" i="11"/>
  <c r="E18" i="11"/>
  <c r="E19" i="11"/>
  <c r="E20" i="11"/>
  <c r="B15" i="11"/>
  <c r="B16" i="11"/>
  <c r="B17" i="11"/>
  <c r="B18" i="11"/>
  <c r="B14" i="11"/>
  <c r="H13" i="11"/>
  <c r="R15" i="11"/>
  <c r="R16" i="11"/>
  <c r="R17" i="11"/>
  <c r="R18" i="11"/>
  <c r="R19" i="11"/>
  <c r="R20" i="11"/>
  <c r="O15" i="11"/>
  <c r="O16" i="11"/>
  <c r="O17" i="11"/>
  <c r="O18" i="11"/>
  <c r="O19" i="11"/>
  <c r="O20" i="11"/>
  <c r="O14" i="11"/>
  <c r="R14" i="11"/>
  <c r="L19" i="11"/>
  <c r="L20" i="11"/>
  <c r="L18" i="11"/>
  <c r="R9" i="11"/>
  <c r="R8" i="11"/>
  <c r="O9" i="11"/>
  <c r="O8" i="11"/>
  <c r="O4" i="11"/>
  <c r="R4" i="11"/>
  <c r="O5" i="11"/>
  <c r="R5" i="11"/>
  <c r="O6" i="11"/>
  <c r="R6" i="11"/>
  <c r="O7" i="11"/>
  <c r="R7" i="11"/>
  <c r="R3" i="11"/>
  <c r="O3" i="11"/>
  <c r="H3" i="11"/>
  <c r="H4" i="11"/>
  <c r="H5" i="11"/>
  <c r="E6" i="11"/>
  <c r="H6" i="11"/>
  <c r="E7" i="11"/>
  <c r="H7" i="11"/>
  <c r="G2" i="1"/>
  <c r="E5" i="11"/>
  <c r="E4" i="11"/>
  <c r="D4" i="1"/>
  <c r="G5" i="1"/>
  <c r="G4" i="1"/>
  <c r="G3" i="1"/>
  <c r="D2" i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G2" i="3"/>
  <c r="R2" i="3"/>
  <c r="R3" i="3"/>
  <c r="O4" i="3"/>
  <c r="R4" i="3"/>
  <c r="O5" i="3"/>
  <c r="R5" i="3"/>
  <c r="O6" i="3"/>
  <c r="R6" i="3"/>
  <c r="O7" i="3"/>
  <c r="R7" i="3"/>
  <c r="O8" i="3"/>
  <c r="R8" i="3"/>
  <c r="O9" i="3"/>
  <c r="R9" i="3"/>
  <c r="O10" i="3"/>
  <c r="R10" i="3"/>
  <c r="O11" i="3"/>
  <c r="R11" i="3"/>
  <c r="O12" i="3"/>
  <c r="R12" i="3"/>
  <c r="O13" i="3"/>
  <c r="R13" i="3"/>
  <c r="O14" i="3"/>
  <c r="R14" i="3"/>
  <c r="O15" i="3"/>
  <c r="R15" i="3"/>
  <c r="O16" i="3"/>
  <c r="R16" i="3"/>
  <c r="O17" i="3"/>
  <c r="R17" i="3"/>
  <c r="O18" i="3"/>
  <c r="R18" i="3"/>
  <c r="O19" i="3"/>
  <c r="R19" i="3"/>
  <c r="O20" i="3"/>
  <c r="R20" i="3"/>
  <c r="O21" i="3"/>
  <c r="R21" i="3"/>
  <c r="O22" i="3"/>
  <c r="R22" i="3"/>
  <c r="O23" i="3"/>
  <c r="R23" i="3"/>
  <c r="O24" i="3"/>
  <c r="R24" i="3"/>
  <c r="O3" i="3"/>
  <c r="O2" i="3"/>
  <c r="D2" i="3"/>
  <c r="L9" i="3"/>
  <c r="L10" i="3"/>
  <c r="L11" i="3"/>
  <c r="L12" i="3"/>
  <c r="L13" i="3"/>
  <c r="L14" i="3"/>
  <c r="L15" i="3"/>
  <c r="L16" i="3"/>
  <c r="L17" i="3"/>
  <c r="L18" i="3"/>
  <c r="L19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H18" i="3"/>
  <c r="H19" i="3"/>
  <c r="H10" i="3"/>
  <c r="H11" i="3"/>
  <c r="H12" i="3"/>
  <c r="H13" i="3"/>
  <c r="H14" i="3"/>
  <c r="H15" i="3"/>
  <c r="H16" i="3"/>
  <c r="H17" i="3"/>
  <c r="H9" i="3"/>
  <c r="H3" i="5"/>
  <c r="H4" i="5"/>
  <c r="H5" i="5"/>
  <c r="H6" i="5"/>
  <c r="H7" i="5"/>
  <c r="H8" i="5"/>
  <c r="H9" i="5"/>
  <c r="H10" i="5"/>
  <c r="H11" i="5"/>
  <c r="H12" i="5"/>
  <c r="H13" i="5"/>
  <c r="H14" i="5"/>
  <c r="H2" i="5"/>
  <c r="G2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8" i="1"/>
  <c r="D37" i="1"/>
  <c r="G37" i="1"/>
  <c r="D36" i="1"/>
  <c r="G36" i="1"/>
  <c r="D35" i="1"/>
  <c r="G35" i="1"/>
  <c r="D34" i="1"/>
  <c r="G34" i="1"/>
  <c r="D33" i="1"/>
  <c r="G33" i="1"/>
  <c r="D32" i="1"/>
  <c r="G32" i="1"/>
  <c r="D31" i="1"/>
  <c r="G31" i="1"/>
  <c r="D30" i="1"/>
  <c r="G30" i="1"/>
  <c r="D29" i="1"/>
  <c r="G29" i="1"/>
  <c r="D28" i="1"/>
  <c r="G28" i="1"/>
  <c r="D27" i="1"/>
  <c r="G27" i="1"/>
  <c r="D26" i="1"/>
  <c r="G26" i="1"/>
  <c r="D25" i="1"/>
  <c r="G25" i="1"/>
  <c r="D24" i="1"/>
  <c r="G24" i="1"/>
  <c r="D23" i="1"/>
  <c r="G23" i="1"/>
  <c r="D22" i="1"/>
  <c r="G22" i="1"/>
  <c r="D21" i="1"/>
  <c r="G21" i="1"/>
  <c r="D20" i="1"/>
  <c r="D19" i="1"/>
  <c r="G19" i="1"/>
  <c r="D18" i="1"/>
  <c r="G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G3" i="2"/>
  <c r="G4" i="2"/>
  <c r="G5" i="2"/>
  <c r="G6" i="2"/>
  <c r="G7" i="2"/>
  <c r="G8" i="2"/>
  <c r="G9" i="2"/>
  <c r="G10" i="2"/>
  <c r="G11" i="2"/>
  <c r="G12" i="2"/>
  <c r="G13" i="2"/>
  <c r="G2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D20" i="4"/>
  <c r="D21" i="4"/>
  <c r="A19" i="4"/>
  <c r="A20" i="4"/>
  <c r="A21" i="4"/>
  <c r="G3" i="5"/>
  <c r="D4" i="5"/>
  <c r="G4" i="5"/>
  <c r="D5" i="5"/>
  <c r="G5" i="5"/>
  <c r="D6" i="5"/>
  <c r="G6" i="5"/>
  <c r="D7" i="5"/>
  <c r="G7" i="5"/>
  <c r="D8" i="5"/>
  <c r="G8" i="5"/>
  <c r="D9" i="5"/>
  <c r="G9" i="5"/>
  <c r="D10" i="5"/>
  <c r="G10" i="5"/>
  <c r="D11" i="5"/>
  <c r="G11" i="5"/>
  <c r="D12" i="5"/>
  <c r="G12" i="5"/>
  <c r="D13" i="5"/>
  <c r="G13" i="5"/>
  <c r="D14" i="5"/>
  <c r="G14" i="5"/>
  <c r="D3" i="5"/>
  <c r="E13" i="5"/>
  <c r="E14" i="5"/>
  <c r="E4" i="5"/>
  <c r="E5" i="5"/>
  <c r="E6" i="5"/>
  <c r="E7" i="5"/>
  <c r="E8" i="5"/>
  <c r="E9" i="5"/>
  <c r="E10" i="5"/>
  <c r="E11" i="5"/>
  <c r="E12" i="5"/>
  <c r="E3" i="5"/>
  <c r="G2" i="5"/>
  <c r="D2" i="5"/>
  <c r="D12" i="4"/>
  <c r="D13" i="4"/>
  <c r="D14" i="4"/>
  <c r="D15" i="4"/>
  <c r="D16" i="4"/>
  <c r="D17" i="4"/>
  <c r="D18" i="4"/>
  <c r="D19" i="4"/>
  <c r="G3" i="3"/>
  <c r="G4" i="3"/>
  <c r="D5" i="3"/>
  <c r="G5" i="3"/>
  <c r="D6" i="3"/>
  <c r="G6" i="3"/>
  <c r="D7" i="3"/>
  <c r="G7" i="3"/>
  <c r="D8" i="3"/>
  <c r="G8" i="3"/>
  <c r="D9" i="3"/>
  <c r="G9" i="3"/>
  <c r="D10" i="3"/>
  <c r="G10" i="3"/>
  <c r="D11" i="3"/>
  <c r="G11" i="3"/>
  <c r="D12" i="3"/>
  <c r="G12" i="3"/>
  <c r="D13" i="3"/>
  <c r="G13" i="3"/>
  <c r="D14" i="3"/>
  <c r="G14" i="3"/>
  <c r="D15" i="3"/>
  <c r="G15" i="3"/>
  <c r="D16" i="3"/>
  <c r="G16" i="3"/>
  <c r="D17" i="3"/>
  <c r="G17" i="3"/>
  <c r="F3" i="2"/>
  <c r="F4" i="2"/>
  <c r="F5" i="2"/>
  <c r="F6" i="2"/>
  <c r="F7" i="2"/>
  <c r="F8" i="2"/>
  <c r="F9" i="2"/>
  <c r="F10" i="2"/>
  <c r="F11" i="2"/>
  <c r="F12" i="2"/>
  <c r="F13" i="2"/>
  <c r="F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6" i="1"/>
  <c r="G7" i="1"/>
  <c r="G8" i="1"/>
  <c r="G9" i="1"/>
  <c r="G10" i="1"/>
  <c r="G11" i="1"/>
  <c r="G12" i="1"/>
  <c r="G13" i="1"/>
  <c r="G14" i="1"/>
  <c r="G15" i="1"/>
  <c r="G16" i="1"/>
  <c r="G17" i="1"/>
  <c r="D7" i="4"/>
  <c r="D6" i="4"/>
  <c r="A8" i="4"/>
  <c r="A9" i="4"/>
  <c r="A10" i="4"/>
  <c r="A11" i="4"/>
  <c r="A12" i="4"/>
  <c r="A13" i="4"/>
  <c r="A14" i="4"/>
  <c r="A15" i="4"/>
  <c r="A16" i="4"/>
  <c r="A17" i="4"/>
  <c r="A18" i="4"/>
  <c r="A7" i="4"/>
  <c r="A4" i="4"/>
  <c r="A5" i="4"/>
  <c r="A6" i="4"/>
  <c r="D3" i="4"/>
  <c r="D4" i="4"/>
  <c r="D5" i="4"/>
  <c r="D8" i="4"/>
  <c r="D9" i="4"/>
  <c r="D10" i="4"/>
  <c r="D11" i="4"/>
  <c r="A3" i="4"/>
  <c r="D2" i="4"/>
  <c r="D4" i="3"/>
  <c r="D3" i="3"/>
  <c r="D3" i="2"/>
  <c r="D4" i="2"/>
  <c r="D5" i="2"/>
  <c r="D6" i="2"/>
  <c r="D7" i="2"/>
  <c r="D8" i="2"/>
  <c r="D9" i="2"/>
  <c r="D10" i="2"/>
  <c r="D11" i="2"/>
  <c r="D12" i="2"/>
  <c r="D13" i="2"/>
  <c r="D2" i="2"/>
  <c r="A4" i="2"/>
  <c r="A5" i="2"/>
  <c r="A6" i="2"/>
  <c r="A7" i="2"/>
  <c r="A8" i="2"/>
  <c r="A9" i="2"/>
  <c r="A10" i="2"/>
  <c r="A11" i="2"/>
  <c r="A12" i="2"/>
  <c r="A13" i="2"/>
  <c r="A3" i="2"/>
  <c r="D17" i="1"/>
  <c r="D16" i="1"/>
  <c r="D15" i="1"/>
  <c r="D14" i="1"/>
  <c r="D13" i="1"/>
  <c r="D12" i="1"/>
  <c r="D3" i="1"/>
  <c r="D5" i="1"/>
  <c r="D6" i="1"/>
  <c r="D7" i="1"/>
  <c r="D8" i="1"/>
  <c r="D9" i="1"/>
  <c r="D10" i="1"/>
  <c r="D11" i="1"/>
  <c r="A17" i="1"/>
  <c r="A14" i="1"/>
  <c r="A15" i="1"/>
  <c r="A16" i="1"/>
  <c r="A7" i="1"/>
  <c r="A8" i="1"/>
  <c r="A9" i="1"/>
  <c r="A10" i="1"/>
  <c r="A11" i="1"/>
  <c r="A12" i="1"/>
  <c r="A13" i="1"/>
  <c r="A6" i="1"/>
</calcChain>
</file>

<file path=xl/sharedStrings.xml><?xml version="1.0" encoding="utf-8"?>
<sst xmlns="http://schemas.openxmlformats.org/spreadsheetml/2006/main" count="90" uniqueCount="26">
  <si>
    <t>Radius (mm)</t>
  </si>
  <si>
    <t>Q factor</t>
  </si>
  <si>
    <t xml:space="preserve">Frequency </t>
  </si>
  <si>
    <t xml:space="preserve">period </t>
  </si>
  <si>
    <t>A</t>
  </si>
  <si>
    <t xml:space="preserve">Peak field </t>
  </si>
  <si>
    <t>Bu</t>
  </si>
  <si>
    <t>period (mm)</t>
  </si>
  <si>
    <t>frequency (GHz)</t>
  </si>
  <si>
    <t xml:space="preserve">slot </t>
  </si>
  <si>
    <t>q normalised</t>
  </si>
  <si>
    <t>radius</t>
  </si>
  <si>
    <t>period</t>
  </si>
  <si>
    <t>Peak field</t>
  </si>
  <si>
    <t>Q^-5</t>
  </si>
  <si>
    <t>Q*2^-5</t>
  </si>
  <si>
    <t>theta</t>
  </si>
  <si>
    <t>peak field</t>
  </si>
  <si>
    <t>bu</t>
  </si>
  <si>
    <t xml:space="preserve">all </t>
  </si>
  <si>
    <t>50 theta</t>
  </si>
  <si>
    <t>3 Zc</t>
  </si>
  <si>
    <t>period (m)</t>
  </si>
  <si>
    <t>Rcone (mm)</t>
  </si>
  <si>
    <t>R (mm)</t>
  </si>
  <si>
    <t>R(mm)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</si>
</sst>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5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7.xml"/><Relationship Id="rId12" Type="http://schemas.openxmlformats.org/officeDocument/2006/relationships/chartsheet" Target="chartsheets/sheet5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 equivelent HE11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backward val="2.0"/>
            <c:dispRSqr val="0"/>
            <c:dispEq val="0"/>
          </c:trendline>
          <c:xVal>
            <c:numRef>
              <c:f>'radius change'!$A$2:$A$17</c:f>
              <c:numCache>
                <c:formatCode>General</c:formatCode>
                <c:ptCount val="16"/>
                <c:pt idx="0">
                  <c:v>8.0</c:v>
                </c:pt>
                <c:pt idx="1">
                  <c:v>8.5</c:v>
                </c:pt>
                <c:pt idx="2">
                  <c:v>9.1</c:v>
                </c:pt>
                <c:pt idx="3">
                  <c:v>9.6</c:v>
                </c:pt>
                <c:pt idx="4">
                  <c:v>10.1</c:v>
                </c:pt>
                <c:pt idx="5">
                  <c:v>10.6</c:v>
                </c:pt>
                <c:pt idx="6">
                  <c:v>11.1</c:v>
                </c:pt>
                <c:pt idx="7">
                  <c:v>11.6</c:v>
                </c:pt>
                <c:pt idx="8">
                  <c:v>12.1</c:v>
                </c:pt>
                <c:pt idx="9">
                  <c:v>12.6</c:v>
                </c:pt>
                <c:pt idx="10">
                  <c:v>13.1</c:v>
                </c:pt>
                <c:pt idx="11">
                  <c:v>13.6</c:v>
                </c:pt>
                <c:pt idx="12">
                  <c:v>14.1</c:v>
                </c:pt>
                <c:pt idx="13">
                  <c:v>14.6</c:v>
                </c:pt>
                <c:pt idx="14">
                  <c:v>15.1</c:v>
                </c:pt>
                <c:pt idx="15">
                  <c:v>15.6</c:v>
                </c:pt>
              </c:numCache>
            </c:numRef>
          </c:xVal>
          <c:yVal>
            <c:numRef>
              <c:f>'radius change'!$G$2:$G$17</c:f>
              <c:numCache>
                <c:formatCode>General</c:formatCode>
                <c:ptCount val="16"/>
                <c:pt idx="0">
                  <c:v>1.09270609349698</c:v>
                </c:pt>
                <c:pt idx="1">
                  <c:v>1.136451479746583</c:v>
                </c:pt>
                <c:pt idx="2">
                  <c:v>1.183725765553492</c:v>
                </c:pt>
                <c:pt idx="3">
                  <c:v>1.244854939370032</c:v>
                </c:pt>
                <c:pt idx="4">
                  <c:v>1.25728895500934</c:v>
                </c:pt>
                <c:pt idx="5">
                  <c:v>1.310568816366406</c:v>
                </c:pt>
                <c:pt idx="6">
                  <c:v>1.312324247756395</c:v>
                </c:pt>
                <c:pt idx="7">
                  <c:v>1.355169109502424</c:v>
                </c:pt>
                <c:pt idx="8">
                  <c:v>1.38156878357043</c:v>
                </c:pt>
                <c:pt idx="9">
                  <c:v>1.421824766438954</c:v>
                </c:pt>
                <c:pt idx="10">
                  <c:v>1.440173540351072</c:v>
                </c:pt>
                <c:pt idx="11">
                  <c:v>1.437651465238519</c:v>
                </c:pt>
                <c:pt idx="12">
                  <c:v>1.514399112991459</c:v>
                </c:pt>
                <c:pt idx="13">
                  <c:v>1.538961160739891</c:v>
                </c:pt>
                <c:pt idx="14">
                  <c:v>1.584781590726143</c:v>
                </c:pt>
                <c:pt idx="15">
                  <c:v>1.565188917923936</c:v>
                </c:pt>
              </c:numCache>
            </c:numRef>
          </c:yVal>
          <c:smooth val="0"/>
        </c:ser>
        <c:ser>
          <c:idx val="1"/>
          <c:order val="1"/>
          <c:tx>
            <c:v>Bu equivelent HE12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.0"/>
            <c:backward val="2.0"/>
            <c:dispRSqr val="0"/>
            <c:dispEq val="0"/>
          </c:trendline>
          <c:xVal>
            <c:numRef>
              <c:f>'radius he12'!$A$2:$A$21</c:f>
              <c:numCache>
                <c:formatCode>General</c:formatCode>
                <c:ptCount val="20"/>
                <c:pt idx="0">
                  <c:v>19.1</c:v>
                </c:pt>
                <c:pt idx="1">
                  <c:v>19.6</c:v>
                </c:pt>
                <c:pt idx="2">
                  <c:v>20.1</c:v>
                </c:pt>
                <c:pt idx="3">
                  <c:v>20.6</c:v>
                </c:pt>
                <c:pt idx="4">
                  <c:v>21.1</c:v>
                </c:pt>
                <c:pt idx="5">
                  <c:v>22.1</c:v>
                </c:pt>
                <c:pt idx="6">
                  <c:v>23.1</c:v>
                </c:pt>
                <c:pt idx="7">
                  <c:v>24.1</c:v>
                </c:pt>
                <c:pt idx="8">
                  <c:v>25.1</c:v>
                </c:pt>
                <c:pt idx="9">
                  <c:v>26.1</c:v>
                </c:pt>
                <c:pt idx="10">
                  <c:v>27.1</c:v>
                </c:pt>
                <c:pt idx="11">
                  <c:v>28.1</c:v>
                </c:pt>
                <c:pt idx="12">
                  <c:v>29.1</c:v>
                </c:pt>
                <c:pt idx="13">
                  <c:v>30.1</c:v>
                </c:pt>
                <c:pt idx="14">
                  <c:v>31.1</c:v>
                </c:pt>
                <c:pt idx="15">
                  <c:v>32.1</c:v>
                </c:pt>
                <c:pt idx="16">
                  <c:v>33.1</c:v>
                </c:pt>
                <c:pt idx="17">
                  <c:v>34.1</c:v>
                </c:pt>
                <c:pt idx="18">
                  <c:v>35.1</c:v>
                </c:pt>
                <c:pt idx="19">
                  <c:v>36.1</c:v>
                </c:pt>
              </c:numCache>
            </c:numRef>
          </c:xVal>
          <c:yVal>
            <c:numRef>
              <c:f>'radius he12'!$G$2:$G$21</c:f>
              <c:numCache>
                <c:formatCode>General</c:formatCode>
                <c:ptCount val="20"/>
                <c:pt idx="0">
                  <c:v>1.204508937125839</c:v>
                </c:pt>
                <c:pt idx="1">
                  <c:v>1.224048935539712</c:v>
                </c:pt>
                <c:pt idx="2">
                  <c:v>1.235016588578651</c:v>
                </c:pt>
                <c:pt idx="3">
                  <c:v>1.25160371764992</c:v>
                </c:pt>
                <c:pt idx="4">
                  <c:v>1.255117103294221</c:v>
                </c:pt>
                <c:pt idx="5">
                  <c:v>1.287276976896635</c:v>
                </c:pt>
                <c:pt idx="6">
                  <c:v>1.311306700197481</c:v>
                </c:pt>
                <c:pt idx="7">
                  <c:v>1.356364195990463</c:v>
                </c:pt>
                <c:pt idx="8">
                  <c:v>1.399031885939896</c:v>
                </c:pt>
                <c:pt idx="9">
                  <c:v>1.392486776823737</c:v>
                </c:pt>
                <c:pt idx="10">
                  <c:v>1.433590292764522</c:v>
                </c:pt>
                <c:pt idx="11">
                  <c:v>1.446633031032058</c:v>
                </c:pt>
                <c:pt idx="12">
                  <c:v>1.487252653915294</c:v>
                </c:pt>
                <c:pt idx="13">
                  <c:v>1.5025194037303</c:v>
                </c:pt>
                <c:pt idx="14">
                  <c:v>1.53002504899233</c:v>
                </c:pt>
                <c:pt idx="15">
                  <c:v>1.549439164020908</c:v>
                </c:pt>
                <c:pt idx="16">
                  <c:v>1.579335032178924</c:v>
                </c:pt>
                <c:pt idx="17">
                  <c:v>1.61064635720829</c:v>
                </c:pt>
                <c:pt idx="18">
                  <c:v>1.629713520082547</c:v>
                </c:pt>
                <c:pt idx="19">
                  <c:v>1.651415262045296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94128"/>
        <c:axId val="-2132291088"/>
      </c:scatterChart>
      <c:valAx>
        <c:axId val="-2132294128"/>
        <c:scaling>
          <c:orientation val="minMax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91088"/>
        <c:crosses val="autoZero"/>
        <c:crossBetween val="midCat"/>
      </c:valAx>
      <c:valAx>
        <c:axId val="-213229108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equivelent Bu (T)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9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HE12 radius change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 factor (normalised to 2E5)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'radius he12'!$A$2:$A$21</c:f>
              <c:numCache>
                <c:formatCode>General</c:formatCode>
                <c:ptCount val="20"/>
                <c:pt idx="0">
                  <c:v>19.1</c:v>
                </c:pt>
                <c:pt idx="1">
                  <c:v>19.6</c:v>
                </c:pt>
                <c:pt idx="2">
                  <c:v>20.1</c:v>
                </c:pt>
                <c:pt idx="3">
                  <c:v>20.6</c:v>
                </c:pt>
                <c:pt idx="4">
                  <c:v>21.1</c:v>
                </c:pt>
                <c:pt idx="5">
                  <c:v>22.1</c:v>
                </c:pt>
                <c:pt idx="6">
                  <c:v>23.1</c:v>
                </c:pt>
                <c:pt idx="7">
                  <c:v>24.1</c:v>
                </c:pt>
                <c:pt idx="8">
                  <c:v>25.1</c:v>
                </c:pt>
                <c:pt idx="9">
                  <c:v>26.1</c:v>
                </c:pt>
                <c:pt idx="10">
                  <c:v>27.1</c:v>
                </c:pt>
                <c:pt idx="11">
                  <c:v>28.1</c:v>
                </c:pt>
                <c:pt idx="12">
                  <c:v>29.1</c:v>
                </c:pt>
                <c:pt idx="13">
                  <c:v>30.1</c:v>
                </c:pt>
                <c:pt idx="14">
                  <c:v>31.1</c:v>
                </c:pt>
                <c:pt idx="15">
                  <c:v>32.1</c:v>
                </c:pt>
                <c:pt idx="16">
                  <c:v>33.1</c:v>
                </c:pt>
                <c:pt idx="17">
                  <c:v>34.1</c:v>
                </c:pt>
                <c:pt idx="18">
                  <c:v>35.1</c:v>
                </c:pt>
                <c:pt idx="19">
                  <c:v>36.1</c:v>
                </c:pt>
              </c:numCache>
            </c:numRef>
          </c:xVal>
          <c:yVal>
            <c:numRef>
              <c:f>'radius he12'!$H$2:$H$21</c:f>
              <c:numCache>
                <c:formatCode>General</c:formatCode>
                <c:ptCount val="20"/>
                <c:pt idx="0">
                  <c:v>0.83019358</c:v>
                </c:pt>
                <c:pt idx="1">
                  <c:v>0.8931894915</c:v>
                </c:pt>
                <c:pt idx="2">
                  <c:v>0.950811433</c:v>
                </c:pt>
                <c:pt idx="3">
                  <c:v>1.015780147</c:v>
                </c:pt>
                <c:pt idx="4">
                  <c:v>1.082111854</c:v>
                </c:pt>
                <c:pt idx="5">
                  <c:v>1.2276544435</c:v>
                </c:pt>
                <c:pt idx="6">
                  <c:v>1.39031639</c:v>
                </c:pt>
                <c:pt idx="7">
                  <c:v>1.570526316</c:v>
                </c:pt>
                <c:pt idx="8">
                  <c:v>1.7547539615</c:v>
                </c:pt>
                <c:pt idx="9">
                  <c:v>1.96019732</c:v>
                </c:pt>
                <c:pt idx="10">
                  <c:v>2.1908275145</c:v>
                </c:pt>
                <c:pt idx="11">
                  <c:v>2.4322486805</c:v>
                </c:pt>
                <c:pt idx="12">
                  <c:v>2.706909869</c:v>
                </c:pt>
                <c:pt idx="13">
                  <c:v>2.991680281</c:v>
                </c:pt>
                <c:pt idx="14">
                  <c:v>3.2995787055</c:v>
                </c:pt>
                <c:pt idx="15">
                  <c:v>3.6250263615</c:v>
                </c:pt>
                <c:pt idx="16">
                  <c:v>3.9731586035</c:v>
                </c:pt>
                <c:pt idx="17">
                  <c:v>4.351114163</c:v>
                </c:pt>
                <c:pt idx="18">
                  <c:v>4.7171533425</c:v>
                </c:pt>
                <c:pt idx="19">
                  <c:v>5.14361127</c:v>
                </c:pt>
              </c:numCache>
            </c:numRef>
          </c:yVal>
          <c:smooth val="0"/>
        </c:ser>
        <c:ser>
          <c:idx val="2"/>
          <c:order val="2"/>
          <c:tx>
            <c:v>equivelent Bu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'radius he12'!$A$2:$A$21</c:f>
              <c:numCache>
                <c:formatCode>General</c:formatCode>
                <c:ptCount val="20"/>
                <c:pt idx="0">
                  <c:v>19.1</c:v>
                </c:pt>
                <c:pt idx="1">
                  <c:v>19.6</c:v>
                </c:pt>
                <c:pt idx="2">
                  <c:v>20.1</c:v>
                </c:pt>
                <c:pt idx="3">
                  <c:v>20.6</c:v>
                </c:pt>
                <c:pt idx="4">
                  <c:v>21.1</c:v>
                </c:pt>
                <c:pt idx="5">
                  <c:v>22.1</c:v>
                </c:pt>
                <c:pt idx="6">
                  <c:v>23.1</c:v>
                </c:pt>
                <c:pt idx="7">
                  <c:v>24.1</c:v>
                </c:pt>
                <c:pt idx="8">
                  <c:v>25.1</c:v>
                </c:pt>
                <c:pt idx="9">
                  <c:v>26.1</c:v>
                </c:pt>
                <c:pt idx="10">
                  <c:v>27.1</c:v>
                </c:pt>
                <c:pt idx="11">
                  <c:v>28.1</c:v>
                </c:pt>
                <c:pt idx="12">
                  <c:v>29.1</c:v>
                </c:pt>
                <c:pt idx="13">
                  <c:v>30.1</c:v>
                </c:pt>
                <c:pt idx="14">
                  <c:v>31.1</c:v>
                </c:pt>
                <c:pt idx="15">
                  <c:v>32.1</c:v>
                </c:pt>
                <c:pt idx="16">
                  <c:v>33.1</c:v>
                </c:pt>
                <c:pt idx="17">
                  <c:v>34.1</c:v>
                </c:pt>
                <c:pt idx="18">
                  <c:v>35.1</c:v>
                </c:pt>
                <c:pt idx="19">
                  <c:v>36.1</c:v>
                </c:pt>
              </c:numCache>
            </c:numRef>
          </c:xVal>
          <c:yVal>
            <c:numRef>
              <c:f>'radius he12'!$G$2:$G$21</c:f>
              <c:numCache>
                <c:formatCode>General</c:formatCode>
                <c:ptCount val="20"/>
                <c:pt idx="0">
                  <c:v>1.204508937125839</c:v>
                </c:pt>
                <c:pt idx="1">
                  <c:v>1.224048935539712</c:v>
                </c:pt>
                <c:pt idx="2">
                  <c:v>1.235016588578651</c:v>
                </c:pt>
                <c:pt idx="3">
                  <c:v>1.25160371764992</c:v>
                </c:pt>
                <c:pt idx="4">
                  <c:v>1.255117103294221</c:v>
                </c:pt>
                <c:pt idx="5">
                  <c:v>1.287276976896635</c:v>
                </c:pt>
                <c:pt idx="6">
                  <c:v>1.311306700197481</c:v>
                </c:pt>
                <c:pt idx="7">
                  <c:v>1.356364195990463</c:v>
                </c:pt>
                <c:pt idx="8">
                  <c:v>1.399031885939896</c:v>
                </c:pt>
                <c:pt idx="9">
                  <c:v>1.392486776823737</c:v>
                </c:pt>
                <c:pt idx="10">
                  <c:v>1.433590292764522</c:v>
                </c:pt>
                <c:pt idx="11">
                  <c:v>1.446633031032058</c:v>
                </c:pt>
                <c:pt idx="12">
                  <c:v>1.487252653915294</c:v>
                </c:pt>
                <c:pt idx="13">
                  <c:v>1.5025194037303</c:v>
                </c:pt>
                <c:pt idx="14">
                  <c:v>1.53002504899233</c:v>
                </c:pt>
                <c:pt idx="15">
                  <c:v>1.549439164020908</c:v>
                </c:pt>
                <c:pt idx="16">
                  <c:v>1.579335032178924</c:v>
                </c:pt>
                <c:pt idx="17">
                  <c:v>1.61064635720829</c:v>
                </c:pt>
                <c:pt idx="18">
                  <c:v>1.629713520082547</c:v>
                </c:pt>
                <c:pt idx="19">
                  <c:v>1.651415262045296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49888"/>
        <c:axId val="-2131943728"/>
      </c:scatterChart>
      <c:scatterChart>
        <c:scatterStyle val="lineMarker"/>
        <c:varyColors val="0"/>
        <c:ser>
          <c:idx val="1"/>
          <c:order val="1"/>
          <c:tx>
            <c:strRef>
              <c:f>'radius he12'!$C$1</c:f>
              <c:strCache>
                <c:ptCount val="1"/>
                <c:pt idx="0">
                  <c:v>Frequency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'radius he12'!$A$2:$A$21</c:f>
              <c:numCache>
                <c:formatCode>General</c:formatCode>
                <c:ptCount val="20"/>
                <c:pt idx="0">
                  <c:v>19.1</c:v>
                </c:pt>
                <c:pt idx="1">
                  <c:v>19.6</c:v>
                </c:pt>
                <c:pt idx="2">
                  <c:v>20.1</c:v>
                </c:pt>
                <c:pt idx="3">
                  <c:v>20.6</c:v>
                </c:pt>
                <c:pt idx="4">
                  <c:v>21.1</c:v>
                </c:pt>
                <c:pt idx="5">
                  <c:v>22.1</c:v>
                </c:pt>
                <c:pt idx="6">
                  <c:v>23.1</c:v>
                </c:pt>
                <c:pt idx="7">
                  <c:v>24.1</c:v>
                </c:pt>
                <c:pt idx="8">
                  <c:v>25.1</c:v>
                </c:pt>
                <c:pt idx="9">
                  <c:v>26.1</c:v>
                </c:pt>
                <c:pt idx="10">
                  <c:v>27.1</c:v>
                </c:pt>
                <c:pt idx="11">
                  <c:v>28.1</c:v>
                </c:pt>
                <c:pt idx="12">
                  <c:v>29.1</c:v>
                </c:pt>
                <c:pt idx="13">
                  <c:v>30.1</c:v>
                </c:pt>
                <c:pt idx="14">
                  <c:v>31.1</c:v>
                </c:pt>
                <c:pt idx="15">
                  <c:v>32.1</c:v>
                </c:pt>
                <c:pt idx="16">
                  <c:v>33.1</c:v>
                </c:pt>
                <c:pt idx="17">
                  <c:v>34.1</c:v>
                </c:pt>
                <c:pt idx="18">
                  <c:v>35.1</c:v>
                </c:pt>
                <c:pt idx="19">
                  <c:v>36.1</c:v>
                </c:pt>
              </c:numCache>
            </c:numRef>
          </c:xVal>
          <c:yVal>
            <c:numRef>
              <c:f>'radius he12'!$C$2:$C$21</c:f>
              <c:numCache>
                <c:formatCode>General</c:formatCode>
                <c:ptCount val="20"/>
                <c:pt idx="0">
                  <c:v>36.40124</c:v>
                </c:pt>
                <c:pt idx="1">
                  <c:v>36.2289</c:v>
                </c:pt>
                <c:pt idx="2">
                  <c:v>36.06927</c:v>
                </c:pt>
                <c:pt idx="3">
                  <c:v>35.9214</c:v>
                </c:pt>
                <c:pt idx="4">
                  <c:v>35.78396</c:v>
                </c:pt>
                <c:pt idx="5">
                  <c:v>35.53704</c:v>
                </c:pt>
                <c:pt idx="6">
                  <c:v>35.32206</c:v>
                </c:pt>
                <c:pt idx="7">
                  <c:v>35.13344</c:v>
                </c:pt>
                <c:pt idx="8">
                  <c:v>34.96761</c:v>
                </c:pt>
                <c:pt idx="9">
                  <c:v>34.82103</c:v>
                </c:pt>
                <c:pt idx="10">
                  <c:v>34.69069</c:v>
                </c:pt>
                <c:pt idx="11">
                  <c:v>34.57438</c:v>
                </c:pt>
                <c:pt idx="12">
                  <c:v>34.47016</c:v>
                </c:pt>
                <c:pt idx="13">
                  <c:v>34.37657</c:v>
                </c:pt>
                <c:pt idx="14">
                  <c:v>34.2919</c:v>
                </c:pt>
                <c:pt idx="15">
                  <c:v>34.21531</c:v>
                </c:pt>
                <c:pt idx="16">
                  <c:v>34.14576</c:v>
                </c:pt>
                <c:pt idx="17">
                  <c:v>34.08245</c:v>
                </c:pt>
                <c:pt idx="18">
                  <c:v>34.02465</c:v>
                </c:pt>
                <c:pt idx="19">
                  <c:v>33.97175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72224"/>
        <c:axId val="-2131937600"/>
      </c:scatterChart>
      <c:valAx>
        <c:axId val="-2131949888"/>
        <c:scaling>
          <c:orientation val="minMax"/>
          <c:max val="36.1"/>
          <c:min val="19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43728"/>
        <c:crosses val="autoZero"/>
        <c:crossBetween val="midCat"/>
      </c:valAx>
      <c:valAx>
        <c:axId val="-21319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factor and equivelent 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49888"/>
        <c:crosses val="autoZero"/>
        <c:crossBetween val="midCat"/>
      </c:valAx>
      <c:valAx>
        <c:axId val="-2131937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072224"/>
        <c:crosses val="max"/>
        <c:crossBetween val="midCat"/>
      </c:valAx>
      <c:valAx>
        <c:axId val="-213807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193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HE11 Q-factor (normalised to 1E5)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'slot length HE11'!$H$2:$H$24</c:f>
              <c:numCache>
                <c:formatCode>General</c:formatCode>
                <c:ptCount val="2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</c:v>
                </c:pt>
                <c:pt idx="15">
                  <c:v>1.15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</c:numCache>
            </c:numRef>
          </c:xVal>
          <c:yVal>
            <c:numRef>
              <c:f>'slot length HE11'!$I$2:$I$24</c:f>
              <c:numCache>
                <c:formatCode>General</c:formatCode>
                <c:ptCount val="23"/>
                <c:pt idx="0">
                  <c:v>0.99669361</c:v>
                </c:pt>
                <c:pt idx="1">
                  <c:v>0.98841437</c:v>
                </c:pt>
                <c:pt idx="2">
                  <c:v>0.97444113</c:v>
                </c:pt>
                <c:pt idx="3">
                  <c:v>0.95461724</c:v>
                </c:pt>
                <c:pt idx="4">
                  <c:v>0.93579509</c:v>
                </c:pt>
                <c:pt idx="5">
                  <c:v>0.91783238</c:v>
                </c:pt>
                <c:pt idx="6">
                  <c:v>0.88240772</c:v>
                </c:pt>
                <c:pt idx="7">
                  <c:v>0.86716288</c:v>
                </c:pt>
                <c:pt idx="8">
                  <c:v>0.86463664</c:v>
                </c:pt>
                <c:pt idx="9">
                  <c:v>0.846926</c:v>
                </c:pt>
                <c:pt idx="10">
                  <c:v>0.82861636</c:v>
                </c:pt>
                <c:pt idx="11">
                  <c:v>0.80808459</c:v>
                </c:pt>
                <c:pt idx="12">
                  <c:v>0.78929801</c:v>
                </c:pt>
                <c:pt idx="13">
                  <c:v>0.77076326</c:v>
                </c:pt>
                <c:pt idx="14">
                  <c:v>0.75493159</c:v>
                </c:pt>
                <c:pt idx="15">
                  <c:v>0.73748349</c:v>
                </c:pt>
                <c:pt idx="16">
                  <c:v>0.71952204</c:v>
                </c:pt>
                <c:pt idx="17">
                  <c:v>0.69885001</c:v>
                </c:pt>
                <c:pt idx="18">
                  <c:v>0.67927735</c:v>
                </c:pt>
                <c:pt idx="19">
                  <c:v>0.65867785</c:v>
                </c:pt>
                <c:pt idx="20">
                  <c:v>0.62298883</c:v>
                </c:pt>
                <c:pt idx="21">
                  <c:v>0.61692985</c:v>
                </c:pt>
                <c:pt idx="22">
                  <c:v>0.59055443</c:v>
                </c:pt>
              </c:numCache>
            </c:numRef>
          </c:yVal>
          <c:smooth val="0"/>
        </c:ser>
        <c:ser>
          <c:idx val="1"/>
          <c:order val="1"/>
          <c:tx>
            <c:v>HE12 Q-factor(normalised to 2E5)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'slot length HE11'!$L$2:$L$24</c:f>
              <c:numCache>
                <c:formatCode>General</c:formatCode>
                <c:ptCount val="2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</c:v>
                </c:pt>
                <c:pt idx="15">
                  <c:v>1.15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</c:numCache>
            </c:numRef>
          </c:xVal>
          <c:yVal>
            <c:numRef>
              <c:f>'slot length HE11'!$S$2:$S$24</c:f>
              <c:numCache>
                <c:formatCode>General</c:formatCode>
                <c:ptCount val="23"/>
                <c:pt idx="0">
                  <c:v>1.207703404375</c:v>
                </c:pt>
                <c:pt idx="1">
                  <c:v>1.199406436875</c:v>
                </c:pt>
                <c:pt idx="2">
                  <c:v>1.188480249375</c:v>
                </c:pt>
                <c:pt idx="3">
                  <c:v>1.171555171875</c:v>
                </c:pt>
                <c:pt idx="4">
                  <c:v>1.156559705625</c:v>
                </c:pt>
                <c:pt idx="5">
                  <c:v>1.14668742125</c:v>
                </c:pt>
                <c:pt idx="6">
                  <c:v>1.13681760875</c:v>
                </c:pt>
                <c:pt idx="7">
                  <c:v>1.128790896875</c:v>
                </c:pt>
                <c:pt idx="8">
                  <c:v>1.118264553125</c:v>
                </c:pt>
                <c:pt idx="9">
                  <c:v>1.102586325625</c:v>
                </c:pt>
                <c:pt idx="10">
                  <c:v>1.09319615375</c:v>
                </c:pt>
                <c:pt idx="11">
                  <c:v>1.083442218125</c:v>
                </c:pt>
                <c:pt idx="12">
                  <c:v>1.072373336875</c:v>
                </c:pt>
                <c:pt idx="13">
                  <c:v>1.06117761125</c:v>
                </c:pt>
                <c:pt idx="14">
                  <c:v>1.063083825625</c:v>
                </c:pt>
                <c:pt idx="15">
                  <c:v>1.053357459375</c:v>
                </c:pt>
                <c:pt idx="16">
                  <c:v>1.038375853125</c:v>
                </c:pt>
                <c:pt idx="17">
                  <c:v>1.028949473125</c:v>
                </c:pt>
                <c:pt idx="18">
                  <c:v>1.0162869575</c:v>
                </c:pt>
                <c:pt idx="19">
                  <c:v>1.0036898125</c:v>
                </c:pt>
                <c:pt idx="20">
                  <c:v>0.9907876075</c:v>
                </c:pt>
                <c:pt idx="21">
                  <c:v>0.977554464375</c:v>
                </c:pt>
                <c:pt idx="22">
                  <c:v>0.950522805</c:v>
                </c:pt>
              </c:numCache>
            </c:numRef>
          </c:yVal>
          <c:smooth val="0"/>
        </c:ser>
        <c:ser>
          <c:idx val="4"/>
          <c:order val="4"/>
          <c:tx>
            <c:v>HE11 Bu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'slot length HE11'!$H$2:$H$24</c:f>
              <c:numCache>
                <c:formatCode>General</c:formatCode>
                <c:ptCount val="2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</c:v>
                </c:pt>
                <c:pt idx="15">
                  <c:v>1.15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</c:numCache>
            </c:numRef>
          </c:xVal>
          <c:yVal>
            <c:numRef>
              <c:f>'slot length HE11'!$G$2:$G$24</c:f>
              <c:numCache>
                <c:formatCode>General</c:formatCode>
                <c:ptCount val="23"/>
                <c:pt idx="0">
                  <c:v>1.293869086116101</c:v>
                </c:pt>
                <c:pt idx="1">
                  <c:v>1.287231658959775</c:v>
                </c:pt>
                <c:pt idx="2">
                  <c:v>1.270777066069978</c:v>
                </c:pt>
                <c:pt idx="3">
                  <c:v>1.264490047555521</c:v>
                </c:pt>
                <c:pt idx="4">
                  <c:v>1.262158457749195</c:v>
                </c:pt>
                <c:pt idx="5">
                  <c:v>1.245061438905182</c:v>
                </c:pt>
                <c:pt idx="6">
                  <c:v>1.260285482982578</c:v>
                </c:pt>
                <c:pt idx="7">
                  <c:v>1.253232687587057</c:v>
                </c:pt>
                <c:pt idx="8">
                  <c:v>1.223108656226827</c:v>
                </c:pt>
                <c:pt idx="9">
                  <c:v>1.200493952789368</c:v>
                </c:pt>
                <c:pt idx="10">
                  <c:v>1.188504814118986</c:v>
                </c:pt>
                <c:pt idx="11">
                  <c:v>1.143922946968698</c:v>
                </c:pt>
                <c:pt idx="12">
                  <c:v>1.155238585122233</c:v>
                </c:pt>
                <c:pt idx="13">
                  <c:v>1.143612941433361</c:v>
                </c:pt>
                <c:pt idx="14">
                  <c:v>1.129127512950579</c:v>
                </c:pt>
                <c:pt idx="15">
                  <c:v>1.113868123355358</c:v>
                </c:pt>
                <c:pt idx="16">
                  <c:v>1.101163802129216</c:v>
                </c:pt>
                <c:pt idx="17">
                  <c:v>1.086266596176122</c:v>
                </c:pt>
                <c:pt idx="18">
                  <c:v>1.070295731513379</c:v>
                </c:pt>
                <c:pt idx="19">
                  <c:v>1.054619931039941</c:v>
                </c:pt>
                <c:pt idx="20">
                  <c:v>1.020479607456578</c:v>
                </c:pt>
                <c:pt idx="21">
                  <c:v>1.016276767604827</c:v>
                </c:pt>
                <c:pt idx="22">
                  <c:v>0.994233911957352</c:v>
                </c:pt>
              </c:numCache>
            </c:numRef>
          </c:yVal>
          <c:smooth val="0"/>
        </c:ser>
        <c:ser>
          <c:idx val="5"/>
          <c:order val="5"/>
          <c:tx>
            <c:v>HE12 Bu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'slot length HE11'!$H$2:$H$24</c:f>
              <c:numCache>
                <c:formatCode>General</c:formatCode>
                <c:ptCount val="2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</c:v>
                </c:pt>
                <c:pt idx="15">
                  <c:v>1.15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</c:numCache>
            </c:numRef>
          </c:xVal>
          <c:yVal>
            <c:numRef>
              <c:f>'slot length HE11'!$R$2:$R$24</c:f>
              <c:numCache>
                <c:formatCode>General</c:formatCode>
                <c:ptCount val="23"/>
                <c:pt idx="0">
                  <c:v>1.242182718707965</c:v>
                </c:pt>
                <c:pt idx="1">
                  <c:v>1.228254045744713</c:v>
                </c:pt>
                <c:pt idx="2">
                  <c:v>1.239813405789621</c:v>
                </c:pt>
                <c:pt idx="3">
                  <c:v>1.227041916864545</c:v>
                </c:pt>
                <c:pt idx="4">
                  <c:v>1.224356966081644</c:v>
                </c:pt>
                <c:pt idx="5">
                  <c:v>1.222241057997329</c:v>
                </c:pt>
                <c:pt idx="6">
                  <c:v>1.21566685174923</c:v>
                </c:pt>
                <c:pt idx="7">
                  <c:v>1.211371162696929</c:v>
                </c:pt>
                <c:pt idx="8">
                  <c:v>1.207237750719253</c:v>
                </c:pt>
                <c:pt idx="9">
                  <c:v>1.199897483904653</c:v>
                </c:pt>
                <c:pt idx="10">
                  <c:v>1.194161173248166</c:v>
                </c:pt>
                <c:pt idx="11">
                  <c:v>1.194425139018674</c:v>
                </c:pt>
                <c:pt idx="12">
                  <c:v>1.190373904633078</c:v>
                </c:pt>
                <c:pt idx="13">
                  <c:v>1.181481128198779</c:v>
                </c:pt>
                <c:pt idx="14">
                  <c:v>1.18231808418138</c:v>
                </c:pt>
                <c:pt idx="15">
                  <c:v>1.176839806397451</c:v>
                </c:pt>
                <c:pt idx="16">
                  <c:v>1.165552383089538</c:v>
                </c:pt>
                <c:pt idx="17">
                  <c:v>1.157519024838838</c:v>
                </c:pt>
                <c:pt idx="18">
                  <c:v>1.150412174901946</c:v>
                </c:pt>
                <c:pt idx="19">
                  <c:v>1.145823956611915</c:v>
                </c:pt>
                <c:pt idx="20">
                  <c:v>1.135633561215266</c:v>
                </c:pt>
                <c:pt idx="21">
                  <c:v>1.12590139191871</c:v>
                </c:pt>
                <c:pt idx="22">
                  <c:v>1.106456054840937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75760"/>
        <c:axId val="-2131869728"/>
      </c:scatterChart>
      <c:scatterChart>
        <c:scatterStyle val="lineMarker"/>
        <c:varyColors val="0"/>
        <c:ser>
          <c:idx val="2"/>
          <c:order val="2"/>
          <c:tx>
            <c:v>HE11 frequency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'slot length HE11'!$H$2:$H$24</c:f>
              <c:numCache>
                <c:formatCode>General</c:formatCode>
                <c:ptCount val="2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</c:v>
                </c:pt>
                <c:pt idx="15">
                  <c:v>1.15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</c:numCache>
            </c:numRef>
          </c:xVal>
          <c:yVal>
            <c:numRef>
              <c:f>'slot length HE11'!$C$2:$C$24</c:f>
              <c:numCache>
                <c:formatCode>General</c:formatCode>
                <c:ptCount val="23"/>
                <c:pt idx="0">
                  <c:v>36.01885</c:v>
                </c:pt>
                <c:pt idx="1">
                  <c:v>36.02233</c:v>
                </c:pt>
                <c:pt idx="2">
                  <c:v>36.02584</c:v>
                </c:pt>
                <c:pt idx="3">
                  <c:v>36.02947</c:v>
                </c:pt>
                <c:pt idx="4">
                  <c:v>36.03232</c:v>
                </c:pt>
                <c:pt idx="5">
                  <c:v>36.03502</c:v>
                </c:pt>
                <c:pt idx="6">
                  <c:v>36.03705</c:v>
                </c:pt>
                <c:pt idx="7">
                  <c:v>36.0395</c:v>
                </c:pt>
                <c:pt idx="8">
                  <c:v>36.04108</c:v>
                </c:pt>
                <c:pt idx="9">
                  <c:v>36.0428</c:v>
                </c:pt>
                <c:pt idx="10">
                  <c:v>36.04364</c:v>
                </c:pt>
                <c:pt idx="11">
                  <c:v>36.0442</c:v>
                </c:pt>
                <c:pt idx="12">
                  <c:v>36.04437</c:v>
                </c:pt>
                <c:pt idx="13">
                  <c:v>36.04369</c:v>
                </c:pt>
                <c:pt idx="14">
                  <c:v>36.04286</c:v>
                </c:pt>
                <c:pt idx="15">
                  <c:v>36.0422</c:v>
                </c:pt>
                <c:pt idx="16">
                  <c:v>36.04155</c:v>
                </c:pt>
                <c:pt idx="17">
                  <c:v>36.03955</c:v>
                </c:pt>
                <c:pt idx="18">
                  <c:v>36.0375</c:v>
                </c:pt>
                <c:pt idx="19">
                  <c:v>36.03544</c:v>
                </c:pt>
                <c:pt idx="20">
                  <c:v>36.03231</c:v>
                </c:pt>
                <c:pt idx="21">
                  <c:v>36.02975</c:v>
                </c:pt>
                <c:pt idx="22">
                  <c:v>36.02709</c:v>
                </c:pt>
              </c:numCache>
            </c:numRef>
          </c:yVal>
          <c:smooth val="0"/>
        </c:ser>
        <c:ser>
          <c:idx val="3"/>
          <c:order val="3"/>
          <c:tx>
            <c:v>HE12 frequency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'slot length HE11'!$H$2:$H$24</c:f>
              <c:numCache>
                <c:formatCode>General</c:formatCode>
                <c:ptCount val="2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</c:v>
                </c:pt>
                <c:pt idx="15">
                  <c:v>1.15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</c:numCache>
            </c:numRef>
          </c:xVal>
          <c:yVal>
            <c:numRef>
              <c:f>'slot length HE11'!$N$2:$N$24</c:f>
              <c:numCache>
                <c:formatCode>General</c:formatCode>
                <c:ptCount val="23"/>
                <c:pt idx="0">
                  <c:v>36.06715</c:v>
                </c:pt>
                <c:pt idx="1">
                  <c:v>36.05829</c:v>
                </c:pt>
                <c:pt idx="2">
                  <c:v>36.06928</c:v>
                </c:pt>
                <c:pt idx="3">
                  <c:v>36.0702</c:v>
                </c:pt>
                <c:pt idx="4">
                  <c:v>36.07109</c:v>
                </c:pt>
                <c:pt idx="5">
                  <c:v>36.07195</c:v>
                </c:pt>
                <c:pt idx="6">
                  <c:v>36.07264</c:v>
                </c:pt>
                <c:pt idx="7">
                  <c:v>36.07339</c:v>
                </c:pt>
                <c:pt idx="8">
                  <c:v>36.07386</c:v>
                </c:pt>
                <c:pt idx="9">
                  <c:v>36.07481</c:v>
                </c:pt>
                <c:pt idx="10">
                  <c:v>36.07501</c:v>
                </c:pt>
                <c:pt idx="11">
                  <c:v>36.0749</c:v>
                </c:pt>
                <c:pt idx="12">
                  <c:v>36.07482</c:v>
                </c:pt>
                <c:pt idx="13">
                  <c:v>36.07421</c:v>
                </c:pt>
                <c:pt idx="14">
                  <c:v>36.07384</c:v>
                </c:pt>
                <c:pt idx="15">
                  <c:v>36.07323</c:v>
                </c:pt>
                <c:pt idx="16">
                  <c:v>36.07292</c:v>
                </c:pt>
                <c:pt idx="17">
                  <c:v>36.07296</c:v>
                </c:pt>
                <c:pt idx="18">
                  <c:v>36.07239</c:v>
                </c:pt>
                <c:pt idx="19">
                  <c:v>36.07148</c:v>
                </c:pt>
                <c:pt idx="20">
                  <c:v>36.07077</c:v>
                </c:pt>
                <c:pt idx="21">
                  <c:v>36.06997</c:v>
                </c:pt>
                <c:pt idx="22">
                  <c:v>36.06923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57568"/>
        <c:axId val="-2131863408"/>
      </c:scatterChart>
      <c:valAx>
        <c:axId val="-2131875760"/>
        <c:scaling>
          <c:orientation val="minMax"/>
          <c:max val="1.7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69728"/>
        <c:crosses val="autoZero"/>
        <c:crossBetween val="midCat"/>
      </c:valAx>
      <c:valAx>
        <c:axId val="-2131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factor and equivelent</a:t>
                </a:r>
                <a:r>
                  <a:rPr lang="en-US" baseline="0"/>
                  <a:t> Bu(T)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75760"/>
        <c:crosses val="autoZero"/>
        <c:crossBetween val="midCat"/>
      </c:valAx>
      <c:valAx>
        <c:axId val="-2131863408"/>
        <c:scaling>
          <c:orientation val="minMax"/>
          <c:max val="36.3"/>
          <c:min val="36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57568"/>
        <c:crosses val="max"/>
        <c:crossBetween val="midCat"/>
      </c:valAx>
      <c:valAx>
        <c:axId val="-213185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18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'slot length HE11'!$H$2:$H$24</c:f>
              <c:numCache>
                <c:formatCode>General</c:formatCode>
                <c:ptCount val="2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</c:v>
                </c:pt>
                <c:pt idx="15">
                  <c:v>1.15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</c:numCache>
            </c:numRef>
          </c:xVal>
          <c:yVal>
            <c:numRef>
              <c:f>'slot length HE11'!$B$2:$B$24</c:f>
              <c:numCache>
                <c:formatCode>General</c:formatCode>
                <c:ptCount val="23"/>
                <c:pt idx="0">
                  <c:v>99669.361</c:v>
                </c:pt>
                <c:pt idx="1">
                  <c:v>98841.43700000001</c:v>
                </c:pt>
                <c:pt idx="2">
                  <c:v>97444.113</c:v>
                </c:pt>
                <c:pt idx="3">
                  <c:v>95461.724</c:v>
                </c:pt>
                <c:pt idx="4">
                  <c:v>93579.509</c:v>
                </c:pt>
                <c:pt idx="5">
                  <c:v>91783.238</c:v>
                </c:pt>
                <c:pt idx="6">
                  <c:v>88240.772</c:v>
                </c:pt>
                <c:pt idx="7">
                  <c:v>86716.288</c:v>
                </c:pt>
                <c:pt idx="8">
                  <c:v>86463.664</c:v>
                </c:pt>
                <c:pt idx="9">
                  <c:v>84692.6</c:v>
                </c:pt>
                <c:pt idx="10">
                  <c:v>82861.636</c:v>
                </c:pt>
                <c:pt idx="11">
                  <c:v>80808.459</c:v>
                </c:pt>
                <c:pt idx="12">
                  <c:v>78929.801</c:v>
                </c:pt>
                <c:pt idx="13">
                  <c:v>77076.326</c:v>
                </c:pt>
                <c:pt idx="14">
                  <c:v>75493.159</c:v>
                </c:pt>
                <c:pt idx="15">
                  <c:v>73748.349</c:v>
                </c:pt>
                <c:pt idx="16">
                  <c:v>71952.204</c:v>
                </c:pt>
                <c:pt idx="17">
                  <c:v>69885.001</c:v>
                </c:pt>
                <c:pt idx="18">
                  <c:v>67927.735</c:v>
                </c:pt>
                <c:pt idx="19">
                  <c:v>65867.785</c:v>
                </c:pt>
                <c:pt idx="20">
                  <c:v>62298.883</c:v>
                </c:pt>
                <c:pt idx="21">
                  <c:v>61692.985</c:v>
                </c:pt>
                <c:pt idx="22">
                  <c:v>59055.443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'slot length HE11'!$H$2:$H$24</c:f>
              <c:numCache>
                <c:formatCode>General</c:formatCode>
                <c:ptCount val="2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</c:v>
                </c:pt>
                <c:pt idx="15">
                  <c:v>1.15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</c:numCache>
            </c:numRef>
          </c:xVal>
          <c:yVal>
            <c:numRef>
              <c:f>'slot length HE11'!$M$2:$M$24</c:f>
              <c:numCache>
                <c:formatCode>General</c:formatCode>
                <c:ptCount val="23"/>
                <c:pt idx="0">
                  <c:v>193232.5447</c:v>
                </c:pt>
                <c:pt idx="1">
                  <c:v>191905.0299</c:v>
                </c:pt>
                <c:pt idx="2">
                  <c:v>190156.8399</c:v>
                </c:pt>
                <c:pt idx="3">
                  <c:v>187448.8275</c:v>
                </c:pt>
                <c:pt idx="4">
                  <c:v>185049.5529</c:v>
                </c:pt>
                <c:pt idx="5">
                  <c:v>183469.9874</c:v>
                </c:pt>
                <c:pt idx="6">
                  <c:v>181890.8174</c:v>
                </c:pt>
                <c:pt idx="7">
                  <c:v>180606.5435</c:v>
                </c:pt>
                <c:pt idx="8">
                  <c:v>178922.3285</c:v>
                </c:pt>
                <c:pt idx="9">
                  <c:v>176413.8121</c:v>
                </c:pt>
                <c:pt idx="10">
                  <c:v>174911.3846</c:v>
                </c:pt>
                <c:pt idx="11">
                  <c:v>173350.7549</c:v>
                </c:pt>
                <c:pt idx="12">
                  <c:v>171579.7339</c:v>
                </c:pt>
                <c:pt idx="13">
                  <c:v>169788.4178</c:v>
                </c:pt>
                <c:pt idx="14">
                  <c:v>170093.4121</c:v>
                </c:pt>
                <c:pt idx="15">
                  <c:v>168537.1935</c:v>
                </c:pt>
                <c:pt idx="16">
                  <c:v>166140.1365</c:v>
                </c:pt>
                <c:pt idx="17">
                  <c:v>164631.9157</c:v>
                </c:pt>
                <c:pt idx="18">
                  <c:v>162605.9132</c:v>
                </c:pt>
                <c:pt idx="19">
                  <c:v>160590.37</c:v>
                </c:pt>
                <c:pt idx="20">
                  <c:v>158526.0172</c:v>
                </c:pt>
                <c:pt idx="21">
                  <c:v>156408.7143</c:v>
                </c:pt>
                <c:pt idx="22">
                  <c:v>152083.6488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30208"/>
        <c:axId val="-2131823728"/>
      </c:scatterChart>
      <c:valAx>
        <c:axId val="-21318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23728"/>
        <c:crosses val="autoZero"/>
        <c:crossBetween val="midCat"/>
      </c:valAx>
      <c:valAx>
        <c:axId val="-21318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5348442389024"/>
          <c:y val="0.0689799331103679"/>
          <c:w val="0.89278347746106"/>
          <c:h val="0.828027480051616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131791280"/>
        <c:axId val="-2131795008"/>
      </c:scatterChart>
      <c:valAx>
        <c:axId val="-21317950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91280"/>
        <c:crosses val="max"/>
        <c:crossBetween val="midCat"/>
      </c:valAx>
      <c:valAx>
        <c:axId val="-2131791280"/>
        <c:scaling>
          <c:orientation val="minMax"/>
          <c:min val="1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9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in frequency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25010936132983"/>
                  <c:y val="-0.190503791192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'radius change'!$A$4:$A$8</c:f>
              <c:numCache>
                <c:formatCode>General</c:formatCode>
                <c:ptCount val="5"/>
                <c:pt idx="0">
                  <c:v>9.1</c:v>
                </c:pt>
                <c:pt idx="1">
                  <c:v>9.6</c:v>
                </c:pt>
                <c:pt idx="2">
                  <c:v>10.1</c:v>
                </c:pt>
                <c:pt idx="3">
                  <c:v>10.6</c:v>
                </c:pt>
                <c:pt idx="4">
                  <c:v>11.1</c:v>
                </c:pt>
              </c:numCache>
            </c:numRef>
          </c:cat>
          <c:val>
            <c:numRef>
              <c:f>'radius change'!$C$4:$C$8</c:f>
              <c:numCache>
                <c:formatCode>General</c:formatCode>
                <c:ptCount val="5"/>
                <c:pt idx="0">
                  <c:v>36.74844</c:v>
                </c:pt>
                <c:pt idx="1">
                  <c:v>36.35683</c:v>
                </c:pt>
                <c:pt idx="2">
                  <c:v>36.02584</c:v>
                </c:pt>
                <c:pt idx="3">
                  <c:v>35.74466</c:v>
                </c:pt>
                <c:pt idx="4">
                  <c:v>35.50461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213312"/>
        <c:axId val="-2131268080"/>
      </c:lineChart>
      <c:catAx>
        <c:axId val="-213221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68080"/>
        <c:crosses val="autoZero"/>
        <c:auto val="1"/>
        <c:lblAlgn val="ctr"/>
        <c:lblOffset val="100"/>
        <c:noMultiLvlLbl val="0"/>
      </c:catAx>
      <c:valAx>
        <c:axId val="-21312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1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HE11</a:t>
            </a:r>
            <a:r>
              <a:rPr lang="en-US" baseline="0"/>
              <a:t> and HE12 quality factor and frequecy with changing period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HE11 frequency (GHz)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40371946698581"/>
                  <c:y val="0.0172037822247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period!$A$2:$A$13</c:f>
              <c:numCache>
                <c:formatCode>General</c:formatCode>
                <c:ptCount val="12"/>
                <c:pt idx="0">
                  <c:v>2.88</c:v>
                </c:pt>
                <c:pt idx="1">
                  <c:v>2.9</c:v>
                </c:pt>
                <c:pt idx="2">
                  <c:v>2.92</c:v>
                </c:pt>
                <c:pt idx="3">
                  <c:v>2.94</c:v>
                </c:pt>
                <c:pt idx="4">
                  <c:v>2.96</c:v>
                </c:pt>
                <c:pt idx="5">
                  <c:v>2.98</c:v>
                </c:pt>
                <c:pt idx="6">
                  <c:v>3.0</c:v>
                </c:pt>
                <c:pt idx="7">
                  <c:v>3.02</c:v>
                </c:pt>
                <c:pt idx="8">
                  <c:v>3.04</c:v>
                </c:pt>
                <c:pt idx="9">
                  <c:v>3.06</c:v>
                </c:pt>
                <c:pt idx="10">
                  <c:v>3.08</c:v>
                </c:pt>
                <c:pt idx="11">
                  <c:v>3.1</c:v>
                </c:pt>
              </c:numCache>
            </c:numRef>
          </c:xVal>
          <c:yVal>
            <c:numRef>
              <c:f>period!$C$2:$C$13</c:f>
              <c:numCache>
                <c:formatCode>General</c:formatCode>
                <c:ptCount val="12"/>
                <c:pt idx="0">
                  <c:v>37.2956</c:v>
                </c:pt>
                <c:pt idx="1">
                  <c:v>37.07594</c:v>
                </c:pt>
                <c:pt idx="2">
                  <c:v>36.85924</c:v>
                </c:pt>
                <c:pt idx="3">
                  <c:v>36.64633</c:v>
                </c:pt>
                <c:pt idx="4">
                  <c:v>36.4364</c:v>
                </c:pt>
                <c:pt idx="5">
                  <c:v>36.22951</c:v>
                </c:pt>
                <c:pt idx="6">
                  <c:v>36.02585</c:v>
                </c:pt>
                <c:pt idx="7">
                  <c:v>35.82521</c:v>
                </c:pt>
                <c:pt idx="8">
                  <c:v>35.62754</c:v>
                </c:pt>
                <c:pt idx="9">
                  <c:v>35.4326</c:v>
                </c:pt>
                <c:pt idx="10">
                  <c:v>35.24057</c:v>
                </c:pt>
                <c:pt idx="11">
                  <c:v>35.05142</c:v>
                </c:pt>
              </c:numCache>
            </c:numRef>
          </c:yVal>
          <c:smooth val="0"/>
        </c:ser>
        <c:ser>
          <c:idx val="2"/>
          <c:order val="2"/>
          <c:tx>
            <c:v>HE12 frequency (GHz)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'period HE12'!$E$2:$E$14</c:f>
              <c:numCache>
                <c:formatCode>General</c:formatCode>
                <c:ptCount val="13"/>
                <c:pt idx="0">
                  <c:v>2.86</c:v>
                </c:pt>
                <c:pt idx="1">
                  <c:v>2.88</c:v>
                </c:pt>
                <c:pt idx="2">
                  <c:v>2.9</c:v>
                </c:pt>
                <c:pt idx="3">
                  <c:v>2.92</c:v>
                </c:pt>
                <c:pt idx="4">
                  <c:v>2.94</c:v>
                </c:pt>
                <c:pt idx="5">
                  <c:v>2.96</c:v>
                </c:pt>
                <c:pt idx="6">
                  <c:v>2.98</c:v>
                </c:pt>
                <c:pt idx="7">
                  <c:v>3.0</c:v>
                </c:pt>
                <c:pt idx="8">
                  <c:v>3.02</c:v>
                </c:pt>
                <c:pt idx="9">
                  <c:v>3.04</c:v>
                </c:pt>
                <c:pt idx="10">
                  <c:v>3.06</c:v>
                </c:pt>
                <c:pt idx="11">
                  <c:v>3.08</c:v>
                </c:pt>
                <c:pt idx="12">
                  <c:v>3.1</c:v>
                </c:pt>
              </c:numCache>
            </c:numRef>
          </c:xVal>
          <c:yVal>
            <c:numRef>
              <c:f>'period HE12'!$C$2:$C$14</c:f>
              <c:numCache>
                <c:formatCode>General</c:formatCode>
                <c:ptCount val="13"/>
                <c:pt idx="0">
                  <c:v>37.76262</c:v>
                </c:pt>
                <c:pt idx="1">
                  <c:v>37.53959</c:v>
                </c:pt>
                <c:pt idx="2">
                  <c:v>37.32005</c:v>
                </c:pt>
                <c:pt idx="3">
                  <c:v>37.10349</c:v>
                </c:pt>
                <c:pt idx="4">
                  <c:v>36.89053</c:v>
                </c:pt>
                <c:pt idx="5">
                  <c:v>36.68045</c:v>
                </c:pt>
                <c:pt idx="6">
                  <c:v>36.47379</c:v>
                </c:pt>
                <c:pt idx="7">
                  <c:v>36.27004</c:v>
                </c:pt>
                <c:pt idx="8">
                  <c:v>36.06928</c:v>
                </c:pt>
                <c:pt idx="9">
                  <c:v>35.87148</c:v>
                </c:pt>
                <c:pt idx="10">
                  <c:v>35.67659</c:v>
                </c:pt>
                <c:pt idx="11">
                  <c:v>35.48443</c:v>
                </c:pt>
                <c:pt idx="12">
                  <c:v>35.29508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93712"/>
        <c:axId val="-2131087776"/>
      </c:scatterChart>
      <c:scatterChart>
        <c:scatterStyle val="lineMarker"/>
        <c:varyColors val="0"/>
        <c:ser>
          <c:idx val="1"/>
          <c:order val="1"/>
          <c:tx>
            <c:v>HE11 Q factor (normalised to 1E5)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period!$A$2:$A$13</c:f>
              <c:numCache>
                <c:formatCode>General</c:formatCode>
                <c:ptCount val="12"/>
                <c:pt idx="0">
                  <c:v>2.88</c:v>
                </c:pt>
                <c:pt idx="1">
                  <c:v>2.9</c:v>
                </c:pt>
                <c:pt idx="2">
                  <c:v>2.92</c:v>
                </c:pt>
                <c:pt idx="3">
                  <c:v>2.94</c:v>
                </c:pt>
                <c:pt idx="4">
                  <c:v>2.96</c:v>
                </c:pt>
                <c:pt idx="5">
                  <c:v>2.98</c:v>
                </c:pt>
                <c:pt idx="6">
                  <c:v>3.0</c:v>
                </c:pt>
                <c:pt idx="7">
                  <c:v>3.02</c:v>
                </c:pt>
                <c:pt idx="8">
                  <c:v>3.04</c:v>
                </c:pt>
                <c:pt idx="9">
                  <c:v>3.06</c:v>
                </c:pt>
                <c:pt idx="10">
                  <c:v>3.08</c:v>
                </c:pt>
                <c:pt idx="11">
                  <c:v>3.1</c:v>
                </c:pt>
              </c:numCache>
            </c:numRef>
          </c:xVal>
          <c:yVal>
            <c:numRef>
              <c:f>period!$G$2:$G$13</c:f>
              <c:numCache>
                <c:formatCode>General</c:formatCode>
                <c:ptCount val="12"/>
                <c:pt idx="0">
                  <c:v>1.053783842</c:v>
                </c:pt>
                <c:pt idx="1">
                  <c:v>1.037057541</c:v>
                </c:pt>
                <c:pt idx="2">
                  <c:v>1.01992418</c:v>
                </c:pt>
                <c:pt idx="3">
                  <c:v>1.001770467</c:v>
                </c:pt>
                <c:pt idx="4">
                  <c:v>0.98229846</c:v>
                </c:pt>
                <c:pt idx="5">
                  <c:v>0.9657052</c:v>
                </c:pt>
                <c:pt idx="6">
                  <c:v>0.94610055</c:v>
                </c:pt>
                <c:pt idx="7">
                  <c:v>0.92903998</c:v>
                </c:pt>
                <c:pt idx="8">
                  <c:v>0.91149328</c:v>
                </c:pt>
                <c:pt idx="9">
                  <c:v>0.89546973</c:v>
                </c:pt>
                <c:pt idx="10">
                  <c:v>0.87686283</c:v>
                </c:pt>
                <c:pt idx="11">
                  <c:v>0.86020217</c:v>
                </c:pt>
              </c:numCache>
            </c:numRef>
          </c:yVal>
          <c:smooth val="0"/>
        </c:ser>
        <c:ser>
          <c:idx val="3"/>
          <c:order val="3"/>
          <c:tx>
            <c:v>HE12 Q factor (normalised to 1E5)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'period HE12'!$E$2:$E$14</c:f>
              <c:numCache>
                <c:formatCode>General</c:formatCode>
                <c:ptCount val="13"/>
                <c:pt idx="0">
                  <c:v>2.86</c:v>
                </c:pt>
                <c:pt idx="1">
                  <c:v>2.88</c:v>
                </c:pt>
                <c:pt idx="2">
                  <c:v>2.9</c:v>
                </c:pt>
                <c:pt idx="3">
                  <c:v>2.92</c:v>
                </c:pt>
                <c:pt idx="4">
                  <c:v>2.94</c:v>
                </c:pt>
                <c:pt idx="5">
                  <c:v>2.96</c:v>
                </c:pt>
                <c:pt idx="6">
                  <c:v>2.98</c:v>
                </c:pt>
                <c:pt idx="7">
                  <c:v>3.0</c:v>
                </c:pt>
                <c:pt idx="8">
                  <c:v>3.02</c:v>
                </c:pt>
                <c:pt idx="9">
                  <c:v>3.04</c:v>
                </c:pt>
                <c:pt idx="10">
                  <c:v>3.06</c:v>
                </c:pt>
                <c:pt idx="11">
                  <c:v>3.08</c:v>
                </c:pt>
                <c:pt idx="12">
                  <c:v>3.1</c:v>
                </c:pt>
              </c:numCache>
            </c:numRef>
          </c:xVal>
          <c:yVal>
            <c:numRef>
              <c:f>'period HE12'!$H$2:$H$14</c:f>
              <c:numCache>
                <c:formatCode>General</c:formatCode>
                <c:ptCount val="13"/>
                <c:pt idx="0">
                  <c:v>2.236869544</c:v>
                </c:pt>
                <c:pt idx="1">
                  <c:v>2.191604819</c:v>
                </c:pt>
                <c:pt idx="2">
                  <c:v>2.139860879</c:v>
                </c:pt>
                <c:pt idx="3">
                  <c:v>2.079414599</c:v>
                </c:pt>
                <c:pt idx="4">
                  <c:v>2.043355124</c:v>
                </c:pt>
                <c:pt idx="5">
                  <c:v>2.007821521</c:v>
                </c:pt>
                <c:pt idx="6">
                  <c:v>1.982943702</c:v>
                </c:pt>
                <c:pt idx="7">
                  <c:v>1.943259632</c:v>
                </c:pt>
                <c:pt idx="8">
                  <c:v>1.901568418</c:v>
                </c:pt>
                <c:pt idx="9">
                  <c:v>1.860316509</c:v>
                </c:pt>
                <c:pt idx="10">
                  <c:v>1.818048997</c:v>
                </c:pt>
                <c:pt idx="11">
                  <c:v>1.785270255</c:v>
                </c:pt>
                <c:pt idx="12">
                  <c:v>1.747834148</c:v>
                </c:pt>
              </c:numCache>
            </c:numRef>
          </c:yVal>
          <c:smooth val="0"/>
        </c:ser>
        <c:ser>
          <c:idx val="4"/>
          <c:order val="4"/>
          <c:tx>
            <c:v>HE11 equivelent Bu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period!$A$2:$A$13</c:f>
              <c:numCache>
                <c:formatCode>General</c:formatCode>
                <c:ptCount val="12"/>
                <c:pt idx="0">
                  <c:v>2.88</c:v>
                </c:pt>
                <c:pt idx="1">
                  <c:v>2.9</c:v>
                </c:pt>
                <c:pt idx="2">
                  <c:v>2.92</c:v>
                </c:pt>
                <c:pt idx="3">
                  <c:v>2.94</c:v>
                </c:pt>
                <c:pt idx="4">
                  <c:v>2.96</c:v>
                </c:pt>
                <c:pt idx="5">
                  <c:v>2.98</c:v>
                </c:pt>
                <c:pt idx="6">
                  <c:v>3.0</c:v>
                </c:pt>
                <c:pt idx="7">
                  <c:v>3.02</c:v>
                </c:pt>
                <c:pt idx="8">
                  <c:v>3.04</c:v>
                </c:pt>
                <c:pt idx="9">
                  <c:v>3.06</c:v>
                </c:pt>
                <c:pt idx="10">
                  <c:v>3.08</c:v>
                </c:pt>
                <c:pt idx="11">
                  <c:v>3.1</c:v>
                </c:pt>
              </c:numCache>
            </c:numRef>
          </c:xVal>
          <c:yVal>
            <c:numRef>
              <c:f>period!$F$2:$F$13</c:f>
              <c:numCache>
                <c:formatCode>General</c:formatCode>
                <c:ptCount val="12"/>
                <c:pt idx="0">
                  <c:v>1.313996558511775</c:v>
                </c:pt>
                <c:pt idx="1">
                  <c:v>1.304233687210515</c:v>
                </c:pt>
                <c:pt idx="2">
                  <c:v>1.290917470653845</c:v>
                </c:pt>
                <c:pt idx="3">
                  <c:v>1.283126586235993</c:v>
                </c:pt>
                <c:pt idx="4">
                  <c:v>1.275139421702403</c:v>
                </c:pt>
                <c:pt idx="5">
                  <c:v>1.267639954663676</c:v>
                </c:pt>
                <c:pt idx="6">
                  <c:v>1.260703380296676</c:v>
                </c:pt>
                <c:pt idx="7">
                  <c:v>1.255179575734677</c:v>
                </c:pt>
                <c:pt idx="8">
                  <c:v>1.239367770826836</c:v>
                </c:pt>
                <c:pt idx="9">
                  <c:v>1.226429254983358</c:v>
                </c:pt>
                <c:pt idx="10">
                  <c:v>1.22933177600017</c:v>
                </c:pt>
                <c:pt idx="11">
                  <c:v>1.210349520769727</c:v>
                </c:pt>
              </c:numCache>
            </c:numRef>
          </c:yVal>
          <c:smooth val="0"/>
        </c:ser>
        <c:ser>
          <c:idx val="5"/>
          <c:order val="5"/>
          <c:tx>
            <c:v>HE12 equivelent Bu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'period HE12'!$E$2:$E$14</c:f>
              <c:numCache>
                <c:formatCode>General</c:formatCode>
                <c:ptCount val="13"/>
                <c:pt idx="0">
                  <c:v>2.86</c:v>
                </c:pt>
                <c:pt idx="1">
                  <c:v>2.88</c:v>
                </c:pt>
                <c:pt idx="2">
                  <c:v>2.9</c:v>
                </c:pt>
                <c:pt idx="3">
                  <c:v>2.92</c:v>
                </c:pt>
                <c:pt idx="4">
                  <c:v>2.94</c:v>
                </c:pt>
                <c:pt idx="5">
                  <c:v>2.96</c:v>
                </c:pt>
                <c:pt idx="6">
                  <c:v>2.98</c:v>
                </c:pt>
                <c:pt idx="7">
                  <c:v>3.0</c:v>
                </c:pt>
                <c:pt idx="8">
                  <c:v>3.02</c:v>
                </c:pt>
                <c:pt idx="9">
                  <c:v>3.04</c:v>
                </c:pt>
                <c:pt idx="10">
                  <c:v>3.06</c:v>
                </c:pt>
                <c:pt idx="11">
                  <c:v>3.08</c:v>
                </c:pt>
                <c:pt idx="12">
                  <c:v>3.1</c:v>
                </c:pt>
              </c:numCache>
            </c:numRef>
          </c:xVal>
          <c:yVal>
            <c:numRef>
              <c:f>'period HE12'!$G$2:$G$14</c:f>
              <c:numCache>
                <c:formatCode>General</c:formatCode>
                <c:ptCount val="13"/>
                <c:pt idx="0">
                  <c:v>1.325473414218034</c:v>
                </c:pt>
                <c:pt idx="1">
                  <c:v>1.316988193140636</c:v>
                </c:pt>
                <c:pt idx="2">
                  <c:v>1.295860991194193</c:v>
                </c:pt>
                <c:pt idx="3">
                  <c:v>1.291116057085072</c:v>
                </c:pt>
                <c:pt idx="4">
                  <c:v>1.266769445196402</c:v>
                </c:pt>
                <c:pt idx="5">
                  <c:v>1.26250540358773</c:v>
                </c:pt>
                <c:pt idx="6">
                  <c:v>1.258673506200923</c:v>
                </c:pt>
                <c:pt idx="7">
                  <c:v>1.245780494261532</c:v>
                </c:pt>
                <c:pt idx="8">
                  <c:v>1.240364027672621</c:v>
                </c:pt>
                <c:pt idx="9">
                  <c:v>1.225444658848329</c:v>
                </c:pt>
                <c:pt idx="10">
                  <c:v>1.219898213947575</c:v>
                </c:pt>
                <c:pt idx="11">
                  <c:v>1.20890607093166</c:v>
                </c:pt>
                <c:pt idx="12">
                  <c:v>1.189910723574988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75696"/>
        <c:axId val="-2131081664"/>
      </c:scatterChart>
      <c:valAx>
        <c:axId val="-21310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waveguide period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87776"/>
        <c:crosses val="autoZero"/>
        <c:crossBetween val="midCat"/>
      </c:valAx>
      <c:valAx>
        <c:axId val="-21310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3712"/>
        <c:crosses val="autoZero"/>
        <c:crossBetween val="midCat"/>
      </c:valAx>
      <c:valAx>
        <c:axId val="-2131081664"/>
        <c:scaling>
          <c:orientation val="minMax"/>
          <c:min val="0.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factor and equivelent Bu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75696"/>
        <c:crosses val="max"/>
        <c:crossBetween val="midCat"/>
      </c:valAx>
      <c:valAx>
        <c:axId val="-213107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108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4359417412933"/>
          <c:y val="0.923040427320497"/>
          <c:w val="0.821224270562048"/>
          <c:h val="0.0602044914991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HE11 &amp; HE12 radius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5115945922518"/>
          <c:y val="0.0882125790095044"/>
          <c:w val="0.869768108154964"/>
          <c:h val="0.759257780152661"/>
        </c:manualLayout>
      </c:layout>
      <c:scatterChart>
        <c:scatterStyle val="lineMarker"/>
        <c:varyColors val="0"/>
        <c:ser>
          <c:idx val="0"/>
          <c:order val="0"/>
          <c:tx>
            <c:v>HE11 Q factor normalised to 1E5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'radius change'!$A$2:$A$17</c:f>
              <c:numCache>
                <c:formatCode>General</c:formatCode>
                <c:ptCount val="16"/>
                <c:pt idx="0">
                  <c:v>8.0</c:v>
                </c:pt>
                <c:pt idx="1">
                  <c:v>8.5</c:v>
                </c:pt>
                <c:pt idx="2">
                  <c:v>9.1</c:v>
                </c:pt>
                <c:pt idx="3">
                  <c:v>9.6</c:v>
                </c:pt>
                <c:pt idx="4">
                  <c:v>10.1</c:v>
                </c:pt>
                <c:pt idx="5">
                  <c:v>10.6</c:v>
                </c:pt>
                <c:pt idx="6">
                  <c:v>11.1</c:v>
                </c:pt>
                <c:pt idx="7">
                  <c:v>11.6</c:v>
                </c:pt>
                <c:pt idx="8">
                  <c:v>12.1</c:v>
                </c:pt>
                <c:pt idx="9">
                  <c:v>12.6</c:v>
                </c:pt>
                <c:pt idx="10">
                  <c:v>13.1</c:v>
                </c:pt>
                <c:pt idx="11">
                  <c:v>13.6</c:v>
                </c:pt>
                <c:pt idx="12">
                  <c:v>14.1</c:v>
                </c:pt>
                <c:pt idx="13">
                  <c:v>14.6</c:v>
                </c:pt>
                <c:pt idx="14">
                  <c:v>15.1</c:v>
                </c:pt>
                <c:pt idx="15">
                  <c:v>15.6</c:v>
                </c:pt>
              </c:numCache>
            </c:numRef>
          </c:xVal>
          <c:yVal>
            <c:numRef>
              <c:f>'radius change'!$H$2:$H$17</c:f>
              <c:numCache>
                <c:formatCode>General</c:formatCode>
                <c:ptCount val="16"/>
                <c:pt idx="0">
                  <c:v>0.46998221</c:v>
                </c:pt>
                <c:pt idx="1">
                  <c:v>0.56042486</c:v>
                </c:pt>
                <c:pt idx="2">
                  <c:v>0.68410366</c:v>
                </c:pt>
                <c:pt idx="3">
                  <c:v>0.81294276</c:v>
                </c:pt>
                <c:pt idx="4">
                  <c:v>0.94607923</c:v>
                </c:pt>
                <c:pt idx="5">
                  <c:v>1.123844168</c:v>
                </c:pt>
                <c:pt idx="6">
                  <c:v>1.23751889</c:v>
                </c:pt>
                <c:pt idx="7">
                  <c:v>1.442569039</c:v>
                </c:pt>
                <c:pt idx="8">
                  <c:v>1.62156245</c:v>
                </c:pt>
                <c:pt idx="9">
                  <c:v>1.86762477</c:v>
                </c:pt>
                <c:pt idx="10">
                  <c:v>2.07950679</c:v>
                </c:pt>
                <c:pt idx="11">
                  <c:v>2.258304243</c:v>
                </c:pt>
                <c:pt idx="12">
                  <c:v>2.625793791</c:v>
                </c:pt>
                <c:pt idx="13">
                  <c:v>2.930025214</c:v>
                </c:pt>
                <c:pt idx="14">
                  <c:v>3.262536513</c:v>
                </c:pt>
                <c:pt idx="15">
                  <c:v>3.530338473</c:v>
                </c:pt>
              </c:numCache>
            </c:numRef>
          </c:yVal>
          <c:smooth val="0"/>
        </c:ser>
        <c:ser>
          <c:idx val="2"/>
          <c:order val="2"/>
          <c:tx>
            <c:v>HE11 equivelent Bu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'radius change'!$A$2:$A$17</c:f>
              <c:numCache>
                <c:formatCode>General</c:formatCode>
                <c:ptCount val="16"/>
                <c:pt idx="0">
                  <c:v>8.0</c:v>
                </c:pt>
                <c:pt idx="1">
                  <c:v>8.5</c:v>
                </c:pt>
                <c:pt idx="2">
                  <c:v>9.1</c:v>
                </c:pt>
                <c:pt idx="3">
                  <c:v>9.6</c:v>
                </c:pt>
                <c:pt idx="4">
                  <c:v>10.1</c:v>
                </c:pt>
                <c:pt idx="5">
                  <c:v>10.6</c:v>
                </c:pt>
                <c:pt idx="6">
                  <c:v>11.1</c:v>
                </c:pt>
                <c:pt idx="7">
                  <c:v>11.6</c:v>
                </c:pt>
                <c:pt idx="8">
                  <c:v>12.1</c:v>
                </c:pt>
                <c:pt idx="9">
                  <c:v>12.6</c:v>
                </c:pt>
                <c:pt idx="10">
                  <c:v>13.1</c:v>
                </c:pt>
                <c:pt idx="11">
                  <c:v>13.6</c:v>
                </c:pt>
                <c:pt idx="12">
                  <c:v>14.1</c:v>
                </c:pt>
                <c:pt idx="13">
                  <c:v>14.6</c:v>
                </c:pt>
                <c:pt idx="14">
                  <c:v>15.1</c:v>
                </c:pt>
                <c:pt idx="15">
                  <c:v>15.6</c:v>
                </c:pt>
              </c:numCache>
            </c:numRef>
          </c:xVal>
          <c:yVal>
            <c:numRef>
              <c:f>'radius change'!$G$2:$G$17</c:f>
              <c:numCache>
                <c:formatCode>General</c:formatCode>
                <c:ptCount val="16"/>
                <c:pt idx="0">
                  <c:v>1.09270609349698</c:v>
                </c:pt>
                <c:pt idx="1">
                  <c:v>1.136451479746583</c:v>
                </c:pt>
                <c:pt idx="2">
                  <c:v>1.183725765553492</c:v>
                </c:pt>
                <c:pt idx="3">
                  <c:v>1.244854939370032</c:v>
                </c:pt>
                <c:pt idx="4">
                  <c:v>1.25728895500934</c:v>
                </c:pt>
                <c:pt idx="5">
                  <c:v>1.310568816366406</c:v>
                </c:pt>
                <c:pt idx="6">
                  <c:v>1.312324247756395</c:v>
                </c:pt>
                <c:pt idx="7">
                  <c:v>1.355169109502424</c:v>
                </c:pt>
                <c:pt idx="8">
                  <c:v>1.38156878357043</c:v>
                </c:pt>
                <c:pt idx="9">
                  <c:v>1.421824766438954</c:v>
                </c:pt>
                <c:pt idx="10">
                  <c:v>1.440173540351072</c:v>
                </c:pt>
                <c:pt idx="11">
                  <c:v>1.437651465238519</c:v>
                </c:pt>
                <c:pt idx="12">
                  <c:v>1.514399112991459</c:v>
                </c:pt>
                <c:pt idx="13">
                  <c:v>1.538961160739891</c:v>
                </c:pt>
                <c:pt idx="14">
                  <c:v>1.584781590726143</c:v>
                </c:pt>
                <c:pt idx="15">
                  <c:v>1.565188917923936</c:v>
                </c:pt>
              </c:numCache>
            </c:numRef>
          </c:yVal>
          <c:smooth val="0"/>
        </c:ser>
        <c:ser>
          <c:idx val="3"/>
          <c:order val="3"/>
          <c:tx>
            <c:v>HE12 Q factor noramlised to 1E5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'radius change'!$A$18:$A$37</c:f>
              <c:numCache>
                <c:formatCode>General</c:formatCode>
                <c:ptCount val="20"/>
                <c:pt idx="0">
                  <c:v>19.1</c:v>
                </c:pt>
                <c:pt idx="1">
                  <c:v>19.6</c:v>
                </c:pt>
                <c:pt idx="2">
                  <c:v>20.1</c:v>
                </c:pt>
                <c:pt idx="3">
                  <c:v>20.6</c:v>
                </c:pt>
                <c:pt idx="4">
                  <c:v>21.1</c:v>
                </c:pt>
                <c:pt idx="5">
                  <c:v>22.1</c:v>
                </c:pt>
                <c:pt idx="6">
                  <c:v>23.1</c:v>
                </c:pt>
                <c:pt idx="7">
                  <c:v>24.1</c:v>
                </c:pt>
                <c:pt idx="8">
                  <c:v>25.1</c:v>
                </c:pt>
                <c:pt idx="9">
                  <c:v>26.1</c:v>
                </c:pt>
                <c:pt idx="10">
                  <c:v>27.1</c:v>
                </c:pt>
                <c:pt idx="11">
                  <c:v>28.1</c:v>
                </c:pt>
                <c:pt idx="12">
                  <c:v>29.1</c:v>
                </c:pt>
                <c:pt idx="13">
                  <c:v>30.1</c:v>
                </c:pt>
                <c:pt idx="14">
                  <c:v>31.1</c:v>
                </c:pt>
                <c:pt idx="15">
                  <c:v>32.1</c:v>
                </c:pt>
                <c:pt idx="16">
                  <c:v>33.1</c:v>
                </c:pt>
                <c:pt idx="17">
                  <c:v>34.1</c:v>
                </c:pt>
                <c:pt idx="18">
                  <c:v>35.1</c:v>
                </c:pt>
                <c:pt idx="19">
                  <c:v>36.1</c:v>
                </c:pt>
              </c:numCache>
            </c:numRef>
          </c:xVal>
          <c:yVal>
            <c:numRef>
              <c:f>'radius change'!$H$18:$H$37</c:f>
              <c:numCache>
                <c:formatCode>General</c:formatCode>
                <c:ptCount val="20"/>
                <c:pt idx="0">
                  <c:v>1.66038716</c:v>
                </c:pt>
                <c:pt idx="1">
                  <c:v>1.786378983</c:v>
                </c:pt>
                <c:pt idx="2">
                  <c:v>1.901622866</c:v>
                </c:pt>
                <c:pt idx="3">
                  <c:v>2.031560294</c:v>
                </c:pt>
                <c:pt idx="4">
                  <c:v>2.164223708</c:v>
                </c:pt>
                <c:pt idx="5">
                  <c:v>2.455308887</c:v>
                </c:pt>
                <c:pt idx="6">
                  <c:v>2.78063278</c:v>
                </c:pt>
                <c:pt idx="7">
                  <c:v>3.141052632</c:v>
                </c:pt>
                <c:pt idx="8">
                  <c:v>3.509507923</c:v>
                </c:pt>
                <c:pt idx="9">
                  <c:v>3.92039464</c:v>
                </c:pt>
                <c:pt idx="10">
                  <c:v>4.381655029</c:v>
                </c:pt>
                <c:pt idx="11">
                  <c:v>4.864497361</c:v>
                </c:pt>
                <c:pt idx="12">
                  <c:v>5.413819738</c:v>
                </c:pt>
                <c:pt idx="13">
                  <c:v>5.983360562</c:v>
                </c:pt>
                <c:pt idx="14">
                  <c:v>6.599157411</c:v>
                </c:pt>
                <c:pt idx="15">
                  <c:v>7.250052723</c:v>
                </c:pt>
                <c:pt idx="16">
                  <c:v>7.946317207</c:v>
                </c:pt>
                <c:pt idx="17">
                  <c:v>8.702228326</c:v>
                </c:pt>
                <c:pt idx="18">
                  <c:v>9.434306685000001</c:v>
                </c:pt>
                <c:pt idx="19">
                  <c:v>10.28722254</c:v>
                </c:pt>
              </c:numCache>
            </c:numRef>
          </c:yVal>
          <c:smooth val="0"/>
        </c:ser>
        <c:ser>
          <c:idx val="5"/>
          <c:order val="5"/>
          <c:tx>
            <c:v>HE12 equivelent Bu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'radius change'!$A$18:$A$37</c:f>
              <c:numCache>
                <c:formatCode>General</c:formatCode>
                <c:ptCount val="20"/>
                <c:pt idx="0">
                  <c:v>19.1</c:v>
                </c:pt>
                <c:pt idx="1">
                  <c:v>19.6</c:v>
                </c:pt>
                <c:pt idx="2">
                  <c:v>20.1</c:v>
                </c:pt>
                <c:pt idx="3">
                  <c:v>20.6</c:v>
                </c:pt>
                <c:pt idx="4">
                  <c:v>21.1</c:v>
                </c:pt>
                <c:pt idx="5">
                  <c:v>22.1</c:v>
                </c:pt>
                <c:pt idx="6">
                  <c:v>23.1</c:v>
                </c:pt>
                <c:pt idx="7">
                  <c:v>24.1</c:v>
                </c:pt>
                <c:pt idx="8">
                  <c:v>25.1</c:v>
                </c:pt>
                <c:pt idx="9">
                  <c:v>26.1</c:v>
                </c:pt>
                <c:pt idx="10">
                  <c:v>27.1</c:v>
                </c:pt>
                <c:pt idx="11">
                  <c:v>28.1</c:v>
                </c:pt>
                <c:pt idx="12">
                  <c:v>29.1</c:v>
                </c:pt>
                <c:pt idx="13">
                  <c:v>30.1</c:v>
                </c:pt>
                <c:pt idx="14">
                  <c:v>31.1</c:v>
                </c:pt>
                <c:pt idx="15">
                  <c:v>32.1</c:v>
                </c:pt>
                <c:pt idx="16">
                  <c:v>33.1</c:v>
                </c:pt>
                <c:pt idx="17">
                  <c:v>34.1</c:v>
                </c:pt>
                <c:pt idx="18">
                  <c:v>35.1</c:v>
                </c:pt>
                <c:pt idx="19">
                  <c:v>36.1</c:v>
                </c:pt>
              </c:numCache>
            </c:numRef>
          </c:xVal>
          <c:yVal>
            <c:numRef>
              <c:f>'radius change'!$G$18:$G$37</c:f>
              <c:numCache>
                <c:formatCode>General</c:formatCode>
                <c:ptCount val="20"/>
                <c:pt idx="0">
                  <c:v>1.204508937125839</c:v>
                </c:pt>
                <c:pt idx="1">
                  <c:v>1.224048935539713</c:v>
                </c:pt>
                <c:pt idx="2">
                  <c:v>1.235016588578651</c:v>
                </c:pt>
                <c:pt idx="3">
                  <c:v>1.25160371764992</c:v>
                </c:pt>
                <c:pt idx="4">
                  <c:v>1.255117103294221</c:v>
                </c:pt>
                <c:pt idx="5">
                  <c:v>1.287276976896635</c:v>
                </c:pt>
                <c:pt idx="6">
                  <c:v>1.311306700197481</c:v>
                </c:pt>
                <c:pt idx="7">
                  <c:v>1.356364195990463</c:v>
                </c:pt>
                <c:pt idx="8">
                  <c:v>1.399031885939896</c:v>
                </c:pt>
                <c:pt idx="9">
                  <c:v>1.392486776823737</c:v>
                </c:pt>
                <c:pt idx="10">
                  <c:v>1.433590292764522</c:v>
                </c:pt>
                <c:pt idx="11">
                  <c:v>1.446633031032058</c:v>
                </c:pt>
                <c:pt idx="12">
                  <c:v>1.487252653915294</c:v>
                </c:pt>
                <c:pt idx="13">
                  <c:v>1.5025194037303</c:v>
                </c:pt>
                <c:pt idx="14">
                  <c:v>1.530025048992329</c:v>
                </c:pt>
                <c:pt idx="15">
                  <c:v>1.549439164020908</c:v>
                </c:pt>
                <c:pt idx="16">
                  <c:v>1.579335032178924</c:v>
                </c:pt>
                <c:pt idx="17">
                  <c:v>1.610646357208289</c:v>
                </c:pt>
                <c:pt idx="18">
                  <c:v>1.629713520082548</c:v>
                </c:pt>
                <c:pt idx="19">
                  <c:v>1.651415262045296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18112"/>
        <c:axId val="-2132111888"/>
      </c:scatterChart>
      <c:scatterChart>
        <c:scatterStyle val="lineMarker"/>
        <c:varyColors val="0"/>
        <c:ser>
          <c:idx val="1"/>
          <c:order val="1"/>
          <c:tx>
            <c:v>HE11 frequency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0.0122926833045572"/>
                  <c:y val="-0.04820359508716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'radius change'!$A$2:$A$17</c:f>
              <c:numCache>
                <c:formatCode>General</c:formatCode>
                <c:ptCount val="16"/>
                <c:pt idx="0">
                  <c:v>8.0</c:v>
                </c:pt>
                <c:pt idx="1">
                  <c:v>8.5</c:v>
                </c:pt>
                <c:pt idx="2">
                  <c:v>9.1</c:v>
                </c:pt>
                <c:pt idx="3">
                  <c:v>9.6</c:v>
                </c:pt>
                <c:pt idx="4">
                  <c:v>10.1</c:v>
                </c:pt>
                <c:pt idx="5">
                  <c:v>10.6</c:v>
                </c:pt>
                <c:pt idx="6">
                  <c:v>11.1</c:v>
                </c:pt>
                <c:pt idx="7">
                  <c:v>11.6</c:v>
                </c:pt>
                <c:pt idx="8">
                  <c:v>12.1</c:v>
                </c:pt>
                <c:pt idx="9">
                  <c:v>12.6</c:v>
                </c:pt>
                <c:pt idx="10">
                  <c:v>13.1</c:v>
                </c:pt>
                <c:pt idx="11">
                  <c:v>13.6</c:v>
                </c:pt>
                <c:pt idx="12">
                  <c:v>14.1</c:v>
                </c:pt>
                <c:pt idx="13">
                  <c:v>14.6</c:v>
                </c:pt>
                <c:pt idx="14">
                  <c:v>15.1</c:v>
                </c:pt>
                <c:pt idx="15">
                  <c:v>15.6</c:v>
                </c:pt>
              </c:numCache>
            </c:numRef>
          </c:xVal>
          <c:yVal>
            <c:numRef>
              <c:f>'radius change'!$C$2:$C$17</c:f>
              <c:numCache>
                <c:formatCode>General</c:formatCode>
                <c:ptCount val="16"/>
                <c:pt idx="0">
                  <c:v>37.90952</c:v>
                </c:pt>
                <c:pt idx="1">
                  <c:v>37.3225</c:v>
                </c:pt>
                <c:pt idx="2">
                  <c:v>36.74844</c:v>
                </c:pt>
                <c:pt idx="3">
                  <c:v>36.35683</c:v>
                </c:pt>
                <c:pt idx="4">
                  <c:v>36.02584</c:v>
                </c:pt>
                <c:pt idx="5">
                  <c:v>35.74466</c:v>
                </c:pt>
                <c:pt idx="6">
                  <c:v>35.50461</c:v>
                </c:pt>
                <c:pt idx="7">
                  <c:v>35.2965</c:v>
                </c:pt>
                <c:pt idx="8">
                  <c:v>35.11635</c:v>
                </c:pt>
                <c:pt idx="9">
                  <c:v>34.95941</c:v>
                </c:pt>
                <c:pt idx="10">
                  <c:v>34.82161</c:v>
                </c:pt>
                <c:pt idx="11">
                  <c:v>34.70031</c:v>
                </c:pt>
                <c:pt idx="12">
                  <c:v>34.59264</c:v>
                </c:pt>
                <c:pt idx="13">
                  <c:v>34.49685</c:v>
                </c:pt>
                <c:pt idx="14">
                  <c:v>34.41144</c:v>
                </c:pt>
                <c:pt idx="15">
                  <c:v>34.33466</c:v>
                </c:pt>
              </c:numCache>
            </c:numRef>
          </c:yVal>
          <c:smooth val="0"/>
        </c:ser>
        <c:ser>
          <c:idx val="4"/>
          <c:order val="4"/>
          <c:tx>
            <c:v>HE12 frequency 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.0409756110151906"/>
                  <c:y val="-0.02095808482050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'radius change'!$A$18:$A$37</c:f>
              <c:numCache>
                <c:formatCode>General</c:formatCode>
                <c:ptCount val="20"/>
                <c:pt idx="0">
                  <c:v>19.1</c:v>
                </c:pt>
                <c:pt idx="1">
                  <c:v>19.6</c:v>
                </c:pt>
                <c:pt idx="2">
                  <c:v>20.1</c:v>
                </c:pt>
                <c:pt idx="3">
                  <c:v>20.6</c:v>
                </c:pt>
                <c:pt idx="4">
                  <c:v>21.1</c:v>
                </c:pt>
                <c:pt idx="5">
                  <c:v>22.1</c:v>
                </c:pt>
                <c:pt idx="6">
                  <c:v>23.1</c:v>
                </c:pt>
                <c:pt idx="7">
                  <c:v>24.1</c:v>
                </c:pt>
                <c:pt idx="8">
                  <c:v>25.1</c:v>
                </c:pt>
                <c:pt idx="9">
                  <c:v>26.1</c:v>
                </c:pt>
                <c:pt idx="10">
                  <c:v>27.1</c:v>
                </c:pt>
                <c:pt idx="11">
                  <c:v>28.1</c:v>
                </c:pt>
                <c:pt idx="12">
                  <c:v>29.1</c:v>
                </c:pt>
                <c:pt idx="13">
                  <c:v>30.1</c:v>
                </c:pt>
                <c:pt idx="14">
                  <c:v>31.1</c:v>
                </c:pt>
                <c:pt idx="15">
                  <c:v>32.1</c:v>
                </c:pt>
                <c:pt idx="16">
                  <c:v>33.1</c:v>
                </c:pt>
                <c:pt idx="17">
                  <c:v>34.1</c:v>
                </c:pt>
                <c:pt idx="18">
                  <c:v>35.1</c:v>
                </c:pt>
                <c:pt idx="19">
                  <c:v>36.1</c:v>
                </c:pt>
              </c:numCache>
            </c:numRef>
          </c:xVal>
          <c:yVal>
            <c:numRef>
              <c:f>'radius change'!$C$18:$C$37</c:f>
              <c:numCache>
                <c:formatCode>General</c:formatCode>
                <c:ptCount val="20"/>
                <c:pt idx="0">
                  <c:v>36.40124</c:v>
                </c:pt>
                <c:pt idx="1">
                  <c:v>36.2289</c:v>
                </c:pt>
                <c:pt idx="2">
                  <c:v>36.06927</c:v>
                </c:pt>
                <c:pt idx="3">
                  <c:v>35.9214</c:v>
                </c:pt>
                <c:pt idx="4">
                  <c:v>35.78396</c:v>
                </c:pt>
                <c:pt idx="5">
                  <c:v>35.53704</c:v>
                </c:pt>
                <c:pt idx="6">
                  <c:v>35.32206</c:v>
                </c:pt>
                <c:pt idx="7">
                  <c:v>35.13344</c:v>
                </c:pt>
                <c:pt idx="8">
                  <c:v>34.96761</c:v>
                </c:pt>
                <c:pt idx="9">
                  <c:v>34.82103</c:v>
                </c:pt>
                <c:pt idx="10">
                  <c:v>34.69069</c:v>
                </c:pt>
                <c:pt idx="11">
                  <c:v>34.57438</c:v>
                </c:pt>
                <c:pt idx="12">
                  <c:v>34.47016</c:v>
                </c:pt>
                <c:pt idx="13">
                  <c:v>34.37657</c:v>
                </c:pt>
                <c:pt idx="14">
                  <c:v>34.2919</c:v>
                </c:pt>
                <c:pt idx="15">
                  <c:v>34.21531</c:v>
                </c:pt>
                <c:pt idx="16">
                  <c:v>34.14576</c:v>
                </c:pt>
                <c:pt idx="17">
                  <c:v>34.08245</c:v>
                </c:pt>
                <c:pt idx="18">
                  <c:v>34.02465</c:v>
                </c:pt>
                <c:pt idx="19">
                  <c:v>33.97175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99440"/>
        <c:axId val="-2132105440"/>
      </c:scatterChart>
      <c:valAx>
        <c:axId val="-2132118112"/>
        <c:scaling>
          <c:orientation val="minMax"/>
          <c:max val="40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11888"/>
        <c:crosses val="autoZero"/>
        <c:crossBetween val="midCat"/>
      </c:valAx>
      <c:valAx>
        <c:axId val="-2132111888"/>
        <c:scaling>
          <c:orientation val="minMax"/>
          <c:max val="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factor and equivelent</a:t>
                </a:r>
                <a:r>
                  <a:rPr lang="en-US" baseline="0"/>
                  <a:t> Bu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18112"/>
        <c:crosses val="autoZero"/>
        <c:crossBetween val="midCat"/>
      </c:valAx>
      <c:valAx>
        <c:axId val="-2132105440"/>
        <c:scaling>
          <c:orientation val="minMax"/>
          <c:min val="3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99440"/>
        <c:crosses val="max"/>
        <c:crossBetween val="midCat"/>
      </c:valAx>
      <c:valAx>
        <c:axId val="-213209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21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cone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Q-factor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 periods'!$B$13:$B$20</c:f>
              <c:numCache>
                <c:formatCode>General</c:formatCode>
                <c:ptCount val="8"/>
                <c:pt idx="0">
                  <c:v>27.52</c:v>
                </c:pt>
                <c:pt idx="1">
                  <c:v>26.02</c:v>
                </c:pt>
                <c:pt idx="2">
                  <c:v>24.52</c:v>
                </c:pt>
                <c:pt idx="3">
                  <c:v>23.02</c:v>
                </c:pt>
                <c:pt idx="4">
                  <c:v>21.52</c:v>
                </c:pt>
                <c:pt idx="5">
                  <c:v>20.02</c:v>
                </c:pt>
                <c:pt idx="6">
                  <c:v>19.52</c:v>
                </c:pt>
                <c:pt idx="7">
                  <c:v>17.02</c:v>
                </c:pt>
              </c:numCache>
            </c:numRef>
          </c:cat>
          <c:val>
            <c:numRef>
              <c:f>'60 periods'!$I$13:$I$20</c:f>
              <c:numCache>
                <c:formatCode>General</c:formatCode>
                <c:ptCount val="8"/>
                <c:pt idx="0">
                  <c:v>0.62435667</c:v>
                </c:pt>
                <c:pt idx="1">
                  <c:v>0.82483836</c:v>
                </c:pt>
                <c:pt idx="2">
                  <c:v>0.89019868</c:v>
                </c:pt>
                <c:pt idx="3">
                  <c:v>0.80187072</c:v>
                </c:pt>
                <c:pt idx="4">
                  <c:v>0.89612209</c:v>
                </c:pt>
                <c:pt idx="5">
                  <c:v>0.89661841</c:v>
                </c:pt>
                <c:pt idx="6">
                  <c:v>0.85533052</c:v>
                </c:pt>
                <c:pt idx="7">
                  <c:v>0.49539441</c:v>
                </c:pt>
              </c:numCache>
            </c:numRef>
          </c:val>
          <c:smooth val="0"/>
        </c:ser>
        <c:ser>
          <c:idx val="2"/>
          <c:order val="2"/>
          <c:tx>
            <c:v>bu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'60 periods'!$B$13:$B$20</c:f>
              <c:numCache>
                <c:formatCode>General</c:formatCode>
                <c:ptCount val="8"/>
                <c:pt idx="0">
                  <c:v>27.52</c:v>
                </c:pt>
                <c:pt idx="1">
                  <c:v>26.02</c:v>
                </c:pt>
                <c:pt idx="2">
                  <c:v>24.52</c:v>
                </c:pt>
                <c:pt idx="3">
                  <c:v>23.02</c:v>
                </c:pt>
                <c:pt idx="4">
                  <c:v>21.52</c:v>
                </c:pt>
                <c:pt idx="5">
                  <c:v>20.02</c:v>
                </c:pt>
                <c:pt idx="6">
                  <c:v>19.52</c:v>
                </c:pt>
                <c:pt idx="7">
                  <c:v>17.02</c:v>
                </c:pt>
              </c:numCache>
            </c:numRef>
          </c:cat>
          <c:val>
            <c:numRef>
              <c:f>'60 periods'!$H$13:$H$20</c:f>
              <c:numCache>
                <c:formatCode>General</c:formatCode>
                <c:ptCount val="8"/>
                <c:pt idx="0">
                  <c:v>1.160225743238848</c:v>
                </c:pt>
                <c:pt idx="1">
                  <c:v>1.227285008765052</c:v>
                </c:pt>
                <c:pt idx="2">
                  <c:v>1.231726929303414</c:v>
                </c:pt>
                <c:pt idx="3">
                  <c:v>1.092164426177915</c:v>
                </c:pt>
                <c:pt idx="4">
                  <c:v>1.15702578349726</c:v>
                </c:pt>
                <c:pt idx="5">
                  <c:v>1.12788289996963</c:v>
                </c:pt>
                <c:pt idx="6">
                  <c:v>1.154041397840972</c:v>
                </c:pt>
                <c:pt idx="7">
                  <c:v>1.09522549679226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98528"/>
        <c:axId val="-2130994992"/>
      </c:lineChart>
      <c:lineChart>
        <c:grouping val="standard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 periods'!$B$13:$B$20</c:f>
              <c:numCache>
                <c:formatCode>General</c:formatCode>
                <c:ptCount val="8"/>
                <c:pt idx="0">
                  <c:v>27.52</c:v>
                </c:pt>
                <c:pt idx="1">
                  <c:v>26.02</c:v>
                </c:pt>
                <c:pt idx="2">
                  <c:v>24.52</c:v>
                </c:pt>
                <c:pt idx="3">
                  <c:v>23.02</c:v>
                </c:pt>
                <c:pt idx="4">
                  <c:v>21.52</c:v>
                </c:pt>
                <c:pt idx="5">
                  <c:v>20.02</c:v>
                </c:pt>
                <c:pt idx="6">
                  <c:v>19.52</c:v>
                </c:pt>
                <c:pt idx="7">
                  <c:v>17.02</c:v>
                </c:pt>
              </c:numCache>
            </c:numRef>
          </c:cat>
          <c:val>
            <c:numRef>
              <c:f>'60 periods'!$D$13:$D$20</c:f>
              <c:numCache>
                <c:formatCode>General</c:formatCode>
                <c:ptCount val="8"/>
                <c:pt idx="0">
                  <c:v>36.46989</c:v>
                </c:pt>
                <c:pt idx="1">
                  <c:v>36.41368</c:v>
                </c:pt>
                <c:pt idx="2">
                  <c:v>36.29329</c:v>
                </c:pt>
                <c:pt idx="3">
                  <c:v>36.1167</c:v>
                </c:pt>
                <c:pt idx="4">
                  <c:v>36.4778</c:v>
                </c:pt>
                <c:pt idx="5">
                  <c:v>36.21367</c:v>
                </c:pt>
                <c:pt idx="6">
                  <c:v>36.31692</c:v>
                </c:pt>
                <c:pt idx="7">
                  <c:v>36.82036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88240"/>
        <c:axId val="-2130991568"/>
      </c:lineChart>
      <c:catAx>
        <c:axId val="-21309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94992"/>
        <c:crosses val="autoZero"/>
        <c:auto val="1"/>
        <c:lblAlgn val="ctr"/>
        <c:lblOffset val="100"/>
        <c:noMultiLvlLbl val="1"/>
      </c:catAx>
      <c:valAx>
        <c:axId val="-21309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98528"/>
        <c:crosses val="autoZero"/>
        <c:crossBetween val="between"/>
      </c:valAx>
      <c:valAx>
        <c:axId val="-213099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88240"/>
        <c:crosses val="max"/>
        <c:crossBetween val="between"/>
      </c:valAx>
      <c:catAx>
        <c:axId val="-213098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099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Q-normalised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 periods'!$B$3:$B$7</c:f>
              <c:numCache>
                <c:formatCode>General</c:formatCode>
                <c:ptCount val="5"/>
                <c:pt idx="0">
                  <c:v>35.0</c:v>
                </c:pt>
                <c:pt idx="1">
                  <c:v>40.0</c:v>
                </c:pt>
                <c:pt idx="2">
                  <c:v>45.0</c:v>
                </c:pt>
                <c:pt idx="3">
                  <c:v>50.0</c:v>
                </c:pt>
                <c:pt idx="4">
                  <c:v>55.0</c:v>
                </c:pt>
              </c:numCache>
            </c:numRef>
          </c:cat>
          <c:val>
            <c:numRef>
              <c:f>'60 periods'!$I$3:$I$7</c:f>
              <c:numCache>
                <c:formatCode>General</c:formatCode>
                <c:ptCount val="5"/>
                <c:pt idx="0">
                  <c:v>0.7331985</c:v>
                </c:pt>
                <c:pt idx="1">
                  <c:v>0.67590215</c:v>
                </c:pt>
                <c:pt idx="2">
                  <c:v>0.72525385</c:v>
                </c:pt>
                <c:pt idx="3">
                  <c:v>0.62557824</c:v>
                </c:pt>
                <c:pt idx="4">
                  <c:v>0.46444086</c:v>
                </c:pt>
              </c:numCache>
            </c:numRef>
          </c:val>
          <c:smooth val="0"/>
        </c:ser>
        <c:ser>
          <c:idx val="2"/>
          <c:order val="2"/>
          <c:tx>
            <c:v>bu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'60 periods'!$B$3:$B$7</c:f>
              <c:numCache>
                <c:formatCode>General</c:formatCode>
                <c:ptCount val="5"/>
                <c:pt idx="0">
                  <c:v>35.0</c:v>
                </c:pt>
                <c:pt idx="1">
                  <c:v>40.0</c:v>
                </c:pt>
                <c:pt idx="2">
                  <c:v>45.0</c:v>
                </c:pt>
                <c:pt idx="3">
                  <c:v>50.0</c:v>
                </c:pt>
                <c:pt idx="4">
                  <c:v>55.0</c:v>
                </c:pt>
              </c:numCache>
            </c:numRef>
          </c:cat>
          <c:val>
            <c:numRef>
              <c:f>'60 periods'!$H$3:$H$7</c:f>
              <c:numCache>
                <c:formatCode>General</c:formatCode>
                <c:ptCount val="5"/>
                <c:pt idx="0">
                  <c:v>1.054764609713376</c:v>
                </c:pt>
                <c:pt idx="1">
                  <c:v>1.096882636172424</c:v>
                </c:pt>
                <c:pt idx="2">
                  <c:v>1.20211251910359</c:v>
                </c:pt>
                <c:pt idx="3">
                  <c:v>1.098443804873298</c:v>
                </c:pt>
                <c:pt idx="4">
                  <c:v>0.830386326367771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50176"/>
        <c:axId val="-2132046640"/>
      </c:lineChart>
      <c:lineChart>
        <c:grouping val="standard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 periods'!$B$3:$B$7</c:f>
              <c:numCache>
                <c:formatCode>General</c:formatCode>
                <c:ptCount val="5"/>
                <c:pt idx="0">
                  <c:v>35.0</c:v>
                </c:pt>
                <c:pt idx="1">
                  <c:v>40.0</c:v>
                </c:pt>
                <c:pt idx="2">
                  <c:v>45.0</c:v>
                </c:pt>
                <c:pt idx="3">
                  <c:v>50.0</c:v>
                </c:pt>
                <c:pt idx="4">
                  <c:v>55.0</c:v>
                </c:pt>
              </c:numCache>
            </c:numRef>
          </c:cat>
          <c:val>
            <c:numRef>
              <c:f>'60 periods'!$D$3:$D$7</c:f>
              <c:numCache>
                <c:formatCode>General</c:formatCode>
                <c:ptCount val="5"/>
                <c:pt idx="0">
                  <c:v>36.39893</c:v>
                </c:pt>
                <c:pt idx="1">
                  <c:v>36.39766</c:v>
                </c:pt>
                <c:pt idx="2">
                  <c:v>36.39002</c:v>
                </c:pt>
                <c:pt idx="3">
                  <c:v>36.37152</c:v>
                </c:pt>
                <c:pt idx="4">
                  <c:v>36.37331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39888"/>
        <c:axId val="-2132043216"/>
      </c:lineChart>
      <c:catAx>
        <c:axId val="-21320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46640"/>
        <c:crosses val="autoZero"/>
        <c:auto val="1"/>
        <c:lblAlgn val="ctr"/>
        <c:lblOffset val="100"/>
        <c:noMultiLvlLbl val="1"/>
      </c:catAx>
      <c:valAx>
        <c:axId val="-21320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50176"/>
        <c:crosses val="autoZero"/>
        <c:crossBetween val="between"/>
      </c:valAx>
      <c:valAx>
        <c:axId val="-213204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39888"/>
        <c:crosses val="max"/>
        <c:crossBetween val="between"/>
      </c:valAx>
      <c:catAx>
        <c:axId val="-213203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204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Q-factor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 periods'!$L$3:$L$9</c:f>
              <c:numCache>
                <c:formatCode>General</c:formatCode>
                <c:ptCount val="7"/>
                <c:pt idx="0">
                  <c:v>33.1</c:v>
                </c:pt>
                <c:pt idx="1">
                  <c:v>36.1</c:v>
                </c:pt>
                <c:pt idx="2">
                  <c:v>39.1</c:v>
                </c:pt>
                <c:pt idx="3">
                  <c:v>42.1</c:v>
                </c:pt>
                <c:pt idx="4">
                  <c:v>48.1</c:v>
                </c:pt>
                <c:pt idx="5">
                  <c:v>51.1</c:v>
                </c:pt>
                <c:pt idx="6">
                  <c:v>54.1</c:v>
                </c:pt>
              </c:numCache>
            </c:numRef>
          </c:cat>
          <c:val>
            <c:numRef>
              <c:f>'60 periods'!$S$3:$S$9</c:f>
              <c:numCache>
                <c:formatCode>General</c:formatCode>
                <c:ptCount val="7"/>
                <c:pt idx="0">
                  <c:v>0.72525385</c:v>
                </c:pt>
                <c:pt idx="1">
                  <c:v>0.90709588</c:v>
                </c:pt>
                <c:pt idx="2">
                  <c:v>0.80229887</c:v>
                </c:pt>
                <c:pt idx="3">
                  <c:v>0.64463201</c:v>
                </c:pt>
                <c:pt idx="4">
                  <c:v>0.69112074</c:v>
                </c:pt>
                <c:pt idx="5">
                  <c:v>0.64465349</c:v>
                </c:pt>
                <c:pt idx="6">
                  <c:v>0.50017719</c:v>
                </c:pt>
              </c:numCache>
            </c:numRef>
          </c:val>
          <c:smooth val="0"/>
        </c:ser>
        <c:ser>
          <c:idx val="2"/>
          <c:order val="2"/>
          <c:tx>
            <c:v>bu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'60 periods'!$L$3:$L$9</c:f>
              <c:numCache>
                <c:formatCode>General</c:formatCode>
                <c:ptCount val="7"/>
                <c:pt idx="0">
                  <c:v>33.1</c:v>
                </c:pt>
                <c:pt idx="1">
                  <c:v>36.1</c:v>
                </c:pt>
                <c:pt idx="2">
                  <c:v>39.1</c:v>
                </c:pt>
                <c:pt idx="3">
                  <c:v>42.1</c:v>
                </c:pt>
                <c:pt idx="4">
                  <c:v>48.1</c:v>
                </c:pt>
                <c:pt idx="5">
                  <c:v>51.1</c:v>
                </c:pt>
                <c:pt idx="6">
                  <c:v>54.1</c:v>
                </c:pt>
              </c:numCache>
            </c:numRef>
          </c:cat>
          <c:val>
            <c:numRef>
              <c:f>'60 periods'!$R$3:$R$9</c:f>
              <c:numCache>
                <c:formatCode>General</c:formatCode>
                <c:ptCount val="7"/>
                <c:pt idx="0">
                  <c:v>1.20211251910359</c:v>
                </c:pt>
                <c:pt idx="1">
                  <c:v>1.268643706987239</c:v>
                </c:pt>
                <c:pt idx="2">
                  <c:v>1.067546148653562</c:v>
                </c:pt>
                <c:pt idx="3">
                  <c:v>1.240913675418833</c:v>
                </c:pt>
                <c:pt idx="4">
                  <c:v>1.151772043114264</c:v>
                </c:pt>
                <c:pt idx="5">
                  <c:v>0.922312113925641</c:v>
                </c:pt>
                <c:pt idx="6">
                  <c:v>0.945668255535469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019968"/>
        <c:axId val="-2130979840"/>
      </c:lineChart>
      <c:lineChart>
        <c:grouping val="standard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 periods'!$L$3:$L$9</c:f>
              <c:numCache>
                <c:formatCode>General</c:formatCode>
                <c:ptCount val="7"/>
                <c:pt idx="0">
                  <c:v>33.1</c:v>
                </c:pt>
                <c:pt idx="1">
                  <c:v>36.1</c:v>
                </c:pt>
                <c:pt idx="2">
                  <c:v>39.1</c:v>
                </c:pt>
                <c:pt idx="3">
                  <c:v>42.1</c:v>
                </c:pt>
                <c:pt idx="4">
                  <c:v>48.1</c:v>
                </c:pt>
                <c:pt idx="5">
                  <c:v>51.1</c:v>
                </c:pt>
                <c:pt idx="6">
                  <c:v>54.1</c:v>
                </c:pt>
              </c:numCache>
            </c:numRef>
          </c:cat>
          <c:val>
            <c:numRef>
              <c:f>'60 periods'!$N$3:$N$9</c:f>
              <c:numCache>
                <c:formatCode>General</c:formatCode>
                <c:ptCount val="7"/>
                <c:pt idx="0">
                  <c:v>36.39002</c:v>
                </c:pt>
                <c:pt idx="1">
                  <c:v>36.41334</c:v>
                </c:pt>
                <c:pt idx="2">
                  <c:v>36.23745</c:v>
                </c:pt>
                <c:pt idx="3">
                  <c:v>35.97631</c:v>
                </c:pt>
                <c:pt idx="4">
                  <c:v>36.46796</c:v>
                </c:pt>
                <c:pt idx="5">
                  <c:v>36.14076</c:v>
                </c:pt>
                <c:pt idx="6">
                  <c:v>36.36608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73088"/>
        <c:axId val="-2130976416"/>
      </c:lineChart>
      <c:catAx>
        <c:axId val="-21310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79840"/>
        <c:crosses val="autoZero"/>
        <c:auto val="1"/>
        <c:lblAlgn val="ctr"/>
        <c:lblOffset val="100"/>
        <c:noMultiLvlLbl val="1"/>
      </c:catAx>
      <c:valAx>
        <c:axId val="-21309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19968"/>
        <c:crosses val="autoZero"/>
        <c:crossBetween val="between"/>
      </c:valAx>
      <c:valAx>
        <c:axId val="-213097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73088"/>
        <c:crosses val="max"/>
        <c:crossBetween val="between"/>
      </c:valAx>
      <c:catAx>
        <c:axId val="-213097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097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 with matlab 50 degree</a:t>
            </a:r>
          </a:p>
        </c:rich>
      </c:tx>
      <c:layout>
        <c:manualLayout>
          <c:xMode val="edge"/>
          <c:yMode val="edge"/>
          <c:x val="0.344395669291339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59420384951881"/>
          <c:y val="0.10988188976378"/>
          <c:w val="0.83878258967629"/>
          <c:h val="0.79027768099784"/>
        </c:manualLayout>
      </c:layout>
      <c:lineChart>
        <c:grouping val="standard"/>
        <c:varyColors val="0"/>
        <c:ser>
          <c:idx val="0"/>
          <c:order val="0"/>
          <c:tx>
            <c:v>Q-factor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 periods'!$L$14:$L$20</c:f>
              <c:numCache>
                <c:formatCode>General</c:formatCode>
                <c:ptCount val="7"/>
                <c:pt idx="0">
                  <c:v>20.0</c:v>
                </c:pt>
                <c:pt idx="1">
                  <c:v>22.5</c:v>
                </c:pt>
                <c:pt idx="2">
                  <c:v>25.0</c:v>
                </c:pt>
                <c:pt idx="3">
                  <c:v>30.0</c:v>
                </c:pt>
                <c:pt idx="4">
                  <c:v>32.5</c:v>
                </c:pt>
                <c:pt idx="5">
                  <c:v>35.0</c:v>
                </c:pt>
                <c:pt idx="6">
                  <c:v>37.5</c:v>
                </c:pt>
              </c:numCache>
            </c:numRef>
          </c:cat>
          <c:val>
            <c:numRef>
              <c:f>'60 periods'!$S$14:$S$20</c:f>
              <c:numCache>
                <c:formatCode>General</c:formatCode>
                <c:ptCount val="7"/>
                <c:pt idx="0">
                  <c:v>0.72525385</c:v>
                </c:pt>
                <c:pt idx="1">
                  <c:v>0.48957179</c:v>
                </c:pt>
                <c:pt idx="2">
                  <c:v>0.71074362</c:v>
                </c:pt>
                <c:pt idx="3">
                  <c:v>0.78730572</c:v>
                </c:pt>
                <c:pt idx="4">
                  <c:v>0.61045</c:v>
                </c:pt>
                <c:pt idx="5">
                  <c:v>0.37507562</c:v>
                </c:pt>
                <c:pt idx="6">
                  <c:v>0.68037581</c:v>
                </c:pt>
              </c:numCache>
            </c:numRef>
          </c:val>
          <c:smooth val="0"/>
        </c:ser>
        <c:ser>
          <c:idx val="2"/>
          <c:order val="2"/>
          <c:tx>
            <c:v>bu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'60 periods'!$L$14:$L$20</c:f>
              <c:numCache>
                <c:formatCode>General</c:formatCode>
                <c:ptCount val="7"/>
                <c:pt idx="0">
                  <c:v>20.0</c:v>
                </c:pt>
                <c:pt idx="1">
                  <c:v>22.5</c:v>
                </c:pt>
                <c:pt idx="2">
                  <c:v>25.0</c:v>
                </c:pt>
                <c:pt idx="3">
                  <c:v>30.0</c:v>
                </c:pt>
                <c:pt idx="4">
                  <c:v>32.5</c:v>
                </c:pt>
                <c:pt idx="5">
                  <c:v>35.0</c:v>
                </c:pt>
                <c:pt idx="6">
                  <c:v>37.5</c:v>
                </c:pt>
              </c:numCache>
            </c:numRef>
          </c:cat>
          <c:val>
            <c:numRef>
              <c:f>'60 periods'!$R$14:$R$20</c:f>
              <c:numCache>
                <c:formatCode>General</c:formatCode>
                <c:ptCount val="7"/>
                <c:pt idx="0">
                  <c:v>0.974388232992378</c:v>
                </c:pt>
                <c:pt idx="1">
                  <c:v>1.206698726291944</c:v>
                </c:pt>
                <c:pt idx="2">
                  <c:v>1.045119779080017</c:v>
                </c:pt>
                <c:pt idx="3">
                  <c:v>1.201269018659593</c:v>
                </c:pt>
                <c:pt idx="4">
                  <c:v>0.788371922760518</c:v>
                </c:pt>
                <c:pt idx="5">
                  <c:v>0.662183125124304</c:v>
                </c:pt>
                <c:pt idx="6">
                  <c:v>0.977805918509905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08560"/>
        <c:axId val="-2130905024"/>
      </c:lineChart>
      <c:lineChart>
        <c:grouping val="standard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 periods'!$L$14:$L$20</c:f>
              <c:numCache>
                <c:formatCode>General</c:formatCode>
                <c:ptCount val="7"/>
                <c:pt idx="0">
                  <c:v>20.0</c:v>
                </c:pt>
                <c:pt idx="1">
                  <c:v>22.5</c:v>
                </c:pt>
                <c:pt idx="2">
                  <c:v>25.0</c:v>
                </c:pt>
                <c:pt idx="3">
                  <c:v>30.0</c:v>
                </c:pt>
                <c:pt idx="4">
                  <c:v>32.5</c:v>
                </c:pt>
                <c:pt idx="5">
                  <c:v>35.0</c:v>
                </c:pt>
                <c:pt idx="6">
                  <c:v>37.5</c:v>
                </c:pt>
              </c:numCache>
            </c:numRef>
          </c:cat>
          <c:val>
            <c:numRef>
              <c:f>'60 periods'!$N$14:$N$20</c:f>
              <c:numCache>
                <c:formatCode>General</c:formatCode>
                <c:ptCount val="7"/>
                <c:pt idx="0">
                  <c:v>35.9999</c:v>
                </c:pt>
                <c:pt idx="1">
                  <c:v>36.53582</c:v>
                </c:pt>
                <c:pt idx="2">
                  <c:v>36.33656</c:v>
                </c:pt>
                <c:pt idx="3">
                  <c:v>36.06703</c:v>
                </c:pt>
                <c:pt idx="4">
                  <c:v>36.01299</c:v>
                </c:pt>
                <c:pt idx="5">
                  <c:v>36.06042</c:v>
                </c:pt>
                <c:pt idx="6">
                  <c:v>36.31915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98272"/>
        <c:axId val="-2130901600"/>
      </c:lineChart>
      <c:catAx>
        <c:axId val="-21309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05024"/>
        <c:crosses val="autoZero"/>
        <c:auto val="1"/>
        <c:lblAlgn val="ctr"/>
        <c:lblOffset val="100"/>
        <c:noMultiLvlLbl val="1"/>
      </c:catAx>
      <c:valAx>
        <c:axId val="-21309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08560"/>
        <c:crosses val="autoZero"/>
        <c:crossBetween val="between"/>
      </c:valAx>
      <c:valAx>
        <c:axId val="-2130901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98272"/>
        <c:crosses val="max"/>
        <c:crossBetween val="between"/>
      </c:valAx>
      <c:catAx>
        <c:axId val="-213089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0901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radius with matlab 45 degree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 periods'!$AC$2</c:f>
              <c:strCache>
                <c:ptCount val="1"/>
                <c:pt idx="0">
                  <c:v>q normalised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 periods'!$V$3:$V$14</c:f>
              <c:numCache>
                <c:formatCode>General</c:formatCode>
                <c:ptCount val="12"/>
                <c:pt idx="0">
                  <c:v>38.1</c:v>
                </c:pt>
                <c:pt idx="1">
                  <c:v>37.1</c:v>
                </c:pt>
                <c:pt idx="2">
                  <c:v>36.1</c:v>
                </c:pt>
                <c:pt idx="3">
                  <c:v>35.1</c:v>
                </c:pt>
                <c:pt idx="4">
                  <c:v>34.1</c:v>
                </c:pt>
                <c:pt idx="5">
                  <c:v>33.1</c:v>
                </c:pt>
                <c:pt idx="6">
                  <c:v>32.1</c:v>
                </c:pt>
                <c:pt idx="7">
                  <c:v>31.1</c:v>
                </c:pt>
                <c:pt idx="8">
                  <c:v>30.1</c:v>
                </c:pt>
                <c:pt idx="9">
                  <c:v>29.1</c:v>
                </c:pt>
                <c:pt idx="10">
                  <c:v>28.1</c:v>
                </c:pt>
                <c:pt idx="11">
                  <c:v>27.1</c:v>
                </c:pt>
              </c:numCache>
            </c:numRef>
          </c:cat>
          <c:val>
            <c:numRef>
              <c:f>'60 periods'!$AC$3:$AC$14</c:f>
              <c:numCache>
                <c:formatCode>General</c:formatCode>
                <c:ptCount val="12"/>
                <c:pt idx="0">
                  <c:v>0.86986604</c:v>
                </c:pt>
                <c:pt idx="1">
                  <c:v>0.66016011</c:v>
                </c:pt>
                <c:pt idx="2">
                  <c:v>0.66225503</c:v>
                </c:pt>
                <c:pt idx="3">
                  <c:v>0.44727812</c:v>
                </c:pt>
                <c:pt idx="4">
                  <c:v>0.72680353</c:v>
                </c:pt>
                <c:pt idx="5">
                  <c:v>0.72525385</c:v>
                </c:pt>
                <c:pt idx="6">
                  <c:v>0.63269692</c:v>
                </c:pt>
                <c:pt idx="7">
                  <c:v>0.50004154</c:v>
                </c:pt>
                <c:pt idx="8">
                  <c:v>0.57613573</c:v>
                </c:pt>
                <c:pt idx="9">
                  <c:v>0.73213324</c:v>
                </c:pt>
                <c:pt idx="10">
                  <c:v>0.39458707</c:v>
                </c:pt>
                <c:pt idx="11">
                  <c:v>0.55190858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 periods'!$AB$2</c:f>
              <c:strCache>
                <c:ptCount val="1"/>
                <c:pt idx="0">
                  <c:v>bu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 periods'!$V$3:$V$14</c:f>
              <c:numCache>
                <c:formatCode>General</c:formatCode>
                <c:ptCount val="12"/>
                <c:pt idx="0">
                  <c:v>38.1</c:v>
                </c:pt>
                <c:pt idx="1">
                  <c:v>37.1</c:v>
                </c:pt>
                <c:pt idx="2">
                  <c:v>36.1</c:v>
                </c:pt>
                <c:pt idx="3">
                  <c:v>35.1</c:v>
                </c:pt>
                <c:pt idx="4">
                  <c:v>34.1</c:v>
                </c:pt>
                <c:pt idx="5">
                  <c:v>33.1</c:v>
                </c:pt>
                <c:pt idx="6">
                  <c:v>32.1</c:v>
                </c:pt>
                <c:pt idx="7">
                  <c:v>31.1</c:v>
                </c:pt>
                <c:pt idx="8">
                  <c:v>30.1</c:v>
                </c:pt>
                <c:pt idx="9">
                  <c:v>29.1</c:v>
                </c:pt>
                <c:pt idx="10">
                  <c:v>28.1</c:v>
                </c:pt>
                <c:pt idx="11">
                  <c:v>27.1</c:v>
                </c:pt>
              </c:numCache>
            </c:numRef>
          </c:cat>
          <c:val>
            <c:numRef>
              <c:f>'60 periods'!$AB$3:$AB$14</c:f>
              <c:numCache>
                <c:formatCode>General</c:formatCode>
                <c:ptCount val="12"/>
                <c:pt idx="0">
                  <c:v>1.108547779818131</c:v>
                </c:pt>
                <c:pt idx="1">
                  <c:v>1.140614288394984</c:v>
                </c:pt>
                <c:pt idx="2">
                  <c:v>1.126143399995182</c:v>
                </c:pt>
                <c:pt idx="3">
                  <c:v>0.398927193149522</c:v>
                </c:pt>
                <c:pt idx="4">
                  <c:v>1.093035941223756</c:v>
                </c:pt>
                <c:pt idx="5">
                  <c:v>1.20211251910359</c:v>
                </c:pt>
                <c:pt idx="6">
                  <c:v>1.092670325513146</c:v>
                </c:pt>
                <c:pt idx="7">
                  <c:v>0.992445614203989</c:v>
                </c:pt>
                <c:pt idx="8">
                  <c:v>0.848138857097518</c:v>
                </c:pt>
                <c:pt idx="9">
                  <c:v>1.105518301645107</c:v>
                </c:pt>
                <c:pt idx="10">
                  <c:v>0.558610123342207</c:v>
                </c:pt>
                <c:pt idx="11">
                  <c:v>1.096630690087856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48800"/>
        <c:axId val="2093297184"/>
      </c:lineChart>
      <c:lineChart>
        <c:grouping val="standard"/>
        <c:varyColors val="0"/>
        <c:ser>
          <c:idx val="2"/>
          <c:order val="2"/>
          <c:tx>
            <c:v>frequency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 periods'!$X$3:$X$14</c:f>
              <c:numCache>
                <c:formatCode>General</c:formatCode>
                <c:ptCount val="12"/>
                <c:pt idx="0">
                  <c:v>36.1503</c:v>
                </c:pt>
                <c:pt idx="1">
                  <c:v>35.90934</c:v>
                </c:pt>
                <c:pt idx="2">
                  <c:v>36.20218</c:v>
                </c:pt>
                <c:pt idx="3">
                  <c:v>36.08674</c:v>
                </c:pt>
                <c:pt idx="4">
                  <c:v>36.09652</c:v>
                </c:pt>
                <c:pt idx="5">
                  <c:v>36.39002</c:v>
                </c:pt>
                <c:pt idx="6">
                  <c:v>36.15446</c:v>
                </c:pt>
                <c:pt idx="7">
                  <c:v>36.46312</c:v>
                </c:pt>
                <c:pt idx="8">
                  <c:v>36.51047</c:v>
                </c:pt>
                <c:pt idx="9">
                  <c:v>36.33522</c:v>
                </c:pt>
                <c:pt idx="10">
                  <c:v>36.55193</c:v>
                </c:pt>
                <c:pt idx="11">
                  <c:v>36.39431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74640"/>
        <c:axId val="2093401232"/>
      </c:lineChart>
      <c:catAx>
        <c:axId val="-21308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97184"/>
        <c:crosses val="autoZero"/>
        <c:auto val="1"/>
        <c:lblAlgn val="ctr"/>
        <c:lblOffset val="100"/>
        <c:noMultiLvlLbl val="0"/>
      </c:catAx>
      <c:valAx>
        <c:axId val="20932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48800"/>
        <c:crosses val="autoZero"/>
        <c:crossBetween val="between"/>
      </c:valAx>
      <c:valAx>
        <c:axId val="209340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74640"/>
        <c:crosses val="max"/>
        <c:crossBetween val="between"/>
      </c:valAx>
      <c:catAx>
        <c:axId val="209367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40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24760</xdr:colOff>
      <xdr:row>23</xdr:row>
      <xdr:rowOff>11546</xdr:rowOff>
    </xdr:from>
    <xdr:to>
      <xdr:col>13</xdr:col>
      <xdr:colOff>458099</xdr:colOff>
      <xdr:row>36</xdr:row>
      <xdr:rowOff>115198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286071</xdr:colOff>
      <xdr:row>14</xdr:row>
      <xdr:rowOff>103653</xdr:rowOff>
    </xdr:from>
    <xdr:to>
      <xdr:col>7</xdr:col>
      <xdr:colOff>329687</xdr:colOff>
      <xdr:row>27</xdr:row>
      <xdr:rowOff>178570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0.80878</cdr:x>
      <cdr:y>0.32036</cdr:y>
    </cdr:from>
    <cdr:to>
      <cdr:x>0.92976</cdr:x>
      <cdr:y>0.37425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20213" y="1941285"/>
          <a:ext cx="1124857" cy="326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HE12 Q factor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0.80449</cdr:x>
      <cdr:y>0.7015</cdr:y>
    </cdr:from>
    <cdr:to>
      <cdr:x>0.92546</cdr:x>
      <cdr:y>0.75539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80300" y="4250871"/>
          <a:ext cx="1124857" cy="326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HE11 Q factor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0.52156</cdr:x>
      <cdr:y>0.32126</cdr:y>
    </cdr:from>
    <cdr:to>
      <cdr:x>0.64254</cdr:x>
      <cdr:y>0.37515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9586" y="1946729"/>
          <a:ext cx="1124897" cy="326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HE12 frequency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0.53366</cdr:x>
      <cdr:y>0.35629</cdr:y>
    </cdr:from>
    <cdr:to>
      <cdr:x>0.56878</cdr:x>
      <cdr:y>0.41617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4962071" y="2159000"/>
          <a:ext cx="326572" cy="3628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0.3118</cdr:x>
      <cdr:y>0.43503</cdr:y>
    </cdr:from>
    <cdr:to>
      <cdr:x>0.43278</cdr:x>
      <cdr:y>0.48892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899229" y="2636158"/>
          <a:ext cx="1124897" cy="326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HE11 frequency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0.39024</cdr:x>
      <cdr:y>0.3997</cdr:y>
    </cdr:from>
    <cdr:to>
      <cdr:x>0.4478</cdr:x>
      <cdr:y>0.44012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3628571" y="2422072"/>
          <a:ext cx="535215" cy="2449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0.80937</cdr:x>
      <cdr:y>0.53982</cdr:y>
    </cdr:from>
    <cdr:to>
      <cdr:x>0.93035</cdr:x>
      <cdr:y>0.59371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7525657" y="3271157"/>
          <a:ext cx="1124897" cy="326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Bu values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0.81756</cdr:x>
      <cdr:y>0.14671</cdr:y>
    </cdr:from>
    <cdr:to>
      <cdr:x>0.9639</cdr:x>
      <cdr:y>0.20509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1857" y="888999"/>
          <a:ext cx="1360714" cy="353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aseline="0"/>
            <a:t> Q factor </a:t>
          </a:r>
          <a:endParaRPr lang="en-US" sz="900"/>
        </a:p>
      </cdr:txBody>
    </cdr:sp>
  </cdr:relSizeAnchor>
  <cdr:relSizeAnchor xmlns:cdr="http://schemas.openxmlformats.org/drawingml/2006/chartDrawing">
    <cdr:from>
      <cdr:x>0.25912</cdr:x>
      <cdr:y>0.56527</cdr:y>
    </cdr:from>
    <cdr:to>
      <cdr:x>0.38732</cdr:x>
      <cdr:y>0.62365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09372" y="3425372"/>
          <a:ext cx="1191986" cy="353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Q factor</a:t>
          </a:r>
        </a:p>
      </cdr:txBody>
    </cdr:sp>
  </cdr:relSizeAnchor>
  <cdr:relSizeAnchor xmlns:cdr="http://schemas.openxmlformats.org/drawingml/2006/chartDrawing">
    <cdr:from>
      <cdr:x>0.33463</cdr:x>
      <cdr:y>0.09581</cdr:y>
    </cdr:from>
    <cdr:to>
      <cdr:x>0.33463</cdr:x>
      <cdr:y>0.86228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3111500" y="580571"/>
          <a:ext cx="0" cy="4644572"/>
        </a:xfrm>
        <a:prstGeom xmlns:a="http://schemas.openxmlformats.org/drawingml/2006/main" prst="line">
          <a:avLst/>
        </a:prstGeom>
        <a:ln xmlns:a="http://schemas.openxmlformats.org/drawingml/2006/main" w="25400"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0.26049</cdr:x>
      <cdr:y>0.15868</cdr:y>
    </cdr:from>
    <cdr:to>
      <cdr:x>0.34634</cdr:x>
      <cdr:y>0.28892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422072" y="961571"/>
          <a:ext cx="798286" cy="789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HE11</a:t>
          </a:r>
        </a:p>
      </cdr:txBody>
    </cdr:sp>
  </cdr:relSizeAnchor>
  <cdr:relSizeAnchor xmlns:cdr="http://schemas.openxmlformats.org/drawingml/2006/chartDrawing">
    <cdr:from>
      <cdr:x>0.33717</cdr:x>
      <cdr:y>0.15958</cdr:y>
    </cdr:from>
    <cdr:to>
      <cdr:x>0.42302</cdr:x>
      <cdr:y>0.28982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135085" y="967015"/>
          <a:ext cx="798286" cy="789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HE12</a:t>
          </a:r>
        </a:p>
      </cdr:txBody>
    </cdr:sp>
  </cdr:relSizeAnchor>
  <cdr:relSizeAnchor xmlns:cdr="http://schemas.openxmlformats.org/drawingml/2006/chartDrawing">
    <cdr:from>
      <cdr:x>0.37073</cdr:x>
      <cdr:y>0.35479</cdr:y>
    </cdr:from>
    <cdr:to>
      <cdr:x>0.43415</cdr:x>
      <cdr:y>0.39371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447143" y="2149929"/>
          <a:ext cx="589643" cy="235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0.3561</cdr:x>
      <cdr:y>0.37725</cdr:y>
    </cdr:from>
    <cdr:to>
      <cdr:x>0.48585</cdr:x>
      <cdr:y>0.41916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11071" y="2286000"/>
          <a:ext cx="12065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frequency</a:t>
          </a:r>
        </a:p>
      </cdr:txBody>
    </cdr:sp>
  </cdr:relSizeAnchor>
  <cdr:relSizeAnchor xmlns:cdr="http://schemas.openxmlformats.org/drawingml/2006/chartDrawing">
    <cdr:from>
      <cdr:x>0.06302</cdr:x>
      <cdr:y>0.20599</cdr:y>
    </cdr:from>
    <cdr:to>
      <cdr:x>0.19278</cdr:x>
      <cdr:y>0.2479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86015" y="1248228"/>
          <a:ext cx="12065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frequency</a:t>
          </a:r>
        </a:p>
      </cdr:txBody>
    </cdr:sp>
  </cdr:relSizeAnchor>
  <cdr:relSizeAnchor xmlns:cdr="http://schemas.openxmlformats.org/drawingml/2006/chartDrawing">
    <cdr:from>
      <cdr:x>0.82498</cdr:x>
      <cdr:y>0.73892</cdr:y>
    </cdr:from>
    <cdr:to>
      <cdr:x>0.95473</cdr:x>
      <cdr:y>0.78084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670800" y="4477657"/>
          <a:ext cx="12065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Bu</a:t>
          </a:r>
        </a:p>
      </cdr:txBody>
    </cdr:sp>
  </cdr:relSizeAnchor>
  <cdr:relSizeAnchor xmlns:cdr="http://schemas.openxmlformats.org/drawingml/2006/chartDrawing">
    <cdr:from>
      <cdr:x>0.26985</cdr:x>
      <cdr:y>0.74341</cdr:y>
    </cdr:from>
    <cdr:to>
      <cdr:x>0.39961</cdr:x>
      <cdr:y>0.78533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2509157" y="4504871"/>
          <a:ext cx="12065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Bu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22</xdr:row>
      <xdr:rowOff>152400</xdr:rowOff>
    </xdr:from>
    <xdr:to>
      <xdr:col>5</xdr:col>
      <xdr:colOff>114300</xdr:colOff>
      <xdr:row>36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22</xdr:row>
      <xdr:rowOff>139700</xdr:rowOff>
    </xdr:from>
    <xdr:to>
      <xdr:col>10</xdr:col>
      <xdr:colOff>679450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355600</xdr:colOff>
      <xdr:row>22</xdr:row>
      <xdr:rowOff>152400</xdr:rowOff>
    </xdr:from>
    <xdr:to>
      <xdr:col>16</xdr:col>
      <xdr:colOff>381000</xdr:colOff>
      <xdr:row>36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139700</xdr:colOff>
      <xdr:row>21</xdr:row>
      <xdr:rowOff>190500</xdr:rowOff>
    </xdr:from>
    <xdr:to>
      <xdr:col>22</xdr:col>
      <xdr:colOff>584200</xdr:colOff>
      <xdr:row>36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393700</xdr:colOff>
      <xdr:row>22</xdr:row>
      <xdr:rowOff>12700</xdr:rowOff>
    </xdr:from>
    <xdr:to>
      <xdr:col>28</xdr:col>
      <xdr:colOff>635000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14</xdr:row>
      <xdr:rowOff>88900</xdr:rowOff>
    </xdr:from>
    <xdr:to>
      <xdr:col>8</xdr:col>
      <xdr:colOff>146050</xdr:colOff>
      <xdr:row>27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V2:AC14" totalsRowShown="0" headerRowDxfId="49" dataDxfId="48">
  <autoFilter ref="V2:AC14"/>
  <tableColumns count="8">
    <tableColumn id="1" name="R (mm)" dataDxfId="47">
      <calculatedColumnFormula>V2-1</calculatedColumnFormula>
    </tableColumn>
    <tableColumn id="2" name="Q factor" dataDxfId="46"/>
    <tableColumn id="3" name="frequency (GHz)" dataDxfId="45"/>
    <tableColumn id="4" name="A" dataDxfId="44">
      <calculatedColumnFormula>(X3*10^9*3.14*2)/(W3)</calculatedColumnFormula>
    </tableColumn>
    <tableColumn id="5" name="period (m)" dataDxfId="43"/>
    <tableColumn id="6" name="peak field" dataDxfId="42"/>
    <tableColumn id="7" name="bu" dataDxfId="41">
      <calculatedColumnFormula>SQRT(50000000/Y3)*AA3/SQRT(1/Z3/60)/300000000</calculatedColumnFormula>
    </tableColumn>
    <tableColumn id="8" name="q normalised" dataDxfId="40">
      <calculatedColumnFormula>W3*10^-5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13:S20" totalsRowShown="0" headerRowDxfId="39" dataDxfId="38">
  <autoFilter ref="L13:S20"/>
  <tableColumns count="8">
    <tableColumn id="1" name="R(mm)" dataDxfId="37"/>
    <tableColumn id="2" name="Q factor" dataDxfId="36"/>
    <tableColumn id="3" name="frequency (GHz)" dataDxfId="35"/>
    <tableColumn id="4" name="A" dataDxfId="34">
      <calculatedColumnFormula>(N14*10^9*3.14*2)/(M14)</calculatedColumnFormula>
    </tableColumn>
    <tableColumn id="5" name="period (m)" dataDxfId="33"/>
    <tableColumn id="6" name="peak field" dataDxfId="32"/>
    <tableColumn id="7" name="bu" dataDxfId="31">
      <calculatedColumnFormula>SQRT(50000000/O14)*Q14/SQRT(1/P14/60)/300000000</calculatedColumnFormula>
    </tableColumn>
    <tableColumn id="8" name="q normalised" dataDxfId="30">
      <calculatedColumnFormula>M14*10^-5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L2:S9" totalsRowShown="0" headerRowDxfId="29" dataDxfId="28">
  <autoFilter ref="L2:S9"/>
  <tableColumns count="8">
    <tableColumn id="1" name="R (mm)" dataDxfId="27"/>
    <tableColumn id="2" name="Q factor" dataDxfId="26"/>
    <tableColumn id="3" name="frequency (GHz)" dataDxfId="25"/>
    <tableColumn id="4" name="A" dataDxfId="24">
      <calculatedColumnFormula>(N3*10^9*3.14*2)/(M3)</calculatedColumnFormula>
    </tableColumn>
    <tableColumn id="5" name="period" dataDxfId="23"/>
    <tableColumn id="6" name="peak field" dataDxfId="22"/>
    <tableColumn id="7" name="bu" dataDxfId="21">
      <calculatedColumnFormula>SQRT(50000000/O3)*Q3/SQRT(1/P3/60)/300000000</calculatedColumnFormula>
    </tableColumn>
    <tableColumn id="8" name="q normalised" dataDxfId="20">
      <calculatedColumnFormula>M3*10^-5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2:I7" totalsRowShown="0" headerRowDxfId="19" dataDxfId="18">
  <autoFilter ref="B2:I7"/>
  <tableColumns count="8">
    <tableColumn id="1" name="theta" dataDxfId="17"/>
    <tableColumn id="2" name="Q factor" dataDxfId="16"/>
    <tableColumn id="3" name="frequency (GHz)" dataDxfId="15"/>
    <tableColumn id="4" name="A" dataDxfId="14">
      <calculatedColumnFormula>(D3*10^9*3.14*2)/(C3)</calculatedColumnFormula>
    </tableColumn>
    <tableColumn id="5" name="period (m)" dataDxfId="13"/>
    <tableColumn id="6" name="peak field" dataDxfId="12"/>
    <tableColumn id="7" name="bu" dataDxfId="11">
      <calculatedColumnFormula>SQRT(50000000/E3)*G3/SQRT(1/F3/60)/300000000</calculatedColumnFormula>
    </tableColumn>
    <tableColumn id="8" name="q normalised" dataDxfId="10">
      <calculatedColumnFormula>C3*10^-5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12:I20" totalsRowShown="0" headerRowDxfId="9" dataDxfId="8">
  <autoFilter ref="B12:I20"/>
  <tableColumns count="8">
    <tableColumn id="1" name="Rcone (mm)" dataDxfId="7"/>
    <tableColumn id="2" name="Q factor" dataDxfId="6"/>
    <tableColumn id="3" name="frequency (GHz)" dataDxfId="5"/>
    <tableColumn id="4" name="A" dataDxfId="4">
      <calculatedColumnFormula>(D13*10^9*3.14*2)/(C13)</calculatedColumnFormula>
    </tableColumn>
    <tableColumn id="5" name="period (m)" dataDxfId="3"/>
    <tableColumn id="6" name="peak field" dataDxfId="2"/>
    <tableColumn id="7" name="bu" dataDxfId="1">
      <calculatedColumnFormula>SQRT(50000000/E13)*G13/SQRT(1/F13/60)/300000000</calculatedColumnFormula>
    </tableColumn>
    <tableColumn id="8" name="q normalised" dataDxfId="0">
      <calculatedColumnFormula>C13*10^-5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drawing" Target="../drawings/drawing6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99" workbookViewId="0">
      <selection activeCell="J17" sqref="J17"/>
    </sheetView>
  </sheetViews>
  <sheetFormatPr baseColWidth="10" defaultRowHeight="16" x14ac:dyDescent="0.2"/>
  <cols>
    <col min="2" max="2" width="17" customWidth="1"/>
    <col min="3" max="3" width="16.1640625" customWidth="1"/>
    <col min="4" max="4" width="18.1640625" customWidth="1"/>
    <col min="5" max="5" width="19.1640625" customWidth="1"/>
    <col min="6" max="6" width="20.5" customWidth="1"/>
    <col min="7" max="7" width="19.6640625" customWidth="1"/>
    <col min="9" max="9" width="11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10</v>
      </c>
    </row>
    <row r="2" spans="1:10" x14ac:dyDescent="0.2">
      <c r="A2">
        <v>8</v>
      </c>
      <c r="B2" s="1">
        <v>46998.220999999998</v>
      </c>
      <c r="C2" s="2">
        <v>37.909520000000001</v>
      </c>
      <c r="D2">
        <f>(C2*10^9*3.14*2)/(B2)</f>
        <v>5065548.8768394021</v>
      </c>
      <c r="E2">
        <v>3.0000000000000001E-3</v>
      </c>
      <c r="F2" s="1">
        <v>777708096</v>
      </c>
      <c r="G2">
        <f>SQRT(50000000/D2)*F2/SQRT(1/E2/6)/300000000</f>
        <v>1.0927060934969799</v>
      </c>
      <c r="H2">
        <f>B2/100000</f>
        <v>0.46998220999999996</v>
      </c>
    </row>
    <row r="3" spans="1:10" x14ac:dyDescent="0.2">
      <c r="A3">
        <v>8.5</v>
      </c>
      <c r="B3" s="1">
        <v>56042.485999999997</v>
      </c>
      <c r="C3" s="2">
        <v>37.322499999999998</v>
      </c>
      <c r="D3">
        <f t="shared" ref="D3:D17" si="0">(C3*10^9*3.14*2)/(B3)</f>
        <v>4182278.7804238377</v>
      </c>
      <c r="E3">
        <v>3.0000000000000001E-3</v>
      </c>
      <c r="F3" s="1">
        <v>734949312</v>
      </c>
      <c r="G3">
        <f>SQRT(50000000/D3)*F3/SQRT(1/E3/6)/300000000</f>
        <v>1.1364514797465832</v>
      </c>
      <c r="H3">
        <f t="shared" ref="H3:H17" si="1">B3/100000</f>
        <v>0.56042486000000002</v>
      </c>
    </row>
    <row r="4" spans="1:10" x14ac:dyDescent="0.2">
      <c r="A4">
        <v>9.1</v>
      </c>
      <c r="B4" s="1">
        <v>68410.365999999995</v>
      </c>
      <c r="C4" s="1">
        <v>36.748440000000002</v>
      </c>
      <c r="D4">
        <f>(C4*10^9*3.14*2)/(B4)</f>
        <v>3373468.3308082288</v>
      </c>
      <c r="E4">
        <v>3.0000000000000001E-3</v>
      </c>
      <c r="F4" s="1">
        <v>687526464</v>
      </c>
      <c r="G4">
        <f>SQRT(50000000/D4)*F4/SQRT(1/E4/6)/300000000</f>
        <v>1.1837257655534918</v>
      </c>
      <c r="H4">
        <f t="shared" si="1"/>
        <v>0.68410365999999989</v>
      </c>
      <c r="J4">
        <f>C6-C5</f>
        <v>-0.3309899999999999</v>
      </c>
    </row>
    <row r="5" spans="1:10" x14ac:dyDescent="0.2">
      <c r="A5">
        <v>9.6</v>
      </c>
      <c r="B5" s="1">
        <v>81294.275999999998</v>
      </c>
      <c r="C5" s="1">
        <v>36.356830000000002</v>
      </c>
      <c r="D5">
        <f t="shared" si="0"/>
        <v>2808572.8003777289</v>
      </c>
      <c r="E5">
        <v>3.0000000000000001E-3</v>
      </c>
      <c r="F5" s="1">
        <v>659722946</v>
      </c>
      <c r="G5">
        <f>SQRT(50000000/D5)*F5/SQRT(1/E5/6)/300000000</f>
        <v>1.2448549393700321</v>
      </c>
      <c r="H5">
        <f t="shared" si="1"/>
        <v>0.81294275999999999</v>
      </c>
      <c r="J5">
        <f>C6-C7</f>
        <v>0.2811799999999991</v>
      </c>
    </row>
    <row r="6" spans="1:10" x14ac:dyDescent="0.2">
      <c r="A6" s="4">
        <f>A5+0.5</f>
        <v>10.1</v>
      </c>
      <c r="B6" s="4">
        <v>94607.922999999995</v>
      </c>
      <c r="C6" s="4">
        <v>36.025840000000002</v>
      </c>
      <c r="D6" s="4">
        <f t="shared" si="0"/>
        <v>2391367.1078055482</v>
      </c>
      <c r="E6" s="4">
        <v>3.0000000000000001E-3</v>
      </c>
      <c r="F6" s="4">
        <v>614834496</v>
      </c>
      <c r="G6" s="4">
        <f t="shared" ref="G6:G17" si="2">SQRT(50000000/D6)*F6/SQRT(1/E6/6)/300000000</f>
        <v>1.2572889550093405</v>
      </c>
      <c r="H6" s="4">
        <f t="shared" si="1"/>
        <v>0.94607922999999994</v>
      </c>
    </row>
    <row r="7" spans="1:10" x14ac:dyDescent="0.2">
      <c r="A7">
        <f t="shared" ref="A7:A16" si="3">A6+0.5</f>
        <v>10.6</v>
      </c>
      <c r="B7" s="1">
        <v>112384.41680000001</v>
      </c>
      <c r="C7" s="2">
        <v>35.744660000000003</v>
      </c>
      <c r="D7">
        <f t="shared" si="0"/>
        <v>1997398.4934181727</v>
      </c>
      <c r="E7">
        <v>3.0000000000000001E-3</v>
      </c>
      <c r="F7" s="1">
        <v>585722880</v>
      </c>
      <c r="G7">
        <f t="shared" si="2"/>
        <v>1.310568816366406</v>
      </c>
      <c r="H7">
        <f t="shared" si="1"/>
        <v>1.123844168</v>
      </c>
    </row>
    <row r="8" spans="1:10" x14ac:dyDescent="0.2">
      <c r="A8">
        <f t="shared" si="3"/>
        <v>11.1</v>
      </c>
      <c r="B8" s="1">
        <v>123751.889</v>
      </c>
      <c r="C8" s="2">
        <v>35.50461</v>
      </c>
      <c r="D8">
        <f t="shared" si="0"/>
        <v>1801741.7964423962</v>
      </c>
      <c r="E8">
        <v>3.0000000000000001E-3</v>
      </c>
      <c r="F8" s="1">
        <v>557041344</v>
      </c>
      <c r="G8">
        <f t="shared" si="2"/>
        <v>1.3123242477563954</v>
      </c>
      <c r="H8">
        <f t="shared" si="1"/>
        <v>1.23751889</v>
      </c>
    </row>
    <row r="9" spans="1:10" x14ac:dyDescent="0.2">
      <c r="A9">
        <f t="shared" si="3"/>
        <v>11.6</v>
      </c>
      <c r="B9" s="1">
        <v>144256.9039</v>
      </c>
      <c r="C9" s="2">
        <v>35.296500000000002</v>
      </c>
      <c r="D9">
        <f t="shared" si="0"/>
        <v>1536578.2434486311</v>
      </c>
      <c r="E9">
        <v>3.0000000000000001E-3</v>
      </c>
      <c r="F9" s="1">
        <v>531215616</v>
      </c>
      <c r="G9">
        <f t="shared" si="2"/>
        <v>1.3551691095024239</v>
      </c>
      <c r="H9">
        <f t="shared" si="1"/>
        <v>1.4425690390000001</v>
      </c>
    </row>
    <row r="10" spans="1:10" x14ac:dyDescent="0.2">
      <c r="A10">
        <f t="shared" si="3"/>
        <v>12.1</v>
      </c>
      <c r="B10" s="1">
        <v>162156.245</v>
      </c>
      <c r="C10" s="2">
        <v>35.116349999999997</v>
      </c>
      <c r="D10">
        <f t="shared" si="0"/>
        <v>1359988.8058582018</v>
      </c>
      <c r="E10">
        <v>3.0000000000000001E-3</v>
      </c>
      <c r="F10" s="1">
        <v>509495296</v>
      </c>
      <c r="G10">
        <f t="shared" si="2"/>
        <v>1.3815687835704302</v>
      </c>
      <c r="H10">
        <f t="shared" si="1"/>
        <v>1.6215624499999999</v>
      </c>
    </row>
    <row r="11" spans="1:10" x14ac:dyDescent="0.2">
      <c r="A11">
        <f t="shared" si="3"/>
        <v>12.6</v>
      </c>
      <c r="B11" s="1">
        <v>186762.47700000001</v>
      </c>
      <c r="C11" s="1">
        <v>34.959409999999998</v>
      </c>
      <c r="D11">
        <f t="shared" si="0"/>
        <v>1175531.0720150706</v>
      </c>
      <c r="E11">
        <v>3.0000000000000001E-3</v>
      </c>
      <c r="F11" s="1">
        <v>487487104</v>
      </c>
      <c r="G11">
        <f t="shared" si="2"/>
        <v>1.4218247664389541</v>
      </c>
      <c r="H11">
        <f t="shared" si="1"/>
        <v>1.8676247700000002</v>
      </c>
    </row>
    <row r="12" spans="1:10" x14ac:dyDescent="0.2">
      <c r="A12">
        <f t="shared" si="3"/>
        <v>13.1</v>
      </c>
      <c r="B12" s="1">
        <v>207950.679</v>
      </c>
      <c r="C12" s="2">
        <v>34.82161</v>
      </c>
      <c r="D12">
        <f t="shared" si="0"/>
        <v>1051594.1176609478</v>
      </c>
      <c r="E12">
        <v>3.0000000000000001E-3</v>
      </c>
      <c r="F12" s="1">
        <v>467023680</v>
      </c>
      <c r="G12">
        <f t="shared" si="2"/>
        <v>1.4401735403510716</v>
      </c>
      <c r="H12">
        <f t="shared" si="1"/>
        <v>2.0795067899999999</v>
      </c>
    </row>
    <row r="13" spans="1:10" x14ac:dyDescent="0.2">
      <c r="A13">
        <f t="shared" si="3"/>
        <v>13.6</v>
      </c>
      <c r="B13" s="1">
        <v>225830.42430000001</v>
      </c>
      <c r="C13" s="2">
        <v>34.700310000000002</v>
      </c>
      <c r="D13">
        <f t="shared" si="0"/>
        <v>964962.74793564202</v>
      </c>
      <c r="E13">
        <v>3.0000000000000001E-3</v>
      </c>
      <c r="F13" s="1">
        <v>446589888</v>
      </c>
      <c r="G13">
        <f t="shared" si="2"/>
        <v>1.4376514652385188</v>
      </c>
      <c r="H13">
        <f t="shared" si="1"/>
        <v>2.258304243</v>
      </c>
    </row>
    <row r="14" spans="1:10" x14ac:dyDescent="0.2">
      <c r="A14">
        <f>A13+0.5</f>
        <v>14.1</v>
      </c>
      <c r="B14" s="1">
        <v>262579.37910000002</v>
      </c>
      <c r="C14" s="2">
        <v>34.592640000000003</v>
      </c>
      <c r="D14">
        <f t="shared" si="0"/>
        <v>827337.54624831455</v>
      </c>
      <c r="E14">
        <v>3.0000000000000001E-3</v>
      </c>
      <c r="F14" s="1">
        <v>435593824</v>
      </c>
      <c r="G14">
        <f t="shared" si="2"/>
        <v>1.5143991129914594</v>
      </c>
      <c r="H14">
        <f t="shared" si="1"/>
        <v>2.625793791</v>
      </c>
    </row>
    <row r="15" spans="1:10" x14ac:dyDescent="0.2">
      <c r="A15">
        <f t="shared" si="3"/>
        <v>14.6</v>
      </c>
      <c r="B15" s="1">
        <v>293002.52140000003</v>
      </c>
      <c r="C15" s="2">
        <v>34.496850000000002</v>
      </c>
      <c r="D15">
        <f t="shared" si="0"/>
        <v>739380.04685034079</v>
      </c>
      <c r="E15">
        <v>3.0000000000000001E-3</v>
      </c>
      <c r="F15" s="1">
        <v>418467296</v>
      </c>
      <c r="G15">
        <f t="shared" si="2"/>
        <v>1.538961160739891</v>
      </c>
      <c r="H15">
        <f t="shared" si="1"/>
        <v>2.9300252140000005</v>
      </c>
    </row>
    <row r="16" spans="1:10" x14ac:dyDescent="0.2">
      <c r="A16">
        <f t="shared" si="3"/>
        <v>15.1</v>
      </c>
      <c r="B16" s="1">
        <v>326253.65130000003</v>
      </c>
      <c r="C16" s="2">
        <v>34.411439999999999</v>
      </c>
      <c r="D16">
        <f t="shared" si="0"/>
        <v>662379.8456780673</v>
      </c>
      <c r="E16">
        <v>3.0000000000000001E-3</v>
      </c>
      <c r="F16" s="1">
        <v>407871136</v>
      </c>
      <c r="G16">
        <f t="shared" si="2"/>
        <v>1.5847815907261427</v>
      </c>
      <c r="H16">
        <f t="shared" si="1"/>
        <v>3.2625365130000001</v>
      </c>
    </row>
    <row r="17" spans="1:12" x14ac:dyDescent="0.2">
      <c r="A17">
        <f>A16+0.5</f>
        <v>15.6</v>
      </c>
      <c r="B17" s="1">
        <v>353033.84730000002</v>
      </c>
      <c r="C17" s="2">
        <v>34.33466</v>
      </c>
      <c r="D17">
        <f t="shared" si="0"/>
        <v>610767.68261477677</v>
      </c>
      <c r="E17">
        <v>3.0000000000000001E-3</v>
      </c>
      <c r="F17" s="1">
        <v>386816320</v>
      </c>
      <c r="G17">
        <f t="shared" si="2"/>
        <v>1.5651889179239362</v>
      </c>
      <c r="H17">
        <f t="shared" si="1"/>
        <v>3.530338473</v>
      </c>
    </row>
    <row r="18" spans="1:12" x14ac:dyDescent="0.2">
      <c r="A18">
        <v>19.100000000000001</v>
      </c>
      <c r="B18" s="1">
        <v>166038.71599999999</v>
      </c>
      <c r="C18" s="2">
        <v>36.401240000000001</v>
      </c>
      <c r="D18">
        <f>(C18*10^9*3.14*2)/(B18)</f>
        <v>1376786.0454907399</v>
      </c>
      <c r="E18">
        <v>3.0000000000000001E-3</v>
      </c>
      <c r="F18" s="1">
        <v>446933856</v>
      </c>
      <c r="G18">
        <f>SQRT(50000000/D18)*F18/SQRT(1/E18/6)/300000000</f>
        <v>1.2045089371258395</v>
      </c>
      <c r="H18">
        <f>B18/100000</f>
        <v>1.6603871599999998</v>
      </c>
    </row>
    <row r="19" spans="1:12" x14ac:dyDescent="0.2">
      <c r="A19">
        <f>A18+0.5</f>
        <v>19.600000000000001</v>
      </c>
      <c r="B19">
        <v>178637.8983</v>
      </c>
      <c r="C19">
        <v>36.228900000000003</v>
      </c>
      <c r="D19">
        <f t="shared" ref="D19:D37" si="4">(C19*10^9*3.14*2)/(B19)</f>
        <v>1273623.8735742001</v>
      </c>
      <c r="E19">
        <v>3.0000000000000001E-3</v>
      </c>
      <c r="F19">
        <v>436836960</v>
      </c>
      <c r="G19">
        <f t="shared" ref="G19:G37" si="5">SQRT(50000000/D19)*F19/SQRT(1/E19/6)/300000000</f>
        <v>1.2240489355397126</v>
      </c>
      <c r="H19">
        <f t="shared" ref="H19:H37" si="6">B19/100000</f>
        <v>1.7863789830000001</v>
      </c>
    </row>
    <row r="20" spans="1:12" x14ac:dyDescent="0.2">
      <c r="A20" s="4">
        <f>A19+0.5</f>
        <v>20.100000000000001</v>
      </c>
      <c r="B20" s="4">
        <v>190162.28659999999</v>
      </c>
      <c r="C20" s="4">
        <v>36.069270000000003</v>
      </c>
      <c r="D20" s="4">
        <f t="shared" si="4"/>
        <v>1191166.8693617822</v>
      </c>
      <c r="E20" s="4">
        <v>3.0000000000000001E-3</v>
      </c>
      <c r="F20" s="4">
        <v>426244800</v>
      </c>
      <c r="G20" s="4">
        <f>SQRT(50000000/D20)*F20/SQRT(1/E20/6)/300000000</f>
        <v>1.235016588578651</v>
      </c>
      <c r="H20">
        <f t="shared" si="6"/>
        <v>1.9016228659999999</v>
      </c>
    </row>
    <row r="21" spans="1:12" x14ac:dyDescent="0.2">
      <c r="A21">
        <f>A20+0.5</f>
        <v>20.6</v>
      </c>
      <c r="B21">
        <v>203156.0294</v>
      </c>
      <c r="C21">
        <v>35.921399999999998</v>
      </c>
      <c r="D21">
        <f t="shared" si="4"/>
        <v>1110409.5343182564</v>
      </c>
      <c r="E21">
        <v>3.0000000000000001E-3</v>
      </c>
      <c r="F21">
        <v>417069504</v>
      </c>
      <c r="G21">
        <f t="shared" si="5"/>
        <v>1.2516037176499204</v>
      </c>
      <c r="H21">
        <f t="shared" si="6"/>
        <v>2.0315602940000002</v>
      </c>
    </row>
    <row r="22" spans="1:12" x14ac:dyDescent="0.2">
      <c r="A22">
        <f>A21+0.5</f>
        <v>21.1</v>
      </c>
      <c r="B22">
        <v>216422.3708</v>
      </c>
      <c r="C22">
        <v>35.78396</v>
      </c>
      <c r="D22">
        <f>(C22*10^9*3.14*2)/(B22)</f>
        <v>1038355.0830226835</v>
      </c>
      <c r="E22">
        <v>3.0000000000000001E-3</v>
      </c>
      <c r="F22">
        <v>404442880</v>
      </c>
      <c r="G22">
        <f t="shared" si="5"/>
        <v>1.2551171032942208</v>
      </c>
      <c r="H22">
        <f t="shared" si="6"/>
        <v>2.1642237080000002</v>
      </c>
    </row>
    <row r="23" spans="1:12" x14ac:dyDescent="0.2">
      <c r="A23">
        <f>A22+1</f>
        <v>22.1</v>
      </c>
      <c r="B23">
        <v>245530.88870000001</v>
      </c>
      <c r="C23">
        <v>35.537039999999998</v>
      </c>
      <c r="D23">
        <f>(C23*10^9*3.14*2)/(B23)</f>
        <v>908939.04380675172</v>
      </c>
      <c r="E23">
        <v>3.0000000000000001E-3</v>
      </c>
      <c r="F23">
        <v>388096192</v>
      </c>
      <c r="G23">
        <f t="shared" si="5"/>
        <v>1.2872769768966348</v>
      </c>
      <c r="H23">
        <f t="shared" si="6"/>
        <v>2.4553088870000002</v>
      </c>
    </row>
    <row r="24" spans="1:12" x14ac:dyDescent="0.2">
      <c r="A24">
        <f t="shared" ref="A24:A37" si="7">A23+1</f>
        <v>23.1</v>
      </c>
      <c r="B24">
        <v>278063.27799999999</v>
      </c>
      <c r="C24">
        <v>35.32206</v>
      </c>
      <c r="D24">
        <f t="shared" si="4"/>
        <v>797741.21342265129</v>
      </c>
      <c r="E24">
        <v>3.0000000000000001E-3</v>
      </c>
      <c r="F24">
        <v>370369568</v>
      </c>
      <c r="G24">
        <f t="shared" si="5"/>
        <v>1.311306700197481</v>
      </c>
      <c r="H24">
        <f t="shared" si="6"/>
        <v>2.7806327799999999</v>
      </c>
    </row>
    <row r="25" spans="1:12" x14ac:dyDescent="0.2">
      <c r="A25">
        <f t="shared" si="7"/>
        <v>24.1</v>
      </c>
      <c r="B25">
        <v>314105.26319999999</v>
      </c>
      <c r="C25">
        <v>35.13344</v>
      </c>
      <c r="D25">
        <f t="shared" si="4"/>
        <v>702433.32108546467</v>
      </c>
      <c r="E25">
        <v>3.0000000000000001E-3</v>
      </c>
      <c r="F25">
        <v>359483424</v>
      </c>
      <c r="G25">
        <f t="shared" si="5"/>
        <v>1.3563641959904635</v>
      </c>
      <c r="H25">
        <f t="shared" si="6"/>
        <v>3.1410526320000001</v>
      </c>
    </row>
    <row r="26" spans="1:12" x14ac:dyDescent="0.2">
      <c r="A26">
        <f t="shared" si="7"/>
        <v>25.1</v>
      </c>
      <c r="B26">
        <v>350950.79229999997</v>
      </c>
      <c r="C26">
        <v>34.967610000000001</v>
      </c>
      <c r="D26">
        <f t="shared" si="4"/>
        <v>625719.03417241562</v>
      </c>
      <c r="E26">
        <v>3.0000000000000001E-3</v>
      </c>
      <c r="F26">
        <v>349959104</v>
      </c>
      <c r="G26">
        <f t="shared" si="5"/>
        <v>1.3990318859398965</v>
      </c>
      <c r="H26">
        <f t="shared" si="6"/>
        <v>3.5095079229999997</v>
      </c>
    </row>
    <row r="27" spans="1:12" x14ac:dyDescent="0.2">
      <c r="A27">
        <f t="shared" si="7"/>
        <v>26.1</v>
      </c>
      <c r="B27">
        <v>392039.46399999998</v>
      </c>
      <c r="C27">
        <v>34.82103</v>
      </c>
      <c r="D27">
        <f t="shared" si="4"/>
        <v>557790.95851431938</v>
      </c>
      <c r="E27">
        <v>3.0000000000000001E-3</v>
      </c>
      <c r="F27">
        <v>328871936</v>
      </c>
      <c r="G27">
        <f t="shared" si="5"/>
        <v>1.3924867768237372</v>
      </c>
      <c r="H27">
        <f t="shared" si="6"/>
        <v>3.9203946399999996</v>
      </c>
      <c r="I27" s="3"/>
      <c r="J27" s="3"/>
      <c r="K27" s="3"/>
      <c r="L27" s="3"/>
    </row>
    <row r="28" spans="1:12" x14ac:dyDescent="0.2">
      <c r="A28">
        <f t="shared" si="7"/>
        <v>27.1</v>
      </c>
      <c r="B28">
        <v>438165.50290000002</v>
      </c>
      <c r="C28">
        <v>34.690689999999996</v>
      </c>
      <c r="D28">
        <f t="shared" si="4"/>
        <v>497203.75465003314</v>
      </c>
      <c r="E28">
        <v>3.0000000000000001E-3</v>
      </c>
      <c r="F28">
        <v>319662912</v>
      </c>
      <c r="G28">
        <f t="shared" si="5"/>
        <v>1.4335902927645217</v>
      </c>
      <c r="H28">
        <f t="shared" si="6"/>
        <v>4.381655029</v>
      </c>
      <c r="I28" s="3"/>
      <c r="J28" s="3"/>
      <c r="K28" s="3"/>
      <c r="L28" s="3"/>
    </row>
    <row r="29" spans="1:12" x14ac:dyDescent="0.2">
      <c r="A29">
        <f t="shared" si="7"/>
        <v>28.1</v>
      </c>
      <c r="B29">
        <v>486449.73609999998</v>
      </c>
      <c r="C29">
        <v>34.574379999999998</v>
      </c>
      <c r="D29">
        <f t="shared" si="4"/>
        <v>446350.5482411547</v>
      </c>
      <c r="E29">
        <v>3.0000000000000001E-3</v>
      </c>
      <c r="F29">
        <v>305630304</v>
      </c>
      <c r="G29">
        <f t="shared" si="5"/>
        <v>1.4466330310320581</v>
      </c>
      <c r="H29">
        <f t="shared" si="6"/>
        <v>4.8644973609999997</v>
      </c>
      <c r="I29" s="3"/>
      <c r="J29" s="3"/>
      <c r="K29" s="3"/>
      <c r="L29" s="3"/>
    </row>
    <row r="30" spans="1:12" x14ac:dyDescent="0.2">
      <c r="A30">
        <f t="shared" si="7"/>
        <v>29.1</v>
      </c>
      <c r="B30">
        <v>541381.97380000004</v>
      </c>
      <c r="C30">
        <v>34.47016</v>
      </c>
      <c r="D30">
        <f t="shared" si="4"/>
        <v>399851.88882548641</v>
      </c>
      <c r="E30">
        <v>3.0000000000000001E-3</v>
      </c>
      <c r="F30">
        <v>297395456</v>
      </c>
      <c r="G30">
        <f t="shared" si="5"/>
        <v>1.4872526539152937</v>
      </c>
      <c r="H30">
        <f t="shared" si="6"/>
        <v>5.4138197379999999</v>
      </c>
      <c r="I30" s="3"/>
      <c r="J30" s="3"/>
      <c r="K30" s="3"/>
      <c r="L30" s="3"/>
    </row>
    <row r="31" spans="1:12" x14ac:dyDescent="0.2">
      <c r="A31">
        <f t="shared" si="7"/>
        <v>30.1</v>
      </c>
      <c r="B31">
        <v>598336.05619999999</v>
      </c>
      <c r="C31">
        <v>34.376570000000001</v>
      </c>
      <c r="D31">
        <f t="shared" si="4"/>
        <v>360808.70835542335</v>
      </c>
      <c r="E31">
        <v>3.0000000000000001E-3</v>
      </c>
      <c r="F31">
        <v>285403040</v>
      </c>
      <c r="G31">
        <f t="shared" si="5"/>
        <v>1.5025194037302998</v>
      </c>
      <c r="H31">
        <f t="shared" si="6"/>
        <v>5.9833605619999997</v>
      </c>
      <c r="I31" s="3"/>
      <c r="J31" s="3"/>
      <c r="K31" s="3"/>
      <c r="L31" s="3"/>
    </row>
    <row r="32" spans="1:12" x14ac:dyDescent="0.2">
      <c r="A32">
        <f t="shared" si="7"/>
        <v>31.1</v>
      </c>
      <c r="B32">
        <v>659915.74109999998</v>
      </c>
      <c r="C32">
        <v>34.291899999999998</v>
      </c>
      <c r="D32">
        <f t="shared" si="4"/>
        <v>326334.28570900927</v>
      </c>
      <c r="E32">
        <v>3.0000000000000001E-3</v>
      </c>
      <c r="F32">
        <v>276394816</v>
      </c>
      <c r="G32">
        <f t="shared" si="5"/>
        <v>1.5300250489923293</v>
      </c>
      <c r="H32">
        <f t="shared" si="6"/>
        <v>6.5991574110000002</v>
      </c>
      <c r="I32" s="3"/>
      <c r="J32" s="3"/>
      <c r="K32" s="3"/>
      <c r="L32" s="3"/>
    </row>
    <row r="33" spans="1:12" x14ac:dyDescent="0.2">
      <c r="A33">
        <f t="shared" si="7"/>
        <v>32.1</v>
      </c>
      <c r="B33">
        <v>725005.27229999995</v>
      </c>
      <c r="C33">
        <v>34.215310000000002</v>
      </c>
      <c r="D33">
        <f t="shared" si="4"/>
        <v>296373.21962961956</v>
      </c>
      <c r="E33">
        <v>3.0000000000000001E-3</v>
      </c>
      <c r="F33">
        <v>266743600</v>
      </c>
      <c r="G33">
        <f t="shared" si="5"/>
        <v>1.5494391640209084</v>
      </c>
      <c r="H33">
        <f t="shared" si="6"/>
        <v>7.2500527229999996</v>
      </c>
      <c r="I33" s="3"/>
      <c r="J33" s="3"/>
      <c r="K33" s="3"/>
      <c r="L33" s="3"/>
    </row>
    <row r="34" spans="1:12" x14ac:dyDescent="0.2">
      <c r="A34">
        <f t="shared" si="7"/>
        <v>33.1</v>
      </c>
      <c r="B34">
        <v>794631.72069999995</v>
      </c>
      <c r="C34">
        <v>34.145760000000003</v>
      </c>
      <c r="D34">
        <f t="shared" si="4"/>
        <v>269855.03751486476</v>
      </c>
      <c r="E34">
        <v>3.0000000000000001E-3</v>
      </c>
      <c r="F34">
        <v>259441552</v>
      </c>
      <c r="G34">
        <f t="shared" si="5"/>
        <v>1.5793350321789239</v>
      </c>
      <c r="H34">
        <f t="shared" si="6"/>
        <v>7.9463172069999999</v>
      </c>
      <c r="I34" s="3"/>
      <c r="J34" s="3"/>
      <c r="K34" s="3"/>
      <c r="L34" s="3"/>
    </row>
    <row r="35" spans="1:12" x14ac:dyDescent="0.2">
      <c r="A35">
        <f t="shared" si="7"/>
        <v>34.1</v>
      </c>
      <c r="B35">
        <v>870222.83259999997</v>
      </c>
      <c r="C35">
        <v>34.082450000000001</v>
      </c>
      <c r="D35">
        <f t="shared" si="4"/>
        <v>245957.4467386826</v>
      </c>
      <c r="E35">
        <v>3.0000000000000001E-3</v>
      </c>
      <c r="F35">
        <v>252598160</v>
      </c>
      <c r="G35">
        <f t="shared" si="5"/>
        <v>1.6106463572082894</v>
      </c>
      <c r="H35">
        <f t="shared" si="6"/>
        <v>8.7022283260000002</v>
      </c>
      <c r="I35" s="3"/>
      <c r="J35" s="3"/>
      <c r="K35" s="3"/>
      <c r="L35" s="3"/>
    </row>
    <row r="36" spans="1:12" x14ac:dyDescent="0.2">
      <c r="A36">
        <f t="shared" si="7"/>
        <v>35.1</v>
      </c>
      <c r="B36">
        <v>943430.66850000003</v>
      </c>
      <c r="C36">
        <v>34.024650000000001</v>
      </c>
      <c r="D36">
        <f t="shared" si="4"/>
        <v>226487.02139366587</v>
      </c>
      <c r="E36">
        <v>3.0000000000000001E-3</v>
      </c>
      <c r="F36">
        <v>245263504</v>
      </c>
      <c r="G36">
        <f t="shared" si="5"/>
        <v>1.6297135200825477</v>
      </c>
      <c r="H36">
        <f t="shared" si="6"/>
        <v>9.434306685000001</v>
      </c>
      <c r="I36" s="3"/>
      <c r="J36" s="3"/>
      <c r="K36" s="3"/>
      <c r="L36" s="3"/>
    </row>
    <row r="37" spans="1:12" x14ac:dyDescent="0.2">
      <c r="A37">
        <f t="shared" si="7"/>
        <v>36.1</v>
      </c>
      <c r="B37">
        <v>1028722.254</v>
      </c>
      <c r="C37">
        <v>33.97175</v>
      </c>
      <c r="D37">
        <f t="shared" si="4"/>
        <v>207385.99672599288</v>
      </c>
      <c r="E37">
        <v>3.0000000000000001E-3</v>
      </c>
      <c r="F37">
        <v>237818704</v>
      </c>
      <c r="G37">
        <f t="shared" si="5"/>
        <v>1.6514152620452958</v>
      </c>
      <c r="H37">
        <f t="shared" si="6"/>
        <v>10.28722254</v>
      </c>
      <c r="I37" s="3"/>
      <c r="J37" s="3"/>
      <c r="K37" s="3"/>
      <c r="L37" s="3"/>
    </row>
    <row r="38" spans="1:12" x14ac:dyDescent="0.2">
      <c r="G38" s="3"/>
      <c r="H38" s="3"/>
      <c r="I38" s="3"/>
      <c r="J38" s="3"/>
      <c r="K38" s="3"/>
      <c r="L38" s="3"/>
    </row>
    <row r="39" spans="1:12" x14ac:dyDescent="0.2">
      <c r="G39" s="3"/>
      <c r="H39" s="3"/>
      <c r="I39" s="3"/>
      <c r="J39" s="3"/>
      <c r="K39" s="3"/>
      <c r="L39" s="3"/>
    </row>
    <row r="40" spans="1:12" x14ac:dyDescent="0.2">
      <c r="G40" s="3"/>
      <c r="H40" s="3"/>
      <c r="I40" s="3"/>
      <c r="J40" s="3"/>
      <c r="K40" s="3"/>
      <c r="L40" s="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12" sqref="I12"/>
    </sheetView>
  </sheetViews>
  <sheetFormatPr baseColWidth="10" defaultRowHeight="16" x14ac:dyDescent="0.2"/>
  <cols>
    <col min="2" max="2" width="18.1640625" customWidth="1"/>
    <col min="3" max="3" width="17.83203125" customWidth="1"/>
    <col min="4" max="4" width="14.5" customWidth="1"/>
    <col min="5" max="5" width="18" customWidth="1"/>
    <col min="6" max="6" width="15.83203125" customWidth="1"/>
  </cols>
  <sheetData>
    <row r="1" spans="1:7" x14ac:dyDescent="0.2">
      <c r="A1" t="s">
        <v>7</v>
      </c>
      <c r="B1" t="s">
        <v>1</v>
      </c>
      <c r="C1" t="s">
        <v>8</v>
      </c>
      <c r="D1" t="s">
        <v>4</v>
      </c>
      <c r="E1" t="s">
        <v>5</v>
      </c>
      <c r="F1" t="s">
        <v>6</v>
      </c>
    </row>
    <row r="2" spans="1:7" x14ac:dyDescent="0.2">
      <c r="A2">
        <v>2.88</v>
      </c>
      <c r="B2">
        <v>105378.3842</v>
      </c>
      <c r="C2">
        <v>37.2956</v>
      </c>
      <c r="D2">
        <f>(C2*10^9*3.14*2)/(B2)</f>
        <v>2222622.5024999008</v>
      </c>
      <c r="E2">
        <v>632253824</v>
      </c>
      <c r="F2">
        <f>SQRT(50000000/D2)*E2/SQRT(1/(A2*0.001)/6)/300000000</f>
        <v>1.3139965585117748</v>
      </c>
      <c r="G2">
        <f>B2/100000</f>
        <v>1.0537838420000001</v>
      </c>
    </row>
    <row r="3" spans="1:7" x14ac:dyDescent="0.2">
      <c r="A3">
        <f>A2+0.02</f>
        <v>2.9</v>
      </c>
      <c r="B3">
        <v>103705.75410000001</v>
      </c>
      <c r="C3">
        <v>37.075940000000003</v>
      </c>
      <c r="D3">
        <f t="shared" ref="D3:D13" si="0">(C3*10^9*3.14*2)/(B3)</f>
        <v>2245168.6043908722</v>
      </c>
      <c r="E3">
        <v>628552448</v>
      </c>
      <c r="F3">
        <f t="shared" ref="F3:F13" si="1">SQRT(50000000/D3)*E3/SQRT(1/(A3*0.001)/6)/300000000</f>
        <v>1.3042336872105149</v>
      </c>
      <c r="G3">
        <f t="shared" ref="G3:G13" si="2">B3/100000</f>
        <v>1.037057541</v>
      </c>
    </row>
    <row r="4" spans="1:7" x14ac:dyDescent="0.2">
      <c r="A4">
        <f t="shared" ref="A4:A13" si="3">A3+0.02</f>
        <v>2.92</v>
      </c>
      <c r="B4">
        <v>101992.41800000001</v>
      </c>
      <c r="C4">
        <v>36.85924</v>
      </c>
      <c r="D4">
        <f t="shared" si="0"/>
        <v>2269541.518272466</v>
      </c>
      <c r="E4">
        <v>623356864</v>
      </c>
      <c r="F4">
        <f t="shared" si="1"/>
        <v>1.2909174706538453</v>
      </c>
      <c r="G4">
        <f t="shared" si="2"/>
        <v>1.0199241800000001</v>
      </c>
    </row>
    <row r="5" spans="1:7" x14ac:dyDescent="0.2">
      <c r="A5">
        <f t="shared" si="3"/>
        <v>2.94</v>
      </c>
      <c r="B5">
        <v>100177.04670000001</v>
      </c>
      <c r="C5">
        <v>36.646329999999999</v>
      </c>
      <c r="D5">
        <f t="shared" si="0"/>
        <v>2297322.190872692</v>
      </c>
      <c r="E5">
        <v>621251456</v>
      </c>
      <c r="F5">
        <f t="shared" si="1"/>
        <v>1.2831265862359935</v>
      </c>
      <c r="G5">
        <f t="shared" si="2"/>
        <v>1.0017704670000001</v>
      </c>
    </row>
    <row r="6" spans="1:7" x14ac:dyDescent="0.2">
      <c r="A6">
        <f t="shared" si="3"/>
        <v>2.96</v>
      </c>
      <c r="B6">
        <v>98229.846000000005</v>
      </c>
      <c r="C6">
        <v>36.436399999999999</v>
      </c>
      <c r="D6">
        <f t="shared" si="0"/>
        <v>2329440.6060658996</v>
      </c>
      <c r="E6">
        <v>619581248</v>
      </c>
      <c r="F6">
        <f t="shared" si="1"/>
        <v>1.2751394217024028</v>
      </c>
      <c r="G6">
        <f t="shared" si="2"/>
        <v>0.9822984600000001</v>
      </c>
    </row>
    <row r="7" spans="1:7" x14ac:dyDescent="0.2">
      <c r="A7">
        <f t="shared" si="3"/>
        <v>2.98</v>
      </c>
      <c r="B7">
        <v>96570.52</v>
      </c>
      <c r="C7">
        <v>36.229509999999998</v>
      </c>
      <c r="D7">
        <f t="shared" si="0"/>
        <v>2356012.1950259767</v>
      </c>
      <c r="E7">
        <v>617358144</v>
      </c>
      <c r="F7">
        <f t="shared" si="1"/>
        <v>1.2676399546636765</v>
      </c>
      <c r="G7">
        <f t="shared" si="2"/>
        <v>0.96570520000000004</v>
      </c>
    </row>
    <row r="8" spans="1:7" x14ac:dyDescent="0.2">
      <c r="A8">
        <f t="shared" si="3"/>
        <v>3</v>
      </c>
      <c r="B8">
        <v>94610.054999999993</v>
      </c>
      <c r="C8">
        <v>36.025849999999998</v>
      </c>
      <c r="D8">
        <f t="shared" si="0"/>
        <v>2391313.8830751129</v>
      </c>
      <c r="E8">
        <v>616497344</v>
      </c>
      <c r="F8">
        <f t="shared" si="1"/>
        <v>1.2607033802966758</v>
      </c>
      <c r="G8">
        <f t="shared" si="2"/>
        <v>0.94610054999999993</v>
      </c>
    </row>
    <row r="9" spans="1:7" x14ac:dyDescent="0.2">
      <c r="A9" s="1">
        <f t="shared" si="3"/>
        <v>3.02</v>
      </c>
      <c r="B9" s="1">
        <v>92903.998000000007</v>
      </c>
      <c r="C9" s="1">
        <v>35.825209999999998</v>
      </c>
      <c r="D9" s="1">
        <f t="shared" si="0"/>
        <v>2421664.5531228911</v>
      </c>
      <c r="E9" s="1">
        <v>615630336</v>
      </c>
      <c r="F9">
        <f t="shared" si="1"/>
        <v>1.2551795757346773</v>
      </c>
      <c r="G9">
        <f t="shared" si="2"/>
        <v>0.9290399800000001</v>
      </c>
    </row>
    <row r="10" spans="1:7" x14ac:dyDescent="0.2">
      <c r="A10">
        <f t="shared" si="3"/>
        <v>3.04</v>
      </c>
      <c r="B10">
        <v>91149.327999999994</v>
      </c>
      <c r="C10">
        <v>35.627540000000003</v>
      </c>
      <c r="D10">
        <f t="shared" si="0"/>
        <v>2454663.7491392149</v>
      </c>
      <c r="E10">
        <v>609986240</v>
      </c>
      <c r="F10">
        <f t="shared" si="1"/>
        <v>1.2393677708268362</v>
      </c>
      <c r="G10">
        <f t="shared" si="2"/>
        <v>0.91149327999999996</v>
      </c>
    </row>
    <row r="11" spans="1:7" x14ac:dyDescent="0.2">
      <c r="A11">
        <f t="shared" si="3"/>
        <v>3.06</v>
      </c>
      <c r="B11">
        <v>89546.972999999998</v>
      </c>
      <c r="C11">
        <v>35.432600000000001</v>
      </c>
      <c r="D11">
        <f t="shared" si="0"/>
        <v>2484916.2461359804</v>
      </c>
      <c r="E11">
        <v>605338496</v>
      </c>
      <c r="F11">
        <f t="shared" si="1"/>
        <v>1.226429254983358</v>
      </c>
      <c r="G11">
        <f t="shared" si="2"/>
        <v>0.89546972999999996</v>
      </c>
    </row>
    <row r="12" spans="1:7" x14ac:dyDescent="0.2">
      <c r="A12">
        <f t="shared" si="3"/>
        <v>3.08</v>
      </c>
      <c r="B12">
        <v>87686.282999999996</v>
      </c>
      <c r="C12">
        <v>35.240569999999998</v>
      </c>
      <c r="D12">
        <f t="shared" si="0"/>
        <v>2523892.8145694123</v>
      </c>
      <c r="E12">
        <v>609522624</v>
      </c>
      <c r="F12">
        <f t="shared" si="1"/>
        <v>1.2293317760001696</v>
      </c>
      <c r="G12">
        <f t="shared" si="2"/>
        <v>0.87686282999999998</v>
      </c>
    </row>
    <row r="13" spans="1:7" x14ac:dyDescent="0.2">
      <c r="A13">
        <f t="shared" si="3"/>
        <v>3.1</v>
      </c>
      <c r="B13">
        <v>86020.217000000004</v>
      </c>
      <c r="C13">
        <v>35.05142</v>
      </c>
      <c r="D13">
        <f t="shared" si="0"/>
        <v>2558967.2437120215</v>
      </c>
      <c r="E13">
        <v>602313984</v>
      </c>
      <c r="F13">
        <f t="shared" si="1"/>
        <v>1.2103495207697268</v>
      </c>
      <c r="G13">
        <f t="shared" si="2"/>
        <v>0.86020216999999999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opLeftCell="J1" workbookViewId="0">
      <selection activeCell="L13" sqref="L13:S20"/>
    </sheetView>
  </sheetViews>
  <sheetFormatPr baseColWidth="10" defaultRowHeight="16" x14ac:dyDescent="0.2"/>
  <cols>
    <col min="2" max="2" width="11.6640625" customWidth="1"/>
    <col min="4" max="4" width="13.83203125" customWidth="1"/>
    <col min="5" max="5" width="12.6640625" customWidth="1"/>
    <col min="6" max="6" width="10.83203125" customWidth="1"/>
    <col min="7" max="7" width="11.83203125" customWidth="1"/>
    <col min="8" max="8" width="11.83203125" bestFit="1" customWidth="1"/>
    <col min="9" max="9" width="14.5" customWidth="1"/>
    <col min="12" max="12" width="18.33203125" customWidth="1"/>
    <col min="14" max="14" width="14" customWidth="1"/>
    <col min="17" max="17" width="11.83203125" customWidth="1"/>
    <col min="19" max="19" width="14.5" customWidth="1"/>
    <col min="22" max="22" width="18.33203125" customWidth="1"/>
    <col min="24" max="24" width="12.5" customWidth="1"/>
    <col min="27" max="27" width="11.83203125" customWidth="1"/>
    <col min="29" max="29" width="14.5" customWidth="1"/>
  </cols>
  <sheetData>
    <row r="1" spans="1:29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9" x14ac:dyDescent="0.2">
      <c r="A2" s="3"/>
      <c r="B2" s="3" t="s">
        <v>16</v>
      </c>
      <c r="C2" s="3" t="s">
        <v>1</v>
      </c>
      <c r="D2" s="3" t="s">
        <v>8</v>
      </c>
      <c r="E2" s="3" t="s">
        <v>4</v>
      </c>
      <c r="F2" s="3" t="s">
        <v>22</v>
      </c>
      <c r="G2" s="3" t="s">
        <v>17</v>
      </c>
      <c r="H2" s="3" t="s">
        <v>18</v>
      </c>
      <c r="I2" s="3" t="s">
        <v>10</v>
      </c>
      <c r="J2" s="3"/>
      <c r="K2" s="3"/>
      <c r="L2" s="3" t="s">
        <v>24</v>
      </c>
      <c r="M2" s="3" t="s">
        <v>1</v>
      </c>
      <c r="N2" s="3" t="s">
        <v>8</v>
      </c>
      <c r="O2" s="3" t="s">
        <v>4</v>
      </c>
      <c r="P2" s="3" t="s">
        <v>12</v>
      </c>
      <c r="Q2" s="3" t="s">
        <v>17</v>
      </c>
      <c r="R2" s="3" t="s">
        <v>18</v>
      </c>
      <c r="S2" s="3" t="s">
        <v>10</v>
      </c>
      <c r="T2" s="3"/>
      <c r="U2" s="3"/>
      <c r="V2" s="3" t="s">
        <v>24</v>
      </c>
      <c r="W2" s="3" t="s">
        <v>1</v>
      </c>
      <c r="X2" s="3" t="s">
        <v>8</v>
      </c>
      <c r="Y2" s="3" t="s">
        <v>4</v>
      </c>
      <c r="Z2" s="3" t="s">
        <v>22</v>
      </c>
      <c r="AA2" s="3" t="s">
        <v>17</v>
      </c>
      <c r="AB2" s="3" t="s">
        <v>18</v>
      </c>
      <c r="AC2" s="3" t="s">
        <v>10</v>
      </c>
    </row>
    <row r="3" spans="1:29" x14ac:dyDescent="0.2">
      <c r="A3" s="3"/>
      <c r="B3" s="3">
        <v>35</v>
      </c>
      <c r="C3" s="3">
        <v>73319.850000000006</v>
      </c>
      <c r="D3" s="3">
        <v>36.39893</v>
      </c>
      <c r="E3" s="3">
        <f>(D3*10^9*3.14*2)/(C3)</f>
        <v>3117645.2270428808</v>
      </c>
      <c r="F3" s="3">
        <v>3.0000000000000001E-3</v>
      </c>
      <c r="G3" s="3">
        <v>186238256</v>
      </c>
      <c r="H3" s="3">
        <f>SQRT(50000000/E3)*G3/SQRT(1/F3/60)/300000000</f>
        <v>1.054764609713376</v>
      </c>
      <c r="I3" s="3">
        <f>C3*10^-5</f>
        <v>0.73319850000000009</v>
      </c>
      <c r="J3" s="3"/>
      <c r="K3" s="3"/>
      <c r="L3" s="5">
        <v>33.1</v>
      </c>
      <c r="M3" s="5">
        <v>72525.384999999995</v>
      </c>
      <c r="N3" s="5">
        <v>36.39002</v>
      </c>
      <c r="O3" s="5">
        <f>(N3*10^9*3.14*2)/(M3)</f>
        <v>3151025.3354739174</v>
      </c>
      <c r="P3" s="5">
        <v>3.0000000000000001E-3</v>
      </c>
      <c r="Q3" s="5">
        <v>213388528</v>
      </c>
      <c r="R3" s="5">
        <f>SQRT(50000000/O3)*Q3/SQRT(1/P3/60)/300000000</f>
        <v>1.2021125191035897</v>
      </c>
      <c r="S3" s="5">
        <f>M3*10^-5</f>
        <v>0.72525384999999998</v>
      </c>
      <c r="T3" s="3"/>
      <c r="U3" s="3">
        <v>45</v>
      </c>
      <c r="V3" s="1">
        <v>38.1</v>
      </c>
      <c r="W3" s="1">
        <v>86986.604000000007</v>
      </c>
      <c r="X3" s="1">
        <v>36.150300000000001</v>
      </c>
      <c r="Y3" s="1">
        <f>(X3*10^9*3.14*2)/(W3)</f>
        <v>2609871.791293289</v>
      </c>
      <c r="Z3" s="1">
        <v>3.0000000000000001E-3</v>
      </c>
      <c r="AA3" s="1">
        <v>179086976</v>
      </c>
      <c r="AB3" s="1">
        <f>SQRT(50000000/Y3)*AA3/SQRT(1/Z3/60)/300000000</f>
        <v>1.1085477798181311</v>
      </c>
      <c r="AC3" s="1">
        <f>W3*10^-5</f>
        <v>0.86986604000000012</v>
      </c>
    </row>
    <row r="4" spans="1:29" x14ac:dyDescent="0.2">
      <c r="A4" s="3"/>
      <c r="B4" s="3">
        <v>40</v>
      </c>
      <c r="C4" s="3">
        <v>67590.214999999997</v>
      </c>
      <c r="D4" s="3">
        <v>36.397660000000002</v>
      </c>
      <c r="E4" s="3">
        <f>(D4*10^9*3.14*2)/(C4)</f>
        <v>3381810.5890031569</v>
      </c>
      <c r="F4" s="3">
        <v>3.0000000000000001E-3</v>
      </c>
      <c r="G4" s="3">
        <v>201713424</v>
      </c>
      <c r="H4" s="3">
        <f>SQRT(50000000/E4)*G4/SQRT(1/F4/60)/300000000</f>
        <v>1.0968826361724242</v>
      </c>
      <c r="I4" s="3">
        <f>C4*10^-5</f>
        <v>0.67590214999999998</v>
      </c>
      <c r="J4" s="3"/>
      <c r="K4" s="3"/>
      <c r="L4" s="3">
        <v>36.1</v>
      </c>
      <c r="M4" s="3">
        <v>90709.588000000003</v>
      </c>
      <c r="N4" s="3">
        <v>36.413339999999998</v>
      </c>
      <c r="O4" s="3">
        <f t="shared" ref="O4:O9" si="0">(N4*10^9*3.14*2)/(M4)</f>
        <v>2520965.8674670639</v>
      </c>
      <c r="P4" s="3">
        <v>3.0000000000000001E-3</v>
      </c>
      <c r="Q4" s="3">
        <v>201429536</v>
      </c>
      <c r="R4" s="3">
        <f t="shared" ref="R4:R9" si="1">SQRT(50000000/O4)*Q4/SQRT(1/P4/60)/300000000</f>
        <v>1.2686437069872387</v>
      </c>
      <c r="S4" s="3">
        <f t="shared" ref="S4:S9" si="2">M4*10^-5</f>
        <v>0.90709588000000008</v>
      </c>
      <c r="T4" s="3"/>
      <c r="U4" s="3">
        <v>3</v>
      </c>
      <c r="V4" s="3">
        <v>37.1</v>
      </c>
      <c r="W4" s="3">
        <v>66016.010999999999</v>
      </c>
      <c r="X4" s="3">
        <v>35.90934</v>
      </c>
      <c r="Y4" s="3">
        <f t="shared" ref="Y4:Y14" si="3">(X4*10^9*3.14*2)/(W4)</f>
        <v>3415999.4186864761</v>
      </c>
      <c r="Z4" s="3">
        <v>3.0000000000000001E-3</v>
      </c>
      <c r="AA4" s="3">
        <v>210813152</v>
      </c>
      <c r="AB4" s="3">
        <f>SQRT(50000000/Y4)*AA4/SQRT(1/Z4/60)/300000000</f>
        <v>1.1406142883949841</v>
      </c>
      <c r="AC4" s="3">
        <f t="shared" ref="AC4:AC14" si="4">W4*10^-5</f>
        <v>0.66016011000000008</v>
      </c>
    </row>
    <row r="5" spans="1:29" x14ac:dyDescent="0.2">
      <c r="A5" s="3"/>
      <c r="B5" s="5">
        <v>45</v>
      </c>
      <c r="C5" s="5">
        <v>72525.384999999995</v>
      </c>
      <c r="D5" s="5">
        <v>36.39002</v>
      </c>
      <c r="E5" s="5">
        <f>(D5*10^9*3.14*2)/(C5)</f>
        <v>3151025.3354739174</v>
      </c>
      <c r="F5" s="5">
        <v>3.0000000000000001E-3</v>
      </c>
      <c r="G5" s="5">
        <v>213388528</v>
      </c>
      <c r="H5" s="5">
        <f>SQRT(50000000/E5)*G5/SQRT(1/F5/60)/300000000</f>
        <v>1.2021125191035897</v>
      </c>
      <c r="I5" s="5">
        <f>C5*10^-5</f>
        <v>0.72525384999999998</v>
      </c>
      <c r="J5" s="3"/>
      <c r="K5" s="3"/>
      <c r="L5" s="3">
        <v>39.1</v>
      </c>
      <c r="M5" s="3">
        <v>80229.887000000002</v>
      </c>
      <c r="N5" s="3">
        <v>36.237450000000003</v>
      </c>
      <c r="O5" s="3">
        <f t="shared" si="0"/>
        <v>2836488.9258787064</v>
      </c>
      <c r="P5" s="3">
        <v>3.0000000000000001E-3</v>
      </c>
      <c r="Q5" s="3">
        <v>179794832</v>
      </c>
      <c r="R5" s="3">
        <f t="shared" si="1"/>
        <v>1.067546148653562</v>
      </c>
      <c r="S5" s="3">
        <f t="shared" si="2"/>
        <v>0.80229887000000011</v>
      </c>
      <c r="T5" s="3"/>
      <c r="U5" s="3"/>
      <c r="V5" s="3">
        <f>V4-1</f>
        <v>36.1</v>
      </c>
      <c r="W5" s="3">
        <v>66225.502999999997</v>
      </c>
      <c r="X5" s="3">
        <v>36.202179999999998</v>
      </c>
      <c r="Y5" s="3">
        <f t="shared" si="3"/>
        <v>3432962.833064477</v>
      </c>
      <c r="Z5" s="3">
        <v>3.0000000000000001E-3</v>
      </c>
      <c r="AA5" s="3">
        <v>208654736</v>
      </c>
      <c r="AB5" s="3">
        <f>SQRT(50000000/Y5)*AA5/SQRT(1/Z5/60)/300000000</f>
        <v>1.1261433999951818</v>
      </c>
      <c r="AC5" s="3">
        <f t="shared" si="4"/>
        <v>0.66225503000000008</v>
      </c>
    </row>
    <row r="6" spans="1:29" x14ac:dyDescent="0.2">
      <c r="A6" s="3"/>
      <c r="B6" s="3">
        <v>50</v>
      </c>
      <c r="C6" s="3">
        <v>62557.824000000001</v>
      </c>
      <c r="D6" s="3">
        <v>36.371519999999997</v>
      </c>
      <c r="E6" s="3">
        <f>(D6*10^9*3.14*2)/(C6)</f>
        <v>3651232.2679254315</v>
      </c>
      <c r="F6" s="3">
        <v>3.0000000000000001E-3</v>
      </c>
      <c r="G6" s="3">
        <v>209892816</v>
      </c>
      <c r="H6" s="3">
        <f>SQRT(50000000/E6)*G6/SQRT(1/F6/60)/300000000</f>
        <v>1.0984438048732978</v>
      </c>
      <c r="I6" s="3">
        <f>C6*10^-5</f>
        <v>0.62557824000000006</v>
      </c>
      <c r="J6" s="3"/>
      <c r="K6" s="3"/>
      <c r="L6" s="3">
        <v>42.1</v>
      </c>
      <c r="M6" s="3">
        <v>64463.201000000001</v>
      </c>
      <c r="N6" s="3">
        <v>35.976309999999998</v>
      </c>
      <c r="O6" s="3">
        <f t="shared" si="0"/>
        <v>3504809.3066306156</v>
      </c>
      <c r="P6" s="3">
        <v>3.0000000000000001E-3</v>
      </c>
      <c r="Q6" s="3">
        <v>232313136</v>
      </c>
      <c r="R6" s="3">
        <f t="shared" si="1"/>
        <v>1.2409136754188332</v>
      </c>
      <c r="S6" s="3">
        <f t="shared" si="2"/>
        <v>0.64463201000000003</v>
      </c>
      <c r="T6" s="3"/>
      <c r="U6" s="3"/>
      <c r="V6" s="3">
        <f t="shared" ref="V6:V14" si="5">V5-1</f>
        <v>35.1</v>
      </c>
      <c r="W6" s="3">
        <v>44727.811999999998</v>
      </c>
      <c r="X6" s="3">
        <v>36.086739999999999</v>
      </c>
      <c r="Y6" s="3">
        <f t="shared" si="3"/>
        <v>5066751.9171293247</v>
      </c>
      <c r="Z6" s="3">
        <v>3.0000000000000001E-3</v>
      </c>
      <c r="AA6" s="3">
        <v>89796304</v>
      </c>
      <c r="AB6" s="3">
        <f t="shared" ref="AB6:AB14" si="6">SQRT(50000000/Y6)*AA6/SQRT(1/Z6/60)/300000000</f>
        <v>0.39892719314952213</v>
      </c>
      <c r="AC6" s="3">
        <f t="shared" si="4"/>
        <v>0.44727812</v>
      </c>
    </row>
    <row r="7" spans="1:29" x14ac:dyDescent="0.2">
      <c r="A7" s="3"/>
      <c r="B7" s="3">
        <v>55</v>
      </c>
      <c r="C7" s="3">
        <v>46444.086000000003</v>
      </c>
      <c r="D7" s="3">
        <v>36.373309999999996</v>
      </c>
      <c r="E7" s="3">
        <f>(D7*10^9*3.14*2)/(C7)</f>
        <v>4918266.381644371</v>
      </c>
      <c r="F7" s="3">
        <v>3.0000000000000001E-3</v>
      </c>
      <c r="G7" s="3">
        <v>184156144</v>
      </c>
      <c r="H7" s="3">
        <f>SQRT(50000000/E7)*G7/SQRT(1/F7/60)/300000000</f>
        <v>0.83038632636777088</v>
      </c>
      <c r="I7" s="3">
        <f>C7*10^-5</f>
        <v>0.46444086000000007</v>
      </c>
      <c r="J7" s="3"/>
      <c r="K7" s="3"/>
      <c r="L7" s="3">
        <v>48.1</v>
      </c>
      <c r="M7" s="3">
        <v>69112.073999999993</v>
      </c>
      <c r="N7" s="3">
        <v>36.467959999999998</v>
      </c>
      <c r="O7" s="3">
        <f t="shared" si="0"/>
        <v>3313730.5183461867</v>
      </c>
      <c r="P7" s="3">
        <v>3.0000000000000001E-3</v>
      </c>
      <c r="Q7" s="3">
        <v>209664608</v>
      </c>
      <c r="R7" s="3">
        <f t="shared" si="1"/>
        <v>1.151772043114264</v>
      </c>
      <c r="S7" s="3">
        <f t="shared" si="2"/>
        <v>0.69112074000000001</v>
      </c>
      <c r="T7" s="3"/>
      <c r="U7" s="3"/>
      <c r="V7" s="1">
        <f t="shared" si="5"/>
        <v>34.1</v>
      </c>
      <c r="W7" s="1">
        <v>72680.353000000003</v>
      </c>
      <c r="X7" s="1">
        <v>36.096519999999998</v>
      </c>
      <c r="Y7" s="1">
        <f t="shared" si="3"/>
        <v>3118946.6787537476</v>
      </c>
      <c r="Z7" s="1">
        <v>3.0000000000000001E-3</v>
      </c>
      <c r="AA7" s="1">
        <v>193036048</v>
      </c>
      <c r="AB7" s="1">
        <f t="shared" si="6"/>
        <v>1.0930359412237565</v>
      </c>
      <c r="AC7" s="1">
        <f t="shared" si="4"/>
        <v>0.72680353000000009</v>
      </c>
    </row>
    <row r="8" spans="1:29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>
        <v>51.1</v>
      </c>
      <c r="M8" s="3">
        <v>64465.349000000002</v>
      </c>
      <c r="N8" s="3">
        <v>36.14076</v>
      </c>
      <c r="O8" s="3">
        <f t="shared" si="0"/>
        <v>3520712.6979177603</v>
      </c>
      <c r="P8" s="3">
        <v>3.0000000000000001E-3</v>
      </c>
      <c r="Q8" s="3">
        <v>173058608</v>
      </c>
      <c r="R8" s="3">
        <f t="shared" si="1"/>
        <v>0.92231211392564116</v>
      </c>
      <c r="S8" s="3">
        <f t="shared" si="2"/>
        <v>0.64465349000000005</v>
      </c>
      <c r="T8" s="3"/>
      <c r="U8" s="3"/>
      <c r="V8" s="5">
        <f t="shared" si="5"/>
        <v>33.1</v>
      </c>
      <c r="W8" s="5">
        <v>72525.384999999995</v>
      </c>
      <c r="X8" s="5">
        <v>36.39002</v>
      </c>
      <c r="Y8" s="5">
        <f t="shared" si="3"/>
        <v>3151025.3354739174</v>
      </c>
      <c r="Z8" s="5">
        <v>3.0000000000000001E-3</v>
      </c>
      <c r="AA8" s="5">
        <v>213388528</v>
      </c>
      <c r="AB8" s="5">
        <f t="shared" si="6"/>
        <v>1.2021125191035897</v>
      </c>
      <c r="AC8" s="5">
        <f t="shared" si="4"/>
        <v>0.72525384999999998</v>
      </c>
    </row>
    <row r="9" spans="1:29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>
        <v>54.1</v>
      </c>
      <c r="M9" s="3">
        <v>50017.718999999997</v>
      </c>
      <c r="N9" s="3">
        <v>36.366079999999997</v>
      </c>
      <c r="O9" s="3">
        <f t="shared" si="0"/>
        <v>4565961.5625414671</v>
      </c>
      <c r="P9" s="3">
        <v>3.0000000000000001E-3</v>
      </c>
      <c r="Q9" s="3">
        <v>202071440</v>
      </c>
      <c r="R9" s="3">
        <f t="shared" si="1"/>
        <v>0.9456682555354694</v>
      </c>
      <c r="S9" s="3">
        <f t="shared" si="2"/>
        <v>0.50017719000000005</v>
      </c>
      <c r="T9" s="3"/>
      <c r="U9" s="3"/>
      <c r="V9" s="3">
        <f t="shared" si="5"/>
        <v>32.1</v>
      </c>
      <c r="W9" s="3">
        <v>63269.692000000003</v>
      </c>
      <c r="X9" s="3">
        <v>36.15446</v>
      </c>
      <c r="Y9" s="3">
        <f t="shared" si="3"/>
        <v>3588606.19710303</v>
      </c>
      <c r="Z9" s="3">
        <v>3.0000000000000001E-3</v>
      </c>
      <c r="AA9" s="3">
        <v>206991280</v>
      </c>
      <c r="AB9" s="3">
        <f t="shared" si="6"/>
        <v>1.092670325513146</v>
      </c>
      <c r="AC9" s="3">
        <f t="shared" si="4"/>
        <v>0.63269692000000011</v>
      </c>
    </row>
    <row r="10" spans="1:29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>
        <f t="shared" si="5"/>
        <v>31.1</v>
      </c>
      <c r="W10" s="3">
        <v>50004.154000000002</v>
      </c>
      <c r="X10" s="3">
        <v>36.463120000000004</v>
      </c>
      <c r="Y10" s="3">
        <f t="shared" si="3"/>
        <v>4579387.4164934373</v>
      </c>
      <c r="Z10" s="3">
        <v>3.0000000000000001E-3</v>
      </c>
      <c r="AA10" s="3">
        <v>212378432</v>
      </c>
      <c r="AB10" s="3">
        <f t="shared" si="6"/>
        <v>0.99244561420398891</v>
      </c>
      <c r="AC10" s="3">
        <f t="shared" si="4"/>
        <v>0.50004154000000012</v>
      </c>
    </row>
    <row r="11" spans="1:2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>
        <f t="shared" si="5"/>
        <v>30.1</v>
      </c>
      <c r="W11" s="3">
        <v>57613.572999999997</v>
      </c>
      <c r="X11" s="3">
        <v>36.510469999999998</v>
      </c>
      <c r="Y11" s="3">
        <f t="shared" si="3"/>
        <v>3979717.6196657689</v>
      </c>
      <c r="Z11" s="3">
        <v>3.0000000000000001E-3</v>
      </c>
      <c r="AA11" s="3">
        <v>169197168</v>
      </c>
      <c r="AB11" s="3">
        <f t="shared" si="6"/>
        <v>0.84813885709751835</v>
      </c>
      <c r="AC11" s="3">
        <f t="shared" si="4"/>
        <v>0.57613573000000007</v>
      </c>
    </row>
    <row r="12" spans="1:29" x14ac:dyDescent="0.2">
      <c r="A12" s="3"/>
      <c r="B12" s="3" t="s">
        <v>23</v>
      </c>
      <c r="C12" s="3" t="s">
        <v>1</v>
      </c>
      <c r="D12" s="3" t="s">
        <v>8</v>
      </c>
      <c r="E12" s="3" t="s">
        <v>4</v>
      </c>
      <c r="F12" s="3" t="s">
        <v>22</v>
      </c>
      <c r="G12" s="3" t="s">
        <v>17</v>
      </c>
      <c r="H12" s="3" t="s">
        <v>18</v>
      </c>
      <c r="I12" s="3" t="s">
        <v>10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>
        <f t="shared" si="5"/>
        <v>29.1</v>
      </c>
      <c r="W12" s="3">
        <v>73213.323999999993</v>
      </c>
      <c r="X12" s="3">
        <v>36.33522</v>
      </c>
      <c r="Y12" s="3">
        <f t="shared" si="3"/>
        <v>3116716.5910948124</v>
      </c>
      <c r="Z12" s="3">
        <v>3.0000000000000001E-3</v>
      </c>
      <c r="AA12" s="3">
        <v>195170688</v>
      </c>
      <c r="AB12" s="3">
        <f t="shared" si="6"/>
        <v>1.1055183016451071</v>
      </c>
      <c r="AC12" s="3">
        <f t="shared" si="4"/>
        <v>0.73213324000000002</v>
      </c>
    </row>
    <row r="13" spans="1:29" x14ac:dyDescent="0.2">
      <c r="A13" s="3"/>
      <c r="B13" s="3">
        <v>27.52</v>
      </c>
      <c r="C13" s="3">
        <v>62435.667000000001</v>
      </c>
      <c r="D13" s="3">
        <v>36.469889999999999</v>
      </c>
      <c r="E13" s="3">
        <f>(D13*10^9*3.14*2)/(C13)</f>
        <v>3668270.4006349449</v>
      </c>
      <c r="F13" s="3">
        <v>3.0000000000000001E-3</v>
      </c>
      <c r="G13" s="3">
        <v>222214896</v>
      </c>
      <c r="H13" s="3">
        <f>SQRT(50000000/E13)*G13/SQRT(1/F13/60)/300000000</f>
        <v>1.1602257432388476</v>
      </c>
      <c r="I13" s="3">
        <f>C13*10^-5</f>
        <v>0.62435667000000006</v>
      </c>
      <c r="J13" s="3"/>
      <c r="K13" s="3" t="s">
        <v>19</v>
      </c>
      <c r="L13" s="3" t="s">
        <v>25</v>
      </c>
      <c r="M13" s="3" t="s">
        <v>1</v>
      </c>
      <c r="N13" s="3" t="s">
        <v>8</v>
      </c>
      <c r="O13" s="3" t="s">
        <v>4</v>
      </c>
      <c r="P13" s="3" t="s">
        <v>22</v>
      </c>
      <c r="Q13" s="3" t="s">
        <v>17</v>
      </c>
      <c r="R13" s="3" t="s">
        <v>18</v>
      </c>
      <c r="S13" s="3" t="s">
        <v>10</v>
      </c>
      <c r="T13" s="3"/>
      <c r="U13" s="3"/>
      <c r="V13" s="3">
        <f t="shared" si="5"/>
        <v>28.1</v>
      </c>
      <c r="W13" s="3">
        <v>39458.707000000002</v>
      </c>
      <c r="X13" s="3">
        <v>36.551929999999999</v>
      </c>
      <c r="Y13" s="3">
        <f t="shared" si="3"/>
        <v>5817375.6276403069</v>
      </c>
      <c r="Z13" s="3">
        <v>3.0000000000000001E-3</v>
      </c>
      <c r="AA13" s="3">
        <v>134732496</v>
      </c>
      <c r="AB13" s="3">
        <f t="shared" si="6"/>
        <v>0.55861012334220672</v>
      </c>
      <c r="AC13" s="3">
        <f t="shared" si="4"/>
        <v>0.39458707000000004</v>
      </c>
    </row>
    <row r="14" spans="1:29" x14ac:dyDescent="0.2">
      <c r="A14" s="3"/>
      <c r="B14" s="3">
        <f>B13-1.5</f>
        <v>26.02</v>
      </c>
      <c r="C14" s="3">
        <v>82483.835999999996</v>
      </c>
      <c r="D14" s="3">
        <v>36.413679999999999</v>
      </c>
      <c r="E14" s="3">
        <f t="shared" ref="E14:E20" si="7">(D14*10^9*3.14*2)/(C14)</f>
        <v>2772396.6475080042</v>
      </c>
      <c r="F14" s="3">
        <v>3.0000000000000001E-3</v>
      </c>
      <c r="G14" s="3">
        <v>204349280</v>
      </c>
      <c r="H14" s="3">
        <f t="shared" ref="H14:H20" si="8">SQRT(50000000/E14)*G14/SQRT(1/F14/60)/300000000</f>
        <v>1.2272850087650518</v>
      </c>
      <c r="I14" s="3">
        <f t="shared" ref="I14:I20" si="9">C14*10^-5</f>
        <v>0.82483835999999999</v>
      </c>
      <c r="J14" s="3"/>
      <c r="K14" s="3" t="s">
        <v>20</v>
      </c>
      <c r="L14" s="1">
        <v>20</v>
      </c>
      <c r="M14" s="1">
        <v>72525.384999999995</v>
      </c>
      <c r="N14" s="1">
        <v>35.999899999999997</v>
      </c>
      <c r="O14" s="1">
        <f>(N14*10^9*3.14*2)/(M14)</f>
        <v>3117244.6999074877</v>
      </c>
      <c r="P14" s="1">
        <v>3.0000000000000001E-3</v>
      </c>
      <c r="Q14" s="1">
        <v>172035264</v>
      </c>
      <c r="R14" s="1">
        <f>SQRT(50000000/O14)*Q14/SQRT(1/P14/60)/300000000</f>
        <v>0.97438823299237831</v>
      </c>
      <c r="S14" s="1">
        <f>M14*10^-5</f>
        <v>0.72525384999999998</v>
      </c>
      <c r="T14" s="3"/>
      <c r="U14" s="3"/>
      <c r="V14" s="3">
        <f t="shared" si="5"/>
        <v>27.1</v>
      </c>
      <c r="W14" s="3">
        <v>55190.858</v>
      </c>
      <c r="X14" s="3">
        <v>36.394309999999997</v>
      </c>
      <c r="Y14" s="3">
        <f t="shared" si="3"/>
        <v>4141197.9281061366</v>
      </c>
      <c r="Z14" s="3">
        <v>3.0000000000000001E-3</v>
      </c>
      <c r="AA14" s="3">
        <v>223163616</v>
      </c>
      <c r="AB14" s="3">
        <f t="shared" si="6"/>
        <v>1.0966306900878564</v>
      </c>
      <c r="AC14" s="3">
        <f t="shared" si="4"/>
        <v>0.55190858000000009</v>
      </c>
    </row>
    <row r="15" spans="1:29" x14ac:dyDescent="0.2">
      <c r="A15" s="3"/>
      <c r="B15" s="3">
        <f>B14-1.5</f>
        <v>24.52</v>
      </c>
      <c r="C15" s="3">
        <v>89019.868000000002</v>
      </c>
      <c r="D15" s="3">
        <v>36.293289999999999</v>
      </c>
      <c r="E15" s="3">
        <f t="shared" si="7"/>
        <v>2560348.2269823179</v>
      </c>
      <c r="F15" s="3">
        <v>3.0000000000000001E-3</v>
      </c>
      <c r="G15" s="3">
        <v>197089712</v>
      </c>
      <c r="H15" s="3">
        <f t="shared" si="8"/>
        <v>1.2317269293034143</v>
      </c>
      <c r="I15" s="3">
        <f t="shared" si="9"/>
        <v>0.89019868000000013</v>
      </c>
      <c r="J15" s="3"/>
      <c r="K15" s="3" t="s">
        <v>21</v>
      </c>
      <c r="L15" s="3">
        <v>22.5</v>
      </c>
      <c r="M15" s="3">
        <v>48957.178999999996</v>
      </c>
      <c r="N15" s="3">
        <v>36.535820000000001</v>
      </c>
      <c r="O15" s="3">
        <f t="shared" ref="O15:O20" si="10">(N15*10^9*3.14*2)/(M15)</f>
        <v>4686645.6418986069</v>
      </c>
      <c r="P15" s="3">
        <v>3.0000000000000001E-3</v>
      </c>
      <c r="Q15" s="3">
        <v>261234128</v>
      </c>
      <c r="R15" s="3">
        <f t="shared" ref="R15:R20" si="11">SQRT(50000000/O15)*Q15/SQRT(1/P15/60)/300000000</f>
        <v>1.2066987262919435</v>
      </c>
      <c r="S15" s="3">
        <f t="shared" ref="S15:S20" si="12">M15*10^-5</f>
        <v>0.48957179000000001</v>
      </c>
      <c r="T15" s="3"/>
    </row>
    <row r="16" spans="1:29" x14ac:dyDescent="0.2">
      <c r="A16" s="3"/>
      <c r="B16" s="3">
        <f>B15-1.5</f>
        <v>23.02</v>
      </c>
      <c r="C16" s="3">
        <v>80187.072</v>
      </c>
      <c r="D16" s="3">
        <v>36.116700000000002</v>
      </c>
      <c r="E16" s="3">
        <f t="shared" si="7"/>
        <v>2828546.676451785</v>
      </c>
      <c r="F16" s="3">
        <v>3.0000000000000001E-3</v>
      </c>
      <c r="G16" s="3">
        <v>183683312</v>
      </c>
      <c r="H16" s="3">
        <f t="shared" si="8"/>
        <v>1.0921644261779153</v>
      </c>
      <c r="I16" s="3">
        <f t="shared" si="9"/>
        <v>0.80187072000000004</v>
      </c>
      <c r="J16" s="3"/>
      <c r="K16" s="3"/>
      <c r="L16" s="3">
        <v>25</v>
      </c>
      <c r="M16" s="3">
        <v>71074.361999999994</v>
      </c>
      <c r="N16" s="3">
        <v>36.336559999999999</v>
      </c>
      <c r="O16" s="3">
        <f t="shared" si="10"/>
        <v>3210631.6592753939</v>
      </c>
      <c r="P16" s="3">
        <v>3.0000000000000001E-3</v>
      </c>
      <c r="Q16" s="3">
        <v>187267024</v>
      </c>
      <c r="R16" s="3">
        <f t="shared" si="11"/>
        <v>1.0451197790800173</v>
      </c>
      <c r="S16" s="3">
        <f t="shared" si="12"/>
        <v>0.71074362000000002</v>
      </c>
      <c r="T16" s="3"/>
    </row>
    <row r="17" spans="1:20" x14ac:dyDescent="0.2">
      <c r="A17" s="3"/>
      <c r="B17" s="3">
        <f>B16-1.5</f>
        <v>21.52</v>
      </c>
      <c r="C17" s="3">
        <v>89612.209000000003</v>
      </c>
      <c r="D17" s="3">
        <v>36.477800000000002</v>
      </c>
      <c r="E17" s="3">
        <f t="shared" si="7"/>
        <v>2556354.614581591</v>
      </c>
      <c r="F17" s="3">
        <v>3.0000000000000001E-3</v>
      </c>
      <c r="G17" s="3">
        <v>184992272</v>
      </c>
      <c r="H17" s="3">
        <f t="shared" si="8"/>
        <v>1.1570257834972597</v>
      </c>
      <c r="I17" s="3">
        <f t="shared" si="9"/>
        <v>0.89612209000000009</v>
      </c>
      <c r="J17" s="3"/>
      <c r="K17" s="3"/>
      <c r="L17" s="5">
        <v>30</v>
      </c>
      <c r="M17" s="5">
        <v>78730.572</v>
      </c>
      <c r="N17" s="5">
        <v>36.067030000000003</v>
      </c>
      <c r="O17" s="5">
        <f t="shared" si="10"/>
        <v>2876912.2673210097</v>
      </c>
      <c r="P17" s="5">
        <v>3.0000000000000001E-3</v>
      </c>
      <c r="Q17" s="5">
        <v>203752800</v>
      </c>
      <c r="R17" s="5">
        <f t="shared" si="11"/>
        <v>1.2012690186595933</v>
      </c>
      <c r="S17" s="5">
        <f t="shared" si="12"/>
        <v>0.7873057200000001</v>
      </c>
      <c r="T17" s="3"/>
    </row>
    <row r="18" spans="1:20" x14ac:dyDescent="0.2">
      <c r="A18" s="3"/>
      <c r="B18" s="3">
        <f>B17-1.5</f>
        <v>20.02</v>
      </c>
      <c r="C18" s="3">
        <v>89661.841</v>
      </c>
      <c r="D18" s="3">
        <v>36.21367</v>
      </c>
      <c r="E18" s="3">
        <f t="shared" si="7"/>
        <v>2536439.6387979588</v>
      </c>
      <c r="F18" s="3">
        <v>3.0000000000000001E-3</v>
      </c>
      <c r="G18" s="3">
        <v>179628928</v>
      </c>
      <c r="H18" s="3">
        <f t="shared" si="8"/>
        <v>1.1278828999696304</v>
      </c>
      <c r="I18" s="3">
        <f t="shared" si="9"/>
        <v>0.89661841000000009</v>
      </c>
      <c r="J18" s="3"/>
      <c r="K18" s="3"/>
      <c r="L18" s="1">
        <f>L17+2.5</f>
        <v>32.5</v>
      </c>
      <c r="M18" s="1">
        <v>61045</v>
      </c>
      <c r="N18" s="1">
        <v>36.012990000000002</v>
      </c>
      <c r="O18" s="1">
        <f t="shared" si="10"/>
        <v>3704833.7652551397</v>
      </c>
      <c r="P18" s="1">
        <v>3.0000000000000001E-3</v>
      </c>
      <c r="Q18" s="1">
        <v>151745392</v>
      </c>
      <c r="R18" s="1">
        <f t="shared" si="11"/>
        <v>0.78837192276051782</v>
      </c>
      <c r="S18" s="1">
        <f t="shared" si="12"/>
        <v>0.61045000000000005</v>
      </c>
      <c r="T18" s="3"/>
    </row>
    <row r="19" spans="1:20" x14ac:dyDescent="0.2">
      <c r="A19" s="3"/>
      <c r="B19" s="3">
        <v>19.52</v>
      </c>
      <c r="C19" s="3">
        <v>85533.051999999996</v>
      </c>
      <c r="D19" s="3">
        <v>36.316920000000003</v>
      </c>
      <c r="E19" s="3">
        <f t="shared" si="7"/>
        <v>2666457.6121988492</v>
      </c>
      <c r="F19" s="3">
        <v>3.0000000000000001E-3</v>
      </c>
      <c r="G19" s="3">
        <v>188446784</v>
      </c>
      <c r="H19" s="3">
        <f t="shared" si="8"/>
        <v>1.1540413978409718</v>
      </c>
      <c r="I19" s="3">
        <f t="shared" si="9"/>
        <v>0.85533051999999998</v>
      </c>
      <c r="J19" s="3"/>
      <c r="K19" s="3"/>
      <c r="L19" s="3">
        <f>L18+2.5</f>
        <v>35</v>
      </c>
      <c r="M19" s="3">
        <v>37507.561999999998</v>
      </c>
      <c r="N19" s="3">
        <v>36.060420000000001</v>
      </c>
      <c r="O19" s="3">
        <f t="shared" si="10"/>
        <v>6037700.8135052873</v>
      </c>
      <c r="P19" s="3">
        <v>3.0000000000000001E-3</v>
      </c>
      <c r="Q19" s="3">
        <v>162709872</v>
      </c>
      <c r="R19" s="3">
        <f t="shared" si="11"/>
        <v>0.66218312512430444</v>
      </c>
      <c r="S19" s="3">
        <f t="shared" si="12"/>
        <v>0.37507562</v>
      </c>
      <c r="T19" s="3"/>
    </row>
    <row r="20" spans="1:20" x14ac:dyDescent="0.2">
      <c r="A20" s="3"/>
      <c r="B20" s="3">
        <v>17.02</v>
      </c>
      <c r="C20" s="3">
        <v>49539.440999999999</v>
      </c>
      <c r="D20" s="3">
        <v>36.820360000000001</v>
      </c>
      <c r="E20" s="3">
        <f t="shared" si="7"/>
        <v>4667631.6109420778</v>
      </c>
      <c r="F20" s="3">
        <v>3.0000000000000001E-3</v>
      </c>
      <c r="G20" s="3">
        <v>236620208</v>
      </c>
      <c r="H20" s="3">
        <f t="shared" si="8"/>
        <v>1.0952254967922597</v>
      </c>
      <c r="I20" s="3">
        <f t="shared" si="9"/>
        <v>0.49539441000000001</v>
      </c>
      <c r="J20" s="3"/>
      <c r="K20" s="3"/>
      <c r="L20" s="3">
        <f>L19+2.5</f>
        <v>37.5</v>
      </c>
      <c r="M20" s="3">
        <v>68037.581000000006</v>
      </c>
      <c r="N20" s="3">
        <v>36.31915</v>
      </c>
      <c r="O20" s="3">
        <f t="shared" si="10"/>
        <v>3352327.6202309425</v>
      </c>
      <c r="P20" s="3">
        <v>3.0000000000000001E-3</v>
      </c>
      <c r="Q20" s="3">
        <v>179030032</v>
      </c>
      <c r="R20" s="3">
        <f t="shared" si="11"/>
        <v>0.97780591850990517</v>
      </c>
      <c r="S20" s="3">
        <f t="shared" si="12"/>
        <v>0.68037581000000014</v>
      </c>
      <c r="T20" s="3"/>
    </row>
    <row r="21" spans="1:2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B2" activeCellId="1" sqref="H2:H24 B2:B24"/>
    </sheetView>
  </sheetViews>
  <sheetFormatPr baseColWidth="10" defaultRowHeight="16" x14ac:dyDescent="0.2"/>
  <cols>
    <col min="2" max="2" width="19.6640625" customWidth="1"/>
    <col min="3" max="3" width="15.1640625" customWidth="1"/>
    <col min="4" max="4" width="18" customWidth="1"/>
    <col min="5" max="5" width="16.6640625" customWidth="1"/>
    <col min="6" max="6" width="15.6640625" customWidth="1"/>
    <col min="7" max="7" width="16.1640625" customWidth="1"/>
    <col min="15" max="15" width="15.83203125" customWidth="1"/>
    <col min="17" max="17" width="15.83203125" customWidth="1"/>
    <col min="18" max="18" width="19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9</v>
      </c>
      <c r="I1" t="s">
        <v>14</v>
      </c>
      <c r="K1" t="s">
        <v>11</v>
      </c>
      <c r="L1" t="s">
        <v>9</v>
      </c>
      <c r="M1" t="s">
        <v>1</v>
      </c>
      <c r="N1" t="s">
        <v>2</v>
      </c>
      <c r="O1" t="s">
        <v>4</v>
      </c>
      <c r="P1" t="s">
        <v>12</v>
      </c>
      <c r="Q1" t="s">
        <v>13</v>
      </c>
      <c r="R1" t="s">
        <v>6</v>
      </c>
      <c r="S1" t="s">
        <v>15</v>
      </c>
    </row>
    <row r="2" spans="1:19" x14ac:dyDescent="0.2">
      <c r="A2">
        <v>10.1</v>
      </c>
      <c r="B2">
        <v>99669.361000000004</v>
      </c>
      <c r="C2">
        <v>36.01885</v>
      </c>
      <c r="D2">
        <f>(C2*10^9*3.14*2)/(B2)</f>
        <v>2269487.5910762586</v>
      </c>
      <c r="E2">
        <v>3</v>
      </c>
      <c r="F2">
        <v>616388096</v>
      </c>
      <c r="G2">
        <f>SQRT(50000000/D2)*F2/SQRT(1/(E2*0.001)/6)/300000000</f>
        <v>1.2938690861161009</v>
      </c>
      <c r="H2">
        <v>0.4</v>
      </c>
      <c r="I2">
        <f>B2*10^-5</f>
        <v>0.99669361000000012</v>
      </c>
      <c r="K2">
        <v>20.100000000000001</v>
      </c>
      <c r="L2">
        <v>0.4</v>
      </c>
      <c r="M2">
        <v>193232.5447</v>
      </c>
      <c r="N2">
        <v>36.067149999999998</v>
      </c>
      <c r="O2">
        <f>(N2*10^9*3.14*2)/(M2)</f>
        <v>1172171.6046934614</v>
      </c>
      <c r="P2">
        <v>3.02</v>
      </c>
      <c r="Q2">
        <v>423875424</v>
      </c>
      <c r="R2">
        <f>SQRT(50000000/O2)*Q2/SQRT(1/(P2*0.001)/6)/300000000</f>
        <v>1.242182718707965</v>
      </c>
      <c r="S2">
        <f>M2*20^-4</f>
        <v>1.2077034043750001</v>
      </c>
    </row>
    <row r="3" spans="1:19" x14ac:dyDescent="0.2">
      <c r="A3">
        <v>10.1</v>
      </c>
      <c r="B3">
        <v>98841.437000000005</v>
      </c>
      <c r="C3">
        <v>36.022329999999997</v>
      </c>
      <c r="D3">
        <f t="shared" ref="D3:D24" si="0">(C3*10^9*3.14*2)/(B3)</f>
        <v>2288718.5705323163</v>
      </c>
      <c r="E3">
        <v>3</v>
      </c>
      <c r="F3">
        <v>615818752</v>
      </c>
      <c r="G3">
        <f t="shared" ref="G3:G24" si="1">SQRT(50000000/D3)*F3/SQRT(1/(E3*0.001)/6)/300000000</f>
        <v>1.2872316589597752</v>
      </c>
      <c r="H3">
        <v>0.45</v>
      </c>
      <c r="I3">
        <f t="shared" ref="I3:I24" si="2">B3*10^-5</f>
        <v>0.9884143700000001</v>
      </c>
      <c r="K3">
        <v>20.100000000000001</v>
      </c>
      <c r="L3">
        <v>0.45</v>
      </c>
      <c r="M3">
        <v>191905.02989999999</v>
      </c>
      <c r="N3">
        <v>36.05829</v>
      </c>
      <c r="O3">
        <f t="shared" ref="O3:O24" si="3">(N3*10^9*3.14*2)/(M3)</f>
        <v>1179990.2343257966</v>
      </c>
      <c r="P3">
        <v>3.02</v>
      </c>
      <c r="Q3">
        <v>420517976.30000001</v>
      </c>
      <c r="R3">
        <f t="shared" ref="R3:R24" si="4">SQRT(50000000/O3)*Q3/SQRT(1/(P3*0.001)/6)/300000000</f>
        <v>1.2282540457447126</v>
      </c>
      <c r="S3">
        <f t="shared" ref="S3:S24" si="5">M3*20^-4</f>
        <v>1.1994064368749999</v>
      </c>
    </row>
    <row r="4" spans="1:19" x14ac:dyDescent="0.2">
      <c r="A4">
        <v>10.1</v>
      </c>
      <c r="B4">
        <v>97444.112999999998</v>
      </c>
      <c r="C4">
        <v>36.025840000000002</v>
      </c>
      <c r="D4">
        <f t="shared" si="0"/>
        <v>2321764.4271645225</v>
      </c>
      <c r="E4">
        <v>3</v>
      </c>
      <c r="F4">
        <v>612320000</v>
      </c>
      <c r="G4">
        <f t="shared" si="1"/>
        <v>1.2707770660699782</v>
      </c>
      <c r="H4">
        <v>0.5</v>
      </c>
      <c r="I4">
        <f t="shared" si="2"/>
        <v>0.9744411300000001</v>
      </c>
      <c r="K4">
        <v>20.100000000000001</v>
      </c>
      <c r="L4">
        <v>0.5</v>
      </c>
      <c r="M4">
        <v>190156.83989999999</v>
      </c>
      <c r="N4">
        <v>36.069279999999999</v>
      </c>
      <c r="O4">
        <f t="shared" si="3"/>
        <v>1191201.3184438706</v>
      </c>
      <c r="P4">
        <v>3.02</v>
      </c>
      <c r="Q4">
        <v>426487264</v>
      </c>
      <c r="R4">
        <f t="shared" si="4"/>
        <v>1.2398134057896206</v>
      </c>
      <c r="S4">
        <f t="shared" si="5"/>
        <v>1.188480249375</v>
      </c>
    </row>
    <row r="5" spans="1:19" x14ac:dyDescent="0.2">
      <c r="A5">
        <v>10.1</v>
      </c>
      <c r="B5">
        <v>95461.724000000002</v>
      </c>
      <c r="C5">
        <v>36.029470000000003</v>
      </c>
      <c r="D5">
        <f t="shared" si="0"/>
        <v>2370217.7387871183</v>
      </c>
      <c r="E5">
        <v>3</v>
      </c>
      <c r="F5">
        <v>615615488</v>
      </c>
      <c r="G5">
        <f t="shared" si="1"/>
        <v>1.2644900475555205</v>
      </c>
      <c r="H5">
        <v>0.55000000000000004</v>
      </c>
      <c r="I5">
        <f t="shared" si="2"/>
        <v>0.95461724000000014</v>
      </c>
      <c r="K5">
        <v>20.100000000000001</v>
      </c>
      <c r="L5">
        <v>0.55000000000000004</v>
      </c>
      <c r="M5">
        <v>187448.82750000001</v>
      </c>
      <c r="N5">
        <v>36.0702</v>
      </c>
      <c r="O5">
        <f t="shared" si="3"/>
        <v>1208441.0397285626</v>
      </c>
      <c r="P5">
        <v>3.02</v>
      </c>
      <c r="Q5">
        <v>425137376</v>
      </c>
      <c r="R5">
        <f t="shared" si="4"/>
        <v>1.2270419168645454</v>
      </c>
      <c r="S5">
        <f t="shared" si="5"/>
        <v>1.1715551718750001</v>
      </c>
    </row>
    <row r="6" spans="1:19" x14ac:dyDescent="0.2">
      <c r="A6">
        <v>10.1</v>
      </c>
      <c r="B6">
        <v>93579.509000000005</v>
      </c>
      <c r="C6">
        <v>36.032319999999999</v>
      </c>
      <c r="D6">
        <f t="shared" si="0"/>
        <v>2418082.4629032835</v>
      </c>
      <c r="E6">
        <v>3</v>
      </c>
      <c r="F6">
        <v>620653824</v>
      </c>
      <c r="G6">
        <f t="shared" si="1"/>
        <v>1.2621584577491947</v>
      </c>
      <c r="H6">
        <v>0.6</v>
      </c>
      <c r="I6">
        <f t="shared" si="2"/>
        <v>0.93579509000000016</v>
      </c>
      <c r="K6">
        <v>20.100000000000001</v>
      </c>
      <c r="L6">
        <v>0.6</v>
      </c>
      <c r="M6">
        <v>185049.55290000001</v>
      </c>
      <c r="N6">
        <v>36.071089999999998</v>
      </c>
      <c r="O6">
        <f t="shared" si="3"/>
        <v>1224139.3813170353</v>
      </c>
      <c r="P6">
        <v>3.02</v>
      </c>
      <c r="Q6">
        <v>426953568</v>
      </c>
      <c r="R6">
        <f t="shared" si="4"/>
        <v>1.2243569660816436</v>
      </c>
      <c r="S6">
        <f t="shared" si="5"/>
        <v>1.1565597056250001</v>
      </c>
    </row>
    <row r="7" spans="1:19" x14ac:dyDescent="0.2">
      <c r="A7">
        <v>10.1</v>
      </c>
      <c r="B7">
        <v>91783.237999999998</v>
      </c>
      <c r="C7">
        <v>36.035020000000003</v>
      </c>
      <c r="D7">
        <f t="shared" si="0"/>
        <v>2465591.0003959546</v>
      </c>
      <c r="E7">
        <v>3</v>
      </c>
      <c r="F7">
        <v>618231744</v>
      </c>
      <c r="G7">
        <f t="shared" si="1"/>
        <v>1.2450614389051824</v>
      </c>
      <c r="H7">
        <v>0.65</v>
      </c>
      <c r="I7">
        <f t="shared" si="2"/>
        <v>0.91783238</v>
      </c>
      <c r="K7">
        <v>20.100000000000001</v>
      </c>
      <c r="L7">
        <v>0.65</v>
      </c>
      <c r="M7">
        <v>183469.98740000001</v>
      </c>
      <c r="N7">
        <v>36.071950000000001</v>
      </c>
      <c r="O7">
        <f t="shared" si="3"/>
        <v>1234707.9171380594</v>
      </c>
      <c r="P7">
        <v>3.02</v>
      </c>
      <c r="Q7">
        <v>428051616</v>
      </c>
      <c r="R7">
        <f t="shared" si="4"/>
        <v>1.2222410579973289</v>
      </c>
      <c r="S7">
        <f t="shared" si="5"/>
        <v>1.1466874212500002</v>
      </c>
    </row>
    <row r="8" spans="1:19" x14ac:dyDescent="0.2">
      <c r="A8">
        <v>10.1</v>
      </c>
      <c r="B8">
        <v>88240.771999999997</v>
      </c>
      <c r="C8">
        <v>36.037050000000001</v>
      </c>
      <c r="D8">
        <f t="shared" si="0"/>
        <v>2564717.747482989</v>
      </c>
      <c r="E8">
        <v>3</v>
      </c>
      <c r="F8">
        <v>638246912</v>
      </c>
      <c r="G8">
        <f t="shared" si="1"/>
        <v>1.2602854829825785</v>
      </c>
      <c r="H8">
        <v>0.7</v>
      </c>
      <c r="I8">
        <f t="shared" si="2"/>
        <v>0.88240772000000001</v>
      </c>
      <c r="K8">
        <v>20.100000000000001</v>
      </c>
      <c r="L8">
        <v>0.7</v>
      </c>
      <c r="M8">
        <v>181890.8174</v>
      </c>
      <c r="N8">
        <v>36.07264</v>
      </c>
      <c r="O8">
        <f t="shared" si="3"/>
        <v>1245451.4331079146</v>
      </c>
      <c r="P8">
        <v>3.02</v>
      </c>
      <c r="Q8">
        <v>427597472</v>
      </c>
      <c r="R8">
        <f t="shared" si="4"/>
        <v>1.2156668517492302</v>
      </c>
      <c r="S8">
        <f t="shared" si="5"/>
        <v>1.1368176087500002</v>
      </c>
    </row>
    <row r="9" spans="1:19" x14ac:dyDescent="0.2">
      <c r="A9">
        <v>10.1</v>
      </c>
      <c r="B9">
        <v>86716.288</v>
      </c>
      <c r="C9">
        <v>36.039499999999997</v>
      </c>
      <c r="D9">
        <f t="shared" si="0"/>
        <v>2609983.2594310311</v>
      </c>
      <c r="E9">
        <v>3</v>
      </c>
      <c r="F9">
        <v>640251456</v>
      </c>
      <c r="G9">
        <f t="shared" si="1"/>
        <v>1.2532326875870572</v>
      </c>
      <c r="H9">
        <f>H8+0.05</f>
        <v>0.75</v>
      </c>
      <c r="I9">
        <f t="shared" si="2"/>
        <v>0.86716288000000008</v>
      </c>
      <c r="K9">
        <v>20.100000000000001</v>
      </c>
      <c r="L9">
        <f>L8+0.05</f>
        <v>0.75</v>
      </c>
      <c r="M9">
        <v>180606.5435</v>
      </c>
      <c r="N9">
        <v>36.073390000000003</v>
      </c>
      <c r="O9">
        <f t="shared" si="3"/>
        <v>1254333.7844234863</v>
      </c>
      <c r="P9">
        <v>3.02</v>
      </c>
      <c r="Q9">
        <v>427603200</v>
      </c>
      <c r="R9">
        <f t="shared" si="4"/>
        <v>1.2113711626969286</v>
      </c>
      <c r="S9">
        <f t="shared" si="5"/>
        <v>1.128790896875</v>
      </c>
    </row>
    <row r="10" spans="1:19" x14ac:dyDescent="0.2">
      <c r="A10">
        <v>10.1</v>
      </c>
      <c r="B10">
        <v>86463.664000000004</v>
      </c>
      <c r="C10">
        <v>36.041080000000001</v>
      </c>
      <c r="D10">
        <f t="shared" si="0"/>
        <v>2617723.6995184473</v>
      </c>
      <c r="E10">
        <v>3</v>
      </c>
      <c r="F10">
        <v>625787584</v>
      </c>
      <c r="G10">
        <f t="shared" si="1"/>
        <v>1.2231086562268265</v>
      </c>
      <c r="H10">
        <f t="shared" ref="H10:H19" si="6">H9+0.05</f>
        <v>0.8</v>
      </c>
      <c r="I10">
        <f t="shared" si="2"/>
        <v>0.86463664000000007</v>
      </c>
      <c r="K10">
        <v>20.100000000000001</v>
      </c>
      <c r="L10">
        <f t="shared" ref="L10:L19" si="7">L9+0.05</f>
        <v>0.8</v>
      </c>
      <c r="M10">
        <v>178922.3285</v>
      </c>
      <c r="N10">
        <v>36.073860000000003</v>
      </c>
      <c r="O10">
        <f t="shared" si="3"/>
        <v>1266157.4589333606</v>
      </c>
      <c r="P10">
        <v>3.02</v>
      </c>
      <c r="Q10">
        <v>428147904</v>
      </c>
      <c r="R10">
        <f t="shared" si="4"/>
        <v>1.2072377507192529</v>
      </c>
      <c r="S10">
        <f t="shared" si="5"/>
        <v>1.1182645531250002</v>
      </c>
    </row>
    <row r="11" spans="1:19" x14ac:dyDescent="0.2">
      <c r="A11">
        <v>10.1</v>
      </c>
      <c r="B11">
        <v>84692.6</v>
      </c>
      <c r="C11">
        <v>36.0428</v>
      </c>
      <c r="D11">
        <f t="shared" si="0"/>
        <v>2672592.2217525495</v>
      </c>
      <c r="E11">
        <v>3</v>
      </c>
      <c r="F11">
        <v>620620800</v>
      </c>
      <c r="G11">
        <f t="shared" si="1"/>
        <v>1.2004939527893683</v>
      </c>
      <c r="H11">
        <f t="shared" si="6"/>
        <v>0.85000000000000009</v>
      </c>
      <c r="I11">
        <f t="shared" si="2"/>
        <v>0.84692600000000018</v>
      </c>
      <c r="K11">
        <v>20.100000000000001</v>
      </c>
      <c r="L11">
        <f t="shared" si="7"/>
        <v>0.85000000000000009</v>
      </c>
      <c r="M11">
        <v>176413.81210000001</v>
      </c>
      <c r="N11">
        <v>36.074809999999999</v>
      </c>
      <c r="O11">
        <f t="shared" si="3"/>
        <v>1284195.4045615229</v>
      </c>
      <c r="P11">
        <v>3.02</v>
      </c>
      <c r="Q11">
        <v>428565152</v>
      </c>
      <c r="R11">
        <f t="shared" si="4"/>
        <v>1.1998974839046528</v>
      </c>
      <c r="S11">
        <f t="shared" si="5"/>
        <v>1.1025863256250001</v>
      </c>
    </row>
    <row r="12" spans="1:19" x14ac:dyDescent="0.2">
      <c r="A12">
        <v>10.1</v>
      </c>
      <c r="B12">
        <v>82861.635999999999</v>
      </c>
      <c r="C12">
        <v>36.043640000000003</v>
      </c>
      <c r="D12">
        <f t="shared" si="0"/>
        <v>2731711.2010677657</v>
      </c>
      <c r="E12">
        <v>3</v>
      </c>
      <c r="F12">
        <v>621181248</v>
      </c>
      <c r="G12">
        <f t="shared" si="1"/>
        <v>1.1885048141189858</v>
      </c>
      <c r="H12">
        <f t="shared" si="6"/>
        <v>0.90000000000000013</v>
      </c>
      <c r="I12">
        <f t="shared" si="2"/>
        <v>0.82861636000000005</v>
      </c>
      <c r="K12">
        <v>20.100000000000001</v>
      </c>
      <c r="L12">
        <f t="shared" si="7"/>
        <v>0.90000000000000013</v>
      </c>
      <c r="M12">
        <v>174911.38459999999</v>
      </c>
      <c r="N12">
        <v>36.075009999999999</v>
      </c>
      <c r="O12">
        <f t="shared" si="3"/>
        <v>1295233.3738486683</v>
      </c>
      <c r="P12">
        <v>3.02</v>
      </c>
      <c r="Q12">
        <v>428345408</v>
      </c>
      <c r="R12">
        <f t="shared" si="4"/>
        <v>1.1941611732481665</v>
      </c>
      <c r="S12">
        <f t="shared" si="5"/>
        <v>1.0931961537499999</v>
      </c>
    </row>
    <row r="13" spans="1:19" x14ac:dyDescent="0.2">
      <c r="A13">
        <v>10.1</v>
      </c>
      <c r="B13">
        <v>80808.459000000003</v>
      </c>
      <c r="C13">
        <v>36.044199999999996</v>
      </c>
      <c r="D13">
        <f t="shared" si="0"/>
        <v>2801161.8932121946</v>
      </c>
      <c r="E13">
        <v>3</v>
      </c>
      <c r="F13">
        <v>605432704</v>
      </c>
      <c r="G13">
        <f t="shared" si="1"/>
        <v>1.143922946968698</v>
      </c>
      <c r="H13">
        <f t="shared" si="6"/>
        <v>0.95000000000000018</v>
      </c>
      <c r="I13">
        <f t="shared" si="2"/>
        <v>0.8080845900000001</v>
      </c>
      <c r="K13">
        <v>20.100000000000001</v>
      </c>
      <c r="L13">
        <f t="shared" si="7"/>
        <v>0.95000000000000018</v>
      </c>
      <c r="M13">
        <v>173350.7549</v>
      </c>
      <c r="N13">
        <v>36.0749</v>
      </c>
      <c r="O13">
        <f t="shared" si="3"/>
        <v>1306890.0226635241</v>
      </c>
      <c r="P13">
        <v>3.02</v>
      </c>
      <c r="Q13">
        <v>430363680</v>
      </c>
      <c r="R13">
        <f t="shared" si="4"/>
        <v>1.1944251390186742</v>
      </c>
      <c r="S13">
        <f t="shared" si="5"/>
        <v>1.0834422181250001</v>
      </c>
    </row>
    <row r="14" spans="1:19" x14ac:dyDescent="0.2">
      <c r="A14">
        <v>10.1</v>
      </c>
      <c r="B14">
        <v>78929.801000000007</v>
      </c>
      <c r="C14">
        <v>36.044370000000001</v>
      </c>
      <c r="D14">
        <f t="shared" si="0"/>
        <v>2867847.6409689668</v>
      </c>
      <c r="E14">
        <v>3</v>
      </c>
      <c r="F14">
        <v>618656704</v>
      </c>
      <c r="G14">
        <f t="shared" si="1"/>
        <v>1.1552385851222327</v>
      </c>
      <c r="H14">
        <f t="shared" si="6"/>
        <v>1.0000000000000002</v>
      </c>
      <c r="I14">
        <f t="shared" si="2"/>
        <v>0.78929801000000011</v>
      </c>
      <c r="K14">
        <v>20.100000000000001</v>
      </c>
      <c r="L14">
        <f t="shared" si="7"/>
        <v>1.0000000000000002</v>
      </c>
      <c r="M14">
        <v>171579.73389999999</v>
      </c>
      <c r="N14">
        <v>36.074820000000003</v>
      </c>
      <c r="O14">
        <f t="shared" si="3"/>
        <v>1320376.6228710767</v>
      </c>
      <c r="P14">
        <v>3.02</v>
      </c>
      <c r="Q14">
        <v>431111360</v>
      </c>
      <c r="R14">
        <f t="shared" si="4"/>
        <v>1.1903739046330777</v>
      </c>
      <c r="S14">
        <f t="shared" si="5"/>
        <v>1.0723733368749999</v>
      </c>
    </row>
    <row r="15" spans="1:19" x14ac:dyDescent="0.2">
      <c r="A15">
        <v>10.1</v>
      </c>
      <c r="B15">
        <v>77076.326000000001</v>
      </c>
      <c r="C15">
        <v>36.043689999999998</v>
      </c>
      <c r="D15">
        <f t="shared" si="0"/>
        <v>2936756.1344322511</v>
      </c>
      <c r="E15">
        <v>3</v>
      </c>
      <c r="F15">
        <v>619744960</v>
      </c>
      <c r="G15">
        <f t="shared" si="1"/>
        <v>1.1436129414333607</v>
      </c>
      <c r="H15">
        <f t="shared" si="6"/>
        <v>1.0500000000000003</v>
      </c>
      <c r="I15">
        <f t="shared" si="2"/>
        <v>0.77076326000000006</v>
      </c>
      <c r="K15">
        <v>20.100000000000001</v>
      </c>
      <c r="L15">
        <f t="shared" si="7"/>
        <v>1.0500000000000003</v>
      </c>
      <c r="M15">
        <v>169788.4178</v>
      </c>
      <c r="N15">
        <v>36.074210000000001</v>
      </c>
      <c r="O15">
        <f t="shared" si="3"/>
        <v>1334284.4095929847</v>
      </c>
      <c r="P15">
        <v>3.02</v>
      </c>
      <c r="Q15">
        <v>430138336</v>
      </c>
      <c r="R15">
        <f t="shared" si="4"/>
        <v>1.1814811281987789</v>
      </c>
      <c r="S15">
        <f t="shared" si="5"/>
        <v>1.06117761125</v>
      </c>
    </row>
    <row r="16" spans="1:19" x14ac:dyDescent="0.2">
      <c r="A16">
        <v>10.1</v>
      </c>
      <c r="B16">
        <v>75493.159</v>
      </c>
      <c r="C16">
        <v>36.042859999999997</v>
      </c>
      <c r="D16">
        <f t="shared" si="0"/>
        <v>2998273.8012062791</v>
      </c>
      <c r="E16">
        <v>3</v>
      </c>
      <c r="F16">
        <v>618270656</v>
      </c>
      <c r="G16">
        <f t="shared" si="1"/>
        <v>1.1291275129505787</v>
      </c>
      <c r="H16">
        <f t="shared" si="6"/>
        <v>1.1000000000000003</v>
      </c>
      <c r="I16">
        <f t="shared" si="2"/>
        <v>0.7549315900000001</v>
      </c>
      <c r="K16">
        <v>20.100000000000001</v>
      </c>
      <c r="L16">
        <f t="shared" si="7"/>
        <v>1.1000000000000003</v>
      </c>
      <c r="M16">
        <v>170093.41209999999</v>
      </c>
      <c r="N16">
        <v>36.073839999999997</v>
      </c>
      <c r="O16">
        <f t="shared" si="3"/>
        <v>1331878.2450363932</v>
      </c>
      <c r="P16">
        <v>3.02</v>
      </c>
      <c r="Q16">
        <v>430054752</v>
      </c>
      <c r="R16">
        <f t="shared" si="4"/>
        <v>1.1823180841813798</v>
      </c>
      <c r="S16">
        <f t="shared" si="5"/>
        <v>1.0630838256249999</v>
      </c>
    </row>
    <row r="17" spans="1:19" x14ac:dyDescent="0.2">
      <c r="A17">
        <v>10.1</v>
      </c>
      <c r="B17">
        <v>73748.349000000002</v>
      </c>
      <c r="C17">
        <v>36.042200000000001</v>
      </c>
      <c r="D17">
        <f t="shared" si="0"/>
        <v>3069153.6701384326</v>
      </c>
      <c r="E17">
        <v>3</v>
      </c>
      <c r="F17">
        <v>617082304</v>
      </c>
      <c r="G17">
        <f t="shared" si="1"/>
        <v>1.1138681233553578</v>
      </c>
      <c r="H17">
        <f t="shared" si="6"/>
        <v>1.1500000000000004</v>
      </c>
      <c r="I17">
        <f t="shared" si="2"/>
        <v>0.73748349000000013</v>
      </c>
      <c r="K17">
        <v>20.100000000000001</v>
      </c>
      <c r="L17">
        <f t="shared" si="7"/>
        <v>1.1500000000000004</v>
      </c>
      <c r="M17">
        <v>168537.19349999999</v>
      </c>
      <c r="N17">
        <v>36.073230000000002</v>
      </c>
      <c r="O17">
        <f t="shared" si="3"/>
        <v>1344153.6535376091</v>
      </c>
      <c r="P17">
        <v>3.02</v>
      </c>
      <c r="Q17">
        <v>430030208</v>
      </c>
      <c r="R17">
        <f t="shared" si="4"/>
        <v>1.1768398063974512</v>
      </c>
      <c r="S17">
        <f t="shared" si="5"/>
        <v>1.0533574593749999</v>
      </c>
    </row>
    <row r="18" spans="1:19" x14ac:dyDescent="0.2">
      <c r="A18">
        <v>10.1</v>
      </c>
      <c r="B18">
        <v>71952.203999999998</v>
      </c>
      <c r="C18">
        <v>36.041550000000001</v>
      </c>
      <c r="D18">
        <f t="shared" si="0"/>
        <v>3145712.3120231316</v>
      </c>
      <c r="E18">
        <v>3</v>
      </c>
      <c r="F18">
        <v>617605888</v>
      </c>
      <c r="G18">
        <f t="shared" si="1"/>
        <v>1.1011638021292163</v>
      </c>
      <c r="H18">
        <f>H17+0.05</f>
        <v>1.2000000000000004</v>
      </c>
      <c r="I18">
        <f t="shared" si="2"/>
        <v>0.71952204000000008</v>
      </c>
      <c r="K18">
        <v>20.100000000000001</v>
      </c>
      <c r="L18">
        <f>L17+0.05</f>
        <v>1.2000000000000004</v>
      </c>
      <c r="M18">
        <v>166140.13649999999</v>
      </c>
      <c r="N18">
        <v>36.072920000000003</v>
      </c>
      <c r="O18">
        <f t="shared" si="3"/>
        <v>1363535.2803505131</v>
      </c>
      <c r="P18">
        <v>3.02</v>
      </c>
      <c r="Q18">
        <v>428965280</v>
      </c>
      <c r="R18">
        <f t="shared" si="4"/>
        <v>1.1655523830895376</v>
      </c>
      <c r="S18">
        <f t="shared" si="5"/>
        <v>1.038375853125</v>
      </c>
    </row>
    <row r="19" spans="1:19" x14ac:dyDescent="0.2">
      <c r="A19">
        <v>10.1</v>
      </c>
      <c r="B19">
        <v>69885.001000000004</v>
      </c>
      <c r="C19">
        <v>36.039549999999998</v>
      </c>
      <c r="D19">
        <f t="shared" si="0"/>
        <v>3238582.9686115333</v>
      </c>
      <c r="E19">
        <v>3</v>
      </c>
      <c r="F19">
        <v>618178560</v>
      </c>
      <c r="G19">
        <f t="shared" si="1"/>
        <v>1.0862665961761218</v>
      </c>
      <c r="H19">
        <f t="shared" si="6"/>
        <v>1.2500000000000004</v>
      </c>
      <c r="I19">
        <f t="shared" si="2"/>
        <v>0.69885001000000013</v>
      </c>
      <c r="K19">
        <v>20.100000000000001</v>
      </c>
      <c r="L19">
        <f t="shared" si="7"/>
        <v>1.2500000000000004</v>
      </c>
      <c r="M19">
        <v>164631.91570000001</v>
      </c>
      <c r="N19">
        <v>36.072960000000002</v>
      </c>
      <c r="O19">
        <f t="shared" si="3"/>
        <v>1376028.3832984639</v>
      </c>
      <c r="P19">
        <v>3.02</v>
      </c>
      <c r="Q19">
        <v>427955872</v>
      </c>
      <c r="R19">
        <f t="shared" si="4"/>
        <v>1.1575190248388381</v>
      </c>
      <c r="S19">
        <f t="shared" si="5"/>
        <v>1.0289494731250002</v>
      </c>
    </row>
    <row r="20" spans="1:19" x14ac:dyDescent="0.2">
      <c r="A20">
        <v>10.1</v>
      </c>
      <c r="B20">
        <v>67927.735000000001</v>
      </c>
      <c r="C20">
        <v>36.037500000000001</v>
      </c>
      <c r="D20">
        <f t="shared" si="0"/>
        <v>3331709.7942394223</v>
      </c>
      <c r="E20">
        <v>3</v>
      </c>
      <c r="F20">
        <v>617785024</v>
      </c>
      <c r="G20">
        <f t="shared" si="1"/>
        <v>1.070295731513379</v>
      </c>
      <c r="H20">
        <v>1.3</v>
      </c>
      <c r="I20">
        <f t="shared" si="2"/>
        <v>0.67927735000000011</v>
      </c>
      <c r="K20">
        <v>20.100000000000001</v>
      </c>
      <c r="L20">
        <v>1.3</v>
      </c>
      <c r="M20">
        <v>162605.91320000001</v>
      </c>
      <c r="N20">
        <v>36.072389999999999</v>
      </c>
      <c r="O20">
        <f t="shared" si="3"/>
        <v>1393151.1145069476</v>
      </c>
      <c r="P20">
        <v>3.02</v>
      </c>
      <c r="Q20">
        <v>427966464</v>
      </c>
      <c r="R20">
        <f t="shared" si="4"/>
        <v>1.1504121749019458</v>
      </c>
      <c r="S20">
        <f t="shared" si="5"/>
        <v>1.0162869575000002</v>
      </c>
    </row>
    <row r="21" spans="1:19" x14ac:dyDescent="0.2">
      <c r="A21">
        <v>10.1</v>
      </c>
      <c r="B21">
        <v>65867.785000000003</v>
      </c>
      <c r="C21">
        <v>36.035440000000001</v>
      </c>
      <c r="D21">
        <f t="shared" si="0"/>
        <v>3435709.3258866984</v>
      </c>
      <c r="E21">
        <v>3</v>
      </c>
      <c r="F21">
        <v>618164672</v>
      </c>
      <c r="G21">
        <f t="shared" si="1"/>
        <v>1.0546199310399407</v>
      </c>
      <c r="H21">
        <v>1.35</v>
      </c>
      <c r="I21">
        <f t="shared" si="2"/>
        <v>0.65867785000000012</v>
      </c>
      <c r="K21">
        <v>20.100000000000001</v>
      </c>
      <c r="L21">
        <v>1.35</v>
      </c>
      <c r="M21">
        <v>160590.37</v>
      </c>
      <c r="N21">
        <v>36.071480000000001</v>
      </c>
      <c r="O21">
        <f t="shared" si="3"/>
        <v>1410600.7377652845</v>
      </c>
      <c r="P21">
        <v>3.02</v>
      </c>
      <c r="Q21">
        <v>428920800</v>
      </c>
      <c r="R21">
        <f t="shared" si="4"/>
        <v>1.1458239566119153</v>
      </c>
      <c r="S21">
        <f t="shared" si="5"/>
        <v>1.0036898125</v>
      </c>
    </row>
    <row r="22" spans="1:19" x14ac:dyDescent="0.2">
      <c r="A22">
        <v>10.1</v>
      </c>
      <c r="B22">
        <v>62298.883000000002</v>
      </c>
      <c r="C22">
        <v>36.032310000000003</v>
      </c>
      <c r="D22">
        <f t="shared" si="0"/>
        <v>3632214.5101702707</v>
      </c>
      <c r="E22">
        <v>3</v>
      </c>
      <c r="F22">
        <v>615021184</v>
      </c>
      <c r="G22">
        <f t="shared" si="1"/>
        <v>1.0204796074565781</v>
      </c>
      <c r="H22">
        <v>1.4</v>
      </c>
      <c r="I22">
        <f t="shared" si="2"/>
        <v>0.62298883000000005</v>
      </c>
      <c r="K22">
        <v>20.100000000000001</v>
      </c>
      <c r="L22">
        <v>1.4</v>
      </c>
      <c r="M22">
        <v>158526.0172</v>
      </c>
      <c r="N22">
        <v>36.070770000000003</v>
      </c>
      <c r="O22">
        <f t="shared" si="3"/>
        <v>1428941.6942470185</v>
      </c>
      <c r="P22">
        <v>3.02</v>
      </c>
      <c r="Q22">
        <v>427860928</v>
      </c>
      <c r="R22">
        <f t="shared" si="4"/>
        <v>1.1356335612152662</v>
      </c>
      <c r="S22">
        <f t="shared" si="5"/>
        <v>0.99078760750000006</v>
      </c>
    </row>
    <row r="23" spans="1:19" x14ac:dyDescent="0.2">
      <c r="A23">
        <v>10.1</v>
      </c>
      <c r="B23">
        <v>61692.985000000001</v>
      </c>
      <c r="C23">
        <v>36.02975</v>
      </c>
      <c r="D23">
        <f t="shared" si="0"/>
        <v>3667626.5542994882</v>
      </c>
      <c r="E23">
        <v>3</v>
      </c>
      <c r="F23">
        <v>615466688</v>
      </c>
      <c r="G23">
        <f t="shared" si="1"/>
        <v>1.0162767676048265</v>
      </c>
      <c r="H23">
        <v>1.45</v>
      </c>
      <c r="I23">
        <f t="shared" si="2"/>
        <v>0.61692985</v>
      </c>
      <c r="K23">
        <v>20.100000000000001</v>
      </c>
      <c r="L23">
        <v>1.45</v>
      </c>
      <c r="M23">
        <v>156408.71429999999</v>
      </c>
      <c r="N23">
        <v>36.069969999999998</v>
      </c>
      <c r="O23">
        <f t="shared" si="3"/>
        <v>1448253.1399466917</v>
      </c>
      <c r="P23">
        <v>3.02</v>
      </c>
      <c r="Q23">
        <v>427051008</v>
      </c>
      <c r="R23">
        <f t="shared" si="4"/>
        <v>1.12590139191871</v>
      </c>
      <c r="S23">
        <f t="shared" si="5"/>
        <v>0.97755446437500004</v>
      </c>
    </row>
    <row r="24" spans="1:19" x14ac:dyDescent="0.2">
      <c r="A24">
        <v>10.1</v>
      </c>
      <c r="B24">
        <v>59055.442999999999</v>
      </c>
      <c r="C24">
        <v>36.027090000000001</v>
      </c>
      <c r="D24">
        <f t="shared" si="0"/>
        <v>3831147.7097885795</v>
      </c>
      <c r="E24">
        <v>3</v>
      </c>
      <c r="F24">
        <v>615393664</v>
      </c>
      <c r="G24">
        <f t="shared" si="1"/>
        <v>0.994233911957352</v>
      </c>
      <c r="H24">
        <v>1.5</v>
      </c>
      <c r="I24">
        <f t="shared" si="2"/>
        <v>0.59055443000000007</v>
      </c>
      <c r="K24">
        <v>20.100000000000001</v>
      </c>
      <c r="L24">
        <v>1.5</v>
      </c>
      <c r="M24">
        <v>152083.6488</v>
      </c>
      <c r="N24">
        <v>36.069229999999997</v>
      </c>
      <c r="O24">
        <f t="shared" si="3"/>
        <v>1489409.0599961986</v>
      </c>
      <c r="P24">
        <v>3.02</v>
      </c>
      <c r="Q24">
        <v>425596768</v>
      </c>
      <c r="R24">
        <f t="shared" si="4"/>
        <v>1.1064560548409368</v>
      </c>
      <c r="S24">
        <f t="shared" si="5"/>
        <v>0.95052280499999997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" sqref="G2"/>
    </sheetView>
  </sheetViews>
  <sheetFormatPr baseColWidth="10" defaultRowHeight="16" x14ac:dyDescent="0.2"/>
  <cols>
    <col min="2" max="2" width="14.83203125" customWidth="1"/>
    <col min="3" max="3" width="12.6640625" customWidth="1"/>
    <col min="4" max="4" width="17.83203125" customWidth="1"/>
    <col min="6" max="7" width="16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8" x14ac:dyDescent="0.2">
      <c r="A2">
        <v>19.100000000000001</v>
      </c>
      <c r="B2" s="1">
        <v>166038.71599999999</v>
      </c>
      <c r="C2" s="2">
        <v>36.401240000000001</v>
      </c>
      <c r="D2">
        <f>(C2*10^9*3.14*2)/(B2)</f>
        <v>1376786.0454907399</v>
      </c>
      <c r="E2">
        <v>3.0000000000000001E-3</v>
      </c>
      <c r="F2" s="1">
        <v>446933856</v>
      </c>
      <c r="G2">
        <f>(SQRT(50000000/D2)*F2)/(SQRT(1/E2/6)*300000000)</f>
        <v>1.2045089371258395</v>
      </c>
      <c r="H2">
        <f>B2/200000</f>
        <v>0.83019357999999988</v>
      </c>
    </row>
    <row r="3" spans="1:8" x14ac:dyDescent="0.2">
      <c r="A3">
        <f>A2+0.5</f>
        <v>19.600000000000001</v>
      </c>
      <c r="B3">
        <v>178637.8983</v>
      </c>
      <c r="C3">
        <v>36.228900000000003</v>
      </c>
      <c r="D3">
        <f t="shared" ref="D3:D21" si="0">(C3*10^9*3.14*2)/(B3)</f>
        <v>1273623.8735742001</v>
      </c>
      <c r="E3">
        <v>3.0000000000000001E-3</v>
      </c>
      <c r="F3">
        <v>436836960</v>
      </c>
      <c r="G3">
        <f t="shared" ref="G3:G21" si="1">(SQRT(50000000/D3)*F3)/(SQRT(1/E3/6)*300000000)</f>
        <v>1.2240489355397124</v>
      </c>
      <c r="H3">
        <f t="shared" ref="H3:H21" si="2">B3/200000</f>
        <v>0.89318949150000004</v>
      </c>
    </row>
    <row r="4" spans="1:8" x14ac:dyDescent="0.2">
      <c r="A4" s="4">
        <f>A3+0.5</f>
        <v>20.100000000000001</v>
      </c>
      <c r="B4" s="4">
        <v>190162.28659999999</v>
      </c>
      <c r="C4" s="4">
        <v>36.069270000000003</v>
      </c>
      <c r="D4" s="4">
        <f t="shared" si="0"/>
        <v>1191166.8693617822</v>
      </c>
      <c r="E4" s="4">
        <v>3.0000000000000001E-3</v>
      </c>
      <c r="F4" s="4">
        <v>426244800</v>
      </c>
      <c r="G4">
        <f t="shared" si="1"/>
        <v>1.2350165885786513</v>
      </c>
      <c r="H4" s="4">
        <f t="shared" si="2"/>
        <v>0.95081143299999993</v>
      </c>
    </row>
    <row r="5" spans="1:8" x14ac:dyDescent="0.2">
      <c r="A5">
        <f>A4+0.5</f>
        <v>20.6</v>
      </c>
      <c r="B5">
        <v>203156.0294</v>
      </c>
      <c r="C5">
        <v>35.921399999999998</v>
      </c>
      <c r="D5">
        <f t="shared" si="0"/>
        <v>1110409.5343182564</v>
      </c>
      <c r="E5">
        <v>3.0000000000000001E-3</v>
      </c>
      <c r="F5">
        <v>417069504</v>
      </c>
      <c r="G5">
        <f t="shared" si="1"/>
        <v>1.2516037176499204</v>
      </c>
      <c r="H5">
        <f t="shared" si="2"/>
        <v>1.0157801470000001</v>
      </c>
    </row>
    <row r="6" spans="1:8" x14ac:dyDescent="0.2">
      <c r="A6">
        <f>A5+0.5</f>
        <v>21.1</v>
      </c>
      <c r="B6">
        <v>216422.3708</v>
      </c>
      <c r="C6">
        <v>35.78396</v>
      </c>
      <c r="D6">
        <f>(C6*10^9*3.14*2)/(B6)</f>
        <v>1038355.0830226835</v>
      </c>
      <c r="E6">
        <v>3.0000000000000001E-3</v>
      </c>
      <c r="F6">
        <v>404442880</v>
      </c>
      <c r="G6">
        <f t="shared" si="1"/>
        <v>1.2551171032942208</v>
      </c>
      <c r="H6">
        <f t="shared" si="2"/>
        <v>1.0821118540000001</v>
      </c>
    </row>
    <row r="7" spans="1:8" x14ac:dyDescent="0.2">
      <c r="A7">
        <f>A6+1</f>
        <v>22.1</v>
      </c>
      <c r="B7">
        <v>245530.88870000001</v>
      </c>
      <c r="C7">
        <v>35.537039999999998</v>
      </c>
      <c r="D7">
        <f>(C7*10^9*3.14*2)/(B7)</f>
        <v>908939.04380675172</v>
      </c>
      <c r="E7">
        <v>3.0000000000000001E-3</v>
      </c>
      <c r="F7">
        <v>388096192</v>
      </c>
      <c r="G7">
        <f t="shared" si="1"/>
        <v>1.2872769768966346</v>
      </c>
      <c r="H7">
        <f t="shared" si="2"/>
        <v>1.2276544435000001</v>
      </c>
    </row>
    <row r="8" spans="1:8" x14ac:dyDescent="0.2">
      <c r="A8">
        <f t="shared" ref="A8:A21" si="3">A7+1</f>
        <v>23.1</v>
      </c>
      <c r="B8">
        <v>278063.27799999999</v>
      </c>
      <c r="C8">
        <v>35.32206</v>
      </c>
      <c r="D8">
        <f t="shared" si="0"/>
        <v>797741.21342265129</v>
      </c>
      <c r="E8">
        <v>3.0000000000000001E-3</v>
      </c>
      <c r="F8">
        <v>370369568</v>
      </c>
      <c r="G8">
        <f t="shared" si="1"/>
        <v>1.3113067001974807</v>
      </c>
      <c r="H8">
        <f t="shared" si="2"/>
        <v>1.39031639</v>
      </c>
    </row>
    <row r="9" spans="1:8" x14ac:dyDescent="0.2">
      <c r="A9">
        <f t="shared" si="3"/>
        <v>24.1</v>
      </c>
      <c r="B9">
        <v>314105.26319999999</v>
      </c>
      <c r="C9">
        <v>35.13344</v>
      </c>
      <c r="D9">
        <f t="shared" si="0"/>
        <v>702433.32108546467</v>
      </c>
      <c r="E9">
        <v>3.0000000000000001E-3</v>
      </c>
      <c r="F9">
        <v>359483424</v>
      </c>
      <c r="G9">
        <f t="shared" si="1"/>
        <v>1.3563641959904635</v>
      </c>
      <c r="H9">
        <f t="shared" si="2"/>
        <v>1.570526316</v>
      </c>
    </row>
    <row r="10" spans="1:8" x14ac:dyDescent="0.2">
      <c r="A10">
        <f t="shared" si="3"/>
        <v>25.1</v>
      </c>
      <c r="B10">
        <v>350950.79229999997</v>
      </c>
      <c r="C10">
        <v>34.967610000000001</v>
      </c>
      <c r="D10">
        <f t="shared" si="0"/>
        <v>625719.03417241562</v>
      </c>
      <c r="E10">
        <v>3.0000000000000001E-3</v>
      </c>
      <c r="F10">
        <v>349959104</v>
      </c>
      <c r="G10">
        <f t="shared" si="1"/>
        <v>1.3990318859398965</v>
      </c>
      <c r="H10">
        <f t="shared" si="2"/>
        <v>1.7547539614999998</v>
      </c>
    </row>
    <row r="11" spans="1:8" x14ac:dyDescent="0.2">
      <c r="A11">
        <f t="shared" si="3"/>
        <v>26.1</v>
      </c>
      <c r="B11">
        <v>392039.46399999998</v>
      </c>
      <c r="C11">
        <v>34.82103</v>
      </c>
      <c r="D11">
        <f t="shared" si="0"/>
        <v>557790.95851431938</v>
      </c>
      <c r="E11">
        <v>3.0000000000000001E-3</v>
      </c>
      <c r="F11">
        <v>328871936</v>
      </c>
      <c r="G11">
        <f t="shared" si="1"/>
        <v>1.3924867768237372</v>
      </c>
      <c r="H11">
        <f t="shared" si="2"/>
        <v>1.9601973199999998</v>
      </c>
    </row>
    <row r="12" spans="1:8" x14ac:dyDescent="0.2">
      <c r="A12">
        <f t="shared" si="3"/>
        <v>27.1</v>
      </c>
      <c r="B12">
        <v>438165.50290000002</v>
      </c>
      <c r="C12">
        <v>34.690689999999996</v>
      </c>
      <c r="D12">
        <f t="shared" si="0"/>
        <v>497203.75465003314</v>
      </c>
      <c r="E12">
        <v>3.0000000000000001E-3</v>
      </c>
      <c r="F12">
        <v>319662912</v>
      </c>
      <c r="G12">
        <f t="shared" si="1"/>
        <v>1.4335902927645217</v>
      </c>
      <c r="H12">
        <f t="shared" si="2"/>
        <v>2.1908275145</v>
      </c>
    </row>
    <row r="13" spans="1:8" x14ac:dyDescent="0.2">
      <c r="A13">
        <f t="shared" si="3"/>
        <v>28.1</v>
      </c>
      <c r="B13">
        <v>486449.73609999998</v>
      </c>
      <c r="C13">
        <v>34.574379999999998</v>
      </c>
      <c r="D13">
        <f t="shared" si="0"/>
        <v>446350.5482411547</v>
      </c>
      <c r="E13">
        <v>3.0000000000000001E-3</v>
      </c>
      <c r="F13">
        <v>305630304</v>
      </c>
      <c r="G13">
        <f t="shared" si="1"/>
        <v>1.4466330310320581</v>
      </c>
      <c r="H13">
        <f t="shared" si="2"/>
        <v>2.4322486804999999</v>
      </c>
    </row>
    <row r="14" spans="1:8" x14ac:dyDescent="0.2">
      <c r="A14">
        <f t="shared" si="3"/>
        <v>29.1</v>
      </c>
      <c r="B14">
        <v>541381.97380000004</v>
      </c>
      <c r="C14">
        <v>34.47016</v>
      </c>
      <c r="D14">
        <f t="shared" si="0"/>
        <v>399851.88882548641</v>
      </c>
      <c r="E14">
        <v>3.0000000000000001E-3</v>
      </c>
      <c r="F14">
        <v>297395456</v>
      </c>
      <c r="G14">
        <f t="shared" si="1"/>
        <v>1.4872526539152937</v>
      </c>
      <c r="H14">
        <f t="shared" si="2"/>
        <v>2.706909869</v>
      </c>
    </row>
    <row r="15" spans="1:8" x14ac:dyDescent="0.2">
      <c r="A15">
        <f t="shared" si="3"/>
        <v>30.1</v>
      </c>
      <c r="B15">
        <v>598336.05619999999</v>
      </c>
      <c r="C15">
        <v>34.376570000000001</v>
      </c>
      <c r="D15">
        <f t="shared" si="0"/>
        <v>360808.70835542335</v>
      </c>
      <c r="E15">
        <v>3.0000000000000001E-3</v>
      </c>
      <c r="F15">
        <v>285403040</v>
      </c>
      <c r="G15">
        <f t="shared" si="1"/>
        <v>1.5025194037302998</v>
      </c>
      <c r="H15">
        <f t="shared" si="2"/>
        <v>2.9916802809999998</v>
      </c>
    </row>
    <row r="16" spans="1:8" x14ac:dyDescent="0.2">
      <c r="A16">
        <f t="shared" si="3"/>
        <v>31.1</v>
      </c>
      <c r="B16">
        <v>659915.74109999998</v>
      </c>
      <c r="C16">
        <v>34.291899999999998</v>
      </c>
      <c r="D16">
        <f t="shared" si="0"/>
        <v>326334.28570900927</v>
      </c>
      <c r="E16">
        <v>3.0000000000000001E-3</v>
      </c>
      <c r="F16">
        <v>276394816</v>
      </c>
      <c r="G16">
        <f t="shared" si="1"/>
        <v>1.5300250489923291</v>
      </c>
      <c r="H16">
        <f t="shared" si="2"/>
        <v>3.2995787055000001</v>
      </c>
    </row>
    <row r="17" spans="1:8" x14ac:dyDescent="0.2">
      <c r="A17">
        <f t="shared" si="3"/>
        <v>32.1</v>
      </c>
      <c r="B17">
        <v>725005.27229999995</v>
      </c>
      <c r="C17">
        <v>34.215310000000002</v>
      </c>
      <c r="D17">
        <f t="shared" si="0"/>
        <v>296373.21962961956</v>
      </c>
      <c r="E17">
        <v>3.0000000000000001E-3</v>
      </c>
      <c r="F17">
        <v>266743600</v>
      </c>
      <c r="G17">
        <f t="shared" si="1"/>
        <v>1.5494391640209084</v>
      </c>
      <c r="H17">
        <f t="shared" si="2"/>
        <v>3.6250263614999998</v>
      </c>
    </row>
    <row r="18" spans="1:8" x14ac:dyDescent="0.2">
      <c r="A18">
        <f t="shared" si="3"/>
        <v>33.1</v>
      </c>
      <c r="B18">
        <v>794631.72069999995</v>
      </c>
      <c r="C18">
        <v>34.145760000000003</v>
      </c>
      <c r="D18">
        <f t="shared" si="0"/>
        <v>269855.03751486476</v>
      </c>
      <c r="E18">
        <v>3.0000000000000001E-3</v>
      </c>
      <c r="F18">
        <v>259441552</v>
      </c>
      <c r="G18">
        <f t="shared" si="1"/>
        <v>1.5793350321789239</v>
      </c>
      <c r="H18">
        <f t="shared" si="2"/>
        <v>3.9731586034999999</v>
      </c>
    </row>
    <row r="19" spans="1:8" x14ac:dyDescent="0.2">
      <c r="A19">
        <f t="shared" si="3"/>
        <v>34.1</v>
      </c>
      <c r="B19">
        <v>870222.83259999997</v>
      </c>
      <c r="C19">
        <v>34.082450000000001</v>
      </c>
      <c r="D19">
        <f t="shared" si="0"/>
        <v>245957.4467386826</v>
      </c>
      <c r="E19">
        <v>3.0000000000000001E-3</v>
      </c>
      <c r="F19">
        <v>252598160</v>
      </c>
      <c r="G19">
        <f t="shared" si="1"/>
        <v>1.6106463572082896</v>
      </c>
      <c r="H19">
        <f t="shared" si="2"/>
        <v>4.3511141630000001</v>
      </c>
    </row>
    <row r="20" spans="1:8" x14ac:dyDescent="0.2">
      <c r="A20">
        <f t="shared" si="3"/>
        <v>35.1</v>
      </c>
      <c r="B20">
        <v>943430.66850000003</v>
      </c>
      <c r="C20">
        <v>34.024650000000001</v>
      </c>
      <c r="D20">
        <f t="shared" si="0"/>
        <v>226487.02139366587</v>
      </c>
      <c r="E20">
        <v>3.0000000000000001E-3</v>
      </c>
      <c r="F20">
        <v>245263504</v>
      </c>
      <c r="G20">
        <f t="shared" si="1"/>
        <v>1.6297135200825474</v>
      </c>
      <c r="H20">
        <f t="shared" si="2"/>
        <v>4.7171533425000005</v>
      </c>
    </row>
    <row r="21" spans="1:8" x14ac:dyDescent="0.2">
      <c r="A21">
        <f t="shared" si="3"/>
        <v>36.1</v>
      </c>
      <c r="B21">
        <v>1028722.254</v>
      </c>
      <c r="C21">
        <v>33.97175</v>
      </c>
      <c r="D21">
        <f t="shared" si="0"/>
        <v>207385.99672599288</v>
      </c>
      <c r="E21">
        <v>3.0000000000000001E-3</v>
      </c>
      <c r="F21">
        <v>237818704</v>
      </c>
      <c r="G21">
        <f t="shared" si="1"/>
        <v>1.6514152620452958</v>
      </c>
      <c r="H21">
        <f t="shared" si="2"/>
        <v>5.1436112700000001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2" sqref="H2"/>
    </sheetView>
  </sheetViews>
  <sheetFormatPr baseColWidth="10" defaultRowHeight="16" x14ac:dyDescent="0.2"/>
  <cols>
    <col min="2" max="2" width="17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10</v>
      </c>
    </row>
    <row r="2" spans="1:8" x14ac:dyDescent="0.2">
      <c r="A2">
        <v>20.100000000000001</v>
      </c>
      <c r="B2" s="1">
        <v>223686.95439999999</v>
      </c>
      <c r="C2" s="2">
        <v>37.762619999999998</v>
      </c>
      <c r="D2">
        <f>(C2*10^9*3.14*2)/(B2)</f>
        <v>1060183.6581668798</v>
      </c>
      <c r="E2">
        <v>2.86</v>
      </c>
      <c r="F2" s="1">
        <v>442017216</v>
      </c>
      <c r="G2">
        <f>SQRT(50000000/D2)*F2/SQRT(1/(E2*0.001)/6)/300000000</f>
        <v>1.3254734142180342</v>
      </c>
      <c r="H2">
        <f>B2/100000</f>
        <v>2.2368695439999997</v>
      </c>
    </row>
    <row r="3" spans="1:8" x14ac:dyDescent="0.2">
      <c r="A3">
        <v>20.100000000000001</v>
      </c>
      <c r="B3">
        <v>219160.48190000001</v>
      </c>
      <c r="C3">
        <v>37.539589999999997</v>
      </c>
      <c r="D3">
        <f t="shared" ref="D3:D14" si="0">(C3*10^9*3.14*2)/(B3)</f>
        <v>1075689.4817723979</v>
      </c>
      <c r="E3">
        <f>E2+0.02</f>
        <v>2.88</v>
      </c>
      <c r="F3">
        <v>440848864</v>
      </c>
      <c r="G3">
        <f t="shared" ref="G3:G14" si="1">SQRT(50000000/D3)*F3/SQRT(1/(E3*0.001)/6)/300000000</f>
        <v>1.3169881931406362</v>
      </c>
      <c r="H3">
        <f t="shared" ref="H3:H14" si="2">B3/100000</f>
        <v>2.1916048190000001</v>
      </c>
    </row>
    <row r="4" spans="1:8" x14ac:dyDescent="0.2">
      <c r="A4">
        <v>20.100000000000001</v>
      </c>
      <c r="B4">
        <v>213986.08790000001</v>
      </c>
      <c r="C4">
        <v>37.320050000000002</v>
      </c>
      <c r="D4">
        <f t="shared" si="0"/>
        <v>1095257.7165181213</v>
      </c>
      <c r="E4">
        <f t="shared" ref="E4:E14" si="3">E3+0.02</f>
        <v>2.9</v>
      </c>
      <c r="F4">
        <v>436192512</v>
      </c>
      <c r="G4">
        <f t="shared" si="1"/>
        <v>1.2958609911941927</v>
      </c>
      <c r="H4">
        <f t="shared" si="2"/>
        <v>2.139860879</v>
      </c>
    </row>
    <row r="5" spans="1:8" x14ac:dyDescent="0.2">
      <c r="A5">
        <v>20.100000000000001</v>
      </c>
      <c r="B5">
        <v>207941.45989999999</v>
      </c>
      <c r="C5">
        <v>37.103490000000001</v>
      </c>
      <c r="D5">
        <f t="shared" si="0"/>
        <v>1120555.3587632575</v>
      </c>
      <c r="E5">
        <f t="shared" si="3"/>
        <v>2.92</v>
      </c>
      <c r="F5">
        <v>438077696</v>
      </c>
      <c r="G5">
        <f t="shared" si="1"/>
        <v>1.2911160570850717</v>
      </c>
      <c r="H5">
        <f t="shared" si="2"/>
        <v>2.0794145989999997</v>
      </c>
    </row>
    <row r="6" spans="1:8" x14ac:dyDescent="0.2">
      <c r="A6">
        <v>20.100000000000001</v>
      </c>
      <c r="B6">
        <v>204335.51240000001</v>
      </c>
      <c r="C6">
        <v>36.890529999999998</v>
      </c>
      <c r="D6">
        <f t="shared" si="0"/>
        <v>1133784.9484845591</v>
      </c>
      <c r="E6">
        <f t="shared" si="3"/>
        <v>2.94</v>
      </c>
      <c r="F6">
        <v>430873600</v>
      </c>
      <c r="G6">
        <f t="shared" si="1"/>
        <v>1.2667694451964024</v>
      </c>
      <c r="H6">
        <f t="shared" si="2"/>
        <v>2.0433551240000001</v>
      </c>
    </row>
    <row r="7" spans="1:8" x14ac:dyDescent="0.2">
      <c r="A7">
        <v>20.100000000000001</v>
      </c>
      <c r="B7">
        <v>200782.15210000001</v>
      </c>
      <c r="C7">
        <v>36.68045</v>
      </c>
      <c r="D7">
        <f t="shared" si="0"/>
        <v>1147279.3950593381</v>
      </c>
      <c r="E7">
        <f t="shared" si="3"/>
        <v>2.96</v>
      </c>
      <c r="F7">
        <v>430509376</v>
      </c>
      <c r="G7">
        <f t="shared" si="1"/>
        <v>1.2625054035877292</v>
      </c>
      <c r="H7">
        <f t="shared" si="2"/>
        <v>2.0078215209999999</v>
      </c>
    </row>
    <row r="8" spans="1:8" x14ac:dyDescent="0.2">
      <c r="A8">
        <v>20.100000000000001</v>
      </c>
      <c r="B8">
        <v>198294.3702</v>
      </c>
      <c r="C8">
        <v>36.473790000000001</v>
      </c>
      <c r="D8">
        <f t="shared" si="0"/>
        <v>1155128.1106416404</v>
      </c>
      <c r="E8">
        <f t="shared" si="3"/>
        <v>2.98</v>
      </c>
      <c r="F8">
        <v>429220704</v>
      </c>
      <c r="G8">
        <f t="shared" si="1"/>
        <v>1.2586735062009231</v>
      </c>
      <c r="H8">
        <f t="shared" si="2"/>
        <v>1.982943702</v>
      </c>
    </row>
    <row r="9" spans="1:8" x14ac:dyDescent="0.2">
      <c r="A9">
        <v>20.100000000000001</v>
      </c>
      <c r="B9">
        <v>194325.9632</v>
      </c>
      <c r="C9">
        <v>36.270040000000002</v>
      </c>
      <c r="D9">
        <f t="shared" si="0"/>
        <v>1172132.8815212068</v>
      </c>
      <c r="E9">
        <f t="shared" si="3"/>
        <v>3</v>
      </c>
      <c r="F9">
        <v>426510720</v>
      </c>
      <c r="G9">
        <f t="shared" si="1"/>
        <v>1.245780494261532</v>
      </c>
      <c r="H9">
        <f t="shared" si="2"/>
        <v>1.943259632</v>
      </c>
    </row>
    <row r="10" spans="1:8" x14ac:dyDescent="0.2">
      <c r="A10">
        <v>20.100000000000001</v>
      </c>
      <c r="B10">
        <v>190156.84179999999</v>
      </c>
      <c r="C10">
        <v>36.069279999999999</v>
      </c>
      <c r="D10">
        <f t="shared" si="0"/>
        <v>1191201.3065416825</v>
      </c>
      <c r="E10">
        <f t="shared" si="3"/>
        <v>3.02</v>
      </c>
      <c r="F10">
        <v>426676672</v>
      </c>
      <c r="G10">
        <f t="shared" si="1"/>
        <v>1.2403640276726211</v>
      </c>
      <c r="H10">
        <f t="shared" si="2"/>
        <v>1.9015684179999999</v>
      </c>
    </row>
    <row r="11" spans="1:8" x14ac:dyDescent="0.2">
      <c r="A11">
        <v>20.100000000000001</v>
      </c>
      <c r="B11">
        <v>186031.65090000001</v>
      </c>
      <c r="C11">
        <v>35.871479999999998</v>
      </c>
      <c r="D11">
        <f t="shared" si="0"/>
        <v>1210938.5328257601</v>
      </c>
      <c r="E11">
        <f t="shared" si="3"/>
        <v>3.04</v>
      </c>
      <c r="F11">
        <v>423622080</v>
      </c>
      <c r="G11">
        <f t="shared" si="1"/>
        <v>1.225444658848329</v>
      </c>
      <c r="H11">
        <f t="shared" si="2"/>
        <v>1.860316509</v>
      </c>
    </row>
    <row r="12" spans="1:8" x14ac:dyDescent="0.2">
      <c r="A12">
        <v>20.100000000000001</v>
      </c>
      <c r="B12">
        <v>181804.89970000001</v>
      </c>
      <c r="C12">
        <v>35.676589999999997</v>
      </c>
      <c r="D12">
        <f t="shared" si="0"/>
        <v>1232359.4444908132</v>
      </c>
      <c r="E12">
        <f t="shared" si="3"/>
        <v>3.06</v>
      </c>
      <c r="F12">
        <v>424025728</v>
      </c>
      <c r="G12">
        <f t="shared" si="1"/>
        <v>1.2198982139475749</v>
      </c>
      <c r="H12">
        <f t="shared" si="2"/>
        <v>1.818048997</v>
      </c>
    </row>
    <row r="13" spans="1:8" x14ac:dyDescent="0.2">
      <c r="A13">
        <v>20.100000000000001</v>
      </c>
      <c r="B13">
        <v>178527.02549999999</v>
      </c>
      <c r="C13">
        <v>35.484430000000003</v>
      </c>
      <c r="D13">
        <f t="shared" si="0"/>
        <v>1248226.8148247392</v>
      </c>
      <c r="E13">
        <f>E12+0.02</f>
        <v>3.08</v>
      </c>
      <c r="F13">
        <v>421526208</v>
      </c>
      <c r="G13">
        <f t="shared" si="1"/>
        <v>1.2089060709316597</v>
      </c>
      <c r="H13">
        <f t="shared" si="2"/>
        <v>1.7852702549999999</v>
      </c>
    </row>
    <row r="14" spans="1:8" x14ac:dyDescent="0.2">
      <c r="A14">
        <v>20.100000000000001</v>
      </c>
      <c r="B14">
        <v>174783.4148</v>
      </c>
      <c r="C14">
        <v>35.295079999999999</v>
      </c>
      <c r="D14">
        <f t="shared" si="0"/>
        <v>1268158.6674206574</v>
      </c>
      <c r="E14">
        <f t="shared" si="3"/>
        <v>3.1</v>
      </c>
      <c r="F14">
        <v>416851104</v>
      </c>
      <c r="G14">
        <f t="shared" si="1"/>
        <v>1.1899107235749877</v>
      </c>
      <c r="H14">
        <f t="shared" si="2"/>
        <v>1.7478341479999999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5</vt:i4>
      </vt:variant>
    </vt:vector>
  </HeadingPairs>
  <TitlesOfParts>
    <vt:vector size="12" baseType="lpstr">
      <vt:lpstr>radius change</vt:lpstr>
      <vt:lpstr>period</vt:lpstr>
      <vt:lpstr>60 periods</vt:lpstr>
      <vt:lpstr>Sheet2</vt:lpstr>
      <vt:lpstr>slot length HE11</vt:lpstr>
      <vt:lpstr>radius he12</vt:lpstr>
      <vt:lpstr>period HE12</vt:lpstr>
      <vt:lpstr>Chart Period q and f</vt:lpstr>
      <vt:lpstr>Chart HE11 &amp;HE12 radius</vt:lpstr>
      <vt:lpstr>Chart HE12 radius</vt:lpstr>
      <vt:lpstr>Slot length</vt:lpstr>
      <vt:lpstr>naff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Easton</cp:lastModifiedBy>
  <dcterms:created xsi:type="dcterms:W3CDTF">2019-01-28T12:11:29Z</dcterms:created>
  <dcterms:modified xsi:type="dcterms:W3CDTF">2019-03-31T13:11:39Z</dcterms:modified>
</cp:coreProperties>
</file>